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\Documents\Bruno\"/>
    </mc:Choice>
  </mc:AlternateContent>
  <xr:revisionPtr revIDLastSave="0" documentId="13_ncr:1_{BB3C99AC-405C-4E42-92D4-E3152A6F10C5}" xr6:coauthVersionLast="47" xr6:coauthVersionMax="47" xr10:uidLastSave="{00000000-0000-0000-0000-000000000000}"/>
  <bookViews>
    <workbookView xWindow="-120" yWindow="-120" windowWidth="29040" windowHeight="15720" firstSheet="2" activeTab="12" xr2:uid="{00000000-000D-0000-FFFF-FFFF00000000}"/>
  </bookViews>
  <sheets>
    <sheet name="GRÁFICO" sheetId="1" r:id="rId1"/>
    <sheet name="BALANÇO" sheetId="2" r:id="rId2"/>
    <sheet name="JANEIRO" sheetId="3" r:id="rId3"/>
    <sheet name="FEVEREIRO" sheetId="4" r:id="rId4"/>
    <sheet name="MARÇO" sheetId="5" r:id="rId5"/>
    <sheet name="ABRIL" sheetId="6" r:id="rId6"/>
    <sheet name="MAIO" sheetId="7" r:id="rId7"/>
    <sheet name="JUNHO" sheetId="8" r:id="rId8"/>
    <sheet name="JULHO" sheetId="9" r:id="rId9"/>
    <sheet name="AGOSTO" sheetId="10" r:id="rId10"/>
    <sheet name="SETEMBRO" sheetId="11" r:id="rId11"/>
    <sheet name="OUTUBRO" sheetId="12" r:id="rId12"/>
    <sheet name="NOVEMBRO" sheetId="13" r:id="rId13"/>
    <sheet name="DEZEMBRO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43" i="13" l="1"/>
  <c r="U102" i="13"/>
  <c r="L37" i="13"/>
  <c r="L103" i="13"/>
  <c r="Q103" i="13"/>
  <c r="U135" i="13" l="1"/>
  <c r="U117" i="13"/>
  <c r="U118" i="13"/>
  <c r="U119" i="13"/>
  <c r="U133" i="13"/>
  <c r="U120" i="13"/>
  <c r="U131" i="13"/>
  <c r="U134" i="13"/>
  <c r="U137" i="13"/>
  <c r="U132" i="13"/>
  <c r="U136" i="13"/>
  <c r="U138" i="13"/>
  <c r="U139" i="13"/>
  <c r="U178" i="8" l="1"/>
  <c r="L76" i="9"/>
  <c r="L45" i="9"/>
  <c r="L7" i="9"/>
  <c r="Q123" i="13"/>
  <c r="L123" i="13"/>
  <c r="U126" i="13" l="1"/>
  <c r="U100" i="13"/>
  <c r="U112" i="13"/>
  <c r="U124" i="13"/>
  <c r="U129" i="13"/>
  <c r="U113" i="13"/>
  <c r="U115" i="13"/>
  <c r="U104" i="13"/>
  <c r="U114" i="13"/>
  <c r="U130" i="13"/>
  <c r="U122" i="13"/>
  <c r="U125" i="13"/>
  <c r="U105" i="13"/>
  <c r="U106" i="13"/>
  <c r="U109" i="13"/>
  <c r="U123" i="13"/>
  <c r="L77" i="13"/>
  <c r="Q77" i="13"/>
  <c r="U87" i="13"/>
  <c r="U80" i="13"/>
  <c r="U83" i="13"/>
  <c r="U95" i="13"/>
  <c r="U97" i="13"/>
  <c r="U103" i="13"/>
  <c r="U107" i="13"/>
  <c r="U108" i="13"/>
  <c r="U99" i="13"/>
  <c r="U128" i="13"/>
  <c r="U93" i="13"/>
  <c r="U98" i="13"/>
  <c r="U111" i="13"/>
  <c r="U127" i="13"/>
  <c r="U101" i="13"/>
  <c r="U110" i="13"/>
  <c r="U116" i="13"/>
  <c r="U81" i="13"/>
  <c r="L76" i="13"/>
  <c r="Q76" i="13"/>
  <c r="L16" i="13"/>
  <c r="Q16" i="13"/>
  <c r="D152" i="13" s="1"/>
  <c r="L39" i="13"/>
  <c r="D148" i="13" s="1"/>
  <c r="Q37" i="13"/>
  <c r="Q39" i="13"/>
  <c r="U14" i="13"/>
  <c r="Q97" i="12"/>
  <c r="D153" i="13" l="1"/>
  <c r="D150" i="13"/>
  <c r="U28" i="13"/>
  <c r="U60" i="13"/>
  <c r="U7" i="13"/>
  <c r="U37" i="13"/>
  <c r="U36" i="13"/>
  <c r="U32" i="13"/>
  <c r="U33" i="13"/>
  <c r="U34" i="13"/>
  <c r="U35" i="13"/>
  <c r="U39" i="13"/>
  <c r="U40" i="13"/>
  <c r="U41" i="13"/>
  <c r="U15" i="13"/>
  <c r="U43" i="13"/>
  <c r="U38" i="13"/>
  <c r="U16" i="13"/>
  <c r="U42" i="13"/>
  <c r="U46" i="13"/>
  <c r="U47" i="13"/>
  <c r="U50" i="13"/>
  <c r="U44" i="13"/>
  <c r="U61" i="13"/>
  <c r="U64" i="13"/>
  <c r="U66" i="13"/>
  <c r="U48" i="13"/>
  <c r="U54" i="13"/>
  <c r="U58" i="13"/>
  <c r="U59" i="13"/>
  <c r="U65" i="13"/>
  <c r="U52" i="13"/>
  <c r="U53" i="13"/>
  <c r="U49" i="13"/>
  <c r="U51" i="13"/>
  <c r="U55" i="13"/>
  <c r="U62" i="13"/>
  <c r="U69" i="13"/>
  <c r="U67" i="13"/>
  <c r="U68" i="13"/>
  <c r="U57" i="13"/>
  <c r="U71" i="13"/>
  <c r="U63" i="13"/>
  <c r="U72" i="13"/>
  <c r="U70" i="13"/>
  <c r="U73" i="13"/>
  <c r="U74" i="13"/>
  <c r="U75" i="13"/>
  <c r="U77" i="13"/>
  <c r="U76" i="13"/>
  <c r="U121" i="13"/>
  <c r="U85" i="13"/>
  <c r="U84" i="13"/>
  <c r="U78" i="13"/>
  <c r="U79" i="13"/>
  <c r="U82" i="13"/>
  <c r="U86" i="13"/>
  <c r="U89" i="13"/>
  <c r="U90" i="13"/>
  <c r="U91" i="13"/>
  <c r="U92" i="13"/>
  <c r="U94" i="13"/>
  <c r="U96" i="13"/>
  <c r="U140" i="13"/>
  <c r="U141" i="13"/>
  <c r="U142" i="13"/>
  <c r="U27" i="13"/>
  <c r="U88" i="13"/>
  <c r="U8" i="13" l="1"/>
  <c r="U9" i="13"/>
  <c r="U29" i="13"/>
  <c r="U30" i="13"/>
  <c r="L97" i="12" l="1"/>
  <c r="L78" i="12" l="1"/>
  <c r="U78" i="12" s="1"/>
  <c r="L84" i="12"/>
  <c r="Q78" i="12"/>
  <c r="U45" i="13"/>
  <c r="L92" i="12"/>
  <c r="Q26" i="12"/>
  <c r="Q23" i="12" l="1"/>
  <c r="L59" i="12"/>
  <c r="L48" i="12"/>
  <c r="Q48" i="12"/>
  <c r="L92" i="11"/>
  <c r="U60" i="12"/>
  <c r="L75" i="12"/>
  <c r="L74" i="12"/>
  <c r="L71" i="12"/>
  <c r="Q75" i="12"/>
  <c r="Q71" i="12"/>
  <c r="Q64" i="11" l="1"/>
  <c r="L35" i="12" l="1"/>
  <c r="Q35" i="12"/>
  <c r="L34" i="12"/>
  <c r="Q34" i="12"/>
  <c r="L33" i="12"/>
  <c r="Q33" i="12"/>
  <c r="D118" i="12" s="1"/>
  <c r="L131" i="11" l="1"/>
  <c r="Q131" i="11"/>
  <c r="U143" i="11"/>
  <c r="U151" i="11"/>
  <c r="U152" i="11"/>
  <c r="U153" i="11"/>
  <c r="U154" i="11"/>
  <c r="U155" i="11"/>
  <c r="L26" i="12" l="1"/>
  <c r="U10" i="12"/>
  <c r="U49" i="12"/>
  <c r="U22" i="12"/>
  <c r="U65" i="12"/>
  <c r="U58" i="12"/>
  <c r="U32" i="12"/>
  <c r="U18" i="12"/>
  <c r="U28" i="12"/>
  <c r="U38" i="12"/>
  <c r="U19" i="12"/>
  <c r="U40" i="12"/>
  <c r="U41" i="12"/>
  <c r="U53" i="12"/>
  <c r="U29" i="12"/>
  <c r="U30" i="12"/>
  <c r="U14" i="12"/>
  <c r="U24" i="12"/>
  <c r="U68" i="12"/>
  <c r="U5" i="12"/>
  <c r="U7" i="12"/>
  <c r="U45" i="12"/>
  <c r="U25" i="12"/>
  <c r="U17" i="12"/>
  <c r="U55" i="12"/>
  <c r="U31" i="12"/>
  <c r="U20" i="12"/>
  <c r="U6" i="12"/>
  <c r="U12" i="12"/>
  <c r="U27" i="12"/>
  <c r="U23" i="12"/>
  <c r="U11" i="12"/>
  <c r="U15" i="12"/>
  <c r="U46" i="12"/>
  <c r="U72" i="12"/>
  <c r="U54" i="12"/>
  <c r="U50" i="12"/>
  <c r="U67" i="12"/>
  <c r="U56" i="12"/>
  <c r="U57" i="12"/>
  <c r="U77" i="12"/>
  <c r="U51" i="12"/>
  <c r="U52" i="12"/>
  <c r="U59" i="12"/>
  <c r="U64" i="12"/>
  <c r="U73" i="12"/>
  <c r="U71" i="12"/>
  <c r="U74" i="12"/>
  <c r="U75" i="12"/>
  <c r="U70" i="12"/>
  <c r="U61" i="12"/>
  <c r="U76" i="12"/>
  <c r="U85" i="12"/>
  <c r="U98" i="12"/>
  <c r="U69" i="12"/>
  <c r="U62" i="12"/>
  <c r="U63" i="12"/>
  <c r="U66" i="12"/>
  <c r="U79" i="12"/>
  <c r="U92" i="12"/>
  <c r="U82" i="12"/>
  <c r="U80" i="12"/>
  <c r="U91" i="12"/>
  <c r="U101" i="12"/>
  <c r="U83" i="12"/>
  <c r="U84" i="12"/>
  <c r="U94" i="12"/>
  <c r="U87" i="12"/>
  <c r="U88" i="12"/>
  <c r="U86" i="12"/>
  <c r="U90" i="12"/>
  <c r="U96" i="12"/>
  <c r="U99" i="12"/>
  <c r="U95" i="12"/>
  <c r="U97" i="12"/>
  <c r="U89" i="12"/>
  <c r="U93" i="12"/>
  <c r="U102" i="12"/>
  <c r="U103" i="12"/>
  <c r="U104" i="12"/>
  <c r="U105" i="12"/>
  <c r="U106" i="12"/>
  <c r="U107" i="12"/>
  <c r="U108" i="12"/>
  <c r="U109" i="12"/>
  <c r="U9" i="12"/>
  <c r="U148" i="11"/>
  <c r="L44" i="12"/>
  <c r="Q114" i="11"/>
  <c r="U114" i="11" s="1"/>
  <c r="L110" i="11"/>
  <c r="L117" i="11"/>
  <c r="U117" i="11" s="1"/>
  <c r="Q117" i="11"/>
  <c r="Q116" i="11"/>
  <c r="L115" i="11"/>
  <c r="Q115" i="11"/>
  <c r="U145" i="11"/>
  <c r="U146" i="11"/>
  <c r="U147" i="11"/>
  <c r="U144" i="11"/>
  <c r="U111" i="11"/>
  <c r="U136" i="11"/>
  <c r="U137" i="11"/>
  <c r="U138" i="11"/>
  <c r="U139" i="11"/>
  <c r="U140" i="11"/>
  <c r="U141" i="11"/>
  <c r="U142" i="11"/>
  <c r="U132" i="11"/>
  <c r="U149" i="11"/>
  <c r="U123" i="11"/>
  <c r="U124" i="11"/>
  <c r="U125" i="11"/>
  <c r="U116" i="11"/>
  <c r="U133" i="11"/>
  <c r="U130" i="11"/>
  <c r="U134" i="11"/>
  <c r="U113" i="11"/>
  <c r="U126" i="11"/>
  <c r="U127" i="11"/>
  <c r="U122" i="11"/>
  <c r="L119" i="11"/>
  <c r="Q119" i="11"/>
  <c r="Q135" i="11"/>
  <c r="L8" i="12"/>
  <c r="Q8" i="12"/>
  <c r="D119" i="12" s="1"/>
  <c r="L21" i="12"/>
  <c r="Q92" i="11"/>
  <c r="L64" i="11"/>
  <c r="L40" i="11"/>
  <c r="Q40" i="11"/>
  <c r="U50" i="11"/>
  <c r="L30" i="11"/>
  <c r="Q30" i="11"/>
  <c r="L31" i="11"/>
  <c r="Q31" i="11"/>
  <c r="L121" i="10"/>
  <c r="L12" i="11"/>
  <c r="Q12" i="11"/>
  <c r="U40" i="11" l="1"/>
  <c r="L100" i="10"/>
  <c r="U33" i="11" l="1"/>
  <c r="U54" i="11"/>
  <c r="U55" i="11"/>
  <c r="U56" i="11"/>
  <c r="U74" i="11"/>
  <c r="U95" i="11"/>
  <c r="U120" i="11"/>
  <c r="U57" i="11"/>
  <c r="U45" i="11"/>
  <c r="U20" i="11"/>
  <c r="U11" i="11"/>
  <c r="U5" i="11"/>
  <c r="U44" i="11"/>
  <c r="U19" i="11"/>
  <c r="U14" i="11"/>
  <c r="U34" i="11"/>
  <c r="U21" i="11"/>
  <c r="U66" i="11"/>
  <c r="U22" i="11"/>
  <c r="U43" i="11"/>
  <c r="U53" i="11"/>
  <c r="U94" i="11"/>
  <c r="U30" i="11"/>
  <c r="U31" i="11"/>
  <c r="U32" i="11"/>
  <c r="U63" i="11"/>
  <c r="U28" i="11"/>
  <c r="U75" i="11"/>
  <c r="U52" i="11"/>
  <c r="U62" i="11"/>
  <c r="U72" i="11"/>
  <c r="U48" i="11"/>
  <c r="U49" i="11"/>
  <c r="U58" i="11"/>
  <c r="U59" i="11"/>
  <c r="U60" i="11"/>
  <c r="U61" i="11"/>
  <c r="U67" i="11"/>
  <c r="U68" i="11"/>
  <c r="U69" i="11"/>
  <c r="U70" i="11"/>
  <c r="U78" i="11"/>
  <c r="U79" i="11"/>
  <c r="U80" i="11"/>
  <c r="U47" i="11"/>
  <c r="U46" i="11"/>
  <c r="U83" i="11"/>
  <c r="U108" i="11"/>
  <c r="U96" i="11"/>
  <c r="U51" i="11"/>
  <c r="U112" i="11"/>
  <c r="U121" i="11"/>
  <c r="U76" i="11"/>
  <c r="U64" i="11"/>
  <c r="U65" i="11"/>
  <c r="U84" i="11"/>
  <c r="U73" i="11"/>
  <c r="U81" i="11"/>
  <c r="U71" i="11"/>
  <c r="U77" i="11"/>
  <c r="U92" i="11"/>
  <c r="U82" i="11"/>
  <c r="U91" i="11"/>
  <c r="U87" i="11"/>
  <c r="U88" i="11"/>
  <c r="U89" i="11"/>
  <c r="U103" i="11"/>
  <c r="U104" i="11"/>
  <c r="U105" i="11"/>
  <c r="U106" i="11"/>
  <c r="U107" i="11"/>
  <c r="U90" i="11"/>
  <c r="U101" i="11"/>
  <c r="U131" i="11"/>
  <c r="U86" i="11"/>
  <c r="U93" i="11"/>
  <c r="U150" i="11"/>
  <c r="U100" i="11"/>
  <c r="U99" i="11"/>
  <c r="U97" i="11"/>
  <c r="U102" i="11"/>
  <c r="U118" i="11"/>
  <c r="U109" i="11"/>
  <c r="U110" i="11"/>
  <c r="U135" i="11"/>
  <c r="U129" i="11"/>
  <c r="U119" i="11"/>
  <c r="U115" i="11"/>
  <c r="U128" i="11"/>
  <c r="U156" i="11"/>
  <c r="U157" i="11"/>
  <c r="U158" i="11"/>
  <c r="L120" i="10"/>
  <c r="U93" i="10"/>
  <c r="U143" i="10"/>
  <c r="U144" i="10"/>
  <c r="U145" i="10"/>
  <c r="U146" i="10"/>
  <c r="U147" i="10"/>
  <c r="U148" i="10"/>
  <c r="U149" i="10"/>
  <c r="U150" i="10"/>
  <c r="U151" i="10"/>
  <c r="U152" i="10"/>
  <c r="Q100" i="10" l="1"/>
  <c r="Q99" i="10"/>
  <c r="U99" i="10" s="1"/>
  <c r="L130" i="10"/>
  <c r="Q130" i="10"/>
  <c r="Q127" i="10"/>
  <c r="Q126" i="10"/>
  <c r="Q125" i="10"/>
  <c r="L127" i="10"/>
  <c r="L126" i="10"/>
  <c r="L125" i="10"/>
  <c r="U61" i="10"/>
  <c r="U56" i="10"/>
  <c r="U28" i="10"/>
  <c r="U29" i="10"/>
  <c r="U30" i="10"/>
  <c r="U31" i="10"/>
  <c r="U32" i="10"/>
  <c r="U33" i="10"/>
  <c r="U34" i="10"/>
  <c r="U35" i="10"/>
  <c r="U36" i="10"/>
  <c r="U37" i="10"/>
  <c r="U86" i="10"/>
  <c r="U90" i="10"/>
  <c r="U89" i="10"/>
  <c r="U126" i="10"/>
  <c r="U91" i="10"/>
  <c r="U92" i="10"/>
  <c r="U38" i="10"/>
  <c r="U40" i="10"/>
  <c r="U49" i="10"/>
  <c r="U39" i="10"/>
  <c r="U41" i="10"/>
  <c r="U42" i="10"/>
  <c r="U43" i="10"/>
  <c r="U44" i="10"/>
  <c r="U45" i="10"/>
  <c r="U46" i="10"/>
  <c r="Q111" i="10"/>
  <c r="Q135" i="10"/>
  <c r="L135" i="10"/>
  <c r="U125" i="10" l="1"/>
  <c r="U127" i="10"/>
  <c r="U24" i="10"/>
  <c r="D203" i="9"/>
  <c r="D202" i="9"/>
  <c r="D200" i="9"/>
  <c r="D198" i="9"/>
  <c r="U54" i="10"/>
  <c r="Q121" i="10" l="1"/>
  <c r="U106" i="10" l="1"/>
  <c r="L128" i="10"/>
  <c r="Q120" i="10"/>
  <c r="Q128" i="10"/>
  <c r="U102" i="10" l="1"/>
  <c r="U66" i="10" l="1"/>
  <c r="U122" i="10"/>
  <c r="U103" i="10"/>
  <c r="U7" i="10"/>
  <c r="U6" i="10"/>
  <c r="U8" i="10"/>
  <c r="U9" i="10"/>
  <c r="U10" i="10"/>
  <c r="U11" i="10"/>
  <c r="U12" i="10"/>
  <c r="U13" i="10"/>
  <c r="U14" i="10"/>
  <c r="U15" i="10"/>
  <c r="U16" i="10"/>
  <c r="U95" i="10"/>
  <c r="U73" i="10"/>
  <c r="U51" i="10"/>
  <c r="U97" i="10"/>
  <c r="U74" i="10"/>
  <c r="U76" i="10"/>
  <c r="U105" i="10"/>
  <c r="U128" i="10"/>
  <c r="U132" i="10"/>
  <c r="U133" i="10"/>
  <c r="U75" i="10"/>
  <c r="U130" i="10"/>
  <c r="U117" i="10"/>
  <c r="U124" i="10"/>
  <c r="U87" i="10"/>
  <c r="U104" i="10"/>
  <c r="U131" i="10"/>
  <c r="U116" i="10"/>
  <c r="U78" i="10"/>
  <c r="U68" i="10"/>
  <c r="U77" i="10"/>
  <c r="U134" i="10"/>
  <c r="U52" i="10"/>
  <c r="U79" i="10"/>
  <c r="U123" i="10"/>
  <c r="U139" i="10"/>
  <c r="U82" i="10"/>
  <c r="U81" i="10"/>
  <c r="U17" i="10"/>
  <c r="U18" i="10"/>
  <c r="U19" i="10"/>
  <c r="U20" i="10"/>
  <c r="U21" i="10"/>
  <c r="U22" i="10"/>
  <c r="U23" i="10"/>
  <c r="U25" i="10"/>
  <c r="U26" i="10"/>
  <c r="U27" i="10"/>
  <c r="U80" i="10"/>
  <c r="U110" i="10"/>
  <c r="U141" i="10"/>
  <c r="U109" i="10"/>
  <c r="U57" i="10"/>
  <c r="U112" i="10"/>
  <c r="U114" i="10"/>
  <c r="U58" i="10"/>
  <c r="U59" i="10"/>
  <c r="U84" i="10"/>
  <c r="U88" i="10"/>
  <c r="U70" i="10"/>
  <c r="U96" i="10"/>
  <c r="U135" i="10"/>
  <c r="U55" i="10"/>
  <c r="U115" i="10"/>
  <c r="U111" i="10"/>
  <c r="U108" i="10"/>
  <c r="U113" i="10"/>
  <c r="U118" i="10"/>
  <c r="U62" i="10"/>
  <c r="U136" i="10"/>
  <c r="U47" i="10"/>
  <c r="U48" i="10"/>
  <c r="U5" i="10"/>
  <c r="U119" i="10"/>
  <c r="U100" i="10"/>
  <c r="U142" i="10"/>
  <c r="U60" i="10"/>
  <c r="U71" i="10"/>
  <c r="U154" i="10"/>
  <c r="U155" i="10"/>
  <c r="U156" i="10"/>
  <c r="U153" i="10"/>
  <c r="L156" i="9" l="1"/>
  <c r="Q156" i="9"/>
  <c r="L184" i="9"/>
  <c r="Q184" i="9"/>
  <c r="U185" i="9"/>
  <c r="U188" i="9"/>
  <c r="U189" i="9"/>
  <c r="U145" i="9"/>
  <c r="U186" i="9"/>
  <c r="L91" i="9"/>
  <c r="U164" i="9"/>
  <c r="U179" i="9"/>
  <c r="U165" i="9"/>
  <c r="U168" i="9"/>
  <c r="U169" i="9"/>
  <c r="U166" i="9"/>
  <c r="U167" i="9"/>
  <c r="U171" i="9"/>
  <c r="U170" i="9"/>
  <c r="U180" i="9"/>
  <c r="U183" i="9"/>
  <c r="U181" i="9"/>
  <c r="L154" i="9"/>
  <c r="Q154" i="9"/>
  <c r="L149" i="9"/>
  <c r="Q149" i="9"/>
  <c r="L11" i="9"/>
  <c r="U163" i="9"/>
  <c r="U162" i="9"/>
  <c r="U161" i="9"/>
  <c r="U178" i="9"/>
  <c r="U173" i="9"/>
  <c r="U175" i="9"/>
  <c r="U176" i="9"/>
  <c r="U177" i="9"/>
  <c r="U172" i="9"/>
  <c r="U174" i="9"/>
  <c r="U182" i="9"/>
  <c r="U184" i="9"/>
  <c r="L158" i="9"/>
  <c r="Q158" i="9"/>
  <c r="Q160" i="9"/>
  <c r="U160" i="9" s="1"/>
  <c r="U190" i="9"/>
  <c r="U187" i="9"/>
  <c r="U191" i="9"/>
  <c r="U192" i="9"/>
  <c r="U153" i="9"/>
  <c r="Q143" i="9"/>
  <c r="L143" i="9"/>
  <c r="L146" i="9" l="1"/>
  <c r="Q146" i="9"/>
  <c r="L131" i="9"/>
  <c r="Q131" i="9"/>
  <c r="Q91" i="9"/>
  <c r="U133" i="9" l="1"/>
  <c r="U135" i="9"/>
  <c r="U137" i="9"/>
  <c r="U139" i="9"/>
  <c r="U138" i="9"/>
  <c r="U136" i="9"/>
  <c r="U141" i="9"/>
  <c r="U140" i="9"/>
  <c r="U130" i="9"/>
  <c r="U129" i="9"/>
  <c r="U146" i="9"/>
  <c r="U147" i="9"/>
  <c r="U149" i="9"/>
  <c r="U148" i="9"/>
  <c r="U155" i="9"/>
  <c r="U156" i="9"/>
  <c r="L92" i="9"/>
  <c r="Q92" i="9"/>
  <c r="L121" i="9"/>
  <c r="Q121" i="9"/>
  <c r="L128" i="9"/>
  <c r="U85" i="9"/>
  <c r="Q6" i="9"/>
  <c r="L6" i="9"/>
  <c r="U8" i="9"/>
  <c r="L50" i="9"/>
  <c r="Q50" i="9"/>
  <c r="L78" i="9"/>
  <c r="Q78" i="9"/>
  <c r="Q76" i="9"/>
  <c r="Q89" i="9"/>
  <c r="D81" i="14"/>
  <c r="D80" i="14"/>
  <c r="D79" i="14"/>
  <c r="D77" i="14"/>
  <c r="D75" i="14"/>
  <c r="D116" i="12"/>
  <c r="D114" i="12"/>
  <c r="D170" i="11"/>
  <c r="D169" i="11"/>
  <c r="D167" i="11"/>
  <c r="D165" i="11"/>
  <c r="D166" i="10"/>
  <c r="D165" i="10"/>
  <c r="D163" i="10"/>
  <c r="D161" i="10"/>
  <c r="U6" i="9" l="1"/>
  <c r="U76" i="9"/>
  <c r="U67" i="9"/>
  <c r="U69" i="9"/>
  <c r="L173" i="8"/>
  <c r="Q173" i="8"/>
  <c r="U30" i="9"/>
  <c r="L64" i="8" l="1"/>
  <c r="U37" i="8"/>
  <c r="U12" i="9"/>
  <c r="U13" i="9"/>
  <c r="U14" i="9"/>
  <c r="U15" i="9"/>
  <c r="U17" i="9"/>
  <c r="U18" i="9"/>
  <c r="U16" i="9"/>
  <c r="U19" i="9"/>
  <c r="U28" i="9"/>
  <c r="U38" i="9"/>
  <c r="U37" i="9"/>
  <c r="U40" i="9"/>
  <c r="U39" i="9"/>
  <c r="U45" i="9"/>
  <c r="U46" i="9"/>
  <c r="U44" i="9"/>
  <c r="U47" i="9"/>
  <c r="U48" i="9"/>
  <c r="U43" i="9"/>
  <c r="U29" i="9"/>
  <c r="U41" i="9"/>
  <c r="U50" i="9"/>
  <c r="U51" i="9"/>
  <c r="U49" i="9"/>
  <c r="U63" i="9"/>
  <c r="U66" i="9"/>
  <c r="U70" i="9"/>
  <c r="U42" i="9"/>
  <c r="U68" i="9"/>
  <c r="U64" i="9"/>
  <c r="U65" i="9"/>
  <c r="U54" i="9"/>
  <c r="U53" i="9"/>
  <c r="U52" i="9"/>
  <c r="U55" i="9"/>
  <c r="U56" i="9"/>
  <c r="U57" i="9"/>
  <c r="U58" i="9"/>
  <c r="U62" i="9"/>
  <c r="U59" i="9"/>
  <c r="U61" i="9"/>
  <c r="U60" i="9"/>
  <c r="U72" i="9"/>
  <c r="U91" i="9"/>
  <c r="U88" i="9"/>
  <c r="U90" i="9"/>
  <c r="U75" i="9"/>
  <c r="U79" i="9"/>
  <c r="U71" i="9"/>
  <c r="U74" i="9"/>
  <c r="U78" i="9"/>
  <c r="U93" i="9"/>
  <c r="U89" i="9"/>
  <c r="U92" i="9"/>
  <c r="U77" i="9"/>
  <c r="U80" i="9"/>
  <c r="U95" i="9"/>
  <c r="U84" i="9"/>
  <c r="U86" i="9"/>
  <c r="U87" i="9"/>
  <c r="U81" i="9"/>
  <c r="U82" i="9"/>
  <c r="U83" i="9"/>
  <c r="U109" i="9"/>
  <c r="U115" i="9"/>
  <c r="U73" i="9"/>
  <c r="U94" i="9"/>
  <c r="U110" i="9"/>
  <c r="U113" i="9"/>
  <c r="U96" i="9"/>
  <c r="U97" i="9"/>
  <c r="U98" i="9"/>
  <c r="U99" i="9"/>
  <c r="U100" i="9"/>
  <c r="U101" i="9"/>
  <c r="U103" i="9"/>
  <c r="U102" i="9"/>
  <c r="U104" i="9"/>
  <c r="U106" i="9"/>
  <c r="U105" i="9"/>
  <c r="U116" i="9"/>
  <c r="U121" i="9"/>
  <c r="U118" i="9"/>
  <c r="U120" i="9"/>
  <c r="U117" i="9"/>
  <c r="U119" i="9"/>
  <c r="U122" i="9"/>
  <c r="U128" i="9"/>
  <c r="U126" i="9"/>
  <c r="U127" i="9"/>
  <c r="U123" i="9"/>
  <c r="U124" i="9"/>
  <c r="U125" i="9"/>
  <c r="U108" i="9"/>
  <c r="U114" i="9"/>
  <c r="U111" i="9"/>
  <c r="U112" i="9"/>
  <c r="U107" i="9"/>
  <c r="U131" i="9"/>
  <c r="U144" i="9"/>
  <c r="U143" i="9"/>
  <c r="U142" i="9"/>
  <c r="U132" i="9"/>
  <c r="U134" i="9"/>
  <c r="U154" i="9"/>
  <c r="U150" i="9"/>
  <c r="U152" i="9"/>
  <c r="U151" i="9"/>
  <c r="U157" i="9"/>
  <c r="U158" i="9"/>
  <c r="U159" i="9"/>
  <c r="U31" i="9"/>
  <c r="L95" i="8"/>
  <c r="L144" i="8"/>
  <c r="Q144" i="8"/>
  <c r="U8" i="8" l="1"/>
  <c r="L156" i="8"/>
  <c r="Q156" i="8"/>
  <c r="Q154" i="8"/>
  <c r="L154" i="8"/>
  <c r="L129" i="8"/>
  <c r="U156" i="8" l="1"/>
  <c r="Q122" i="8"/>
  <c r="L169" i="8"/>
  <c r="Q129" i="8" l="1"/>
  <c r="U151" i="8"/>
  <c r="Q157" i="8"/>
  <c r="Q128" i="8"/>
  <c r="U129" i="8" l="1"/>
  <c r="L128" i="8"/>
  <c r="U86" i="8"/>
  <c r="U168" i="8"/>
  <c r="U62" i="8"/>
  <c r="U113" i="8"/>
  <c r="U84" i="8"/>
  <c r="U29" i="8"/>
  <c r="U30" i="8"/>
  <c r="U31" i="8"/>
  <c r="U32" i="8"/>
  <c r="U33" i="8"/>
  <c r="U34" i="8"/>
  <c r="U35" i="8"/>
  <c r="U36" i="8"/>
  <c r="U85" i="8"/>
  <c r="U60" i="8"/>
  <c r="U166" i="8"/>
  <c r="U5" i="8"/>
  <c r="U72" i="8"/>
  <c r="U58" i="8"/>
  <c r="U124" i="8"/>
  <c r="U141" i="8"/>
  <c r="U167" i="8"/>
  <c r="U99" i="8"/>
  <c r="U131" i="8"/>
  <c r="U150" i="8"/>
  <c r="U105" i="8"/>
  <c r="U106" i="8"/>
  <c r="U116" i="8"/>
  <c r="U162" i="8"/>
  <c r="U172" i="8"/>
  <c r="U122" i="8"/>
  <c r="U79" i="8"/>
  <c r="U152" i="8"/>
  <c r="U153" i="8"/>
  <c r="U87" i="8"/>
  <c r="U74" i="8"/>
  <c r="U154" i="8"/>
  <c r="L158" i="8"/>
  <c r="Q158" i="8"/>
  <c r="L157" i="8"/>
  <c r="L93" i="8"/>
  <c r="Q93" i="8"/>
  <c r="L165" i="8" l="1"/>
  <c r="Q165" i="8"/>
  <c r="U21" i="8"/>
  <c r="U22" i="8"/>
  <c r="U23" i="8"/>
  <c r="U24" i="8"/>
  <c r="U25" i="8"/>
  <c r="U26" i="8"/>
  <c r="U27" i="8"/>
  <c r="U28" i="8"/>
  <c r="U102" i="8"/>
  <c r="U103" i="8"/>
  <c r="U70" i="8"/>
  <c r="U104" i="8"/>
  <c r="U53" i="8"/>
  <c r="U71" i="8"/>
  <c r="U171" i="8"/>
  <c r="U157" i="8"/>
  <c r="U148" i="8"/>
  <c r="U73" i="8"/>
  <c r="U118" i="8"/>
  <c r="U88" i="8"/>
  <c r="U128" i="8"/>
  <c r="U144" i="8"/>
  <c r="Q64" i="8"/>
  <c r="L89" i="8"/>
  <c r="Q89" i="8"/>
  <c r="U112" i="8"/>
  <c r="U119" i="8"/>
  <c r="U120" i="8"/>
  <c r="U114" i="8"/>
  <c r="U121" i="8"/>
  <c r="U91" i="8"/>
  <c r="D186" i="8"/>
  <c r="L143" i="8"/>
  <c r="Q143" i="8"/>
  <c r="L97" i="8"/>
  <c r="Q97" i="8"/>
  <c r="Q95" i="8"/>
  <c r="U165" i="8" l="1"/>
  <c r="U126" i="8"/>
  <c r="U173" i="8"/>
  <c r="U147" i="8"/>
  <c r="U92" i="8"/>
  <c r="U89" i="8"/>
  <c r="U158" i="8"/>
  <c r="U52" i="8"/>
  <c r="U149" i="8"/>
  <c r="U127" i="8"/>
  <c r="U59" i="8"/>
  <c r="U132" i="8"/>
  <c r="U94" i="8"/>
  <c r="U69" i="8"/>
  <c r="U142" i="8"/>
  <c r="U109" i="8"/>
  <c r="U110" i="8"/>
  <c r="U111" i="8"/>
  <c r="U96" i="8"/>
  <c r="U83" i="8"/>
  <c r="U107" i="8"/>
  <c r="U38" i="8"/>
  <c r="U39" i="8"/>
  <c r="U40" i="8"/>
  <c r="U41" i="8"/>
  <c r="U42" i="8"/>
  <c r="U43" i="8"/>
  <c r="U44" i="8"/>
  <c r="U45" i="8"/>
  <c r="U46" i="8"/>
  <c r="U47" i="8"/>
  <c r="U48" i="8"/>
  <c r="U49" i="8"/>
  <c r="U63" i="8"/>
  <c r="U55" i="8"/>
  <c r="U143" i="8"/>
  <c r="U100" i="8"/>
  <c r="U176" i="8"/>
  <c r="U138" i="8"/>
  <c r="U139" i="8"/>
  <c r="U98" i="8"/>
  <c r="U95" i="8"/>
  <c r="U97" i="8"/>
  <c r="U161" i="8"/>
  <c r="U140" i="8"/>
  <c r="L155" i="8"/>
  <c r="Q155" i="8"/>
  <c r="L107" i="7"/>
  <c r="Q107" i="7"/>
  <c r="U93" i="8"/>
  <c r="L145" i="8"/>
  <c r="Q145" i="8"/>
  <c r="U64" i="8" l="1"/>
  <c r="L163" i="8"/>
  <c r="Q163" i="8"/>
  <c r="L125" i="8"/>
  <c r="Q125" i="8"/>
  <c r="L160" i="8"/>
  <c r="Q160" i="8"/>
  <c r="U117" i="8"/>
  <c r="L110" i="7"/>
  <c r="Q110" i="7"/>
  <c r="D184" i="8" l="1"/>
  <c r="D187" i="8"/>
  <c r="D182" i="8"/>
  <c r="L103" i="7"/>
  <c r="Q103" i="7"/>
  <c r="U104" i="7"/>
  <c r="U109" i="7"/>
  <c r="U105" i="7"/>
  <c r="U113" i="7"/>
  <c r="U114" i="7"/>
  <c r="U115" i="7"/>
  <c r="L94" i="7"/>
  <c r="Q97" i="7" l="1"/>
  <c r="L97" i="7"/>
  <c r="U70" i="14" l="1"/>
  <c r="U69" i="14"/>
  <c r="U68" i="14"/>
  <c r="U67" i="14"/>
  <c r="U66" i="14"/>
  <c r="U65" i="14"/>
  <c r="U64" i="14"/>
  <c r="U63" i="14"/>
  <c r="U62" i="14"/>
  <c r="U61" i="14"/>
  <c r="U60" i="14"/>
  <c r="U59" i="14"/>
  <c r="U58" i="14"/>
  <c r="U57" i="14"/>
  <c r="U56" i="14"/>
  <c r="U55" i="14"/>
  <c r="U54" i="14"/>
  <c r="U53" i="14"/>
  <c r="U52" i="14"/>
  <c r="U51" i="14"/>
  <c r="U50" i="14"/>
  <c r="U49" i="14"/>
  <c r="U48" i="14"/>
  <c r="U47" i="14"/>
  <c r="U46" i="14"/>
  <c r="U45" i="14"/>
  <c r="U44" i="14"/>
  <c r="U43" i="14"/>
  <c r="U42" i="14"/>
  <c r="U41" i="14"/>
  <c r="U40" i="14"/>
  <c r="U39" i="14"/>
  <c r="U38" i="14"/>
  <c r="U37" i="14"/>
  <c r="U36" i="14"/>
  <c r="U35" i="14"/>
  <c r="U34" i="14"/>
  <c r="U33" i="14"/>
  <c r="U32" i="14"/>
  <c r="U31" i="14"/>
  <c r="U30" i="14"/>
  <c r="U29" i="14"/>
  <c r="U28" i="14"/>
  <c r="U27" i="14"/>
  <c r="U26" i="14"/>
  <c r="U25" i="14"/>
  <c r="U24" i="14"/>
  <c r="U23" i="14"/>
  <c r="U22" i="14"/>
  <c r="U21" i="14"/>
  <c r="U20" i="14"/>
  <c r="U19" i="14"/>
  <c r="U18" i="14"/>
  <c r="U17" i="14"/>
  <c r="U16" i="14"/>
  <c r="U15" i="14"/>
  <c r="U14" i="14"/>
  <c r="U13" i="14"/>
  <c r="U12" i="14"/>
  <c r="U11" i="14"/>
  <c r="U10" i="14"/>
  <c r="U6" i="14"/>
  <c r="U9" i="14"/>
  <c r="U8" i="14"/>
  <c r="U7" i="14"/>
  <c r="U5" i="14"/>
  <c r="U143" i="13"/>
  <c r="U31" i="13"/>
  <c r="D151" i="13" s="1"/>
  <c r="U6" i="13"/>
  <c r="U12" i="13"/>
  <c r="U19" i="13"/>
  <c r="U23" i="13"/>
  <c r="U22" i="13"/>
  <c r="U20" i="13"/>
  <c r="U21" i="13"/>
  <c r="U25" i="13"/>
  <c r="U24" i="13"/>
  <c r="U18" i="13"/>
  <c r="U11" i="13"/>
  <c r="U13" i="13"/>
  <c r="U10" i="13"/>
  <c r="U56" i="13"/>
  <c r="U26" i="13"/>
  <c r="U5" i="13"/>
  <c r="U17" i="13"/>
  <c r="U100" i="12"/>
  <c r="U13" i="12"/>
  <c r="U16" i="12"/>
  <c r="U37" i="12"/>
  <c r="U39" i="12"/>
  <c r="U42" i="12"/>
  <c r="U44" i="12"/>
  <c r="U8" i="12"/>
  <c r="U36" i="12"/>
  <c r="U21" i="12"/>
  <c r="U26" i="12"/>
  <c r="U33" i="12"/>
  <c r="U34" i="12"/>
  <c r="U47" i="12"/>
  <c r="U35" i="12"/>
  <c r="U43" i="12"/>
  <c r="U48" i="12"/>
  <c r="U81" i="12"/>
  <c r="H12" i="2"/>
  <c r="G12" i="2"/>
  <c r="U160" i="11"/>
  <c r="U159" i="11"/>
  <c r="U13" i="11"/>
  <c r="U12" i="11"/>
  <c r="U18" i="11"/>
  <c r="U42" i="11"/>
  <c r="U39" i="11"/>
  <c r="U38" i="11"/>
  <c r="U37" i="11"/>
  <c r="U36" i="11"/>
  <c r="U27" i="11"/>
  <c r="U26" i="11"/>
  <c r="U25" i="11"/>
  <c r="U24" i="11"/>
  <c r="U23" i="11"/>
  <c r="U17" i="11"/>
  <c r="U16" i="11"/>
  <c r="U15" i="11"/>
  <c r="U9" i="11"/>
  <c r="U8" i="11"/>
  <c r="U10" i="11"/>
  <c r="U6" i="11"/>
  <c r="U29" i="11"/>
  <c r="U98" i="11"/>
  <c r="U7" i="11"/>
  <c r="U41" i="11"/>
  <c r="U35" i="11"/>
  <c r="U85" i="11"/>
  <c r="H11" i="2"/>
  <c r="G11" i="2"/>
  <c r="E11" i="2"/>
  <c r="U129" i="10"/>
  <c r="U107" i="10"/>
  <c r="U69" i="10"/>
  <c r="U140" i="10"/>
  <c r="U67" i="10"/>
  <c r="U53" i="10"/>
  <c r="U64" i="10"/>
  <c r="U65" i="10"/>
  <c r="U138" i="10"/>
  <c r="U63" i="10"/>
  <c r="U101" i="10"/>
  <c r="U121" i="10"/>
  <c r="U94" i="10"/>
  <c r="U137" i="10"/>
  <c r="U72" i="10"/>
  <c r="U85" i="10"/>
  <c r="U120" i="10"/>
  <c r="U50" i="10"/>
  <c r="U83" i="10"/>
  <c r="U98" i="10"/>
  <c r="H10" i="2"/>
  <c r="G10" i="2"/>
  <c r="E10" i="2"/>
  <c r="C10" i="2"/>
  <c r="U193" i="9"/>
  <c r="U36" i="9"/>
  <c r="U35" i="9"/>
  <c r="U34" i="9"/>
  <c r="U33" i="9"/>
  <c r="U32" i="9"/>
  <c r="U21" i="9"/>
  <c r="U22" i="9"/>
  <c r="U26" i="9"/>
  <c r="U24" i="9"/>
  <c r="U27" i="9"/>
  <c r="U20" i="9"/>
  <c r="U25" i="9"/>
  <c r="U11" i="9"/>
  <c r="U23" i="9"/>
  <c r="U10" i="9"/>
  <c r="U7" i="9"/>
  <c r="U9" i="9"/>
  <c r="U5" i="9"/>
  <c r="H9" i="2"/>
  <c r="G9" i="2"/>
  <c r="E9" i="2"/>
  <c r="C9" i="2"/>
  <c r="U9" i="8"/>
  <c r="U101" i="8"/>
  <c r="U57" i="8"/>
  <c r="U56" i="8"/>
  <c r="U68" i="8"/>
  <c r="U67" i="8"/>
  <c r="U7" i="8"/>
  <c r="U159" i="8"/>
  <c r="U175" i="8"/>
  <c r="U108" i="8"/>
  <c r="U50" i="8"/>
  <c r="U155" i="8"/>
  <c r="U61" i="8"/>
  <c r="U164" i="8"/>
  <c r="U82" i="8"/>
  <c r="U77" i="8"/>
  <c r="U169" i="8"/>
  <c r="U78" i="8"/>
  <c r="U115" i="8"/>
  <c r="U90" i="8"/>
  <c r="U51" i="8"/>
  <c r="U137" i="8"/>
  <c r="U146" i="8"/>
  <c r="U130" i="8"/>
  <c r="U75" i="8"/>
  <c r="U6" i="8"/>
  <c r="U20" i="8"/>
  <c r="U19" i="8"/>
  <c r="U18" i="8"/>
  <c r="U17" i="8"/>
  <c r="U16" i="8"/>
  <c r="U15" i="8"/>
  <c r="U14" i="8"/>
  <c r="U13" i="8"/>
  <c r="U12" i="8"/>
  <c r="U11" i="8"/>
  <c r="U10" i="8"/>
  <c r="U81" i="8"/>
  <c r="U125" i="8"/>
  <c r="U160" i="8"/>
  <c r="U76" i="8"/>
  <c r="U66" i="8"/>
  <c r="U174" i="8"/>
  <c r="U123" i="8"/>
  <c r="U54" i="8"/>
  <c r="U135" i="8"/>
  <c r="U134" i="8"/>
  <c r="U133" i="8"/>
  <c r="U80" i="8"/>
  <c r="U177" i="8"/>
  <c r="U170" i="8"/>
  <c r="U145" i="8"/>
  <c r="U65" i="8"/>
  <c r="U163" i="8"/>
  <c r="U136" i="8"/>
  <c r="D125" i="7"/>
  <c r="G8" i="2" s="1"/>
  <c r="U116" i="7"/>
  <c r="U108" i="7"/>
  <c r="U110" i="7"/>
  <c r="U103" i="7"/>
  <c r="U102" i="7"/>
  <c r="U107" i="7"/>
  <c r="U94" i="7"/>
  <c r="U112" i="7"/>
  <c r="U111" i="7"/>
  <c r="U106" i="7"/>
  <c r="U101" i="7"/>
  <c r="U100" i="7"/>
  <c r="U99" i="7"/>
  <c r="U98" i="7"/>
  <c r="U97" i="7"/>
  <c r="U96" i="7"/>
  <c r="U93" i="7"/>
  <c r="U92" i="7"/>
  <c r="U91" i="7"/>
  <c r="U90" i="7"/>
  <c r="U89" i="7"/>
  <c r="Q88" i="7"/>
  <c r="L88" i="7"/>
  <c r="Q87" i="7"/>
  <c r="L87" i="7"/>
  <c r="U86" i="7"/>
  <c r="U85" i="7"/>
  <c r="U84" i="7"/>
  <c r="U83" i="7"/>
  <c r="U82" i="7"/>
  <c r="U81" i="7"/>
  <c r="U80" i="7"/>
  <c r="Q79" i="7"/>
  <c r="L79" i="7"/>
  <c r="U78" i="7"/>
  <c r="Q77" i="7"/>
  <c r="L77" i="7"/>
  <c r="U76" i="7"/>
  <c r="U75" i="7"/>
  <c r="U74" i="7"/>
  <c r="U73" i="7"/>
  <c r="U72" i="7"/>
  <c r="U71" i="7"/>
  <c r="U70" i="7"/>
  <c r="U69" i="7"/>
  <c r="U66" i="7"/>
  <c r="U68" i="7"/>
  <c r="U67" i="7"/>
  <c r="U65" i="7"/>
  <c r="U64" i="7"/>
  <c r="U63" i="7"/>
  <c r="U62" i="7"/>
  <c r="U61" i="7"/>
  <c r="Q60" i="7"/>
  <c r="L60" i="7"/>
  <c r="U59" i="7"/>
  <c r="U58" i="7"/>
  <c r="U57" i="7"/>
  <c r="U56" i="7"/>
  <c r="U55" i="7"/>
  <c r="U54" i="7"/>
  <c r="U53" i="7"/>
  <c r="U52" i="7"/>
  <c r="U51" i="7"/>
  <c r="U50" i="7"/>
  <c r="U49" i="7"/>
  <c r="U47" i="7"/>
  <c r="U48" i="7"/>
  <c r="U46" i="7"/>
  <c r="U45" i="7"/>
  <c r="U44" i="7"/>
  <c r="U43" i="7"/>
  <c r="U42" i="7"/>
  <c r="Q41" i="7"/>
  <c r="L41" i="7"/>
  <c r="U40" i="7"/>
  <c r="U39" i="7"/>
  <c r="L37" i="7"/>
  <c r="U38" i="7"/>
  <c r="U36" i="7"/>
  <c r="U35" i="7"/>
  <c r="U33" i="7"/>
  <c r="U32" i="7"/>
  <c r="U34" i="7"/>
  <c r="U31" i="7"/>
  <c r="U30" i="7"/>
  <c r="U29" i="7"/>
  <c r="U28" i="7"/>
  <c r="U27" i="7"/>
  <c r="U26" i="7"/>
  <c r="U25" i="7"/>
  <c r="U24" i="7"/>
  <c r="U23" i="7"/>
  <c r="U22" i="7"/>
  <c r="U21" i="7"/>
  <c r="U20" i="7"/>
  <c r="U18" i="7"/>
  <c r="U19" i="7"/>
  <c r="U17" i="7"/>
  <c r="U16" i="7"/>
  <c r="U15" i="7"/>
  <c r="U14" i="7"/>
  <c r="U13" i="7"/>
  <c r="U12" i="7"/>
  <c r="U11" i="7"/>
  <c r="U10" i="7"/>
  <c r="U9" i="7"/>
  <c r="U7" i="7"/>
  <c r="U6" i="7"/>
  <c r="U5" i="7"/>
  <c r="U8" i="7"/>
  <c r="D123" i="6"/>
  <c r="H7" i="2" s="1"/>
  <c r="D122" i="6"/>
  <c r="G7" i="2" s="1"/>
  <c r="D121" i="6"/>
  <c r="F7" i="2" s="1"/>
  <c r="D120" i="6"/>
  <c r="E7" i="2" s="1"/>
  <c r="D118" i="6"/>
  <c r="C7" i="2" s="1"/>
  <c r="U113" i="6"/>
  <c r="U112" i="6"/>
  <c r="U111" i="6"/>
  <c r="U110" i="6"/>
  <c r="U109" i="6"/>
  <c r="U108" i="6"/>
  <c r="U106" i="6"/>
  <c r="U105" i="6"/>
  <c r="Q105" i="6"/>
  <c r="L105" i="6"/>
  <c r="U104" i="6"/>
  <c r="Q104" i="6"/>
  <c r="L104" i="6"/>
  <c r="U103" i="6"/>
  <c r="U100" i="6"/>
  <c r="U94" i="6"/>
  <c r="U93" i="6"/>
  <c r="U102" i="6"/>
  <c r="U99" i="6"/>
  <c r="U92" i="6"/>
  <c r="U87" i="6"/>
  <c r="Q87" i="6"/>
  <c r="L87" i="6"/>
  <c r="U86" i="6"/>
  <c r="Q86" i="6"/>
  <c r="L86" i="6"/>
  <c r="U98" i="6"/>
  <c r="Q98" i="6"/>
  <c r="L98" i="6"/>
  <c r="U97" i="6"/>
  <c r="U96" i="6"/>
  <c r="U91" i="6"/>
  <c r="U90" i="6"/>
  <c r="U89" i="6"/>
  <c r="U88" i="6"/>
  <c r="U101" i="6"/>
  <c r="U84" i="6"/>
  <c r="L84" i="6"/>
  <c r="U83" i="6"/>
  <c r="U82" i="6"/>
  <c r="U81" i="6"/>
  <c r="U74" i="6"/>
  <c r="Q74" i="6"/>
  <c r="L74" i="6"/>
  <c r="U73" i="6"/>
  <c r="U79" i="6"/>
  <c r="U78" i="6"/>
  <c r="U72" i="6"/>
  <c r="U77" i="6"/>
  <c r="U71" i="6"/>
  <c r="U70" i="6"/>
  <c r="U65" i="6"/>
  <c r="L65" i="6"/>
  <c r="U64" i="6"/>
  <c r="Q64" i="6"/>
  <c r="L64" i="6"/>
  <c r="U107" i="6"/>
  <c r="U95" i="6"/>
  <c r="U80" i="6"/>
  <c r="U76" i="6"/>
  <c r="U75" i="6"/>
  <c r="U58" i="6"/>
  <c r="Q58" i="6"/>
  <c r="L58" i="6"/>
  <c r="U69" i="6"/>
  <c r="U63" i="6"/>
  <c r="Q63" i="6"/>
  <c r="L63" i="6"/>
  <c r="U62" i="6"/>
  <c r="Q62" i="6"/>
  <c r="L62" i="6"/>
  <c r="U61" i="6"/>
  <c r="Q61" i="6"/>
  <c r="L61" i="6"/>
  <c r="U57" i="6"/>
  <c r="Q57" i="6"/>
  <c r="L57" i="6"/>
  <c r="U60" i="6"/>
  <c r="U59" i="6"/>
  <c r="Q59" i="6"/>
  <c r="L59" i="6"/>
  <c r="U54" i="6"/>
  <c r="U68" i="6"/>
  <c r="U53" i="6"/>
  <c r="U48" i="6"/>
  <c r="Q48" i="6"/>
  <c r="L48" i="6"/>
  <c r="U52" i="6"/>
  <c r="U51" i="6"/>
  <c r="U50" i="6"/>
  <c r="U47" i="6"/>
  <c r="U56" i="6"/>
  <c r="U44" i="6"/>
  <c r="Q44" i="6"/>
  <c r="L44" i="6"/>
  <c r="U43" i="6"/>
  <c r="U33" i="6"/>
  <c r="U55" i="6"/>
  <c r="U42" i="6"/>
  <c r="U41" i="6"/>
  <c r="U40" i="6"/>
  <c r="U38" i="6"/>
  <c r="U37" i="6"/>
  <c r="Q37" i="6"/>
  <c r="L37" i="6"/>
  <c r="U32" i="6"/>
  <c r="U31" i="6"/>
  <c r="U30" i="6"/>
  <c r="U29" i="6"/>
  <c r="U28" i="6"/>
  <c r="U36" i="6"/>
  <c r="U26" i="6"/>
  <c r="Q26" i="6"/>
  <c r="L26" i="6"/>
  <c r="U25" i="6"/>
  <c r="Q25" i="6"/>
  <c r="L25" i="6"/>
  <c r="U49" i="6"/>
  <c r="U20" i="6"/>
  <c r="U19" i="6"/>
  <c r="Q19" i="6"/>
  <c r="L19" i="6"/>
  <c r="U14" i="6"/>
  <c r="U18" i="6"/>
  <c r="U13" i="6"/>
  <c r="U12" i="6"/>
  <c r="U17" i="6"/>
  <c r="U16" i="6"/>
  <c r="U11" i="6"/>
  <c r="U46" i="6"/>
  <c r="U27" i="6"/>
  <c r="U10" i="6"/>
  <c r="U35" i="6"/>
  <c r="U9" i="6"/>
  <c r="U8" i="6"/>
  <c r="U67" i="6"/>
  <c r="U45" i="6"/>
  <c r="U39" i="6"/>
  <c r="U15" i="6"/>
  <c r="U7" i="6"/>
  <c r="U85" i="6"/>
  <c r="U66" i="6"/>
  <c r="U34" i="6"/>
  <c r="U24" i="6"/>
  <c r="U23" i="6"/>
  <c r="U6" i="6"/>
  <c r="U22" i="6"/>
  <c r="U21" i="6"/>
  <c r="U5" i="6"/>
  <c r="D116" i="5"/>
  <c r="G6" i="2" s="1"/>
  <c r="D115" i="5"/>
  <c r="F6" i="2" s="1"/>
  <c r="U107" i="5"/>
  <c r="U106" i="5"/>
  <c r="U105" i="5"/>
  <c r="U104" i="5"/>
  <c r="U103" i="5"/>
  <c r="U102" i="5"/>
  <c r="U101" i="5"/>
  <c r="U100" i="5"/>
  <c r="U99" i="5"/>
  <c r="U98" i="5"/>
  <c r="U96" i="5"/>
  <c r="U97" i="5"/>
  <c r="U92" i="5"/>
  <c r="U60" i="5"/>
  <c r="U95" i="5"/>
  <c r="U77" i="5"/>
  <c r="U93" i="5"/>
  <c r="Q94" i="5"/>
  <c r="L94" i="5"/>
  <c r="U94" i="5" s="1"/>
  <c r="U90" i="5"/>
  <c r="U89" i="5"/>
  <c r="U72" i="5"/>
  <c r="U69" i="5"/>
  <c r="U59" i="5"/>
  <c r="U58" i="5"/>
  <c r="U10" i="5"/>
  <c r="U91" i="5"/>
  <c r="Q88" i="5"/>
  <c r="L88" i="5"/>
  <c r="U88" i="5" s="1"/>
  <c r="U87" i="5"/>
  <c r="U83" i="5"/>
  <c r="U9" i="5"/>
  <c r="U84" i="5"/>
  <c r="U85" i="5"/>
  <c r="U86" i="5"/>
  <c r="U82" i="5"/>
  <c r="U80" i="5"/>
  <c r="U79" i="5"/>
  <c r="U56" i="5"/>
  <c r="U57" i="5"/>
  <c r="U81" i="5"/>
  <c r="U64" i="5"/>
  <c r="U63" i="5"/>
  <c r="U48" i="5"/>
  <c r="U78" i="5"/>
  <c r="U68" i="5"/>
  <c r="U47" i="5"/>
  <c r="U23" i="5"/>
  <c r="U76" i="5"/>
  <c r="U74" i="5"/>
  <c r="Q75" i="5"/>
  <c r="L75" i="5"/>
  <c r="U75" i="5" s="1"/>
  <c r="U45" i="5"/>
  <c r="U46" i="5"/>
  <c r="U18" i="5"/>
  <c r="U73" i="5"/>
  <c r="U71" i="5"/>
  <c r="Q67" i="5"/>
  <c r="L67" i="5"/>
  <c r="U67" i="5" s="1"/>
  <c r="U62" i="5"/>
  <c r="U44" i="5"/>
  <c r="U70" i="5"/>
  <c r="U66" i="5"/>
  <c r="U61" i="5"/>
  <c r="U54" i="5"/>
  <c r="Q55" i="5"/>
  <c r="U55" i="5" s="1"/>
  <c r="L55" i="5"/>
  <c r="U53" i="5"/>
  <c r="Q53" i="5"/>
  <c r="L53" i="5"/>
  <c r="U43" i="5"/>
  <c r="U7" i="5"/>
  <c r="U8" i="5"/>
  <c r="U65" i="5"/>
  <c r="U52" i="5"/>
  <c r="U51" i="5"/>
  <c r="U22" i="5"/>
  <c r="U49" i="5"/>
  <c r="Q50" i="5"/>
  <c r="U50" i="5" s="1"/>
  <c r="L50" i="5"/>
  <c r="U38" i="5"/>
  <c r="U32" i="5"/>
  <c r="U39" i="5"/>
  <c r="Q42" i="5"/>
  <c r="L42" i="5"/>
  <c r="U42" i="5" s="1"/>
  <c r="U41" i="5"/>
  <c r="U40" i="5"/>
  <c r="U37" i="5"/>
  <c r="U31" i="5"/>
  <c r="U28" i="5"/>
  <c r="U16" i="5"/>
  <c r="U17" i="5"/>
  <c r="Q35" i="5"/>
  <c r="L35" i="5"/>
  <c r="U35" i="5" s="1"/>
  <c r="Q36" i="5"/>
  <c r="L36" i="5"/>
  <c r="U36" i="5" s="1"/>
  <c r="U34" i="5"/>
  <c r="U33" i="5"/>
  <c r="U29" i="5"/>
  <c r="U30" i="5"/>
  <c r="Q30" i="5"/>
  <c r="L30" i="5"/>
  <c r="U27" i="5"/>
  <c r="U26" i="5"/>
  <c r="U25" i="5"/>
  <c r="U21" i="5"/>
  <c r="Q15" i="5"/>
  <c r="L15" i="5"/>
  <c r="U15" i="5" s="1"/>
  <c r="U11" i="5"/>
  <c r="U24" i="5"/>
  <c r="U20" i="5"/>
  <c r="U14" i="5"/>
  <c r="U19" i="5"/>
  <c r="Q13" i="5"/>
  <c r="L13" i="5"/>
  <c r="U13" i="5" s="1"/>
  <c r="Q12" i="5"/>
  <c r="D117" i="5" s="1"/>
  <c r="H6" i="2" s="1"/>
  <c r="L12" i="5"/>
  <c r="D112" i="5" s="1"/>
  <c r="C6" i="2" s="1"/>
  <c r="U6" i="5"/>
  <c r="U5" i="5"/>
  <c r="D118" i="4"/>
  <c r="I5" i="2" s="1"/>
  <c r="D117" i="4"/>
  <c r="H5" i="2" s="1"/>
  <c r="D116" i="4"/>
  <c r="G5" i="2" s="1"/>
  <c r="D115" i="4"/>
  <c r="F5" i="2" s="1"/>
  <c r="D114" i="4"/>
  <c r="E5" i="2" s="1"/>
  <c r="D112" i="4"/>
  <c r="U105" i="4"/>
  <c r="U104" i="4"/>
  <c r="U103" i="4"/>
  <c r="U102" i="4"/>
  <c r="U101" i="4"/>
  <c r="U100" i="4"/>
  <c r="U99" i="4"/>
  <c r="U98" i="4"/>
  <c r="U91" i="4"/>
  <c r="U90" i="4"/>
  <c r="U89" i="4"/>
  <c r="U97" i="4"/>
  <c r="U96" i="4"/>
  <c r="U95" i="4"/>
  <c r="U94" i="4"/>
  <c r="U93" i="4"/>
  <c r="U92" i="4"/>
  <c r="U88" i="4"/>
  <c r="U87" i="4"/>
  <c r="U86" i="4"/>
  <c r="U85" i="4"/>
  <c r="U84" i="4"/>
  <c r="Q84" i="4"/>
  <c r="L84" i="4"/>
  <c r="U83" i="4"/>
  <c r="U82" i="4"/>
  <c r="U81" i="4"/>
  <c r="U80" i="4"/>
  <c r="U79" i="4"/>
  <c r="U78" i="4"/>
  <c r="Q78" i="4"/>
  <c r="L78" i="4"/>
  <c r="U77" i="4"/>
  <c r="U76" i="4"/>
  <c r="U75" i="4"/>
  <c r="Q75" i="4"/>
  <c r="L75" i="4"/>
  <c r="U74" i="4"/>
  <c r="U73" i="4"/>
  <c r="U72" i="4"/>
  <c r="U71" i="4"/>
  <c r="U70" i="4"/>
  <c r="Q70" i="4"/>
  <c r="L70" i="4"/>
  <c r="U69" i="4"/>
  <c r="U68" i="4"/>
  <c r="U67" i="4"/>
  <c r="U66" i="4"/>
  <c r="U65" i="4"/>
  <c r="U64" i="4"/>
  <c r="Q64" i="4"/>
  <c r="L64" i="4"/>
  <c r="U63" i="4"/>
  <c r="U62" i="4"/>
  <c r="U61" i="4"/>
  <c r="U60" i="4"/>
  <c r="U59" i="4"/>
  <c r="U58" i="4"/>
  <c r="U57" i="4"/>
  <c r="U56" i="4"/>
  <c r="U55" i="4"/>
  <c r="U54" i="4"/>
  <c r="Q54" i="4"/>
  <c r="L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Q38" i="4"/>
  <c r="L38" i="4"/>
  <c r="U37" i="4"/>
  <c r="Q37" i="4"/>
  <c r="L37" i="4"/>
  <c r="U36" i="4"/>
  <c r="U35" i="4"/>
  <c r="U34" i="4"/>
  <c r="U33" i="4"/>
  <c r="U32" i="4"/>
  <c r="U31" i="4"/>
  <c r="U30" i="4"/>
  <c r="U29" i="4"/>
  <c r="U28" i="4"/>
  <c r="U27" i="4"/>
  <c r="Q27" i="4"/>
  <c r="L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D113" i="4" s="1"/>
  <c r="D5" i="2" s="1"/>
  <c r="D70" i="3"/>
  <c r="D69" i="3"/>
  <c r="D68" i="3"/>
  <c r="D67" i="3"/>
  <c r="D66" i="3"/>
  <c r="D65" i="3"/>
  <c r="D64" i="3"/>
  <c r="U59" i="3"/>
  <c r="U58" i="3"/>
  <c r="U57" i="3"/>
  <c r="U56" i="3"/>
  <c r="U55" i="3"/>
  <c r="U54" i="3"/>
  <c r="U53" i="3"/>
  <c r="U52" i="3"/>
  <c r="U51" i="3"/>
  <c r="U50" i="3"/>
  <c r="U49" i="3"/>
  <c r="U48" i="3"/>
  <c r="L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L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I15" i="2"/>
  <c r="H15" i="2"/>
  <c r="G15" i="2"/>
  <c r="E15" i="2"/>
  <c r="C15" i="2"/>
  <c r="H14" i="2"/>
  <c r="G14" i="2"/>
  <c r="E14" i="2"/>
  <c r="C14" i="2"/>
  <c r="H13" i="2"/>
  <c r="G13" i="2"/>
  <c r="E13" i="2"/>
  <c r="C13" i="2"/>
  <c r="E12" i="2"/>
  <c r="C12" i="2"/>
  <c r="C11" i="2"/>
  <c r="C5" i="2"/>
  <c r="I4" i="2"/>
  <c r="H4" i="2"/>
  <c r="G4" i="2"/>
  <c r="F4" i="2"/>
  <c r="E4" i="2"/>
  <c r="D4" i="2"/>
  <c r="C4" i="2"/>
  <c r="U95" i="7"/>
  <c r="D154" i="13" l="1"/>
  <c r="I14" i="2" s="1"/>
  <c r="D149" i="13"/>
  <c r="D14" i="2" s="1"/>
  <c r="D78" i="14"/>
  <c r="F15" i="2" s="1"/>
  <c r="D76" i="14"/>
  <c r="D15" i="2" s="1"/>
  <c r="U12" i="5"/>
  <c r="D114" i="5"/>
  <c r="E6" i="2" s="1"/>
  <c r="D118" i="5"/>
  <c r="I6" i="2" s="1"/>
  <c r="F14" i="2"/>
  <c r="D117" i="12"/>
  <c r="F13" i="2" s="1"/>
  <c r="D115" i="12"/>
  <c r="D13" i="2" s="1"/>
  <c r="D120" i="12"/>
  <c r="I13" i="2" s="1"/>
  <c r="D171" i="11"/>
  <c r="I12" i="2" s="1"/>
  <c r="D204" i="9"/>
  <c r="I10" i="2" s="1"/>
  <c r="D167" i="10"/>
  <c r="I11" i="2" s="1"/>
  <c r="D166" i="11"/>
  <c r="D12" i="2" s="1"/>
  <c r="D168" i="11"/>
  <c r="F12" i="2" s="1"/>
  <c r="D164" i="10"/>
  <c r="F11" i="2" s="1"/>
  <c r="D162" i="10"/>
  <c r="D11" i="2" s="1"/>
  <c r="D201" i="9"/>
  <c r="F10" i="2" s="1"/>
  <c r="D199" i="9"/>
  <c r="D10" i="2" s="1"/>
  <c r="D185" i="8"/>
  <c r="F9" i="2" s="1"/>
  <c r="D183" i="8"/>
  <c r="D9" i="2" s="1"/>
  <c r="D188" i="8"/>
  <c r="I9" i="2" s="1"/>
  <c r="D113" i="5"/>
  <c r="D6" i="2" s="1"/>
  <c r="D119" i="6"/>
  <c r="D7" i="2" s="1"/>
  <c r="D124" i="6"/>
  <c r="I7" i="2" s="1"/>
  <c r="U60" i="7"/>
  <c r="U41" i="7"/>
  <c r="U88" i="7"/>
  <c r="D121" i="7"/>
  <c r="C8" i="2" s="1"/>
  <c r="U77" i="7"/>
  <c r="D123" i="7"/>
  <c r="E8" i="2" s="1"/>
  <c r="U79" i="7"/>
  <c r="U87" i="7"/>
  <c r="D126" i="7"/>
  <c r="U37" i="7"/>
  <c r="D124" i="7"/>
  <c r="G16" i="2" l="1"/>
  <c r="H8" i="2"/>
  <c r="E16" i="2"/>
  <c r="F8" i="2"/>
  <c r="F16" i="2" s="1"/>
  <c r="D127" i="7"/>
  <c r="D122" i="7"/>
  <c r="H16" i="2" l="1"/>
  <c r="I8" i="2"/>
  <c r="I16" i="2" s="1"/>
  <c r="C16" i="2"/>
  <c r="D8" i="2"/>
  <c r="D16" i="2" s="1"/>
</calcChain>
</file>

<file path=xl/sharedStrings.xml><?xml version="1.0" encoding="utf-8"?>
<sst xmlns="http://schemas.openxmlformats.org/spreadsheetml/2006/main" count="14800" uniqueCount="3176">
  <si>
    <t>Balanço</t>
  </si>
  <si>
    <t>MÊS</t>
  </si>
  <si>
    <t>FATURADO</t>
  </si>
  <si>
    <t>LUCRO</t>
  </si>
  <si>
    <t>CUSTO</t>
  </si>
  <si>
    <t>RECEBERÁ</t>
  </si>
  <si>
    <t>PAGARÁ</t>
  </si>
  <si>
    <t>PAGO</t>
  </si>
  <si>
    <t>RECEBIDO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</si>
  <si>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</si>
  <si>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</si>
  <si>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</si>
  <si>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</si>
  <si>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</si>
  <si>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</si>
  <si>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</si>
  <si>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</si>
  <si>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</si>
  <si>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</si>
  <si>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</si>
  <si>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</si>
  <si>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</si>
  <si>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CONTROLE DE DILIGÊNCIAS</t>
  </si>
  <si>
    <t>SOLICITAÇÃO</t>
  </si>
  <si>
    <t>Nº. DOC9</t>
  </si>
  <si>
    <t>SOLICITANTE</t>
  </si>
  <si>
    <t xml:space="preserve">TEL. </t>
  </si>
  <si>
    <t>TIPO DE DILIGÊNCIA</t>
  </si>
  <si>
    <t>Processo</t>
  </si>
  <si>
    <t>DATA</t>
  </si>
  <si>
    <t>HORA</t>
  </si>
  <si>
    <t>LOCAL</t>
  </si>
  <si>
    <t>Cidade - UF</t>
  </si>
  <si>
    <t>VALOR</t>
  </si>
  <si>
    <t>DATA PAG</t>
  </si>
  <si>
    <t>PAGAM.</t>
  </si>
  <si>
    <t>CONTRATADO</t>
  </si>
  <si>
    <t>TEL. 2</t>
  </si>
  <si>
    <t xml:space="preserve"> CUSTO</t>
  </si>
  <si>
    <t>PRAZO</t>
  </si>
  <si>
    <t>STATUS</t>
  </si>
  <si>
    <t>Ana Flavia Tanimoto</t>
  </si>
  <si>
    <t>16 99783-4544</t>
  </si>
  <si>
    <t>Procotolo</t>
  </si>
  <si>
    <t>CUMPRIDO</t>
  </si>
  <si>
    <t>SIM</t>
  </si>
  <si>
    <t>Letícia</t>
  </si>
  <si>
    <t>11 94925-2506</t>
  </si>
  <si>
    <t>Prefeitura Municipal</t>
  </si>
  <si>
    <t>Canarana/MT</t>
  </si>
  <si>
    <t>Geiciany Alencar</t>
  </si>
  <si>
    <t>65 9207-4899</t>
  </si>
  <si>
    <t>Jessica</t>
  </si>
  <si>
    <t>41 9685-0539</t>
  </si>
  <si>
    <t>Acompanhamento</t>
  </si>
  <si>
    <t>Marques de São Vicente</t>
  </si>
  <si>
    <t>São Paulo - SP</t>
  </si>
  <si>
    <t>Diligência Própria</t>
  </si>
  <si>
    <t>Cláudia Maxxi</t>
  </si>
  <si>
    <t>11 99113-8935</t>
  </si>
  <si>
    <t>Instrução - Presencial</t>
  </si>
  <si>
    <t>0011051.24.2024.5.15.0131</t>
  </si>
  <si>
    <t>12ª</t>
  </si>
  <si>
    <t>CAMPINAS - SP</t>
  </si>
  <si>
    <t>Patricia Von Ah</t>
  </si>
  <si>
    <t>19 99155-8565</t>
  </si>
  <si>
    <t>Una - Presencial</t>
  </si>
  <si>
    <t>1000765-56.2024.5.02.0381</t>
  </si>
  <si>
    <t>1ª</t>
  </si>
  <si>
    <t>OSASCO - SP</t>
  </si>
  <si>
    <t>Joao Tomaz da Silva</t>
  </si>
  <si>
    <t>11 97377-8980</t>
  </si>
  <si>
    <t>Vivian Barbosa</t>
  </si>
  <si>
    <t>11 94569-1656</t>
  </si>
  <si>
    <t>Audiência UNA</t>
  </si>
  <si>
    <t>10ª Vara do Trabalho</t>
  </si>
  <si>
    <t>Miriam Pinatto Gehring</t>
  </si>
  <si>
    <t>19 99220-3513</t>
  </si>
  <si>
    <t>Mayara</t>
  </si>
  <si>
    <t>12 98170-8541</t>
  </si>
  <si>
    <t>Balneário Piçarras - SP</t>
  </si>
  <si>
    <t>0010932-51.2024.5.15.0038</t>
  </si>
  <si>
    <t>Única</t>
  </si>
  <si>
    <t>BRAGANÇA PAULISTA - SP</t>
  </si>
  <si>
    <t>ok</t>
  </si>
  <si>
    <t xml:space="preserve">Andrezza </t>
  </si>
  <si>
    <t>62 8268-9720</t>
  </si>
  <si>
    <t>Audiência de Conciliação</t>
  </si>
  <si>
    <t>Departamento de Defesa do Consumidor</t>
  </si>
  <si>
    <t>Atibaia - SP</t>
  </si>
  <si>
    <t>Dalila Passos</t>
  </si>
  <si>
    <t>11 94535-7095</t>
  </si>
  <si>
    <t>Audiência</t>
  </si>
  <si>
    <t>1001623-52.2024.5.02.0231</t>
  </si>
  <si>
    <t>Carapicuíba - SP</t>
  </si>
  <si>
    <t>Camila Roncalle</t>
  </si>
  <si>
    <t>11 98992-0599</t>
  </si>
  <si>
    <t>Henriette Brigagão</t>
  </si>
  <si>
    <t>35 9215-0702</t>
  </si>
  <si>
    <t>2ª</t>
  </si>
  <si>
    <t>Suzano - SP</t>
  </si>
  <si>
    <t>Fernando Santos</t>
  </si>
  <si>
    <t>11 98307-2224</t>
  </si>
  <si>
    <t>Thiago Coriolano</t>
  </si>
  <si>
    <t>11 98775-8123</t>
  </si>
  <si>
    <t>9ª</t>
  </si>
  <si>
    <t xml:space="preserve">Guarulhos - SP </t>
  </si>
  <si>
    <t>Andréia Marques</t>
  </si>
  <si>
    <t>11 98815-9490</t>
  </si>
  <si>
    <t>MTO ADVOGADOS</t>
  </si>
  <si>
    <t>31 8107-6333</t>
  </si>
  <si>
    <t>Audiência Cível</t>
  </si>
  <si>
    <t>Juizado Especial Cível</t>
  </si>
  <si>
    <t>Santo André - SP</t>
  </si>
  <si>
    <t>Raquel Farias Amaral</t>
  </si>
  <si>
    <t>11 91914-1798</t>
  </si>
  <si>
    <t>Lucas Mançano</t>
  </si>
  <si>
    <t>61 9143-8757</t>
  </si>
  <si>
    <t>1001852-71.2024.5.02.0373</t>
  </si>
  <si>
    <t>3ª</t>
  </si>
  <si>
    <t>Mogi das Cruzes - SP</t>
  </si>
  <si>
    <t>Tamara Batiston Ferreira</t>
  </si>
  <si>
    <t>11 97638-4161</t>
  </si>
  <si>
    <t>LACOSTA ADVOGADOS</t>
  </si>
  <si>
    <t>21 95922-4000 / 11 91039-6920</t>
  </si>
  <si>
    <t>34ª Vara do Trabalho da Barra Funda</t>
  </si>
  <si>
    <t>Marina Demenciano</t>
  </si>
  <si>
    <t>19 99438-7420</t>
  </si>
  <si>
    <t>1001889-78.2024.5.02.0024</t>
  </si>
  <si>
    <t>24ª Vara do Trabalho da Barra Funda</t>
  </si>
  <si>
    <t>Rafael Fernandes Capelas Yamakami</t>
  </si>
  <si>
    <t>11 99939-8419</t>
  </si>
  <si>
    <t>Coleta de Assinaturas</t>
  </si>
  <si>
    <t>66ª Vara do Trabalho da Barra Funda</t>
  </si>
  <si>
    <t>1001604-18.2023.5.02.0381</t>
  </si>
  <si>
    <t>1001856-14.2024.5.02.0081</t>
  </si>
  <si>
    <t>81ª Vara do Trabalho da Barra Funda</t>
  </si>
  <si>
    <t xml:space="preserve">Beatriz Aragão &amp; Bernardo </t>
  </si>
  <si>
    <t>85 3252-2939 - 85 8405-1478</t>
  </si>
  <si>
    <t>1001776-94.2024.5.02.0713</t>
  </si>
  <si>
    <t>88ª da Barra Funda</t>
  </si>
  <si>
    <t xml:space="preserve">Amanda Pivott </t>
  </si>
  <si>
    <t>11 94857-0549</t>
  </si>
  <si>
    <t>DOC9</t>
  </si>
  <si>
    <t>1001814-59.2024.5.02.0373</t>
  </si>
  <si>
    <t xml:space="preserve">3ª </t>
  </si>
  <si>
    <t>Gabriel Belarmino</t>
  </si>
  <si>
    <t>11 98863-8637</t>
  </si>
  <si>
    <t>Despacho</t>
  </si>
  <si>
    <t>1013171-35.2023.4.06.3803</t>
  </si>
  <si>
    <t>3ª Vara Federal</t>
  </si>
  <si>
    <t>Uberlândia - MG</t>
  </si>
  <si>
    <t>Gabriela Viana</t>
  </si>
  <si>
    <t>34 9135-5994</t>
  </si>
  <si>
    <t>Taubaté - SP</t>
  </si>
  <si>
    <t>Tamyres Fim</t>
  </si>
  <si>
    <t>12 99181-8165</t>
  </si>
  <si>
    <t>Leticia Prado</t>
  </si>
  <si>
    <t>11 94744-8723</t>
  </si>
  <si>
    <t>0011218-81.2023.5.15.0032</t>
  </si>
  <si>
    <t>10ª</t>
  </si>
  <si>
    <t>1001857-12.2024.5.02.0012</t>
  </si>
  <si>
    <t>12ª Vara do Trabalho da Barra Funda</t>
  </si>
  <si>
    <t>Josiane</t>
  </si>
  <si>
    <t>45 9979-5193</t>
  </si>
  <si>
    <t>Conciliação</t>
  </si>
  <si>
    <t>1032551-94.2024.8.26.0577</t>
  </si>
  <si>
    <t>1ª Vara do Juizado Especial Cível</t>
  </si>
  <si>
    <t>SÃO JOSE DOS CAMPOS - SP</t>
  </si>
  <si>
    <t xml:space="preserve">Helena Do Amaral Simionelli </t>
  </si>
  <si>
    <t>12 99108-0694</t>
  </si>
  <si>
    <t>Nathalia Fett Advogados</t>
  </si>
  <si>
    <t>51 9114-0718</t>
  </si>
  <si>
    <t>0020751-10.2024.5.04.0752</t>
  </si>
  <si>
    <t xml:space="preserve">2ª </t>
  </si>
  <si>
    <t>Santa Rosa - RS</t>
  </si>
  <si>
    <t>Eliane Andréia Andreski</t>
  </si>
  <si>
    <t>55 9910-8804</t>
  </si>
  <si>
    <t>0011879-65.2023.5.15.0095</t>
  </si>
  <si>
    <t xml:space="preserve">8ª </t>
  </si>
  <si>
    <t>perdeu</t>
  </si>
  <si>
    <t>0010473.67.2024.5.15.0129</t>
  </si>
  <si>
    <t>Instrução -Presencial</t>
  </si>
  <si>
    <t>0010259-70.2024.5.15.0131</t>
  </si>
  <si>
    <t>0010467-98.2024.5.15.0084</t>
  </si>
  <si>
    <t>4ª</t>
  </si>
  <si>
    <t>0011091-74.2023.5.15.0152</t>
  </si>
  <si>
    <t>Vara do Trabalho</t>
  </si>
  <si>
    <t>Hortolândia - SP</t>
  </si>
  <si>
    <t>Anna Asahara</t>
  </si>
  <si>
    <t>19 97408-8344</t>
  </si>
  <si>
    <t>0001491-58.2024.5.09.0670</t>
  </si>
  <si>
    <t>São José dos Pinhais - PR</t>
  </si>
  <si>
    <t>Katia Sousa</t>
  </si>
  <si>
    <t>41 9155-8251</t>
  </si>
  <si>
    <t>0011171-07.2024.5.15.0054</t>
  </si>
  <si>
    <t>Sertãozinho - SP</t>
  </si>
  <si>
    <t>Lídia Maria Nascimento Alves da Silva</t>
  </si>
  <si>
    <t>16 99401-0695</t>
  </si>
  <si>
    <t>0010337-02.2024.5.15.0087</t>
  </si>
  <si>
    <t>Paulínia - SP</t>
  </si>
  <si>
    <t>Andréia Manzini</t>
  </si>
  <si>
    <t>19 99452-9159</t>
  </si>
  <si>
    <t>Bruno Magalhães</t>
  </si>
  <si>
    <t>62 9166-2415</t>
  </si>
  <si>
    <t>14ª Vara do Trabalho</t>
  </si>
  <si>
    <t>Fortaleza - CE</t>
  </si>
  <si>
    <t>Karla Alves</t>
  </si>
  <si>
    <t>85 8698-0343</t>
  </si>
  <si>
    <t>Vitória - ES</t>
  </si>
  <si>
    <t xml:space="preserve">Pedro Rodrigues Gomes </t>
  </si>
  <si>
    <t>27 99286-8848</t>
  </si>
  <si>
    <t>0012024-98.2023.5.15.0038</t>
  </si>
  <si>
    <t>ÚNICA</t>
  </si>
  <si>
    <t>Thulyo Augustto</t>
  </si>
  <si>
    <t>62 9683-9870</t>
  </si>
  <si>
    <t>Cejusc</t>
  </si>
  <si>
    <t>Brasília - DF</t>
  </si>
  <si>
    <t>Luana Amancio</t>
  </si>
  <si>
    <t>61 8542-3080</t>
  </si>
  <si>
    <t>Rodrigo Bezerra</t>
  </si>
  <si>
    <t>11 99360-4364</t>
  </si>
  <si>
    <t>1035149-55.2024.8.26.0016</t>
  </si>
  <si>
    <t>2ª Vara do Juizado Especial Cível - Vergueiro</t>
  </si>
  <si>
    <t>Elisangela ES - SOLUÇÕES JURÍDICAS</t>
  </si>
  <si>
    <t>11 93067-5163</t>
  </si>
  <si>
    <t>Sabara - MG</t>
  </si>
  <si>
    <t>Bruno Alves</t>
  </si>
  <si>
    <t>31 9972-7505</t>
  </si>
  <si>
    <t xml:space="preserve">RECEBIDO: </t>
  </si>
  <si>
    <t>Una-Presencial</t>
  </si>
  <si>
    <t>0010465-31.2024.5.15.0084</t>
  </si>
  <si>
    <t>SÃO JOSE DOS CAMPOS</t>
  </si>
  <si>
    <t>Bauru - SP</t>
  </si>
  <si>
    <t>Lara Estahl Prieto</t>
  </si>
  <si>
    <t>14 3218-2500</t>
  </si>
  <si>
    <t>1000426-10.2024.5.02.0701</t>
  </si>
  <si>
    <t>1ª Vara do Trabalho de São Paulo - Zona Sul</t>
  </si>
  <si>
    <t>Israel Bessa</t>
  </si>
  <si>
    <t>José Mario Paula</t>
  </si>
  <si>
    <t>11 96186-8989</t>
  </si>
  <si>
    <t>1ª Delegacia Territorial</t>
  </si>
  <si>
    <t>Serrinha - BA</t>
  </si>
  <si>
    <t>Laryssa Campos</t>
  </si>
  <si>
    <t>71 9664-8462</t>
  </si>
  <si>
    <t>0010567-72.2024.5.15.0013</t>
  </si>
  <si>
    <t>SÃO JOSÉ DOS CAMPOS</t>
  </si>
  <si>
    <t>30ª da Barra Funda</t>
  </si>
  <si>
    <t xml:space="preserve">18ª </t>
  </si>
  <si>
    <t>Rio de Janeiro - RJ</t>
  </si>
  <si>
    <t>Franciely Maciel</t>
  </si>
  <si>
    <t>21 95932-7919</t>
  </si>
  <si>
    <t>45ª da Barra Funda</t>
  </si>
  <si>
    <t>36ª da Barra Funda</t>
  </si>
  <si>
    <t>Valdevino</t>
  </si>
  <si>
    <t>Joanópolis - SP</t>
  </si>
  <si>
    <t>Maicon Paulo</t>
  </si>
  <si>
    <t>11 97266-7939</t>
  </si>
  <si>
    <t>0020720-31.2024.5.04.0124</t>
  </si>
  <si>
    <t>4ª Vara do Trabalho</t>
  </si>
  <si>
    <t>Rio Grande - RS</t>
  </si>
  <si>
    <t>Gabriela Machado</t>
  </si>
  <si>
    <t>53 9139-9707</t>
  </si>
  <si>
    <t>1000734-17.2024.5.02.0064</t>
  </si>
  <si>
    <t>64ª da Barra Funda</t>
  </si>
  <si>
    <t>Arlindo Felipe Jr</t>
  </si>
  <si>
    <t>11 99635-2611</t>
  </si>
  <si>
    <t>VASCO LUIZ TEODORO</t>
  </si>
  <si>
    <t>R PARANA, 1540, AP 502, BRASIL</t>
  </si>
  <si>
    <t>0011706-47.2023.5.15.0093</t>
  </si>
  <si>
    <t>6ª</t>
  </si>
  <si>
    <t>0012034-45.2023.5.15.0038</t>
  </si>
  <si>
    <t>BRAGANÇA PAULISTA</t>
  </si>
  <si>
    <t>0012064-80.2023.5.15.0038</t>
  </si>
  <si>
    <t>Inicial</t>
  </si>
  <si>
    <t>0001724-47.2024.5.10.0017</t>
  </si>
  <si>
    <t>17ª</t>
  </si>
  <si>
    <t>0021007-42.2024.5.04.0205</t>
  </si>
  <si>
    <t>Posto da Justiça do Trabalho</t>
  </si>
  <si>
    <t>Capão da Canoa - RS</t>
  </si>
  <si>
    <t>Juliana Grundler</t>
  </si>
  <si>
    <t>51 9592-0101</t>
  </si>
  <si>
    <t>Eliana Ivano</t>
  </si>
  <si>
    <t>11 99442-6135</t>
  </si>
  <si>
    <t>0011043-23.2024.5.15.0139</t>
  </si>
  <si>
    <t>Ubatuba - SP</t>
  </si>
  <si>
    <t>Glaydson Roberto</t>
  </si>
  <si>
    <t>12 99795-5162</t>
  </si>
  <si>
    <t>0011416-93.2024.5.03.0040</t>
  </si>
  <si>
    <t>2ª Vara do Trabalho</t>
  </si>
  <si>
    <t>Sete Lagoas - MG</t>
  </si>
  <si>
    <t>Lucia Helena de Azevedo Ribeiro</t>
  </si>
  <si>
    <t>61 8168-3829</t>
  </si>
  <si>
    <t>0020530-06.2024.5.04.0662</t>
  </si>
  <si>
    <t>Passo Fundo - RS</t>
  </si>
  <si>
    <t>Cristian Paniz</t>
  </si>
  <si>
    <t>54 9917-5166</t>
  </si>
  <si>
    <t>0011212-45.2024.5.03.0009</t>
  </si>
  <si>
    <t>9ª Vara do Trabalho</t>
  </si>
  <si>
    <t>Belo Horizonte - MG</t>
  </si>
  <si>
    <t>Diogo Ribeiro Cassini</t>
  </si>
  <si>
    <t>31 8722-3837</t>
  </si>
  <si>
    <t>ALFREDO DE SOUZA ALBERTO</t>
  </si>
  <si>
    <t>Boqueirão</t>
  </si>
  <si>
    <t>Santos - SP</t>
  </si>
  <si>
    <t>IRB - Isabelle</t>
  </si>
  <si>
    <t>13 98804-4390</t>
  </si>
  <si>
    <t>Julia Berton</t>
  </si>
  <si>
    <t>11 95106-8588</t>
  </si>
  <si>
    <t>Tamara Ferreira</t>
  </si>
  <si>
    <t>7ª da Barra Funda</t>
  </si>
  <si>
    <t>Ana Paula Santos</t>
  </si>
  <si>
    <t>11 96195-3023</t>
  </si>
  <si>
    <t>0011217-32.2024.5.15.0139</t>
  </si>
  <si>
    <t>1001810-31.2024.5.02.0467</t>
  </si>
  <si>
    <t xml:space="preserve">7ª </t>
  </si>
  <si>
    <t>São Bernardo do Campo - SP</t>
  </si>
  <si>
    <t>Baixa CTPS</t>
  </si>
  <si>
    <t>Indaiatuba - SP</t>
  </si>
  <si>
    <t>1001003-74.2024.5.02.0446</t>
  </si>
  <si>
    <t>6ª Vara do Trabalho</t>
  </si>
  <si>
    <t>Rebeca</t>
  </si>
  <si>
    <t>19 99416-4309</t>
  </si>
  <si>
    <t>17ª da Barra Funda</t>
  </si>
  <si>
    <t>0012224-51.2023.5.15.0153</t>
  </si>
  <si>
    <t xml:space="preserve">6ª </t>
  </si>
  <si>
    <t>Ribeirão Preto - SP</t>
  </si>
  <si>
    <t>Mayara Belfort</t>
  </si>
  <si>
    <t>16 99138-1367</t>
  </si>
  <si>
    <t>1000017-20.2025.5.02.0371</t>
  </si>
  <si>
    <t>Mayle Martins Moreira</t>
  </si>
  <si>
    <t>Rua Antônio de Albuquerque, n°330, Sala 901, Ed. Comercial Canopus Corporate, Savassi</t>
  </si>
  <si>
    <t>RONEL MARIANO</t>
  </si>
  <si>
    <t>Rua Doutor Euridice José Bento, nº 115, Bairro Jardim do Lago</t>
  </si>
  <si>
    <t>Camila Rodrigues</t>
  </si>
  <si>
    <t>19 98405-2277</t>
  </si>
  <si>
    <t>1001836-39.2024.5.02.0011</t>
  </si>
  <si>
    <t>11ª</t>
  </si>
  <si>
    <t>Ingrid Bellem</t>
  </si>
  <si>
    <t>11 97375-7309</t>
  </si>
  <si>
    <t>Sofia - Benjamim Advogados</t>
  </si>
  <si>
    <t>22 99978-0715</t>
  </si>
  <si>
    <t>1008513-60.2025.8.26.0002</t>
  </si>
  <si>
    <t>6ª Vara Cível de Santo Amaro</t>
  </si>
  <si>
    <t>Sandra Natale</t>
  </si>
  <si>
    <t>11 91313-7104</t>
  </si>
  <si>
    <t>27ª da Barra Funda</t>
  </si>
  <si>
    <t>Mogi Mirim - SP</t>
  </si>
  <si>
    <t>Daiane Ferreira Gomes</t>
  </si>
  <si>
    <t>19 98172-7578</t>
  </si>
  <si>
    <t>Marlon Mariano</t>
  </si>
  <si>
    <t>Rua Alcides Tenório de Brito Guerra, 117, São Mateus</t>
  </si>
  <si>
    <t>Presidente Prudente - SP</t>
  </si>
  <si>
    <t>Cibely Esquina</t>
  </si>
  <si>
    <t>18 98136-1028</t>
  </si>
  <si>
    <t>0011659-58.2023.5.15.0001</t>
  </si>
  <si>
    <t>0020801-52.2023.5.04.0661</t>
  </si>
  <si>
    <t>Marau - RS</t>
  </si>
  <si>
    <t>Jéssica Betinéli da Silva</t>
  </si>
  <si>
    <t>54 9668-1805</t>
  </si>
  <si>
    <t>0011725-75.2023.5.03.0032</t>
  </si>
  <si>
    <t>Contagem - MG</t>
  </si>
  <si>
    <t>Luiz Felipe</t>
  </si>
  <si>
    <t>31 7306-6348</t>
  </si>
  <si>
    <t xml:space="preserve">4ª </t>
  </si>
  <si>
    <t>Flaviane Batista</t>
  </si>
  <si>
    <t>11 95370-1207</t>
  </si>
  <si>
    <t>1002133-30.2024.5.02.0372</t>
  </si>
  <si>
    <t>Inicial - presencial</t>
  </si>
  <si>
    <t>0012351-94.2024.5.15.0042</t>
  </si>
  <si>
    <t>JH Gomes Advocacia</t>
  </si>
  <si>
    <t>11 98492-3401</t>
  </si>
  <si>
    <t>3ª Vara do Trabalho da Zona Leste</t>
  </si>
  <si>
    <t>Ronnie de Miranda Barroso</t>
  </si>
  <si>
    <t>11 97976-3497</t>
  </si>
  <si>
    <t>MAYLE MARTINS MOREIRA VIVAS</t>
  </si>
  <si>
    <t>Rua Antônio de Albuquerque N° 330 - 8° Andar.  (MG/BH)</t>
  </si>
  <si>
    <t>80ª da Barra Funda</t>
  </si>
  <si>
    <t>Naiara Santos Nascimento</t>
  </si>
  <si>
    <t>11 97123-1691</t>
  </si>
  <si>
    <t>0000852-53.2024.5.10.0010</t>
  </si>
  <si>
    <t>NATAN BATISTA DUTRA</t>
  </si>
  <si>
    <t xml:space="preserve">Rua: Campo Grande 909 loja D                                                                                                                     </t>
  </si>
  <si>
    <t xml:space="preserve">Rio de Janeiro- RJ       </t>
  </si>
  <si>
    <t>Marta Cristina</t>
  </si>
  <si>
    <t>21 97266-2211</t>
  </si>
  <si>
    <t>NELSON INACIO MANUEL</t>
  </si>
  <si>
    <t>Filial da Barra Funda</t>
  </si>
  <si>
    <t>5ª Vara do Trabalho da Zona Leste</t>
  </si>
  <si>
    <t>Laura Mautone</t>
  </si>
  <si>
    <t>11 99305-2938</t>
  </si>
  <si>
    <t>des</t>
  </si>
  <si>
    <t>Jamile Barakat</t>
  </si>
  <si>
    <t>11 99503-8130</t>
  </si>
  <si>
    <t>Protocolo</t>
  </si>
  <si>
    <t>38ª da Barra Funda</t>
  </si>
  <si>
    <t>7ª Vara Cível da Nossa Senhora do Ó</t>
  </si>
  <si>
    <t>4ª Vara Cível</t>
  </si>
  <si>
    <t>1001042-83.2023.5.02.0421</t>
  </si>
  <si>
    <t>Santana de Parnaíba - SP</t>
  </si>
  <si>
    <t>2ª VT da Zona Sul</t>
  </si>
  <si>
    <t>Vivian Barbosa / Raquel Moreira</t>
  </si>
  <si>
    <t>11 94569-1656 / 11 98450-5051</t>
  </si>
  <si>
    <t>0000046-91.2025.5.06.0172</t>
  </si>
  <si>
    <t xml:space="preserve"> 2ª </t>
  </si>
  <si>
    <t>Cabo de Santo Agostinho - PE</t>
  </si>
  <si>
    <t>Érica Caroline Gonzaga da Silva</t>
  </si>
  <si>
    <t>81 9753-6773</t>
  </si>
  <si>
    <t>adiantado</t>
  </si>
  <si>
    <t>Rafaelly Rocha</t>
  </si>
  <si>
    <t>21 98120-7772</t>
  </si>
  <si>
    <t>1002262-45.2024.5.02.0401</t>
  </si>
  <si>
    <t>Praia Grande - SP</t>
  </si>
  <si>
    <t>JOSE CARLOS SABIA</t>
  </si>
  <si>
    <t>Rua México, n° 31/ RJ</t>
  </si>
  <si>
    <t>83ª da Barra Funda</t>
  </si>
  <si>
    <t>Guarulhos - SP</t>
  </si>
  <si>
    <t>9ª Vara do Trabalho da Zona Leste</t>
  </si>
  <si>
    <t>Conciliação - Presencial</t>
  </si>
  <si>
    <t>0800186-11.2025.8.19.0001</t>
  </si>
  <si>
    <t>21ª Vara do Juizado Especial Cível</t>
  </si>
  <si>
    <t>Domenique Guimarães Frascino</t>
  </si>
  <si>
    <t>21 99494-6801</t>
  </si>
  <si>
    <t>Vinícius Silvério</t>
  </si>
  <si>
    <t>41 9178-7396</t>
  </si>
  <si>
    <t>0020887-16.2021.5.04.0007</t>
  </si>
  <si>
    <t>7ª Vara do Trabalho</t>
  </si>
  <si>
    <t xml:space="preserve"> Porto Alegre - RS</t>
  </si>
  <si>
    <t>Ernani Korbes</t>
  </si>
  <si>
    <t>51 9986-1515</t>
  </si>
  <si>
    <t>Clovis Ascenção Pena</t>
  </si>
  <si>
    <t>Camila Simao</t>
  </si>
  <si>
    <t>31 9474-0937</t>
  </si>
  <si>
    <t>7º DP</t>
  </si>
  <si>
    <t>Caroline Lima</t>
  </si>
  <si>
    <t>11 93144-5204</t>
  </si>
  <si>
    <t xml:space="preserve">ADIRSON HERMENEGILDO PAIVA </t>
  </si>
  <si>
    <t>Rua Joaquim Anacleto Da Conceição, 310 
Conjunto Teixeira Dias - Bairro Barreiro</t>
  </si>
  <si>
    <t>Sepulveda</t>
  </si>
  <si>
    <t>19 99651-8840</t>
  </si>
  <si>
    <t>Perícia</t>
  </si>
  <si>
    <t>1002058-33.2024.5.02.0067</t>
  </si>
  <si>
    <t>Local: Rua Coronel Mursa, 56 – Brás</t>
  </si>
  <si>
    <t>Rua Antônio de Albuquerque N° 330 - 9° Andar.  (MG/BH)</t>
  </si>
  <si>
    <t>1002073-04.2024.5.02.0713</t>
  </si>
  <si>
    <t>13ª da Zona Sul</t>
  </si>
  <si>
    <t>Fernando Jorge</t>
  </si>
  <si>
    <t>11 97233-6431</t>
  </si>
  <si>
    <t>2ª Vara do Trabalho da Zona Leste</t>
  </si>
  <si>
    <t>MARCOS ANTONIO SIMIONATO</t>
  </si>
  <si>
    <t>Travessa Juno Gil de Lima, 342 - Bairro REsidencial Cambarás</t>
  </si>
  <si>
    <t>Ipeúna - SP</t>
  </si>
  <si>
    <t>Kely Stefany</t>
  </si>
  <si>
    <t>19 99620-8379</t>
  </si>
  <si>
    <t>Ajinomoto do Brasil</t>
  </si>
  <si>
    <t>Laranjal Paulista - SP</t>
  </si>
  <si>
    <t>Gabriela Gomes</t>
  </si>
  <si>
    <t>11 97747-2559</t>
  </si>
  <si>
    <t>4ª da Zona Sul</t>
  </si>
  <si>
    <t>Rua Ministro Raphael de Barros Monteiro, 110, 1º andar – CEJUSC, Jd. dos Camargos</t>
  </si>
  <si>
    <t>Barueri - SP</t>
  </si>
  <si>
    <t>Caroline Gargoriano</t>
  </si>
  <si>
    <t>11 98998-8542</t>
  </si>
  <si>
    <t>0011035-55.2024.5.15.0039</t>
  </si>
  <si>
    <t>Capivari - SP</t>
  </si>
  <si>
    <t>Marcia Araujo Batagim</t>
  </si>
  <si>
    <t>41 9204-0259</t>
  </si>
  <si>
    <t>2ª da Zona Sul</t>
  </si>
  <si>
    <t xml:space="preserve">Angélica Berenice Ramos dos Santos </t>
  </si>
  <si>
    <t>11 99212-4259</t>
  </si>
  <si>
    <t>NELSINO ALMEIDA E SILVA</t>
  </si>
  <si>
    <t xml:space="preserve">RUA DAS ANDORINHAS, 17, ALVARENGA </t>
  </si>
  <si>
    <t>Patricia Selerges de Araújo</t>
  </si>
  <si>
    <t>11 97030-7676</t>
  </si>
  <si>
    <t>Itapeva - SP</t>
  </si>
  <si>
    <t>Amanda Cristina Barbosa</t>
  </si>
  <si>
    <t>15 98163-3812</t>
  </si>
  <si>
    <t>Diego Carrara Palandrani</t>
  </si>
  <si>
    <t>44 9815-1208</t>
  </si>
  <si>
    <t>1002053-81.2024.5.02.0076</t>
  </si>
  <si>
    <t>76ª da Barra Funda</t>
  </si>
  <si>
    <t>João Paulo Marques Santana</t>
  </si>
  <si>
    <t>11 91517-5973</t>
  </si>
  <si>
    <t>LUIZ ALBERTO LESSA</t>
  </si>
  <si>
    <t>Av. Nossa Senhora da Penha, N° 2796, Santa Luiza</t>
  </si>
  <si>
    <t>Vitória- ES</t>
  </si>
  <si>
    <t>Jhonatan Schabo Carreira</t>
  </si>
  <si>
    <t>27 98884-8778</t>
  </si>
  <si>
    <t>AVENIDA EMILIO CHECCHINATO , 1800, SAO ROQUE DA CHAVE</t>
  </si>
  <si>
    <t>Itupeva - SP</t>
  </si>
  <si>
    <t>Karim Fernanda Ribeiro de Oliveira</t>
  </si>
  <si>
    <t>11 97033-8981</t>
  </si>
  <si>
    <t>40ª da Barra Funda</t>
  </si>
  <si>
    <t>Patricia Detlinger</t>
  </si>
  <si>
    <t>11 99707-7808</t>
  </si>
  <si>
    <t>CEJUSC</t>
  </si>
  <si>
    <t>Carla Melo</t>
  </si>
  <si>
    <t>13 99763-3941</t>
  </si>
  <si>
    <t>1015425-18.2024.8.26.0161</t>
  </si>
  <si>
    <t>CEJUSC local (Prédio das Varas Cíveis, Avenida Sete de Setembro, 409/413</t>
  </si>
  <si>
    <t>Diadema - SP</t>
  </si>
  <si>
    <t xml:space="preserve">Clécia Sousa Costa </t>
  </si>
  <si>
    <t>11 99344-0783</t>
  </si>
  <si>
    <t>Leonardo Velloso Advocacia</t>
  </si>
  <si>
    <t>31 9668-8383</t>
  </si>
  <si>
    <t>Cejusc Nossa Senhora do Ó</t>
  </si>
  <si>
    <t>Giovana Ferreira</t>
  </si>
  <si>
    <t>11 98467-6866</t>
  </si>
  <si>
    <t>MAGNO SERGIO DOS SANTOS RODRIGUES</t>
  </si>
  <si>
    <t xml:space="preserve">Gabriela Gamboa Serrano </t>
  </si>
  <si>
    <t>11 99495-1075</t>
  </si>
  <si>
    <t>Delegacia</t>
  </si>
  <si>
    <t>Estela Martins</t>
  </si>
  <si>
    <t>19 99205-7804</t>
  </si>
  <si>
    <t>0000157-04.2025.5.09.0007</t>
  </si>
  <si>
    <t>7ª</t>
  </si>
  <si>
    <t>Curitiba - PR</t>
  </si>
  <si>
    <t>Jorjane Rahal</t>
  </si>
  <si>
    <t>41 9875-3181</t>
  </si>
  <si>
    <t>Mauá - SP</t>
  </si>
  <si>
    <t>Ramiris Kefler</t>
  </si>
  <si>
    <t>27 99581-5484</t>
  </si>
  <si>
    <t>1011165-18.2024.8.26.0606</t>
  </si>
  <si>
    <t>1000001-68.2025.5.02.0435</t>
  </si>
  <si>
    <t>5ª Vara do Trabalho</t>
  </si>
  <si>
    <t>Marcelo Bispo</t>
  </si>
  <si>
    <t>31 9945-7190</t>
  </si>
  <si>
    <t>90ª da Barra Funda</t>
  </si>
  <si>
    <t>29ª da Barra Funda</t>
  </si>
  <si>
    <t>JOSÉ IVAN BEZERRA</t>
  </si>
  <si>
    <t>Av. Dom Luís, 807 – 20º e 21º andar, Meireles</t>
  </si>
  <si>
    <t>Gabriela Sousa</t>
  </si>
  <si>
    <t>85 8640-0693</t>
  </si>
  <si>
    <t>VALDEVINO PEREIRA SANTOS</t>
  </si>
  <si>
    <t>RUA Gumercindo Marota N 81. Bairro: Santo Amaro</t>
  </si>
  <si>
    <t>Gunnar Alberto Quina</t>
  </si>
  <si>
    <t>11 91263-6342</t>
  </si>
  <si>
    <t>UNA - Presencial</t>
  </si>
  <si>
    <t>Itatiba - SP</t>
  </si>
  <si>
    <t>Natalia Kaori Toyoda</t>
  </si>
  <si>
    <t>19 98109-8066</t>
  </si>
  <si>
    <t>Aline Paixão / Coutinho e Zorzanelli</t>
  </si>
  <si>
    <t xml:space="preserve">13 99777-5515 / 21 98612-3240 </t>
  </si>
  <si>
    <t>0010744-17.2024.5.15.0084</t>
  </si>
  <si>
    <t>São José dos Campos - SP</t>
  </si>
  <si>
    <t>Helena do Amaral Olivar Simionelli</t>
  </si>
  <si>
    <t>Aureni</t>
  </si>
  <si>
    <t>11 99896-9511</t>
  </si>
  <si>
    <t>desv</t>
  </si>
  <si>
    <t>Virtual</t>
  </si>
  <si>
    <t>Priscilla Araújo</t>
  </si>
  <si>
    <t>11 96379-9086</t>
  </si>
  <si>
    <t>Marília Martins</t>
  </si>
  <si>
    <t>62 9410-5041</t>
  </si>
  <si>
    <t>11ª Vara do Trabalho</t>
  </si>
  <si>
    <t>Alessandra Oliveira</t>
  </si>
  <si>
    <t>11 99656-3238</t>
  </si>
  <si>
    <t>MARIA NANCI RODRIGUES PINHEIRO</t>
  </si>
  <si>
    <t>1ª Vara do Trabalho</t>
  </si>
  <si>
    <t>Osasco - SP</t>
  </si>
  <si>
    <t>Beça e Coussirat</t>
  </si>
  <si>
    <t>11 97678-8835</t>
  </si>
  <si>
    <t>Luana Martha</t>
  </si>
  <si>
    <t>21 99499-9021</t>
  </si>
  <si>
    <t>MARIA JOSEFA PEREIRA LIMA</t>
  </si>
  <si>
    <t>Filial Barra Funda</t>
  </si>
  <si>
    <t>67ª Vara do Trabalho da Barra Funda</t>
  </si>
  <si>
    <t>Daniela Maia Alves</t>
  </si>
  <si>
    <t>Rua Dr Campos Jr, 40, Centro. Próximo da praça Tiradentes</t>
  </si>
  <si>
    <t>Barbara Moreira</t>
  </si>
  <si>
    <t>31 9545-2147</t>
  </si>
  <si>
    <t>1002403-59.2024.5.02.0241</t>
  </si>
  <si>
    <t>Cotia - SP</t>
  </si>
  <si>
    <t>Andreia Arantes</t>
  </si>
  <si>
    <t>11 94736-8565</t>
  </si>
  <si>
    <t>Procon</t>
  </si>
  <si>
    <t>Bianca Mota</t>
  </si>
  <si>
    <t>11 97068-3345</t>
  </si>
  <si>
    <t>55ª Vara do Trabalho</t>
  </si>
  <si>
    <t>Catharine Rosa Cervino</t>
  </si>
  <si>
    <t>21 97127-0834</t>
  </si>
  <si>
    <t>ZORAIDE GOMES CARVALHO DE SABOYA</t>
  </si>
  <si>
    <t>Rua Padre Carapuceiro, 858 Centro Empresarial Queiroz Galvão, Torre Cícero Dias 7° andar sala 706</t>
  </si>
  <si>
    <t>Recife -PE</t>
  </si>
  <si>
    <t>Rafael Vasconcelos Dutra</t>
  </si>
  <si>
    <t>81 8452-1092</t>
  </si>
  <si>
    <t>Marcos Roberto Cortes</t>
  </si>
  <si>
    <t>Rua Mexico, 31, sala 703, Centro</t>
  </si>
  <si>
    <t>Wesley Severino Mattos</t>
  </si>
  <si>
    <t>21 98179-8221</t>
  </si>
  <si>
    <t>Inicial - Virtual</t>
  </si>
  <si>
    <t>0012738-32.2024.5.15.0003</t>
  </si>
  <si>
    <t>Sorocaba - SP</t>
  </si>
  <si>
    <t>Inicial - Presencial</t>
  </si>
  <si>
    <t>0011845-93.2024.5.15.0115</t>
  </si>
  <si>
    <t>Janaina Joice de Sousa Lourenço</t>
  </si>
  <si>
    <t>18 98143-5578</t>
  </si>
  <si>
    <t>1002117-53.2024.5.02.0606</t>
  </si>
  <si>
    <t>6ª Vara do Trabalho da Zona Leste</t>
  </si>
  <si>
    <t>Calebe Fernandes da Silva Araújo</t>
  </si>
  <si>
    <t>91 8418-4224</t>
  </si>
  <si>
    <t>Regiane Alves</t>
  </si>
  <si>
    <t>11 97609-6392</t>
  </si>
  <si>
    <t>1001197-82.2024.5.02.0411</t>
  </si>
  <si>
    <t>Ribeirão Pires - SP</t>
  </si>
  <si>
    <t>Roberta Senne Hidalgo</t>
  </si>
  <si>
    <t>11 98278-5283</t>
  </si>
  <si>
    <t>Dayana Reis</t>
  </si>
  <si>
    <t>11 94772-0646</t>
  </si>
  <si>
    <t>0801005-10.2025.8.19.0045</t>
  </si>
  <si>
    <t>Resende - RJ</t>
  </si>
  <si>
    <t>Igor Ferreira</t>
  </si>
  <si>
    <t>24 99981-3333</t>
  </si>
  <si>
    <t>0000087-39.2025.5.08.0128</t>
  </si>
  <si>
    <t>3ª Vara do Trabalho</t>
  </si>
  <si>
    <t>Marabá - PA</t>
  </si>
  <si>
    <t xml:space="preserve">Cinthia Veloso Alho Igreja </t>
  </si>
  <si>
    <t>94 9233-5899</t>
  </si>
  <si>
    <t>RUY ALVES DE PAIVA</t>
  </si>
  <si>
    <t>Rua Via Acesso Dois, nº 64, casa, Condomínio residencial Terra Nova</t>
  </si>
  <si>
    <t>Uberaba - MG</t>
  </si>
  <si>
    <t>Ana Guimarães</t>
  </si>
  <si>
    <t>34 9159-6726</t>
  </si>
  <si>
    <t>Thais Pecin</t>
  </si>
  <si>
    <t>11 97496-7395</t>
  </si>
  <si>
    <t>Acompanhamento de Perícia</t>
  </si>
  <si>
    <t>Rua Coronel Mursa, 56 – Brás</t>
  </si>
  <si>
    <t>Andre Oliveira</t>
  </si>
  <si>
    <t>19 98127-4386</t>
  </si>
  <si>
    <t>1000178-62.2025.5.02.0716</t>
  </si>
  <si>
    <t>16ª Vara do Trabalho da Zona Sul</t>
  </si>
  <si>
    <t>TEREZINHA DE FATIMA DA SILVA</t>
  </si>
  <si>
    <t>R SERAPHIM CORAL, 71, JARDIM ALVORADA</t>
  </si>
  <si>
    <t>Sumaré - SP</t>
  </si>
  <si>
    <t xml:space="preserve">Rodrigo Bezerra </t>
  </si>
  <si>
    <t>Audiência Virtual</t>
  </si>
  <si>
    <t>1000087-72.2025.5.02.0521</t>
  </si>
  <si>
    <t>Anna - Luan</t>
  </si>
  <si>
    <t>45 9928-1123</t>
  </si>
  <si>
    <t>1017839-60.2024.8.26.0008</t>
  </si>
  <si>
    <t>1ª Juizado Especial Cível de Tatuapé</t>
  </si>
  <si>
    <t>Leandro Ribeiro Lima</t>
  </si>
  <si>
    <t>19 98420-0002</t>
  </si>
  <si>
    <t>Natália Martins Leite</t>
  </si>
  <si>
    <t xml:space="preserve"> 11 96859-6050</t>
  </si>
  <si>
    <t>Márcia Araujo Batagim</t>
  </si>
  <si>
    <t>14ª da Zona Leste</t>
  </si>
  <si>
    <t>0011658-73.2024.5.15.0022</t>
  </si>
  <si>
    <t>PENDENTE</t>
  </si>
  <si>
    <t>Daiane</t>
  </si>
  <si>
    <t>XAVIER SATIRO DE SOUSA</t>
  </si>
  <si>
    <t>Conceição Braga</t>
  </si>
  <si>
    <t>Corumbá - MT</t>
  </si>
  <si>
    <t>Laura Elias Botelho</t>
  </si>
  <si>
    <t>67 9602-6422</t>
  </si>
  <si>
    <t>OPERGEL COMERCIAL E INDUSTRIAL DE PRODUTOS ALIMENTICIOS LTDA
JOAQUIM SIMOES, 350, JARDIM VERA CRUZ</t>
  </si>
  <si>
    <t>Louveira - SP</t>
  </si>
  <si>
    <t>Beatrice Hirsch</t>
  </si>
  <si>
    <t>19 99693-8843</t>
  </si>
  <si>
    <t>Gustavo Braga</t>
  </si>
  <si>
    <t>61 8271-2059</t>
  </si>
  <si>
    <t>Diamantina - MG</t>
  </si>
  <si>
    <t>Karen Roberta Paranhos</t>
  </si>
  <si>
    <t>38 9995-0495</t>
  </si>
  <si>
    <t>12ª Vara do Trabalho</t>
  </si>
  <si>
    <t>Rua Domingos Piunti, 321, Bairro Progresso</t>
  </si>
  <si>
    <t>Itu - SP</t>
  </si>
  <si>
    <t>Willian Matheus Costa de Paula</t>
  </si>
  <si>
    <t>11 99887-0242</t>
  </si>
  <si>
    <t>João de Souza Melo</t>
  </si>
  <si>
    <t>Sede da Barra Funda</t>
  </si>
  <si>
    <t>Coutinho e Zorzanelli Contratante</t>
  </si>
  <si>
    <t>21 98612-3240</t>
  </si>
  <si>
    <t>0010853-11.2024.5.15.0123</t>
  </si>
  <si>
    <t>Capão Bonito - SP</t>
  </si>
  <si>
    <t>Letícia de Oliveira Jacob</t>
  </si>
  <si>
    <t>15 99763-3948</t>
  </si>
  <si>
    <t>Jundiaí - SP</t>
  </si>
  <si>
    <t>Neuza Maria Sousa Bessa</t>
  </si>
  <si>
    <t>11 99892-5158</t>
  </si>
  <si>
    <t>Marlon de Araújo Aita</t>
  </si>
  <si>
    <t>51 8405-8197</t>
  </si>
  <si>
    <t>1000163-85.2025.5.02.0072</t>
  </si>
  <si>
    <t>72ª Vara do Trabalho da Barra Funda</t>
  </si>
  <si>
    <t>Acácio</t>
  </si>
  <si>
    <t>Av guarabira 1082</t>
  </si>
  <si>
    <t>João Pessoa - PB</t>
  </si>
  <si>
    <t>Adriana Franco</t>
  </si>
  <si>
    <t>83 9964-9318</t>
  </si>
  <si>
    <t>Giselle - Pontes e Santana</t>
  </si>
  <si>
    <t>31 9921-2646</t>
  </si>
  <si>
    <t>1000233-13.2025.5.02.0716</t>
  </si>
  <si>
    <t>Patrícia de Oliveira Fernandes</t>
  </si>
  <si>
    <t>11 98456-2122</t>
  </si>
  <si>
    <t>Ivan Rodrigues</t>
  </si>
  <si>
    <t>15 99770-5277</t>
  </si>
  <si>
    <t>Fórum Cìvel</t>
  </si>
  <si>
    <t xml:space="preserve">1001807-97.2024.5.02.0072 </t>
  </si>
  <si>
    <t>Valter da Conceição Cerqueira Júnior</t>
  </si>
  <si>
    <t>73 9861-5118</t>
  </si>
  <si>
    <t>sala 05, 5 andar do JEC Vergueiro</t>
  </si>
  <si>
    <t>1000247-94.2025.5.02.0716</t>
  </si>
  <si>
    <t xml:space="preserve">1000172-49.2025.5.02.0039 </t>
  </si>
  <si>
    <t>39ª Vara do Trabalho</t>
  </si>
  <si>
    <t>Marcos Piva</t>
  </si>
  <si>
    <t>11 96608-7561</t>
  </si>
  <si>
    <t>Milena Araujo</t>
  </si>
  <si>
    <t>34 8435-8804</t>
  </si>
  <si>
    <t>Cópias</t>
  </si>
  <si>
    <t>0014221-25.2016.4.03.61050/011138-98.2016.4.03.6105</t>
  </si>
  <si>
    <t>5ª Vara Federal</t>
  </si>
  <si>
    <t>Campinas - SP</t>
  </si>
  <si>
    <t>Arthur Della Negra</t>
  </si>
  <si>
    <t>19 98820-9797</t>
  </si>
  <si>
    <t>55ª Vara do Trabalho da Barra Funda</t>
  </si>
  <si>
    <t>Taiana Santos</t>
  </si>
  <si>
    <t>Jaboatão dos Guararapes - PE</t>
  </si>
  <si>
    <t>Magno Alves</t>
  </si>
  <si>
    <t>81 8828-7306</t>
  </si>
  <si>
    <t>Raissa - Concreserv</t>
  </si>
  <si>
    <t>11 95107-8086</t>
  </si>
  <si>
    <t>1ª Vara do Juizado Especial Cível de  São Miguel Paulista</t>
  </si>
  <si>
    <t xml:space="preserve">Andreza </t>
  </si>
  <si>
    <t>11 98251-4885</t>
  </si>
  <si>
    <t>Grace Bordalo</t>
  </si>
  <si>
    <t>16 98822-1551</t>
  </si>
  <si>
    <t>Sustentação Oral</t>
  </si>
  <si>
    <t>1028926-13.2020.8.26.0506</t>
  </si>
  <si>
    <t>Palácio da Justiça</t>
  </si>
  <si>
    <t xml:space="preserve">Patrícia Aparecida Carneiro </t>
  </si>
  <si>
    <t>11 98265-6766</t>
  </si>
  <si>
    <t>Adriana Arruda</t>
  </si>
  <si>
    <t>19 97128-1295</t>
  </si>
  <si>
    <t>IBAMA</t>
  </si>
  <si>
    <t>Maceió - AL</t>
  </si>
  <si>
    <t>Luiz Carlos Castro Lessa Júnior</t>
  </si>
  <si>
    <t>82 9830-6063</t>
  </si>
  <si>
    <t>0101305-10.2024.5.01.0074</t>
  </si>
  <si>
    <t>Carlos Rodrigues da Silva Junior</t>
  </si>
  <si>
    <t>11 99518-5004</t>
  </si>
  <si>
    <t>14ª da Barra Funda</t>
  </si>
  <si>
    <t>REGINALDO JACINTO DA SILVA</t>
  </si>
  <si>
    <t>Oswaldo Assumpção Jr</t>
  </si>
  <si>
    <t>21 99672-1599</t>
  </si>
  <si>
    <t>Silvia Pieroni</t>
  </si>
  <si>
    <t>Amanda Pivott</t>
  </si>
  <si>
    <t>Leonardo - Advocacia Soller</t>
  </si>
  <si>
    <t>0002963-94.2025.8.17.8201</t>
  </si>
  <si>
    <t>24º Juizado Especial Cível</t>
  </si>
  <si>
    <t>75ª da Barra Funda</t>
  </si>
  <si>
    <t>83ª Vara do Trabalho da Barra Funda</t>
  </si>
  <si>
    <t>Leandro dos Santos Silva</t>
  </si>
  <si>
    <t>11 95343-6921</t>
  </si>
  <si>
    <t xml:space="preserve">Josiane </t>
  </si>
  <si>
    <t>13º Juizado Especial Cível da Regional do Méier</t>
  </si>
  <si>
    <t>Natália de Azevedo</t>
  </si>
  <si>
    <t>21 99740-1290</t>
  </si>
  <si>
    <t>Stephanie Andrade de Oliveira</t>
  </si>
  <si>
    <t>11 97638-6713</t>
  </si>
  <si>
    <t>28ª da Barra Funda</t>
  </si>
  <si>
    <t>EDIVALDO PEREIRA DA SILVA</t>
  </si>
  <si>
    <t>Rua Antônio Rabelo Júnior, nº 161, Sala 1711 1712, Miramar</t>
  </si>
  <si>
    <t>1003160-16.2024.5.02.0221</t>
  </si>
  <si>
    <t>Cajamar - SP</t>
  </si>
  <si>
    <t>Jaqueline da Silva Machado</t>
  </si>
  <si>
    <t>11 97581-8031</t>
  </si>
  <si>
    <t>0011736-66.2024.5.15.0087</t>
  </si>
  <si>
    <t>Gabriela Guerra Lima</t>
  </si>
  <si>
    <t>11 97125-3227</t>
  </si>
  <si>
    <t>Simone Fraga</t>
  </si>
  <si>
    <t>21 98403-8345</t>
  </si>
  <si>
    <t>São Pedro da Aldeia - RJ</t>
  </si>
  <si>
    <t>Amanda Betanin</t>
  </si>
  <si>
    <t>45 9814-7028</t>
  </si>
  <si>
    <t>São João - PR</t>
  </si>
  <si>
    <t>1002691-21.2024.5.02.0204</t>
  </si>
  <si>
    <t xml:space="preserve">3ª Vara do Trabalho </t>
  </si>
  <si>
    <t xml:space="preserve">4ª Vara do Trabalho </t>
  </si>
  <si>
    <t>1000224-14.2025.5.02.0502</t>
  </si>
  <si>
    <t>Taboão da Serra - SP</t>
  </si>
  <si>
    <t>UNA Presencial</t>
  </si>
  <si>
    <t>1000309-07.2025.5.02.0435</t>
  </si>
  <si>
    <t>1000195-38.2025.5.02.0445</t>
  </si>
  <si>
    <t>Advogado</t>
  </si>
  <si>
    <t>79ª Vara do Trabalho da Barra Funda</t>
  </si>
  <si>
    <t>Caçapava - SP</t>
  </si>
  <si>
    <t>Keroleyni Rabello de Moura</t>
  </si>
  <si>
    <t>12 99687-7381</t>
  </si>
  <si>
    <t>58ª Vara do Trabalho da Barra Funda</t>
  </si>
  <si>
    <t>9ª Vara do Trabalho da Barra Funda</t>
  </si>
  <si>
    <t>STJ</t>
  </si>
  <si>
    <t>JOSE VIANA LIMA</t>
  </si>
  <si>
    <t xml:space="preserve">Lucas Dias Soares </t>
  </si>
  <si>
    <t>11 98307-6405</t>
  </si>
  <si>
    <t>Murilo Máximo</t>
  </si>
  <si>
    <t>11 98224-3603</t>
  </si>
  <si>
    <t>Euclides da Cunha - BA</t>
  </si>
  <si>
    <t>Renata Lima</t>
  </si>
  <si>
    <t>71 9979-5567</t>
  </si>
  <si>
    <t>Salem Advogados</t>
  </si>
  <si>
    <t>11 95605-9699</t>
  </si>
  <si>
    <t>0011900-98.2024.5.15.0097</t>
  </si>
  <si>
    <t>1002493-27.2024.5.02.0610</t>
  </si>
  <si>
    <t>10ª Vara do Trabalho da Zona Leste</t>
  </si>
  <si>
    <t>1001430-73.2024.5.02.0025</t>
  </si>
  <si>
    <t>25ª Vara do Trabalho da Barra Funda</t>
  </si>
  <si>
    <t>Claudia</t>
  </si>
  <si>
    <t>11 95000-1956</t>
  </si>
  <si>
    <t>Fett Advogados Bruna Ferracini</t>
  </si>
  <si>
    <t>51 9184-8885</t>
  </si>
  <si>
    <t>0000611-69.2024.5.12.0060</t>
  </si>
  <si>
    <t>Lages - SC</t>
  </si>
  <si>
    <t>Andréa Cristina da Rosa</t>
  </si>
  <si>
    <t>49 8812-6119</t>
  </si>
  <si>
    <t>0021601-41.2024.5.04.0404</t>
  </si>
  <si>
    <t>Caxias do Sul - RS</t>
  </si>
  <si>
    <t>Aline Patrícia Leonarski de Jesus</t>
  </si>
  <si>
    <t>54 9686-0227</t>
  </si>
  <si>
    <t>0021746-64.2024.5.04.0512</t>
  </si>
  <si>
    <t>Bento Gonçalves - RS</t>
  </si>
  <si>
    <t>Carol Coelho Kern</t>
  </si>
  <si>
    <t>54 9619-7803</t>
  </si>
  <si>
    <t>43ª Vara do Trabalho da Barra Funda</t>
  </si>
  <si>
    <t>Amanda Rodrigues</t>
  </si>
  <si>
    <t>11 95960-2876</t>
  </si>
  <si>
    <t>Cristiano Aparecido</t>
  </si>
  <si>
    <t>11 98519-3150</t>
  </si>
  <si>
    <t xml:space="preserve">Trabalho da Zona Sul </t>
  </si>
  <si>
    <t>Larissa Queiroz</t>
  </si>
  <si>
    <t>11 91477-2823</t>
  </si>
  <si>
    <t>Maria Nubia</t>
  </si>
  <si>
    <t>61 8411-7957</t>
  </si>
  <si>
    <t>Vara Federal</t>
  </si>
  <si>
    <t>Ivo Rodrigues da Silva</t>
  </si>
  <si>
    <t>11 98904-9114</t>
  </si>
  <si>
    <t>0001617-64.2024.5.13.0002</t>
  </si>
  <si>
    <t>João Pessoa - PE</t>
  </si>
  <si>
    <t xml:space="preserve">Adriana Augusta Pereira Franco </t>
  </si>
  <si>
    <t>Manoel Sebastião</t>
  </si>
  <si>
    <t>Sala da OAB</t>
  </si>
  <si>
    <t>Rolândia - PR</t>
  </si>
  <si>
    <t xml:space="preserve">Gabriel José Pereira de Souza </t>
  </si>
  <si>
    <t>43 9636-6543</t>
  </si>
  <si>
    <t>CLEUTON JOSE CAETANO</t>
  </si>
  <si>
    <t>Rua do Petróleo N° 438, Bairro Centro</t>
  </si>
  <si>
    <t>Carolina - MA</t>
  </si>
  <si>
    <t>Gabriela Aranha Peres Rodrigues</t>
  </si>
  <si>
    <t>99 8245-4625</t>
  </si>
  <si>
    <t>Eliana</t>
  </si>
  <si>
    <t>11 99955-0733</t>
  </si>
  <si>
    <t>1028588-34.2023.8.26.0506</t>
  </si>
  <si>
    <t xml:space="preserve">10ª Câmara Direito Privado </t>
  </si>
  <si>
    <t>87ª Vara do Trabalho da Barra Funda</t>
  </si>
  <si>
    <t xml:space="preserve">0000087-39.2025.5.08.0128 </t>
  </si>
  <si>
    <t>Cinthia Veloso</t>
  </si>
  <si>
    <t>0000145-53.2025.5.05.0022</t>
  </si>
  <si>
    <t>22ª Vara do Trabalho</t>
  </si>
  <si>
    <t>Salvador - BA</t>
  </si>
  <si>
    <t>Isadora Lopes Onofre</t>
  </si>
  <si>
    <t>71 8392-7455</t>
  </si>
  <si>
    <t>0002484-89.2024.5.09.0092</t>
  </si>
  <si>
    <t>Cianorte - PR</t>
  </si>
  <si>
    <t>KAREN DA SILVA BELTRAME</t>
  </si>
  <si>
    <t>44 9937-9842</t>
  </si>
  <si>
    <t>Cópia</t>
  </si>
  <si>
    <t>0001968-74.2003.4.05.8410</t>
  </si>
  <si>
    <t>7ª Vara do JEF</t>
  </si>
  <si>
    <t>Natal - RN</t>
  </si>
  <si>
    <t>Maria Luiza</t>
  </si>
  <si>
    <t>84 9841-2493</t>
  </si>
  <si>
    <t>JOAO TADEU VITAL</t>
  </si>
  <si>
    <t>Sepulveda Advogados Associados</t>
  </si>
  <si>
    <t>Acompanhamento de perícia</t>
  </si>
  <si>
    <t>RUA MARECHAL RONDON, 1768, PEDREGULHO</t>
  </si>
  <si>
    <t>Salto - SP</t>
  </si>
  <si>
    <t>Larissa Domenice Nunes</t>
  </si>
  <si>
    <t>11 99863-4716</t>
  </si>
  <si>
    <t>Preposto</t>
  </si>
  <si>
    <t>SARNI &amp; OLIVEIRA CARVALHO CLINICA ODONTOLOGICA LTDA - Avenida Inocêncio Seráfico, 4522, Vila Dirce</t>
  </si>
  <si>
    <t>Selma Olegário</t>
  </si>
  <si>
    <t>11 98180-2548</t>
  </si>
  <si>
    <t>Josiane - Luan</t>
  </si>
  <si>
    <t>14º Juizado Especial Cível de Jacarepaguá</t>
  </si>
  <si>
    <t>Mateus Nepomuceno Guedes</t>
  </si>
  <si>
    <t>21 99453-9048</t>
  </si>
  <si>
    <t>Nizael De Oliveira</t>
  </si>
  <si>
    <t>11 98714-8872</t>
  </si>
  <si>
    <t>0010026-93.2025.5.15.0113</t>
  </si>
  <si>
    <t>GILDETE DAS NEVES FERREIRA</t>
  </si>
  <si>
    <t>Rua Mar Del Prata, 44-E - Coutos</t>
  </si>
  <si>
    <t>Rodrigo Daniel</t>
  </si>
  <si>
    <t>71 9914-4147</t>
  </si>
  <si>
    <t>0010192-11.2025.5.15.0054</t>
  </si>
  <si>
    <t>Débora Carolina Ferreira</t>
  </si>
  <si>
    <t>16 99212-2775</t>
  </si>
  <si>
    <t>EPT-1500-501225/2020</t>
  </si>
  <si>
    <t>SEFAZ</t>
  </si>
  <si>
    <t>Cláudio Felipe da Silva Alves</t>
  </si>
  <si>
    <t>82 9973-6492</t>
  </si>
  <si>
    <t>1000376-78.2025.5.02.0044</t>
  </si>
  <si>
    <t>44ª Vara do Trabalho da Barra Funda</t>
  </si>
  <si>
    <t>0001558-56.2024.5.06.0201</t>
  </si>
  <si>
    <t>Vitória de Santo Antão - PE</t>
  </si>
  <si>
    <t xml:space="preserve">Júlio César Oliveira Lopes </t>
  </si>
  <si>
    <t>81 9482-0008</t>
  </si>
  <si>
    <t>0002485-74.2024.5.09.0092</t>
  </si>
  <si>
    <t>HIROSHI MAEKAWA</t>
  </si>
  <si>
    <t>Rua Caiçara, 314, bairro Piratininga</t>
  </si>
  <si>
    <t>Campo Grande - MS</t>
  </si>
  <si>
    <t>Paloma da Silva Coimbra</t>
  </si>
  <si>
    <t>67 9645-7076</t>
  </si>
  <si>
    <t>1000438-30.2025.5.02.0041</t>
  </si>
  <si>
    <t>41ª Vara do Trabalho da Barra Funda</t>
  </si>
  <si>
    <t>Amanda Betanin - Luan</t>
  </si>
  <si>
    <t>1000944-87.2025.8.26.0008</t>
  </si>
  <si>
    <t>1ª Vara do Juizado Especial Cível de Tatuapé</t>
  </si>
  <si>
    <t xml:space="preserve"> Camilla - Luan</t>
  </si>
  <si>
    <t>45 9814-5796</t>
  </si>
  <si>
    <t>1003910-96.2025.8.26.0016</t>
  </si>
  <si>
    <t>1º JEC da Vergueiro</t>
  </si>
  <si>
    <t>OLIVEIRA ARAUJO LIMA</t>
  </si>
  <si>
    <t>RAIMUNDO RODRIGUES</t>
  </si>
  <si>
    <t>JANDIRA DE SOUZA NASCIEMENTO</t>
  </si>
  <si>
    <t>Cliente Bento Ambrosio</t>
  </si>
  <si>
    <t>Manoel Pedroza Ramada</t>
  </si>
  <si>
    <t>VALDIR EVANGELISTA DE SANTANA</t>
  </si>
  <si>
    <t>Rua Ewerton Visco, N°290, sala 1901, Edif. Boulevard Side Empresarial, Caminho das Árvores</t>
  </si>
  <si>
    <t>1000184-46.202.5.02.0465</t>
  </si>
  <si>
    <t>Maria de Lourdes</t>
  </si>
  <si>
    <t>Rua Pedro Francisco de Castro nr/122 centro</t>
  </si>
  <si>
    <t>Conde - BA</t>
  </si>
  <si>
    <t>Lúcio Mauro Amorim dos Santos</t>
  </si>
  <si>
    <t>75 9199-2245</t>
  </si>
  <si>
    <t>1000277-28.2025.5.02.0491</t>
  </si>
  <si>
    <t>1000154-65.2025.5.02.0447</t>
  </si>
  <si>
    <t>Aracaju - SE</t>
  </si>
  <si>
    <t>Aryele Varjão</t>
  </si>
  <si>
    <t>79 9110-5392</t>
  </si>
  <si>
    <t>29ª Vara do Trabalho da Barra Funda</t>
  </si>
  <si>
    <t>Larissa - TFM Advogados</t>
  </si>
  <si>
    <t>11 97275-0554</t>
  </si>
  <si>
    <t>Jessica Nunes</t>
  </si>
  <si>
    <t>351 936 331 691</t>
  </si>
  <si>
    <t>Certidão de Cartório</t>
  </si>
  <si>
    <t>Marcia Tiemi da Silva Matsumoto</t>
  </si>
  <si>
    <t>9º Oficio de Registro Civil das Pessoas Naturais</t>
  </si>
  <si>
    <t>Paloma Coimbra</t>
  </si>
  <si>
    <t>Paulo Isac da Silva Pereira</t>
  </si>
  <si>
    <t>Cartório de Registro Civil de Pessoas Naturais</t>
  </si>
  <si>
    <t>Ribeirão das Neves</t>
  </si>
  <si>
    <t>0020596-48.2024.5.04.0124</t>
  </si>
  <si>
    <t>Juliana Couto</t>
  </si>
  <si>
    <t>53 8106-9910</t>
  </si>
  <si>
    <t>Laís Duarte</t>
  </si>
  <si>
    <t>34 8864-3914</t>
  </si>
  <si>
    <t>João Lucas</t>
  </si>
  <si>
    <t>11 97302-8126</t>
  </si>
  <si>
    <t>0010972-27.2023.5.15.0116</t>
  </si>
  <si>
    <t>Tatuí - SP</t>
  </si>
  <si>
    <t>Mariana Campos</t>
  </si>
  <si>
    <t>19 99153-6952</t>
  </si>
  <si>
    <t>Santa Catarina</t>
  </si>
  <si>
    <t>Gabriela Machado Soares</t>
  </si>
  <si>
    <t>RAIMUNDO VIEIRA DE MELO</t>
  </si>
  <si>
    <t>Rua Gênero de Oliveira, 1356, Lagoa Seca</t>
  </si>
  <si>
    <t>Juazeiro do Norte - CE</t>
  </si>
  <si>
    <t>Thalysson Gabriel</t>
  </si>
  <si>
    <t>88 9650-3686</t>
  </si>
  <si>
    <t>1000324-96.2025.5.02.0201</t>
  </si>
  <si>
    <t>1000164-12.2025.5.02.0447</t>
  </si>
  <si>
    <t>Rafaela - Policred e Prescred</t>
  </si>
  <si>
    <t>11 96538-1745</t>
  </si>
  <si>
    <t>Bahia</t>
  </si>
  <si>
    <t>JANDIRA DE SOUZA NASCIMENTO</t>
  </si>
  <si>
    <t>Rua Professora Dina Rizzi, 587, JD  Aurora, Zona Leste</t>
  </si>
  <si>
    <t>Maiara - Luan</t>
  </si>
  <si>
    <t>45 9813-1519</t>
  </si>
  <si>
    <t>1004121-68.2025.8.26.0005</t>
  </si>
  <si>
    <t>1ª Vara do Juizado Especial Cível - São Miguel Paulista</t>
  </si>
  <si>
    <t>Danielle Peruzzo</t>
  </si>
  <si>
    <t>11 99584-7776</t>
  </si>
  <si>
    <t>0011197-07.2022.5.03.0087</t>
  </si>
  <si>
    <t>TRT3</t>
  </si>
  <si>
    <t>Danilo Freire</t>
  </si>
  <si>
    <t>31 8358-4504</t>
  </si>
  <si>
    <t>1000140-02.2025.5.02.0441</t>
  </si>
  <si>
    <t>1000428-28.2025.5.02.0027</t>
  </si>
  <si>
    <t>27ª Vara do Trabalho da Barra Funda</t>
  </si>
  <si>
    <t>Mirlla - BCC Advocacia</t>
  </si>
  <si>
    <t>61 9831-3480</t>
  </si>
  <si>
    <t>1018541-79.2024.8.26.0016</t>
  </si>
  <si>
    <t>2ª Vara do JEC da Vergueiro</t>
  </si>
  <si>
    <t>0000638-22.2024.5.08.0106</t>
  </si>
  <si>
    <t>TRT8</t>
  </si>
  <si>
    <t>Belém - PA</t>
  </si>
  <si>
    <t>Ana Carolina</t>
  </si>
  <si>
    <t>91 9305-0424</t>
  </si>
  <si>
    <t>Josinaldo Bezerra da Costa</t>
  </si>
  <si>
    <t xml:space="preserve">Jairo de Oliveira </t>
  </si>
  <si>
    <t>83 9367-7777</t>
  </si>
  <si>
    <t>ROGÉRIO LÚCIO DE FARIA</t>
  </si>
  <si>
    <t>Rua Laercio Vieira, nº 106, Bairro: Expedicionários</t>
  </si>
  <si>
    <t>Resende Costa - MG</t>
  </si>
  <si>
    <t>Elton Resende Santos</t>
  </si>
  <si>
    <t>32 9946-4567</t>
  </si>
  <si>
    <t>RENATO JOSE DE FARIA</t>
  </si>
  <si>
    <t>Rua Felipe Paulo Curi, nº 67, Bairro: Centro</t>
  </si>
  <si>
    <t>Barbacena - MG</t>
  </si>
  <si>
    <t>Daniela Nascimento</t>
  </si>
  <si>
    <t>32 8516-9620</t>
  </si>
  <si>
    <t>0020318-52.2025.5.04.0402</t>
  </si>
  <si>
    <t>Carol Coelho</t>
  </si>
  <si>
    <t>0100314-71.2025.5.01.0018</t>
  </si>
  <si>
    <t>18ª Vara do Trabalho</t>
  </si>
  <si>
    <t>Mayara Lahas</t>
  </si>
  <si>
    <t xml:space="preserve"> 21 99474-4417</t>
  </si>
  <si>
    <t>Letícia dos Reis Messias</t>
  </si>
  <si>
    <t>11 98309-0593</t>
  </si>
  <si>
    <t>Caio Casemiro</t>
  </si>
  <si>
    <t>62 9226-9798</t>
  </si>
  <si>
    <t>0008631-46.2025.8.17.8201</t>
  </si>
  <si>
    <t>9º JEC</t>
  </si>
  <si>
    <t>Recife - PE</t>
  </si>
  <si>
    <t>Sara Lima</t>
  </si>
  <si>
    <t>81 8275-9544</t>
  </si>
  <si>
    <t>SORAIA DE MOURA VELOSO</t>
  </si>
  <si>
    <t>Rua dos Inconfidentes, 911, 7° andar - Savassi</t>
  </si>
  <si>
    <t>Lucas Eduardo Gonçalves Toledo</t>
  </si>
  <si>
    <t>21 99811-0071</t>
  </si>
  <si>
    <t>Maria Fernanda Vieira Oliveira</t>
  </si>
  <si>
    <t>31 9708-7687</t>
  </si>
  <si>
    <t>Maria Teresinha Noli Teodoro</t>
  </si>
  <si>
    <t>Rua Paraná, n° 1540, Bairro: Brasil</t>
  </si>
  <si>
    <t>Victor Emilio</t>
  </si>
  <si>
    <t>11 94528-9948</t>
  </si>
  <si>
    <t>Camilla Veiga - Luan</t>
  </si>
  <si>
    <t>Centro Judiciário de Solução de Conflitos e Cidadania</t>
  </si>
  <si>
    <t>Aparecida - SP</t>
  </si>
  <si>
    <t xml:space="preserve">Ana Isabella Monteiro Barretto </t>
  </si>
  <si>
    <t>12 99615-2217</t>
  </si>
  <si>
    <t xml:space="preserve">1000311-43.2025.5.02.0025 </t>
  </si>
  <si>
    <t xml:space="preserve">1000287-69.2025.5.02.0201 </t>
  </si>
  <si>
    <t xml:space="preserve">1ª Vara do Trabalho </t>
  </si>
  <si>
    <t>0000793-29.2024.5.10.0022</t>
  </si>
  <si>
    <t>0000115-17.2025.5.09.0245</t>
  </si>
  <si>
    <t>Pinhais - PR</t>
  </si>
  <si>
    <t>Jorjane Saab Rahal</t>
  </si>
  <si>
    <t>0000243-33.2025.5.21.0009</t>
  </si>
  <si>
    <t>Livanaldo Bernardino</t>
  </si>
  <si>
    <t>84 8718-3858</t>
  </si>
  <si>
    <t>1000164-27.2025.5.02.0442</t>
  </si>
  <si>
    <t>1000419-84.2025.5.02.0603</t>
  </si>
  <si>
    <t>1000295-75.2025.5.02.0062</t>
  </si>
  <si>
    <t>62ª Vara do Trabalho da Barra Funda</t>
  </si>
  <si>
    <t>Gregor / Krämer</t>
  </si>
  <si>
    <t>21 99845-9876 / 22 98118-0352</t>
  </si>
  <si>
    <t>Andamento</t>
  </si>
  <si>
    <t>1001823-83.2025.8.26.0529</t>
  </si>
  <si>
    <t>SEF Setor das Execuções Fiscais</t>
  </si>
  <si>
    <t>Jaqueline Machado</t>
  </si>
  <si>
    <t>11 97490-9338</t>
  </si>
  <si>
    <t xml:space="preserve"> 0011050-86.2024.5.15.0083</t>
  </si>
  <si>
    <t>0021133-76.2024.5.04.0663</t>
  </si>
  <si>
    <t>Guilherme Varela Gomes</t>
  </si>
  <si>
    <t>54 8101-0410</t>
  </si>
  <si>
    <t>0000186-18.2025.5.06.0143</t>
  </si>
  <si>
    <t>Clariana Massena Ponciano Dias</t>
  </si>
  <si>
    <t>81 9874-9976</t>
  </si>
  <si>
    <t>ANEXO UNIP</t>
  </si>
  <si>
    <t>São João dos Patos - MA</t>
  </si>
  <si>
    <t>Mylenna Sá</t>
  </si>
  <si>
    <t>99 8410-9393</t>
  </si>
  <si>
    <t>1000325-12.2025.5.02.0030</t>
  </si>
  <si>
    <t>30ª Vara do Trabalho da Barra Funda</t>
  </si>
  <si>
    <t>0001133-71.2024.5.12.0036</t>
  </si>
  <si>
    <t>Florianopolis - SC</t>
  </si>
  <si>
    <t>Larissa Miliano</t>
  </si>
  <si>
    <t>11 97647-0089</t>
  </si>
  <si>
    <t>Jacareí - SP</t>
  </si>
  <si>
    <t>Karina Maria</t>
  </si>
  <si>
    <t>31 8304-2946</t>
  </si>
  <si>
    <t>0010083-33.2025.5.15.0139</t>
  </si>
  <si>
    <t>Glaydson Roberto Afonso Soares da Silva</t>
  </si>
  <si>
    <t>1011691-47.2024.8.26.0068</t>
  </si>
  <si>
    <t>Isabel Carolina Butierrez Cartes</t>
  </si>
  <si>
    <t>11 97516-8093</t>
  </si>
  <si>
    <t>Igor Matheus Rezende</t>
  </si>
  <si>
    <t>62 8288-5957</t>
  </si>
  <si>
    <t>0010214-60.2025.5.03.0165</t>
  </si>
  <si>
    <t>Nova Lima - MG</t>
  </si>
  <si>
    <t>Patrícia do Rosário Liberato Drummond</t>
  </si>
  <si>
    <t>31 9108-9766</t>
  </si>
  <si>
    <t>0001228-60.2024.5.10.0003</t>
  </si>
  <si>
    <t>Marcos Marinho</t>
  </si>
  <si>
    <t>41 9647-2038</t>
  </si>
  <si>
    <t>1000489-53.2025.5.02.0037</t>
  </si>
  <si>
    <t>37ª Vara do Trabalho da Barra Funda</t>
  </si>
  <si>
    <t>PAULO CESAR SILVA SANTOS</t>
  </si>
  <si>
    <t>Rua Dr. Francisco Guerra (ao lado do novo Forum Senhor do, R. do Bonfim</t>
  </si>
  <si>
    <t>Penedo - AL</t>
  </si>
  <si>
    <t>Hugo Ramires Gomes Oliveira</t>
  </si>
  <si>
    <t>82 9357-3470</t>
  </si>
  <si>
    <t>0010320-23.2025.5.03.0003</t>
  </si>
  <si>
    <t>Lucas Souza de Siqueira</t>
  </si>
  <si>
    <t>31 9641-8682</t>
  </si>
  <si>
    <t>Daniela Lima Nogueira</t>
  </si>
  <si>
    <t>11 98452-0056</t>
  </si>
  <si>
    <t>ROBERTO GOMES PEREIRA</t>
  </si>
  <si>
    <t>Rua Dr Siqueira Campos, nº 172, Bairro: Liberdade</t>
  </si>
  <si>
    <t>1000437-43.2025.5.02.0074</t>
  </si>
  <si>
    <t>74ª Vara do Trabalho da Barra Funda</t>
  </si>
  <si>
    <t>0000267-21.2025.5.18.0017</t>
  </si>
  <si>
    <t>17ª Vara do Trabalho</t>
  </si>
  <si>
    <t>Goiânia - GO</t>
  </si>
  <si>
    <t>0100431-45.2025.5.01.0541</t>
  </si>
  <si>
    <t>Três Rios - RJ</t>
  </si>
  <si>
    <t>1000293-32.2025.5.02.0054</t>
  </si>
  <si>
    <t>54ª Vara do Trabalho da Barra Funda</t>
  </si>
  <si>
    <t>1000313-07.2025.5.02.0027</t>
  </si>
  <si>
    <t>Foro Cível de Jabaquara</t>
  </si>
  <si>
    <t>0020664-62.2024.5.04.0523</t>
  </si>
  <si>
    <t>Erechim - RS</t>
  </si>
  <si>
    <t>0101470-69.2024.5.01.0070</t>
  </si>
  <si>
    <t>7ª Vara do Trabalho da Barra Funda</t>
  </si>
  <si>
    <t>17ª Vara do Trabalho da Barra Funda</t>
  </si>
  <si>
    <t>0002107-37.2024.8.26.0176</t>
  </si>
  <si>
    <t>Vara do JEC</t>
  </si>
  <si>
    <t>Embu das Artes - SP</t>
  </si>
  <si>
    <t>Karol Trinette</t>
  </si>
  <si>
    <t>11 97416-6717</t>
  </si>
  <si>
    <t>Gilson dos Santos Conceição</t>
  </si>
  <si>
    <t>71 8725-8611</t>
  </si>
  <si>
    <t>Camila Marques Freitas Ferreira da Silva</t>
  </si>
  <si>
    <t>Cartório de Registro Civil 1º Subdistrito</t>
  </si>
  <si>
    <t>54 8428-0506</t>
  </si>
  <si>
    <t>Anita Kappler</t>
  </si>
  <si>
    <t>24 99974-4178</t>
  </si>
  <si>
    <t>70ª Vara do Trabalho</t>
  </si>
  <si>
    <t>21 99474-4417</t>
  </si>
  <si>
    <t>Cariza Beal Toigo</t>
  </si>
  <si>
    <t>0000218-07.2025.5.08.0001</t>
  </si>
  <si>
    <t>Renata Cardoso</t>
  </si>
  <si>
    <t>91 9375-2465</t>
  </si>
  <si>
    <t xml:space="preserve">ZITA ALVES VILAR </t>
  </si>
  <si>
    <t>Av Frei Serafim, 2155, sala 05, ed humana, centro</t>
  </si>
  <si>
    <t>Teresina - PI</t>
  </si>
  <si>
    <t>1000332-65.2025.5.02.0042</t>
  </si>
  <si>
    <t>42ª Vara do Trabalho da Barra Funda</t>
  </si>
  <si>
    <t>1000313-84.2025.5.02.0066</t>
  </si>
  <si>
    <t>1000386-79.2025.5.02.0511</t>
  </si>
  <si>
    <t>Itapevi - SP</t>
  </si>
  <si>
    <t>Priscila Silva Barbosa Vieira</t>
  </si>
  <si>
    <t>11 94918-8364</t>
  </si>
  <si>
    <t>99 9649-7638</t>
  </si>
  <si>
    <t>11 95657-2522 / 11 95657-2522</t>
  </si>
  <si>
    <t>PROCON</t>
  </si>
  <si>
    <t>Macaé - RJ</t>
  </si>
  <si>
    <t>Varginha - MG</t>
  </si>
  <si>
    <t>Larissa Boy</t>
  </si>
  <si>
    <t>22 99292-3785</t>
  </si>
  <si>
    <t>Mariana Stela</t>
  </si>
  <si>
    <t>35 9832-3807</t>
  </si>
  <si>
    <t>0020361-44.2024.5.04.0201</t>
  </si>
  <si>
    <t>Canoas - RS</t>
  </si>
  <si>
    <t>Karina Rosa Kessler</t>
  </si>
  <si>
    <t>51 8578-0750</t>
  </si>
  <si>
    <t>LUIZ CARLOS MEDEIROS VIEIRA</t>
  </si>
  <si>
    <t xml:space="preserve">Av. Praia de Belas, nº 1212, Sala 424, Edificio Home Office, Praia de Belas </t>
  </si>
  <si>
    <t>Porto Alegre - RS</t>
  </si>
  <si>
    <t>Andressa Cruz</t>
  </si>
  <si>
    <t>Josie Lopes</t>
  </si>
  <si>
    <t>51 9182-9085</t>
  </si>
  <si>
    <t>11 96829-3317</t>
  </si>
  <si>
    <t>21 97993-7053</t>
  </si>
  <si>
    <t>Luciana Silva</t>
  </si>
  <si>
    <t>Nova Iguaçu - RJ</t>
  </si>
  <si>
    <t>1ª Vara do Trabalho da Zona Sul</t>
  </si>
  <si>
    <t>1000417-87.2025.5.02.0709</t>
  </si>
  <si>
    <t>1000332-89.2025.5.02.0713</t>
  </si>
  <si>
    <t>17ª Vara do Trabalho da Zona Sul</t>
  </si>
  <si>
    <t>Amanda Solanich</t>
  </si>
  <si>
    <t>11 97951-9771</t>
  </si>
  <si>
    <t>Luiza Yasuko Mio</t>
  </si>
  <si>
    <t>11 99861-0460</t>
  </si>
  <si>
    <t>Lorena Posse</t>
  </si>
  <si>
    <t>62 8268-1133</t>
  </si>
  <si>
    <t>Gabriela Anorato</t>
  </si>
  <si>
    <t>CAMPANA ADVOGADOS</t>
  </si>
  <si>
    <t>16 99788-7824</t>
  </si>
  <si>
    <t>1001668-40.2024.5.02.0301</t>
  </si>
  <si>
    <t>Joarfferson Rosendo</t>
  </si>
  <si>
    <t>83 8646-7514</t>
  </si>
  <si>
    <t>Arlen Mota</t>
  </si>
  <si>
    <t>11 99543-2449</t>
  </si>
  <si>
    <t>Sabrina Censi Fiorio</t>
  </si>
  <si>
    <t>54 9908-2696</t>
  </si>
  <si>
    <t>Edelsio Parise</t>
  </si>
  <si>
    <t>Rua Deputado Asterio de Mello, 589, AP 402</t>
  </si>
  <si>
    <t>Veranópolis - RS</t>
  </si>
  <si>
    <t>Araçatuba - SP</t>
  </si>
  <si>
    <t>7ª Vara Empresarial</t>
  </si>
  <si>
    <t>Karla Handressa Castro de Oliveira</t>
  </si>
  <si>
    <t>18 99715-9573</t>
  </si>
  <si>
    <t>Rua dr. João Gonçalves Foz, Bairro: Jardim Marupiara (Sede da OAB)</t>
  </si>
  <si>
    <t>0100134-65.2025.5.01.0047</t>
  </si>
  <si>
    <t>47ª Vara do Trabalho</t>
  </si>
  <si>
    <t>0001158-14.2024.5.10.0821</t>
  </si>
  <si>
    <t>Palmas - TO</t>
  </si>
  <si>
    <t xml:space="preserve">0000127.56.2025.5.06.0102 </t>
  </si>
  <si>
    <t>0000351-91.2025.5.06.0102</t>
  </si>
  <si>
    <t>Olinda - PE</t>
  </si>
  <si>
    <t>18 99610-1364</t>
  </si>
  <si>
    <t>Bruno Cortez</t>
  </si>
  <si>
    <t>LOURENCO TEODORO RODRIGUES</t>
  </si>
  <si>
    <t>3º Juizado Especial Cível e das Relações de Consumo</t>
  </si>
  <si>
    <t>Priscila Souza</t>
  </si>
  <si>
    <t>81 8971-6844</t>
  </si>
  <si>
    <t>Entrega</t>
  </si>
  <si>
    <t>0010339-11.2025.5.03.0009</t>
  </si>
  <si>
    <t>0000244-94.2025.5.09.0124</t>
  </si>
  <si>
    <t>Ponta Grossa - PR</t>
  </si>
  <si>
    <t>1000476-63.2025.5.02.0422</t>
  </si>
  <si>
    <t>Geiciele Paula da Rosa</t>
  </si>
  <si>
    <t>42 9945-0178</t>
  </si>
  <si>
    <t>João Victor Pessôa Silva</t>
  </si>
  <si>
    <t>81 9979-6869</t>
  </si>
  <si>
    <t>2ª Vara do Trabalho da Zona Sul</t>
  </si>
  <si>
    <t>Amanda Alcantara</t>
  </si>
  <si>
    <t>63 9202-3026</t>
  </si>
  <si>
    <t>ANTONIO DE DEUS DA COSTA</t>
  </si>
  <si>
    <t>OAB Trabalhista</t>
  </si>
  <si>
    <t>Capanema - PA</t>
  </si>
  <si>
    <t>Yasmym Oliveira</t>
  </si>
  <si>
    <t>91 8083-0820</t>
  </si>
  <si>
    <t>Processo ou Cliente</t>
  </si>
  <si>
    <t>RAFAEL VIEIRA ROSA</t>
  </si>
  <si>
    <t>Cascavel - PR</t>
  </si>
  <si>
    <t>Priscila Felisberto Coelho</t>
  </si>
  <si>
    <t>11 97337-1172</t>
  </si>
  <si>
    <t>Juizado Especial Cível Anexo UNISANTOS</t>
  </si>
  <si>
    <t>Maringá - PR</t>
  </si>
  <si>
    <t>Ana Marconato</t>
  </si>
  <si>
    <t>44 9950-8350</t>
  </si>
  <si>
    <t>Pericia</t>
  </si>
  <si>
    <t>Rua Major Dantas Cortez, 844, Vila Cortez</t>
  </si>
  <si>
    <t>Rebeca - Prolicred e Prescred</t>
  </si>
  <si>
    <t>CEJUSC/FIG - Av. São Luiz, 315, Vl.Rosália</t>
  </si>
  <si>
    <t>1050570-43.2024.8.26.0224</t>
  </si>
  <si>
    <t>1000370-32.2025.5.02.0445</t>
  </si>
  <si>
    <t>Eduardo Molina Vieira</t>
  </si>
  <si>
    <t>Audiência AIJ</t>
  </si>
  <si>
    <t>0000235-20.2025.8.17.8221</t>
  </si>
  <si>
    <t>0001164-38.2025.8.17.8226</t>
  </si>
  <si>
    <t>1º Juizado Especial Cível</t>
  </si>
  <si>
    <t>Petrolina - PE</t>
  </si>
  <si>
    <t>Camilla Almeida</t>
  </si>
  <si>
    <t>81 9939-8323</t>
  </si>
  <si>
    <t>Heron Sérgio da Silva Soares</t>
  </si>
  <si>
    <t>Rua México n° 31 Sala 703, centro</t>
  </si>
  <si>
    <t>Arujá - SP</t>
  </si>
  <si>
    <t xml:space="preserve">6ª Vara do Trabalho </t>
  </si>
  <si>
    <t>1001730-70.2024.5.02.0466</t>
  </si>
  <si>
    <t>Mara - Sid Fontes</t>
  </si>
  <si>
    <t>11 96608-6802</t>
  </si>
  <si>
    <t>11 95657-2522 / 11 96606-8260</t>
  </si>
  <si>
    <t>Natacha Caskanlian Aloi</t>
  </si>
  <si>
    <t>11 99359-5566</t>
  </si>
  <si>
    <t>LEOPOLDO MARCHESE</t>
  </si>
  <si>
    <t>1001822-27.2024.5.02.0473</t>
  </si>
  <si>
    <t>São Caetano do Sul - SP</t>
  </si>
  <si>
    <t>0020029-29.2025.5.04.0141</t>
  </si>
  <si>
    <t>São Lourenço do Sul - RS</t>
  </si>
  <si>
    <t>OSVALDO LIMA OLIVEIRA</t>
  </si>
  <si>
    <t>OAB da cidade</t>
  </si>
  <si>
    <t>Itaberaba - BA</t>
  </si>
  <si>
    <t>1000428-46.2025.5.02.0021</t>
  </si>
  <si>
    <t>21ª Vara do Trabalho da Barra Funda</t>
  </si>
  <si>
    <t>53 8121-0860</t>
  </si>
  <si>
    <t>Braian dos Santos Rios</t>
  </si>
  <si>
    <t>Arlete do Nascimento Rocha</t>
  </si>
  <si>
    <t>75 9164-2459</t>
  </si>
  <si>
    <t>Ana Mirela</t>
  </si>
  <si>
    <t>82 9903-7220</t>
  </si>
  <si>
    <t>Nayara dos santos Gaspar de Jesus</t>
  </si>
  <si>
    <t>45 9902-6902</t>
  </si>
  <si>
    <t>São Vicente - SP</t>
  </si>
  <si>
    <t>Filial</t>
  </si>
  <si>
    <t>ADAO GARCIA FILHO</t>
  </si>
  <si>
    <t>Atendimento e Coleta de Assinaturas</t>
  </si>
  <si>
    <t>Durval Antônio Cordeiro Barreto</t>
  </si>
  <si>
    <t>Rua Barão da Lagoa Dourada, 201, Centro</t>
  </si>
  <si>
    <t>Campos dos Goytacazes - RJ</t>
  </si>
  <si>
    <t>JOSIAS SANTOS BAHIA</t>
  </si>
  <si>
    <t>Rua Luiz Anselmo 132, Luís Anselmo
Prédio residencial</t>
  </si>
  <si>
    <t>Cíntia Richa</t>
  </si>
  <si>
    <t>22 99983-7223</t>
  </si>
  <si>
    <t>David</t>
  </si>
  <si>
    <t>81 8788-5448</t>
  </si>
  <si>
    <t>1000540-64.2025.5.02.0037</t>
  </si>
  <si>
    <t>Sepulveda Advogados</t>
  </si>
  <si>
    <t>53ª Vara do Trabalho da Barra Funda</t>
  </si>
  <si>
    <t xml:space="preserve">Rodrigo Daniel </t>
  </si>
  <si>
    <t>18ª Vara do Trabalho da Barra Funda</t>
  </si>
  <si>
    <t>Andrezza da Silva Bezerra</t>
  </si>
  <si>
    <t>79 9920-5269</t>
  </si>
  <si>
    <t>MARIA AUXILIADORA DO NASCIMENTO BARBOSA</t>
  </si>
  <si>
    <t xml:space="preserve"> 5079882-40.2025.8.13.0024</t>
  </si>
  <si>
    <t>Karina dos Santos Camargosq</t>
  </si>
  <si>
    <t>37 9998-1039</t>
  </si>
  <si>
    <t>Nelson Hidalgo (cartório)</t>
  </si>
  <si>
    <t>0131285-58.1996.8.13.0701 e 0024902-80.2001.8.13.0701</t>
  </si>
  <si>
    <t>0020272-59.2025.5.04.0662</t>
  </si>
  <si>
    <t>1000515-88.2025.5.02.0445</t>
  </si>
  <si>
    <t>1000222-15.2025.5.02.0447</t>
  </si>
  <si>
    <t>86 8806-7898</t>
  </si>
  <si>
    <t>Aimêe Portela Pereira</t>
  </si>
  <si>
    <t>Patrícia Carvalho</t>
  </si>
  <si>
    <t>62 9835-7849</t>
  </si>
  <si>
    <t>Lorena</t>
  </si>
  <si>
    <t>62 9226-2548</t>
  </si>
  <si>
    <t>0011440-73.2024.5.03.0056</t>
  </si>
  <si>
    <t>0814358-50.2025.8.12.0001</t>
  </si>
  <si>
    <t>Campo Grande - MT</t>
  </si>
  <si>
    <t>Anna Cláudia Santana</t>
  </si>
  <si>
    <t>Lucas</t>
  </si>
  <si>
    <t>João Mendes</t>
  </si>
  <si>
    <t>Isabelly Leão</t>
  </si>
  <si>
    <t>81 9936-5104</t>
  </si>
  <si>
    <t>67 8424-4131</t>
  </si>
  <si>
    <t>Gov. Tibério Nunes, nº 329, Bairro: Cabral</t>
  </si>
  <si>
    <t>86 8185-8682</t>
  </si>
  <si>
    <t>Raimundo Nonato Gregório de Oliveira</t>
  </si>
  <si>
    <t>Plycia Gonçalves</t>
  </si>
  <si>
    <t>HERMES MEDINA COELI</t>
  </si>
  <si>
    <t>11 98528-5583</t>
  </si>
  <si>
    <t>Vinicius Andrade</t>
  </si>
  <si>
    <t>11 91078-8746</t>
  </si>
  <si>
    <t xml:space="preserve">Rua Padre Zeferino, n°1413, Bairro: Fabricio </t>
  </si>
  <si>
    <t>Júlya Dias</t>
  </si>
  <si>
    <t>Amanda Pivott (Cristiane)</t>
  </si>
  <si>
    <t xml:space="preserve">Amanda Pivott (Alexandre) </t>
  </si>
  <si>
    <t xml:space="preserve">Amanda Pivott (Cristiane) </t>
  </si>
  <si>
    <t>Amanda Pivott (Neila de Souza Miranda)</t>
  </si>
  <si>
    <t>Anna Paula Almeida de Jesus</t>
  </si>
  <si>
    <t>David Angelo Barros Figueiroa</t>
  </si>
  <si>
    <t>JEC</t>
  </si>
  <si>
    <t>Limoeiro - PE</t>
  </si>
  <si>
    <t>Elmano Filho</t>
  </si>
  <si>
    <t>81 9723-2740</t>
  </si>
  <si>
    <t>31 98271-0829</t>
  </si>
  <si>
    <t>Coronel Fabriciano - MG</t>
  </si>
  <si>
    <t>Assis - SP</t>
  </si>
  <si>
    <t>Umuarama - PR</t>
  </si>
  <si>
    <t>Anápolis - GO</t>
  </si>
  <si>
    <t>Franca - SP</t>
  </si>
  <si>
    <t>Marcia Graças</t>
  </si>
  <si>
    <t>11 95190-2626</t>
  </si>
  <si>
    <t>0826687-02.2025.8.19.0001</t>
  </si>
  <si>
    <t>1ª Vara de Família de Madureira</t>
  </si>
  <si>
    <t>21 96865-2819</t>
  </si>
  <si>
    <t>Murilo Vieira da Costa</t>
  </si>
  <si>
    <t>Edmea Benta de Souza</t>
  </si>
  <si>
    <t>Cartório de Registro de Imóveis</t>
  </si>
  <si>
    <t>Ribeirão das Neves - MG</t>
  </si>
  <si>
    <t>85 9793-5928</t>
  </si>
  <si>
    <t>Lincoln Agostinho</t>
  </si>
  <si>
    <t>1000244-84.2025.5.02.0023</t>
  </si>
  <si>
    <t>23ª Vara do Trabalho da Barra Funda</t>
  </si>
  <si>
    <t>1000184-43.2025.5.02.0465</t>
  </si>
  <si>
    <t>11 98916-2162</t>
  </si>
  <si>
    <t>Extração de fotos</t>
  </si>
  <si>
    <t>Rua Padre Zeferino, n°1413, Bairro: Fabricio</t>
  </si>
  <si>
    <t>1000293-42.2025.5.02.0374</t>
  </si>
  <si>
    <t>1000233-34.2025.8.26.0606</t>
  </si>
  <si>
    <t>11 98079-0577</t>
  </si>
  <si>
    <t>Renan Gustavo Barbosa</t>
  </si>
  <si>
    <t>MILTON DE FARIA BRANDAO</t>
  </si>
  <si>
    <t>Rua Manoel Mascarenhas moraes, 496, ao 203, Bairro José Brandão</t>
  </si>
  <si>
    <t>Caéte - MG</t>
  </si>
  <si>
    <t>Gabriely Maria Assis Aganeti</t>
  </si>
  <si>
    <t>31 9263-2012</t>
  </si>
  <si>
    <t>Karen fontes lima</t>
  </si>
  <si>
    <t>21 99981-0244</t>
  </si>
  <si>
    <t>Guilherme Coutinho Bacellar</t>
  </si>
  <si>
    <t>31 8718-0282</t>
  </si>
  <si>
    <t>34 9255-7010 / 34 9285-7115</t>
  </si>
  <si>
    <t>1000195-13.2025.5.02.0421</t>
  </si>
  <si>
    <t>DILSON FERREIRA SAMPAIO</t>
  </si>
  <si>
    <t>Av. dos Andradas, 696 - Morro da Glória</t>
  </si>
  <si>
    <t>Juiz de Fora - MG</t>
  </si>
  <si>
    <t xml:space="preserve">Cópia </t>
  </si>
  <si>
    <t>Chapadão do Sul - MS</t>
  </si>
  <si>
    <t>Avenida Liberdade, 795, Apartamento 43, Liberdade</t>
  </si>
  <si>
    <t>2146510/25 361/25</t>
  </si>
  <si>
    <t>1º DP da Liberdade</t>
  </si>
  <si>
    <t>Raiane Antunes</t>
  </si>
  <si>
    <t>11 97846-7431</t>
  </si>
  <si>
    <t xml:space="preserve">Mirlla - BCC Advocacia </t>
  </si>
  <si>
    <t>1004001-89.2025.8.26.0016</t>
  </si>
  <si>
    <t>Rua Boa vista, nº 76- 3º andar- Centro Histórico</t>
  </si>
  <si>
    <t>11 91343-8650</t>
  </si>
  <si>
    <t>Yasmin Girotto</t>
  </si>
  <si>
    <t>Gabriela Maria Aparecida Carneiro</t>
  </si>
  <si>
    <t>11 98237-3627</t>
  </si>
  <si>
    <t>Natanael Pereira dos Santos</t>
  </si>
  <si>
    <t>Avenida Mal. Câmara, 150 centro</t>
  </si>
  <si>
    <t>Mariana Almeida</t>
  </si>
  <si>
    <t>21 97502-4280</t>
  </si>
  <si>
    <t>1000394-81.2024.5.02.0029</t>
  </si>
  <si>
    <t>Rafael Fernandes</t>
  </si>
  <si>
    <t>Marla Débora Silva dos Santos</t>
  </si>
  <si>
    <t>67 9818-4089</t>
  </si>
  <si>
    <t>11 99323-0874</t>
  </si>
  <si>
    <t>Gabriel Luna</t>
  </si>
  <si>
    <t>0012068-77.2023.5.15.0116</t>
  </si>
  <si>
    <t>0010790-41.2023.5.15.0116</t>
  </si>
  <si>
    <t>1000810-33.2025.5.02.0702</t>
  </si>
  <si>
    <t>0000127-56.2025.5.06.0102</t>
  </si>
  <si>
    <t>0000173-24.2025.5.05.0021</t>
  </si>
  <si>
    <t>0000491-76.2025.5.13.0023</t>
  </si>
  <si>
    <t>21ª Vara do Trabalho</t>
  </si>
  <si>
    <t>Campina Grande - PB</t>
  </si>
  <si>
    <t>0011838-76.2024.5.18.0161</t>
  </si>
  <si>
    <t>Caldas Novas - GO</t>
  </si>
  <si>
    <t>Jaia Guerra</t>
  </si>
  <si>
    <t>62 9143-0010</t>
  </si>
  <si>
    <t>0000327-14.2025.5.05.0192</t>
  </si>
  <si>
    <t>0010436-39.2025.5.15.0021</t>
  </si>
  <si>
    <t>0013294-10.2024.5.15.0011</t>
  </si>
  <si>
    <t>0000373-72.2025.5.09.0133</t>
  </si>
  <si>
    <t>0000388-41.2025.5.09.0133</t>
  </si>
  <si>
    <t>0012261-54.2024.5.15.0085</t>
  </si>
  <si>
    <t>0010633-97.2025.5.03.0030</t>
  </si>
  <si>
    <t>0024271-96.2025.5.24.0004</t>
  </si>
  <si>
    <t>0000899-59.2025.5.18.0013</t>
  </si>
  <si>
    <t>0000470-11.2025.5.09.0024</t>
  </si>
  <si>
    <t>1000164-06.2025.5.02.0255</t>
  </si>
  <si>
    <t>INICIAL</t>
  </si>
  <si>
    <t>CONCILIAÇÃO</t>
  </si>
  <si>
    <t>Amanda Trindade</t>
  </si>
  <si>
    <t>11 96931-8379</t>
  </si>
  <si>
    <t>Gabriela Amélia Alfano</t>
  </si>
  <si>
    <t>11 98075-5145</t>
  </si>
  <si>
    <t>11 99795-1181</t>
  </si>
  <si>
    <t>João Victor Pessôa</t>
  </si>
  <si>
    <t>44 9863-0627</t>
  </si>
  <si>
    <t>Renan</t>
  </si>
  <si>
    <t>Sandra Lenhate dos Santos</t>
  </si>
  <si>
    <t>Rua Goiás, 110, Chácara do Solar I</t>
  </si>
  <si>
    <t>Gaspar - PR</t>
  </si>
  <si>
    <t>0013796-74.2025.8.17.8201</t>
  </si>
  <si>
    <t>0011708-45.2023.5.15.0116</t>
  </si>
  <si>
    <t>11 99318-5707</t>
  </si>
  <si>
    <t>Mayara Costa</t>
  </si>
  <si>
    <t>16º Juizado Especial Cível e das Relações de Consumo da Capital</t>
  </si>
  <si>
    <t>0012526-08.2024.5.15.0004</t>
  </si>
  <si>
    <t>0010693-18.2025.5.15.0004</t>
  </si>
  <si>
    <t>Esse acompanhamento será para o advogado contratante ele irá se reuinir com a empresa cliente dele e quer q a dra esteja junto para entender as necessidades da empresa para melhor poder atuar na audiência de instrução do dia 11</t>
  </si>
  <si>
    <t>TRT15</t>
  </si>
  <si>
    <t>Henrique Marangoni</t>
  </si>
  <si>
    <t>47 9920-4889</t>
  </si>
  <si>
    <t>Josimeire de Jesus Rocha</t>
  </si>
  <si>
    <t>11 99553-6099</t>
  </si>
  <si>
    <t xml:space="preserve">Luciana Iamamura Gonzalez </t>
  </si>
  <si>
    <t>11 97990-8181</t>
  </si>
  <si>
    <t>53 8126-1993</t>
  </si>
  <si>
    <t>Maria Victoria Guimarães Falson</t>
  </si>
  <si>
    <t>Pelotas - RS</t>
  </si>
  <si>
    <t>Santo Amaro - SP</t>
  </si>
  <si>
    <t>1000341-35.2025.5.02.0492</t>
  </si>
  <si>
    <t>Miriam Pinatto</t>
  </si>
  <si>
    <t>Maurício Rodrigues Coelho</t>
  </si>
  <si>
    <t>Rua Tomaz Gonzaga, Bairro: Lourdes</t>
  </si>
  <si>
    <t>Nevanir Vieira Carvalho</t>
  </si>
  <si>
    <t>Rua Marechal Deodoro, nº 1400, Galeria Signorine</t>
  </si>
  <si>
    <t>Rua México, nº 31 Sala 703, centro</t>
  </si>
  <si>
    <t>PAULO VIEIRA DE OLIVEIRA</t>
  </si>
  <si>
    <t>1000823-84.2025.5.02.0717</t>
  </si>
  <si>
    <t>1000578-41.2025.5.02.0081</t>
  </si>
  <si>
    <t>Jamily Pereira dos Santos</t>
  </si>
  <si>
    <t>Cartório de RCPN</t>
  </si>
  <si>
    <t>Camaçari - BA</t>
  </si>
  <si>
    <t>19 99362-8282</t>
  </si>
  <si>
    <t>Ana Flávia</t>
  </si>
  <si>
    <t>Rua Antônio Inácio de Mendonça, 263, Apto. 82, Parque Mandaqui</t>
  </si>
  <si>
    <t>21 95922-4000</t>
  </si>
  <si>
    <t>Coleta de documentos</t>
  </si>
  <si>
    <t>FRANCISCO SOUZA</t>
  </si>
  <si>
    <t>Rua Alvaro Alvim, n°27 13° andar Sala 133, Centro/ Cinelandia</t>
  </si>
  <si>
    <t>ANTONIO JORGE DE LIMA FRANCO</t>
  </si>
  <si>
    <t>Rua Ewerton Visco, 290, sala 1901 - Ed. Boulevard Side Empresarial, Caminho das Árvores</t>
  </si>
  <si>
    <t>Keroleyni Rabello</t>
  </si>
  <si>
    <t>Brenda Calgaroto Santana</t>
  </si>
  <si>
    <t>64 9327-1843</t>
  </si>
  <si>
    <t>Ana Paula Mota</t>
  </si>
  <si>
    <t>21 96483-0161</t>
  </si>
  <si>
    <t>Elisandra Cortez</t>
  </si>
  <si>
    <t>83 9620-9976</t>
  </si>
  <si>
    <t>Steven Batista santos</t>
  </si>
  <si>
    <t>11 98654-6949</t>
  </si>
  <si>
    <t>19 3303-1135</t>
  </si>
  <si>
    <t>0034205-21.2017.4.03.6182</t>
  </si>
  <si>
    <t>Justiça Federal</t>
  </si>
  <si>
    <t>Thalyta Nóbrega</t>
  </si>
  <si>
    <t>0001354-52.2024.5.09.0872</t>
  </si>
  <si>
    <t>44 9940-9934</t>
  </si>
  <si>
    <t>Aline Falindysz Olivares</t>
  </si>
  <si>
    <t>Darci Zingoni</t>
  </si>
  <si>
    <t>Rua Hernogenes Freire da Costa, nº 01- centro</t>
  </si>
  <si>
    <t xml:space="preserve"> São Pedro da Aldeia - RJ</t>
  </si>
  <si>
    <t>Aline Brites</t>
  </si>
  <si>
    <t>22 99780-9086</t>
  </si>
  <si>
    <t>0000417-13.2025.5.05.0195</t>
  </si>
  <si>
    <t>Feira de Santana - BA</t>
  </si>
  <si>
    <t>Tiago Micheli</t>
  </si>
  <si>
    <t>75 8198-6682</t>
  </si>
  <si>
    <t>Juliana Pavesi</t>
  </si>
  <si>
    <t>32 9136-5943</t>
  </si>
  <si>
    <t>Jairo Oliveira</t>
  </si>
  <si>
    <t>71 9337-4601</t>
  </si>
  <si>
    <t>Camila Goes de Carvalho</t>
  </si>
  <si>
    <t>R. Vinte e Seis de Março, 326 - Centro</t>
  </si>
  <si>
    <t>Poá - SP</t>
  </si>
  <si>
    <t>Guilherme Henrique Rodrigues Lima</t>
  </si>
  <si>
    <t>11 99361-8546</t>
  </si>
  <si>
    <t>Rua Caconde 261, Jardim Paulista</t>
  </si>
  <si>
    <t>Consuelo de Abreu Camargo</t>
  </si>
  <si>
    <t>21 96887-3163</t>
  </si>
  <si>
    <t>0010487-98.2025.5.03.0016</t>
  </si>
  <si>
    <t>16ª Vara do Trabalho</t>
  </si>
  <si>
    <t xml:space="preserve"> Belo Horizonte - MG</t>
  </si>
  <si>
    <t>1000223-97.2025.5.02.0447</t>
  </si>
  <si>
    <t>Tamires Ribeiro</t>
  </si>
  <si>
    <t>71 9150-7945</t>
  </si>
  <si>
    <t>11 97109-3594</t>
  </si>
  <si>
    <t>Adriel Maxxii</t>
  </si>
  <si>
    <t>11 97732-0555</t>
  </si>
  <si>
    <t>0005091-76.2025.8.16.0001</t>
  </si>
  <si>
    <t>2ª Vara Cível</t>
  </si>
  <si>
    <t>Maxxi Consultoria</t>
  </si>
  <si>
    <t>11 93261-4461 / 11 97062-7557</t>
  </si>
  <si>
    <t>UNICA</t>
  </si>
  <si>
    <t>5ª</t>
  </si>
  <si>
    <t>INDAIATUBA</t>
  </si>
  <si>
    <t>CAMPINAS</t>
  </si>
  <si>
    <t>S J CAMPOS</t>
  </si>
  <si>
    <t>AMERICANA</t>
  </si>
  <si>
    <t>S. J CAMPOS</t>
  </si>
  <si>
    <t>0011076.05.2024.5.15.0077</t>
  </si>
  <si>
    <t>0011065.28.2024.5.15.0092</t>
  </si>
  <si>
    <t>0011074.35.2024.5.15.0077</t>
  </si>
  <si>
    <t>0010078-37.2024.5.15.0077</t>
  </si>
  <si>
    <t>0010394.48.2024.5.15.0013</t>
  </si>
  <si>
    <t>0010282.15.2024.5.15.0099</t>
  </si>
  <si>
    <t>0010437.19.2024.5.15.0131</t>
  </si>
  <si>
    <t>0011819.28.2023.5.15.0084</t>
  </si>
  <si>
    <t>0011439-88.2024.5.03.0056</t>
  </si>
  <si>
    <t>OK</t>
  </si>
  <si>
    <t>Viviane Basile</t>
  </si>
  <si>
    <t>11 98109-1441</t>
  </si>
  <si>
    <t>0010756-66.2023.5.15.0116</t>
  </si>
  <si>
    <t>0024838-36.2025.5.24.0002</t>
  </si>
  <si>
    <t>0100686-72.2025.5.01.0033</t>
  </si>
  <si>
    <t>0000358-13.2025.5.12.0039</t>
  </si>
  <si>
    <t>0000013-79.2025.5.09.0411</t>
  </si>
  <si>
    <t>0020577-68.2025.5.04.0104</t>
  </si>
  <si>
    <t>0010594-20.2025.5.03.0089</t>
  </si>
  <si>
    <t>0010388-73.2025.5.03.0002</t>
  </si>
  <si>
    <t>0000249-88.2025.5.09.0004</t>
  </si>
  <si>
    <t>33ª</t>
  </si>
  <si>
    <t>Campo Grande</t>
  </si>
  <si>
    <t>Rio De Janeiro</t>
  </si>
  <si>
    <t>Blumenau</t>
  </si>
  <si>
    <t>Paranaguá</t>
  </si>
  <si>
    <t>Pelotas</t>
  </si>
  <si>
    <t>Coronel Fabriciano</t>
  </si>
  <si>
    <t>Belo Horizonte</t>
  </si>
  <si>
    <t>Curitiba</t>
  </si>
  <si>
    <t>1000739-30.2025.5.02.0088</t>
  </si>
  <si>
    <t>88ª Vara do Trabalho da Barra Funda</t>
  </si>
  <si>
    <t>1004282-69.2025.8.26.0008</t>
  </si>
  <si>
    <t>1ª JEC de Tatuapé</t>
  </si>
  <si>
    <t>Marcelo Gurczynska</t>
  </si>
  <si>
    <t>11 95798-0936</t>
  </si>
  <si>
    <t>Priscila Lopes dos Santos</t>
  </si>
  <si>
    <t>41 9214-5483</t>
  </si>
  <si>
    <t>0010484-73.2025.5.03.0104</t>
  </si>
  <si>
    <t>0010784-24.2025.5.03.0043</t>
  </si>
  <si>
    <t>15º DP</t>
  </si>
  <si>
    <t>11ª Vara do Trabalho da Zona Sul</t>
  </si>
  <si>
    <t>64 8103-2012</t>
  </si>
  <si>
    <t>Igor Rezende</t>
  </si>
  <si>
    <t>São Luis - MA</t>
  </si>
  <si>
    <t>Jorge Rocha</t>
  </si>
  <si>
    <t>98 9192-5278</t>
  </si>
  <si>
    <t>0018264-14.2024.5.16.0015</t>
  </si>
  <si>
    <t>Francisco Bruno</t>
  </si>
  <si>
    <t>11 95466-5684</t>
  </si>
  <si>
    <t>VALDEMAR FRANCISCO MONDENEZ</t>
  </si>
  <si>
    <t>Rua Joaquim Secondino Padovez, 604, Morada do Sol</t>
  </si>
  <si>
    <t>Fernandópolis - SP</t>
  </si>
  <si>
    <t>Diego Silvestrini</t>
  </si>
  <si>
    <t>17 99711-7298</t>
  </si>
  <si>
    <t>ELISIO QUEIROZ DE ANDRADE</t>
  </si>
  <si>
    <t>Rua Ecocatu qd 13 lote 21/22. Bairro Jardim Helvecia</t>
  </si>
  <si>
    <t>Aparecida de Goiânia - GO</t>
  </si>
  <si>
    <t>Renatha Sagawa</t>
  </si>
  <si>
    <t>62 8285-2718</t>
  </si>
  <si>
    <t>Helena Do Amaral</t>
  </si>
  <si>
    <t>AIJ</t>
  </si>
  <si>
    <t>Unidade Avançada de Atendimento das Microempresas e Empresas de Pequeno Porte</t>
  </si>
  <si>
    <t>1º JEC</t>
  </si>
  <si>
    <t>Lucas Soares</t>
  </si>
  <si>
    <t>Visita In Loco</t>
  </si>
  <si>
    <t>Deoclecio Lima Barbosa</t>
  </si>
  <si>
    <t>R SETE DE SETEMBRO, 49, CASA CENTRO - DUQUE DE CAXIAS / RJ - 25020190
R BOM JARDIM, 592, FDS VILA LEOPOLDINA - DUQUE DE CAXIAS / RJ - 25035060</t>
  </si>
  <si>
    <t>Duque de Caxias - RJ</t>
  </si>
  <si>
    <t>Danielle Rodrigues</t>
  </si>
  <si>
    <t>21 96555-4385</t>
  </si>
  <si>
    <t>CARMELIA BARRETOS CAMPOS</t>
  </si>
  <si>
    <t>Av. Jorge Amado ,n°1565, Jardins, CEP: 49025-330</t>
  </si>
  <si>
    <t>Andrezza Silva</t>
  </si>
  <si>
    <t>Yasmin - Bruno Magalhães</t>
  </si>
  <si>
    <t>62 9259-0908</t>
  </si>
  <si>
    <t>0100193-71.2025.5.01.0041</t>
  </si>
  <si>
    <t>41ª Vara do Trabalho</t>
  </si>
  <si>
    <t>38 9111-9227</t>
  </si>
  <si>
    <t>Murilo Leal</t>
  </si>
  <si>
    <t>Rua Vergueiro, 835, sala 04 -  5º andar - Paraíso</t>
  </si>
  <si>
    <t>0010553-48.2025.5.03.0026</t>
  </si>
  <si>
    <t>Betim - MG</t>
  </si>
  <si>
    <t>0020698-85.2024.5.04.0701</t>
  </si>
  <si>
    <t>Santa Maria - RS</t>
  </si>
  <si>
    <t>1003048-47.2024.5.02.0221</t>
  </si>
  <si>
    <t>CONCILIAÇÃO EXE.</t>
  </si>
  <si>
    <t>0000481-05.2025.5.12.0041</t>
  </si>
  <si>
    <t>0000689-90.2025.5.09.0002</t>
  </si>
  <si>
    <t>0000783-30.2025.5.18.0053</t>
  </si>
  <si>
    <t>0000663-62.2025.5.09.0012</t>
  </si>
  <si>
    <t>0011577-29.2024.5.03.0097</t>
  </si>
  <si>
    <t>0100680-31.2025.5.01.0206</t>
  </si>
  <si>
    <t>0000759-13.2025.5.18.0017</t>
  </si>
  <si>
    <t>1001253-26.2021.5.02.0313</t>
  </si>
  <si>
    <t>Tubarão</t>
  </si>
  <si>
    <t>Anápolis</t>
  </si>
  <si>
    <t>Duque de Caxias</t>
  </si>
  <si>
    <t>Goiânia</t>
  </si>
  <si>
    <t>Guarulhos</t>
  </si>
  <si>
    <t>5001931-43.2025.8.21.0057</t>
  </si>
  <si>
    <t>5001870-82.2025.8.21.0058</t>
  </si>
  <si>
    <t>Simone Amaral Rocha da Silva</t>
  </si>
  <si>
    <t>11 94771-4082</t>
  </si>
  <si>
    <t xml:space="preserve">Fernanda Borsato </t>
  </si>
  <si>
    <t>19 99237-3379</t>
  </si>
  <si>
    <t>Brener da Silva Ribeiro</t>
  </si>
  <si>
    <t>21 98270-1900</t>
  </si>
  <si>
    <t>85ª Vara do Trabalho da Barra Funda</t>
  </si>
  <si>
    <t xml:space="preserve">Thatyane Veiga da Hora Lisboa </t>
  </si>
  <si>
    <t>11 94792-7729</t>
  </si>
  <si>
    <t>Naiara</t>
  </si>
  <si>
    <t>3ª Vara do Trabalho da Zona Sul</t>
  </si>
  <si>
    <t xml:space="preserve">JEC </t>
  </si>
  <si>
    <t>Lagoa Vermelha - RS</t>
  </si>
  <si>
    <t>Nova Prata - RS</t>
  </si>
  <si>
    <t xml:space="preserve">0000529-86.2025.5.09.0092 </t>
  </si>
  <si>
    <t>0000096- 45.2025.5.11.0151</t>
  </si>
  <si>
    <t>Itacoatiara - AM</t>
  </si>
  <si>
    <t>0010761-65.2025.5.15.0004</t>
  </si>
  <si>
    <t>1022983-39.2025.8.26.0506</t>
  </si>
  <si>
    <t>Heloísa Pisetta</t>
  </si>
  <si>
    <t>55 9994-0584</t>
  </si>
  <si>
    <t xml:space="preserve">Anna Kathlen de Souza e Silva </t>
  </si>
  <si>
    <t>18 99798-0664</t>
  </si>
  <si>
    <t>1003554-81.2025.8.26.0152</t>
  </si>
  <si>
    <t>1003290-32.2025.8.26.0292</t>
  </si>
  <si>
    <t>12 98157-3806</t>
  </si>
  <si>
    <t>Marcos Vinicius de Oliveira</t>
  </si>
  <si>
    <t>31 9905-1028</t>
  </si>
  <si>
    <t>JOSE MARIA PORTILHO RAMOS</t>
  </si>
  <si>
    <t>54 9936-5935</t>
  </si>
  <si>
    <t>Manuella Piardi</t>
  </si>
  <si>
    <t xml:space="preserve"> Felipe Azevedo</t>
  </si>
  <si>
    <t>92 8117-6960</t>
  </si>
  <si>
    <t>Karen Beltrame</t>
  </si>
  <si>
    <t xml:space="preserve">Carlos Enos Porto Ferreira </t>
  </si>
  <si>
    <t>Fabio Stevanin - Martins e Rodrigues</t>
  </si>
  <si>
    <t>11 94796-2497 / 11 93085-8347</t>
  </si>
  <si>
    <t>1000547-25.2025.8.26.0009</t>
  </si>
  <si>
    <t>1ª Vara do JEC do Vila Prudente</t>
  </si>
  <si>
    <t>11 98492-4805</t>
  </si>
  <si>
    <t>Vinícius Assano</t>
  </si>
  <si>
    <t>José Carlos dos Santos Aragão</t>
  </si>
  <si>
    <t>R. Cel. Madureira, 1 - Centro</t>
  </si>
  <si>
    <t>Saquarema - RJ</t>
  </si>
  <si>
    <t>Isabelle Lemos Marques Pinna</t>
  </si>
  <si>
    <t>22 98161-9148</t>
  </si>
  <si>
    <t>1000846-63.2025.5.02.0221</t>
  </si>
  <si>
    <t>1000173-96.2025.5.02.0083</t>
  </si>
  <si>
    <t>Marcelle Rayanna Nanes de Freitas</t>
  </si>
  <si>
    <t>81 9689-9977</t>
  </si>
  <si>
    <t>Caruaru - PE</t>
  </si>
  <si>
    <t>0000081-71.2025.5.18.0122</t>
  </si>
  <si>
    <t>Rebeca Salmazio</t>
  </si>
  <si>
    <t>11 98181-8884</t>
  </si>
  <si>
    <t>Av. Treze de Maio, 244, Centro</t>
  </si>
  <si>
    <t>Jaboticabal - SP</t>
  </si>
  <si>
    <t>Bruna Cristina Silva De Freitas</t>
  </si>
  <si>
    <t>16 99148-0365</t>
  </si>
  <si>
    <t>Moacir Lima de Brito</t>
  </si>
  <si>
    <t>Rua dos Artistas, n. 19, Bairro: Centro</t>
  </si>
  <si>
    <t>Cachoeira - BA</t>
  </si>
  <si>
    <t>Priscilla Felicio Da Silva Matos</t>
  </si>
  <si>
    <t>75 9853-2449</t>
  </si>
  <si>
    <t>Cosme Luciano Berdeville</t>
  </si>
  <si>
    <t>WALDIR DOS SANTOS COIMBRA</t>
  </si>
  <si>
    <t>57ª Vara do Trabalho da Barra Funda</t>
  </si>
  <si>
    <t>ANTONIO CARLOS TEIXEIRA</t>
  </si>
  <si>
    <t xml:space="preserve">Édson Gil da Motta Ribeiro </t>
  </si>
  <si>
    <t>Precatória</t>
  </si>
  <si>
    <t>0002206-64.2025.8.12.0110</t>
  </si>
  <si>
    <t>3ª JEC</t>
  </si>
  <si>
    <t>Rafael Vicentim Fernandes</t>
  </si>
  <si>
    <t>67 9205-3643</t>
  </si>
  <si>
    <t>IOLANDA SILVA XAVIER</t>
  </si>
  <si>
    <t>SCS QD 02, BL C, 22, Edifício Serra Dourada, sala 609, Asa Sul</t>
  </si>
  <si>
    <t>Brasilia - DF</t>
  </si>
  <si>
    <t>0000423-49.2025.5.09.0020</t>
  </si>
  <si>
    <t>0012261.98.2023.5.15.0114</t>
  </si>
  <si>
    <t>11 96118-3788</t>
  </si>
  <si>
    <t>Karina CPAS</t>
  </si>
  <si>
    <t>Av. dos Metalúrgicos, 1797, Cidade Tiradentes</t>
  </si>
  <si>
    <t>1000783-43.2025.5.02.0090</t>
  </si>
  <si>
    <t>90ª Vara do Trabalho da Barra Funda</t>
  </si>
  <si>
    <t>Caroline Ferreira</t>
  </si>
  <si>
    <t>11 93711-1970</t>
  </si>
  <si>
    <t>Brunna da Silva Carvalho de Paula</t>
  </si>
  <si>
    <t>61 8662-3285</t>
  </si>
  <si>
    <t>Francisco Hermes Salles Filho</t>
  </si>
  <si>
    <t>Linavaldo Barbosa Bernardino</t>
  </si>
  <si>
    <t>0020384-91.2023.5.04.0405</t>
  </si>
  <si>
    <t>TRT4</t>
  </si>
  <si>
    <t>0100658-56.2023.5.01.0007</t>
  </si>
  <si>
    <t>0100563-94.2023.5.01.0049</t>
  </si>
  <si>
    <t>0100654-25.2023.5.01.0005</t>
  </si>
  <si>
    <t>0000143-18.2022.5.05.0013</t>
  </si>
  <si>
    <t>0000315-82.2023.5.08.0128</t>
  </si>
  <si>
    <t>TST</t>
  </si>
  <si>
    <t>62 8662-3285</t>
  </si>
  <si>
    <t>63 8662-3285</t>
  </si>
  <si>
    <t>Vagner von Diemen</t>
  </si>
  <si>
    <t>51 9707-0339</t>
  </si>
  <si>
    <t>Sâo Paulo - SP</t>
  </si>
  <si>
    <t>0016606-18.2025.5.16.0015</t>
  </si>
  <si>
    <t>0010454-38.2025.5.03.0007</t>
  </si>
  <si>
    <t>0000281-14.2025.5.05.0034</t>
  </si>
  <si>
    <t>0010279-13.2025.5.03.0179</t>
  </si>
  <si>
    <t>0010413-15.2025.5.15.0047</t>
  </si>
  <si>
    <t>0100615-80.2023.5.01.0020</t>
  </si>
  <si>
    <t>0100145-24.2025.5.01.0038</t>
  </si>
  <si>
    <t>0011290-35.2023.5.15.0043</t>
  </si>
  <si>
    <t>0000516-97.2025.5.09.0024</t>
  </si>
  <si>
    <t>34ª</t>
  </si>
  <si>
    <t>41ª</t>
  </si>
  <si>
    <t>20ª</t>
  </si>
  <si>
    <t>38ª</t>
  </si>
  <si>
    <t>São Luís</t>
  </si>
  <si>
    <t>Salvador</t>
  </si>
  <si>
    <t>Itapeva</t>
  </si>
  <si>
    <t>Rio de Janeiro</t>
  </si>
  <si>
    <t>Campinas</t>
  </si>
  <si>
    <t>Ponta Grossa</t>
  </si>
  <si>
    <t>José Carlos Ferreira de Medeiros</t>
  </si>
  <si>
    <t>11 99870-1806</t>
  </si>
  <si>
    <t>Sireni Eufracia Pereira</t>
  </si>
  <si>
    <t>0000759-16.2025.5.18.0016</t>
  </si>
  <si>
    <t>16ª</t>
  </si>
  <si>
    <t>0010691-71.2023.5.15.0116</t>
  </si>
  <si>
    <t>Michele Clementino</t>
  </si>
  <si>
    <t>11 99668-5734</t>
  </si>
  <si>
    <t>0003100-10.2008.5.15.0108 / 0000769-84.2010.5.15.0108</t>
  </si>
  <si>
    <t>11 96417-0497</t>
  </si>
  <si>
    <t>Gabriely Serrano</t>
  </si>
  <si>
    <t>JOAO LUIZ DA SILVA NEVES</t>
  </si>
  <si>
    <t>Marcos Martins</t>
  </si>
  <si>
    <t>Rua Rangel Pestana, nº 636 ( Sede da OAB)</t>
  </si>
  <si>
    <t>Samara Rocha</t>
  </si>
  <si>
    <t>Avenida Vereador Jorge de Souza, nº 855, Jardim Arabutan</t>
  </si>
  <si>
    <t>Itumbiara - GO</t>
  </si>
  <si>
    <t>São Roque - SP</t>
  </si>
  <si>
    <t>48 9603-5773</t>
  </si>
  <si>
    <t>Filipe - Castanhetti &amp; Marinho</t>
  </si>
  <si>
    <t>1034705-22.2024.8.26.0016</t>
  </si>
  <si>
    <t>São Paulo</t>
  </si>
  <si>
    <t>13ª Vara do Trabalho da Zona Sul</t>
  </si>
  <si>
    <t xml:space="preserve">Leonardo Pereira de Lucena Silva </t>
  </si>
  <si>
    <t>11 96173-9696</t>
  </si>
  <si>
    <t>JOEL CASTRO</t>
  </si>
  <si>
    <t>Coleta de Originais</t>
  </si>
  <si>
    <t>Policia Federal</t>
  </si>
  <si>
    <t>0000642-83.2024.5.05.0222</t>
  </si>
  <si>
    <t>TRT5</t>
  </si>
  <si>
    <t>1000667-11.2025.5.02.0422</t>
  </si>
  <si>
    <t>Santana do Parnaíba - SP</t>
  </si>
  <si>
    <t>0001004-68.2025.5.09.0245</t>
  </si>
  <si>
    <t>0000822-56.2025.5.18.0011</t>
  </si>
  <si>
    <t>Jorjane saab Rahal</t>
  </si>
  <si>
    <t>298627/2025</t>
  </si>
  <si>
    <t>Procon Assembleia Legislativa</t>
  </si>
  <si>
    <t>0011152.78.2024.5.15.0093</t>
  </si>
  <si>
    <t>31 9682-0315</t>
  </si>
  <si>
    <t>Ivete Leopoldino</t>
  </si>
  <si>
    <t>0000834-73.2025.5.18.0010</t>
  </si>
  <si>
    <t>0021528-39.2024.5.04.0511</t>
  </si>
  <si>
    <t>0000575-38.2025.5.12.0045</t>
  </si>
  <si>
    <t>1000255-50.2025.5.02.0432</t>
  </si>
  <si>
    <t>1000807-34.2025.5.02.0361</t>
  </si>
  <si>
    <t>0000632-88.2022.5.05.0002</t>
  </si>
  <si>
    <t>0100388-29.2025.5.01.0050</t>
  </si>
  <si>
    <t>0010402-30.2025.5.03.0108</t>
  </si>
  <si>
    <t>0010691-81.2025.5.03.0101</t>
  </si>
  <si>
    <t>1000466-02.2024.5.02.0342</t>
  </si>
  <si>
    <t>50ª</t>
  </si>
  <si>
    <t>29ª</t>
  </si>
  <si>
    <t>Bento Gonçalves</t>
  </si>
  <si>
    <t>Balneário Camboriú</t>
  </si>
  <si>
    <t>Santo André</t>
  </si>
  <si>
    <t>Mauá</t>
  </si>
  <si>
    <t>Sorocaba</t>
  </si>
  <si>
    <t>Passos</t>
  </si>
  <si>
    <t>Itaquaquecetuba</t>
  </si>
  <si>
    <t>Eloir Souza</t>
  </si>
  <si>
    <t>51 9829-4448</t>
  </si>
  <si>
    <t>Verônica Barbara Medrado do Patrocínio</t>
  </si>
  <si>
    <t>75 8371-2784</t>
  </si>
  <si>
    <t>75ª Vara do Trabalho da Barra Funda</t>
  </si>
  <si>
    <t>JORGE EDUARDO DE BORBA PAES E MARIA NILZA DA SILVA</t>
  </si>
  <si>
    <t>Oficial de Registro Civil de Pessoas Naturais</t>
  </si>
  <si>
    <t>Paranaguá - PR</t>
  </si>
  <si>
    <t>0010671-86.2024.5.15.0038</t>
  </si>
  <si>
    <t>0010190-40.2025.5.15.0119</t>
  </si>
  <si>
    <t>0010238-96.2025.5.15.0119</t>
  </si>
  <si>
    <t>0010219-90.2025.5.15.0119</t>
  </si>
  <si>
    <t xml:space="preserve">1000381-93.2025.5.02.0402 </t>
  </si>
  <si>
    <t>Belgian Edson Barbosa</t>
  </si>
  <si>
    <t>19 98833-4003</t>
  </si>
  <si>
    <t>Aline zangrandi</t>
  </si>
  <si>
    <t>12 99700-1051</t>
  </si>
  <si>
    <t>0025165-30.2008.4.03.6182</t>
  </si>
  <si>
    <t>10ª Vara de execuções Fiscais Federal</t>
  </si>
  <si>
    <t>Karine</t>
  </si>
  <si>
    <t>Maria de Carvalho - pensionista</t>
  </si>
  <si>
    <t>OAB</t>
  </si>
  <si>
    <t>Teresópolis - RJ</t>
  </si>
  <si>
    <t>Helton filho, Acacio Venandio Campanha</t>
  </si>
  <si>
    <t>R. Prudente de Moraes, 3057 - Parque Industrial</t>
  </si>
  <si>
    <t>São José do Rio Preto - SP</t>
  </si>
  <si>
    <t>Emanuel</t>
  </si>
  <si>
    <t>Rua Quadra 09 MR 06, nº 29, Bairro: Setor Norte</t>
  </si>
  <si>
    <t>CIRENY EUFRASIA MOREIRA</t>
  </si>
  <si>
    <t>Planaltina - GO</t>
  </si>
  <si>
    <t>Vinícius Brito</t>
  </si>
  <si>
    <t>61 9188-2232</t>
  </si>
  <si>
    <t>Bruno Fernandes</t>
  </si>
  <si>
    <t>84 9965-1468</t>
  </si>
  <si>
    <t>Viviani Machado Lopes</t>
  </si>
  <si>
    <t>21 98615-1661</t>
  </si>
  <si>
    <t>Jessica Rodrigues</t>
  </si>
  <si>
    <t>João Mariani Igreja</t>
  </si>
  <si>
    <t xml:space="preserve">Avenida Nossa Senhora da Penha, nº 2796, Santa Luiza 
 (Nossa Filial) </t>
  </si>
  <si>
    <t>100081352-2025.5.02.0713</t>
  </si>
  <si>
    <t>21 99737-4239</t>
  </si>
  <si>
    <t>Angélica Scassa</t>
  </si>
  <si>
    <t>0803506-92</t>
  </si>
  <si>
    <t>TJRJ</t>
  </si>
  <si>
    <t>1000945.74.2025.5.02.0078</t>
  </si>
  <si>
    <t>78ª Vara do Trabalho da Barra Funda</t>
  </si>
  <si>
    <t>0011089-39.2024.5.15.0130</t>
  </si>
  <si>
    <t>0012100-43.2023.5.15.0032</t>
  </si>
  <si>
    <t>0011094-64.2024.5.15.0032</t>
  </si>
  <si>
    <t>0011098-04.2024.5.15.0032</t>
  </si>
  <si>
    <t>0011095-49.2024.5.15.0032</t>
  </si>
  <si>
    <t>Coleta de Assinatura</t>
  </si>
  <si>
    <t>1000454.22.2025.5.02.0481</t>
  </si>
  <si>
    <t>SÃO VICENTE</t>
  </si>
  <si>
    <t>Mário Quirino Ribeiro</t>
  </si>
  <si>
    <t>TRT12</t>
  </si>
  <si>
    <t>Florianópolis - SC</t>
  </si>
  <si>
    <t>Ada Rodrigues</t>
  </si>
  <si>
    <t>11 98596-4320</t>
  </si>
  <si>
    <t>Gabriela Bezerra da Fonseca Lima</t>
  </si>
  <si>
    <t>81 8982-7622</t>
  </si>
  <si>
    <t>0021216-75.2024.5.04.0701</t>
  </si>
  <si>
    <t>0020306-34.2025.5.04.0662</t>
  </si>
  <si>
    <t>1001064.94.2025.5.02.0608</t>
  </si>
  <si>
    <t>8ª Vara do Trabalho da Zona Leste</t>
  </si>
  <si>
    <t>0000459-12.2025.5.09.0014</t>
  </si>
  <si>
    <t>0001042-57.2025.5.18.0010</t>
  </si>
  <si>
    <t>0000923-78.2025.5.18.0016</t>
  </si>
  <si>
    <t>0010741-71.2025.5.15.0005</t>
  </si>
  <si>
    <t>0000898-51.2025.5.18.0053</t>
  </si>
  <si>
    <t>0010233-50.2025.5.15.0127</t>
  </si>
  <si>
    <t>0000637-43.2025.5.09.0019</t>
  </si>
  <si>
    <t>1000556-19.2023.5.02.0609</t>
  </si>
  <si>
    <t>0000717-86.2025.5.09.0025</t>
  </si>
  <si>
    <t>0010895-05.2025.5.03.0044</t>
  </si>
  <si>
    <t>0001037-14.2025.5.18.0017</t>
  </si>
  <si>
    <t>Itatiba</t>
  </si>
  <si>
    <t>Teodoro Sampaio</t>
  </si>
  <si>
    <t>Londrina</t>
  </si>
  <si>
    <t>Leste</t>
  </si>
  <si>
    <t>Umuarama</t>
  </si>
  <si>
    <t>Uberlândia</t>
  </si>
  <si>
    <t>14ª</t>
  </si>
  <si>
    <t>1000961-72.2025.5.02.0710</t>
  </si>
  <si>
    <t>10ª Vara do Trabalho da Zona Sul</t>
  </si>
  <si>
    <t>Lorena Menezes de Oliveira</t>
  </si>
  <si>
    <t>64 8443-3785</t>
  </si>
  <si>
    <t>0010953-76.2022.5.15.0109</t>
  </si>
  <si>
    <t>1002194-90.2023.8.26.0020</t>
  </si>
  <si>
    <t>1ª Vara Cível do Foro Regional de Nossa Senhora do Ó</t>
  </si>
  <si>
    <t>0011037-79.2025.5.15.0042</t>
  </si>
  <si>
    <t xml:space="preserve">Demir da Silva Caetano  </t>
  </si>
  <si>
    <t>Paulliany de Sousa</t>
  </si>
  <si>
    <t>27 99931-4959</t>
  </si>
  <si>
    <t>Leandro Liparizi</t>
  </si>
  <si>
    <t>28 99986-0512</t>
  </si>
  <si>
    <t>OAB da Cidade</t>
  </si>
  <si>
    <t>NEUSA MARIA CHRISTINO DA SILVA</t>
  </si>
  <si>
    <t>NILVANDA DOS SANTOS SIMPLICIO</t>
  </si>
  <si>
    <t>Tamires Pereira dos Passos</t>
  </si>
  <si>
    <t>11 98934-0867</t>
  </si>
  <si>
    <t xml:space="preserve">Carmem Luiza Torres Silva do Nascimento </t>
  </si>
  <si>
    <t xml:space="preserve">61 99392-5882 </t>
  </si>
  <si>
    <t>6ª Vara do Trabalho da Zona Sul</t>
  </si>
  <si>
    <t xml:space="preserve">Audiência </t>
  </si>
  <si>
    <t>0000303-13.2024.5.12.0002</t>
  </si>
  <si>
    <t>Rua dos Artistas, n. 19, Bairro: Centro (casa do cliente)</t>
  </si>
  <si>
    <t>Priscilla Felício</t>
  </si>
  <si>
    <t>MANUEL MESSIAS PINTO</t>
  </si>
  <si>
    <t>Av. Jorge Amado ,n°1565, Jardins</t>
  </si>
  <si>
    <t>0001091-24.2025.5.09.0245</t>
  </si>
  <si>
    <t>32ª Vara do Trabalho da Barra Funda</t>
  </si>
  <si>
    <t>0000537-73.2025.5.10.0015</t>
  </si>
  <si>
    <t>0000738-74.2025.5.10.0012</t>
  </si>
  <si>
    <t>Maria Núbia Sales Rocha Pinto</t>
  </si>
  <si>
    <t>15ª Vara do Trabalho</t>
  </si>
  <si>
    <t>CEJUSC - JT</t>
  </si>
  <si>
    <t>Cachoeiro do Itapemirim - ES</t>
  </si>
  <si>
    <t>Praça Carlos Gianelli, 22, loja 02, Alcântara</t>
  </si>
  <si>
    <t>São Gonçalo - RJ</t>
  </si>
  <si>
    <t>Rua Conde de Bonfim, 346, Loja 105, Tijuca</t>
  </si>
  <si>
    <t>Avenida Raulino Cotta Pacheco, 947, sala 02, Martins</t>
  </si>
  <si>
    <t>Rua Reverendo Armando Ferreira, 350, Loja 109, Largo da Batalha</t>
  </si>
  <si>
    <t>Niterói - RJ</t>
  </si>
  <si>
    <t>Avenida Guiomar de Novais, 190, loja 06, Recreio dos Bandeirantes</t>
  </si>
  <si>
    <t>Maria de Carvalho</t>
  </si>
  <si>
    <t>Subseção OAB Teresópolis Rua Heitor de Moura Estevão, N° 270, Bairro: Varzea</t>
  </si>
  <si>
    <t>Sandra Lenhate</t>
  </si>
  <si>
    <t>0010224-65.2025.5.03.0081</t>
  </si>
  <si>
    <t>Guaxupé - MG</t>
  </si>
  <si>
    <t>0010626-78.2025.5.03.0136</t>
  </si>
  <si>
    <t>0010994-70.2025.5.15.0066</t>
  </si>
  <si>
    <t>0010846-07.2025.5.03.0062</t>
  </si>
  <si>
    <t>0000934-02.2025.5.18.0051</t>
  </si>
  <si>
    <t>001046-70.2025.5.18.0018</t>
  </si>
  <si>
    <t>0010298-85.2025.5.15.0146</t>
  </si>
  <si>
    <t>0010532-58.2025.5.15.0052</t>
  </si>
  <si>
    <t>0000678-94.2025.5.09.0088</t>
  </si>
  <si>
    <t>1000859-27.2025.5.02.0362</t>
  </si>
  <si>
    <t>0000821-68.2025.5.18.0012</t>
  </si>
  <si>
    <t>36ª</t>
  </si>
  <si>
    <t>18ª</t>
  </si>
  <si>
    <t>23ª</t>
  </si>
  <si>
    <t>Ribeirão Preto</t>
  </si>
  <si>
    <t>Itaúna</t>
  </si>
  <si>
    <t>Orlândia</t>
  </si>
  <si>
    <t>Ituverava</t>
  </si>
  <si>
    <t>Paola Ramos da silva</t>
  </si>
  <si>
    <t>Gabriel Luna Juveniz Adv</t>
  </si>
  <si>
    <t>0010850-77.2024.5.15.0116</t>
  </si>
  <si>
    <t>0000631-57.2025.5.09.0594</t>
  </si>
  <si>
    <t>Araucária - PR</t>
  </si>
  <si>
    <t>0000729-68.2025.5.13.0032</t>
  </si>
  <si>
    <t>13ª Vara do Trabalho</t>
  </si>
  <si>
    <t>QNJ 18 - casa 20 - Taguatinha</t>
  </si>
  <si>
    <t>Karina Pinato</t>
  </si>
  <si>
    <t>61 9999-8546</t>
  </si>
  <si>
    <t>1000324-84.2025.5.02.0205</t>
  </si>
  <si>
    <t>ROBERTO KENCIS MOLD</t>
  </si>
  <si>
    <t>Av. Praia de Belas, nº 1212, Sala 424, Edificio Home Office, Praia de Belas (filial)</t>
  </si>
  <si>
    <t>JOSÉ CARLOS DA SILVA</t>
  </si>
  <si>
    <t xml:space="preserve">Rua Dezoito - B,45 Vila Santa Cecília </t>
  </si>
  <si>
    <t>Volta Redonda - RJ</t>
  </si>
  <si>
    <t>Josi Lopes</t>
  </si>
  <si>
    <t>Cintia Terezinha</t>
  </si>
  <si>
    <t>24 99813-3714</t>
  </si>
  <si>
    <t>0000635-06.2025.5.17.0131</t>
  </si>
  <si>
    <t>Alegre - ES</t>
  </si>
  <si>
    <t>Maíres Santiago</t>
  </si>
  <si>
    <t>21 96774-0239</t>
  </si>
  <si>
    <t>5002750-46.2024.8.13.0183</t>
  </si>
  <si>
    <t>Vara Cìvel</t>
  </si>
  <si>
    <t>Conselheiro Lafaiete - MG</t>
  </si>
  <si>
    <t>Ana Paula Malagoli</t>
  </si>
  <si>
    <t>31 7509-5743</t>
  </si>
  <si>
    <t>Silvana Santos - Baska</t>
  </si>
  <si>
    <t>19 3303-1126</t>
  </si>
  <si>
    <t>1000773-04.2025.5.02.0444</t>
  </si>
  <si>
    <t>Millena Marques</t>
  </si>
  <si>
    <t>21 97523-7502</t>
  </si>
  <si>
    <t>Heloísa Lima Sobral</t>
  </si>
  <si>
    <t>Amanda Alves Pereira</t>
  </si>
  <si>
    <t>35 9844-8370</t>
  </si>
  <si>
    <t>Rua Humberto Gentil Baroni, nº 137 - Centro</t>
  </si>
  <si>
    <t>22/07</t>
  </si>
  <si>
    <t>Coleta de Minutas</t>
  </si>
  <si>
    <t>DIRCEU EUSTAQUI BARROS</t>
  </si>
  <si>
    <t>Rua Conceição do Mato Dentro, 235, Bairro Ouro Preto</t>
  </si>
  <si>
    <t>1008038-62.2025.8.26.0016</t>
  </si>
  <si>
    <t>Kemilly Molina</t>
  </si>
  <si>
    <t>15 99743-9898</t>
  </si>
  <si>
    <t>Kelly Cristina Perez</t>
  </si>
  <si>
    <t>17 99111-4699</t>
  </si>
  <si>
    <t>Rafaela Ismael</t>
  </si>
  <si>
    <t>83 8823-7763</t>
  </si>
  <si>
    <t>1011021-44.2024.8.26.0606</t>
  </si>
  <si>
    <t>Fernando Santos Lopes de Oliveira</t>
  </si>
  <si>
    <t>seg</t>
  </si>
  <si>
    <t>Nathalia Moura</t>
  </si>
  <si>
    <t>21 97900-4466</t>
  </si>
  <si>
    <t>ALEXSANDRO BERNARDINO MACIEL DE OLIVEIRA</t>
  </si>
  <si>
    <t>Rua Ministro Gama Filho, nº 23, Quadra 42 Braga</t>
  </si>
  <si>
    <t>Cabo Frio - RJ</t>
  </si>
  <si>
    <t xml:space="preserve">Helena Do Amaral </t>
  </si>
  <si>
    <t>Keyla Abreu</t>
  </si>
  <si>
    <t>38 9952-8267</t>
  </si>
  <si>
    <t>8ª Vara do Trabalho</t>
  </si>
  <si>
    <t>81 8421-3027</t>
  </si>
  <si>
    <t>Andreza Menezes - ABLAW</t>
  </si>
  <si>
    <t>81 9839-9746</t>
  </si>
  <si>
    <t>Divinópolis - MG</t>
  </si>
  <si>
    <t>Marcela de Sá Rodrigues Mendonça</t>
  </si>
  <si>
    <t>37 9956-8793</t>
  </si>
  <si>
    <t>0800870-87.2025.8.12.0046</t>
  </si>
  <si>
    <t>Marla Debora</t>
  </si>
  <si>
    <t>11 95907-7909</t>
  </si>
  <si>
    <t>24/07</t>
  </si>
  <si>
    <t>João Lucas - Juveniz Jr</t>
  </si>
  <si>
    <t>1000769-61.2025.5.02.0445</t>
  </si>
  <si>
    <t>1000433-98.2025.5.02.0011</t>
  </si>
  <si>
    <t>11ª Vara do Trabalho da Barra Funda</t>
  </si>
  <si>
    <t>0020837-34.2024.5.04.0702</t>
  </si>
  <si>
    <t>0011624.0.2023.5..15.0032</t>
  </si>
  <si>
    <t>21 97877-0524</t>
  </si>
  <si>
    <t>Gustavo Fonseca</t>
  </si>
  <si>
    <t>0001257-56.2025.5.09.0245</t>
  </si>
  <si>
    <t>0010593-58.2025.5.15.0038</t>
  </si>
  <si>
    <t>Bragança Paulista - SP</t>
  </si>
  <si>
    <t>Caratinga - MG</t>
  </si>
  <si>
    <t>Auliany Roberta - ABLAW</t>
  </si>
  <si>
    <t>Sarah Aquino Ramos</t>
  </si>
  <si>
    <t>33 9911-6079</t>
  </si>
  <si>
    <t>Ana Luiza Alves</t>
  </si>
  <si>
    <t>64 9274-6983</t>
  </si>
  <si>
    <t>EDNA PETERS CAMILO</t>
  </si>
  <si>
    <t>Karoline da Costa Félix</t>
  </si>
  <si>
    <t>32 9117-8228</t>
  </si>
  <si>
    <t>1013119-37.2025.8.26.0001</t>
  </si>
  <si>
    <t>3ª Vara da Familia do Foro de Santana</t>
  </si>
  <si>
    <t>0010787-40.2023.5.15.0002</t>
  </si>
  <si>
    <t>0010854-74.2025.5.15.0021</t>
  </si>
  <si>
    <t>0012520-39.2024.5.15.0153</t>
  </si>
  <si>
    <t>0000500-43.2025.5.09.0025</t>
  </si>
  <si>
    <t>0010001-29.2024.5.18.0082</t>
  </si>
  <si>
    <t>0020429-35.2025.5.04.0661</t>
  </si>
  <si>
    <t>0010822-28.2025.5.15.0067</t>
  </si>
  <si>
    <t>0000886-32.2025.5.09.0071</t>
  </si>
  <si>
    <t>Jundiaí</t>
  </si>
  <si>
    <t>2ª GRAU</t>
  </si>
  <si>
    <t>Passo Fundo</t>
  </si>
  <si>
    <t>Cascavel</t>
  </si>
  <si>
    <t>19/07</t>
  </si>
  <si>
    <t>28/07</t>
  </si>
  <si>
    <t>Yasmin - Bruno Magalhães Frederico</t>
  </si>
  <si>
    <t>Fabio Abade</t>
  </si>
  <si>
    <t>11 94024-8143</t>
  </si>
  <si>
    <t>1000994-05.2025.5.02.0341</t>
  </si>
  <si>
    <t>Itaquaquecetuba - SP</t>
  </si>
  <si>
    <t>11 96587-2970</t>
  </si>
  <si>
    <t>1001212.10.2024.5.02.0263</t>
  </si>
  <si>
    <t>Diadema</t>
  </si>
  <si>
    <t>Natália - R. Pimenta Advogados</t>
  </si>
  <si>
    <t>11 96743-7178</t>
  </si>
  <si>
    <t>Audiência de Instrução e Julgamento</t>
  </si>
  <si>
    <t>0011990-36.2024.8.26.0005</t>
  </si>
  <si>
    <t>1000267-60.2025.5.02.0401</t>
  </si>
  <si>
    <t>0010658-87.2025.5.15.0059</t>
  </si>
  <si>
    <t>0011486-38.2023.5.15.0129</t>
  </si>
  <si>
    <t>Pindamanhangaba - SP</t>
  </si>
  <si>
    <t>Francesco Moysés</t>
  </si>
  <si>
    <t>12 99652-8324</t>
  </si>
  <si>
    <t>1001492-82.2025.5.02.0606</t>
  </si>
  <si>
    <t>Gabriele Vellozo</t>
  </si>
  <si>
    <t>15 99183-9600</t>
  </si>
  <si>
    <t>1º JEC de São Miguel</t>
  </si>
  <si>
    <t>5019885-84.2023.8.21.0021</t>
  </si>
  <si>
    <t>TJRS</t>
  </si>
  <si>
    <t>José Eduardo de Almeida</t>
  </si>
  <si>
    <t>29/07</t>
  </si>
  <si>
    <t>Gustavo Pita</t>
  </si>
  <si>
    <t>82 9304-4806</t>
  </si>
  <si>
    <t>Rua Santa Catarina, 70, Centro</t>
  </si>
  <si>
    <t>Poços de Caldas - MG</t>
  </si>
  <si>
    <t>Amanda Araújo</t>
  </si>
  <si>
    <t>35 92002-0905</t>
  </si>
  <si>
    <t>Gabriele - Lombardi e Boeng Advogados</t>
  </si>
  <si>
    <t>47 9627-7509</t>
  </si>
  <si>
    <t>1001456-34.2025.5.02.0608</t>
  </si>
  <si>
    <t>4ª Vara do Trabalho da Barra Funda</t>
  </si>
  <si>
    <t>0012079-50.2024.5.18.0161</t>
  </si>
  <si>
    <t>67 9222-0474</t>
  </si>
  <si>
    <t>Fernando Luz</t>
  </si>
  <si>
    <t>0010904-43.2024.5.15.0116</t>
  </si>
  <si>
    <t>Fórum da Vila Prudente</t>
  </si>
  <si>
    <t>VILMA JANETE DE OLIVEIRA</t>
  </si>
  <si>
    <t>Andreza da Silva Garcia</t>
  </si>
  <si>
    <t>21 99308-3589</t>
  </si>
  <si>
    <t>Rua dos Inconfidentes, n° 911, 7°andar, Savassi</t>
  </si>
  <si>
    <t>Ilhéus - BA</t>
  </si>
  <si>
    <t>Instrução Presencial</t>
  </si>
  <si>
    <t>0011636.19.2023.5.15.0032</t>
  </si>
  <si>
    <t>0011078-13.2024.5.15.0032</t>
  </si>
  <si>
    <t>1001449-36.2024.5.02.0201</t>
  </si>
  <si>
    <t>0011217-96.2023.5.15.0032</t>
  </si>
  <si>
    <t>0011854.85.2023.5.15.0084</t>
  </si>
  <si>
    <t>0011648-33.2023.5.15.0032</t>
  </si>
  <si>
    <t>0011079-95.2024.5.15.0032</t>
  </si>
  <si>
    <t>0011086-83.2024.5.15.0001</t>
  </si>
  <si>
    <t>0011822-05.2024.5.15.0033</t>
  </si>
  <si>
    <t>Barueri</t>
  </si>
  <si>
    <t>S J Campos</t>
  </si>
  <si>
    <t>Marilia</t>
  </si>
  <si>
    <t>Bragança Pta</t>
  </si>
  <si>
    <t>4000001-92.2025.8.26.0016</t>
  </si>
  <si>
    <t>01/08</t>
  </si>
  <si>
    <t>0001258-41.2025.5.09.0245</t>
  </si>
  <si>
    <t>1000260-81.2024.5.02.0311 </t>
  </si>
  <si>
    <t>11 99211-8438</t>
  </si>
  <si>
    <t>Marco Antonio</t>
  </si>
  <si>
    <t>0001051-13.2025.5.18.0012</t>
  </si>
  <si>
    <t>0010546-04.2025.5.15.0097</t>
  </si>
  <si>
    <t>0012586-91.2024.5.15.0032</t>
  </si>
  <si>
    <t>0011076-38.2025.5.03.0098</t>
  </si>
  <si>
    <t>0011184-57.2025.5.15.0058</t>
  </si>
  <si>
    <t>0010521-64.2025.5.15.0008</t>
  </si>
  <si>
    <t>0000669-65.2025.5.09.0660</t>
  </si>
  <si>
    <t>0000750-66.2025.5.06.0023</t>
  </si>
  <si>
    <t>0000593-57.2025.5.09.0008</t>
  </si>
  <si>
    <t>0010534-78.2025.5.03.0014</t>
  </si>
  <si>
    <t>1000822-90.2024.5.02.0311</t>
  </si>
  <si>
    <t>8ª</t>
  </si>
  <si>
    <t>Divinópolis</t>
  </si>
  <si>
    <t>Bebedouro</t>
  </si>
  <si>
    <t>São Carlos</t>
  </si>
  <si>
    <t>Recife</t>
  </si>
  <si>
    <t>1000888-78.2025.5.02.0006</t>
  </si>
  <si>
    <t>6ª Vara do Trabalho da Barra Funda</t>
  </si>
  <si>
    <t>Ayrton Celso</t>
  </si>
  <si>
    <t>11 99487-2943</t>
  </si>
  <si>
    <t>DPPC - Rua Marques de Paranaguá, 248 fundos, Consolação</t>
  </si>
  <si>
    <t>0020752-51.2024.5.04.0701</t>
  </si>
  <si>
    <t>Núcleo de Justiça 4.0</t>
  </si>
  <si>
    <t>0010198-03.2025.5.03.0167</t>
  </si>
  <si>
    <t>Consulta</t>
  </si>
  <si>
    <t>Stephany Moreira de Azevedo</t>
  </si>
  <si>
    <t>31 7104-6965</t>
  </si>
  <si>
    <t>0011692-52.2023.5.15.0032</t>
  </si>
  <si>
    <t>Eduarda Ceconi</t>
  </si>
  <si>
    <t>45 9838-3072</t>
  </si>
  <si>
    <t>0002130-80.2010.5.02.0082</t>
  </si>
  <si>
    <t>82ª Vara do Trabalho da Barra Funda</t>
  </si>
  <si>
    <t>1001074-09.2025.5.02.0069</t>
  </si>
  <si>
    <t>69ª Vara do Trabalho da Barra Funda</t>
  </si>
  <si>
    <t>Maria Karoline Silva Luiz</t>
  </si>
  <si>
    <t>35 9880-2466</t>
  </si>
  <si>
    <t>Andreza Menezes - AB Law</t>
  </si>
  <si>
    <t>Josè Wilson Leme</t>
  </si>
  <si>
    <t>Av. Joaquim Alves Corrêa, 3809 - Jardim Santo Antonio, (OAB) favor confirmar o endereço</t>
  </si>
  <si>
    <t>Valinhos - SP</t>
  </si>
  <si>
    <t>1ª Vara do Juizado Especial Cível - JEC Central - Vergueiro</t>
  </si>
  <si>
    <t>1ª Vara Cível</t>
  </si>
  <si>
    <t>Boa Esperança - MG</t>
  </si>
  <si>
    <t>João Henrique Mileu</t>
  </si>
  <si>
    <t>35 9827-7853</t>
  </si>
  <si>
    <t>Monica Ortega</t>
  </si>
  <si>
    <t>41 9866-9602</t>
  </si>
  <si>
    <t>Rua Ecocatu, qd 13, lote 21/22, sobrado 2, Jardim Helvecia</t>
  </si>
  <si>
    <t>Raíssa - Concreserv</t>
  </si>
  <si>
    <t>Laís Barbosa</t>
  </si>
  <si>
    <t>15 99165-5114</t>
  </si>
  <si>
    <t>Jemima Paz</t>
  </si>
  <si>
    <t>81 8436-2676</t>
  </si>
  <si>
    <t>0000961-39.2024.5.06.0411</t>
  </si>
  <si>
    <t>Prolicred</t>
  </si>
  <si>
    <t>E-mail</t>
  </si>
  <si>
    <t>1001013-95.2025.5.02.0022</t>
  </si>
  <si>
    <t>1000064-78.2024.5.02.0031</t>
  </si>
  <si>
    <t>31ª Vara do Trabalho da Barra Funda</t>
  </si>
  <si>
    <t>1001153-56.2025.8.26.0590</t>
  </si>
  <si>
    <t>1035857-08.2024.8.26.0016</t>
  </si>
  <si>
    <t>1ª JEC da Vergueiro</t>
  </si>
  <si>
    <t>07/08</t>
  </si>
  <si>
    <t>5000264-25.2025.8.21.0153</t>
  </si>
  <si>
    <t>Tucunduva - RS</t>
  </si>
  <si>
    <t>David - AB Law</t>
  </si>
  <si>
    <t>1000747-58.2025.5.02.0071</t>
  </si>
  <si>
    <t>71ª Vara do Trabalho da Barra Funda</t>
  </si>
  <si>
    <t>Acompanhamento de Mercadoria Apreendida</t>
  </si>
  <si>
    <t>Posto Fiscal de Mato Verde - Travessão</t>
  </si>
  <si>
    <t>Jéssica Resener</t>
  </si>
  <si>
    <t>55 9659-0985</t>
  </si>
  <si>
    <t>52ª Vara do Trabalho da Barra Funda</t>
  </si>
  <si>
    <t>Andreza Freitas evangelista</t>
  </si>
  <si>
    <t>73 8162-6339</t>
  </si>
  <si>
    <t>1000839-23.2025.5.02.0043</t>
  </si>
  <si>
    <t>Renan Castro</t>
  </si>
  <si>
    <t>19 99940-7411</t>
  </si>
  <si>
    <t>15º DP Itaim Bibi</t>
  </si>
  <si>
    <t>Auliany Roberta - AB LAW</t>
  </si>
  <si>
    <t>1001059-48.2025.5.02.0034</t>
  </si>
  <si>
    <t>1001123-08.2025.5.02.0083</t>
  </si>
  <si>
    <t>0010909-56.2025.5.15.0043</t>
  </si>
  <si>
    <t>0010776-74.2025.5.03.0034</t>
  </si>
  <si>
    <t>0000810-79.2025.5.09.0015</t>
  </si>
  <si>
    <t>0000517-24.2025.5.05.0532</t>
  </si>
  <si>
    <t>0010291-53.2025.5.15.0127</t>
  </si>
  <si>
    <t>0010707-08.2025.5.15.0002</t>
  </si>
  <si>
    <t>0000518-09.2025.5.05.0532</t>
  </si>
  <si>
    <t>0000520-76.2025.5.05.0532</t>
  </si>
  <si>
    <t>1000908-55.2024.5.02.0313</t>
  </si>
  <si>
    <t>1001391-80.2025.5.02.0271</t>
  </si>
  <si>
    <t>15ª</t>
  </si>
  <si>
    <t>Teixeira De Freitas</t>
  </si>
  <si>
    <t>Embu Das Artes</t>
  </si>
  <si>
    <t>Yan</t>
  </si>
  <si>
    <t>22 99920-6373</t>
  </si>
  <si>
    <t>11/08</t>
  </si>
  <si>
    <t>1001178-27.2025.5.02.0028</t>
  </si>
  <si>
    <t>28ª Vara do Trabalho da Barra Funda</t>
  </si>
  <si>
    <t>60ª Vara do Trabalho da Barra Funda</t>
  </si>
  <si>
    <t>1000535-70.2025.5.02.0060</t>
  </si>
  <si>
    <t>Andre Oliveira - Baska</t>
  </si>
  <si>
    <t>1000548-75.2025.5.02.0446</t>
  </si>
  <si>
    <t>16 99285-3357</t>
  </si>
  <si>
    <t>Visitas In Loco</t>
  </si>
  <si>
    <t>Santa Cruz das Palmeiras - SP</t>
  </si>
  <si>
    <t>Viviane Brüner</t>
  </si>
  <si>
    <t>19 99225-9047</t>
  </si>
  <si>
    <t>0000519-91.2025.5.05.0532</t>
  </si>
  <si>
    <t>Doc9</t>
  </si>
  <si>
    <t>51 9277-8111</t>
  </si>
  <si>
    <t xml:space="preserve">Joice Wochnik de Lima </t>
  </si>
  <si>
    <t>11 95411-0204‬</t>
  </si>
  <si>
    <t>11 91908-0940</t>
  </si>
  <si>
    <t>Valentina Isler Torres da Silva</t>
  </si>
  <si>
    <t>4000579-85.2025.8.26.0006</t>
  </si>
  <si>
    <t>JEC da Penha de França</t>
  </si>
  <si>
    <t>Vitória - AB LAW</t>
  </si>
  <si>
    <t>81 8949-8030</t>
  </si>
  <si>
    <t>JEC da Vergueiro</t>
  </si>
  <si>
    <t>Milena Ferreira</t>
  </si>
  <si>
    <t>27 99657-8402</t>
  </si>
  <si>
    <t>5024586-24.2023.4.03.6100</t>
  </si>
  <si>
    <t>CECON - TRF 3</t>
  </si>
  <si>
    <t>Silvia Batelli</t>
  </si>
  <si>
    <t>17 99145-3641</t>
  </si>
  <si>
    <t>0011715-37.2023.5.15.0116</t>
  </si>
  <si>
    <t>0010977-53.2025.5.03.0103</t>
  </si>
  <si>
    <t>0010529-26.2025.5.15.0013</t>
  </si>
  <si>
    <t>0011036-38.2025.5.03.0104</t>
  </si>
  <si>
    <t>Natália Meneguit</t>
  </si>
  <si>
    <t>21 98851-1422</t>
  </si>
  <si>
    <t>5º Oficial de Registro de Imóveis</t>
  </si>
  <si>
    <t xml:space="preserve">Fabiana Vianna Perez </t>
  </si>
  <si>
    <t>14 99694-7364</t>
  </si>
  <si>
    <t>85 3252-2939</t>
  </si>
  <si>
    <t>0011955-78.2024.5.15.0055</t>
  </si>
  <si>
    <t>Jaú - SP</t>
  </si>
  <si>
    <t>15/08</t>
  </si>
  <si>
    <t>0020585-48.2025.5.04.0103</t>
  </si>
  <si>
    <t>Lívia - Bogo Advocacia</t>
  </si>
  <si>
    <t>45 9858-0092</t>
  </si>
  <si>
    <t>14ª Vara do Trabalho da Barra Funda</t>
  </si>
  <si>
    <t>1017130-54.2022.8.26.0506</t>
  </si>
  <si>
    <t>TJSP</t>
  </si>
  <si>
    <t>Patrícia Aparecida Carneiro</t>
  </si>
  <si>
    <t>Fórum Cível</t>
  </si>
  <si>
    <t>Embu Das Artes - SP</t>
  </si>
  <si>
    <t>1000939-68.2025.5.02.0401</t>
  </si>
  <si>
    <t xml:space="preserve">1ª </t>
  </si>
  <si>
    <t>0010688-02.2025.5.15.0002</t>
  </si>
  <si>
    <t>0000855-70.2025.5.09.0084</t>
  </si>
  <si>
    <t>0011336-93.2025.5.15.0062</t>
  </si>
  <si>
    <t>0001249-42.2025.5.18.0241</t>
  </si>
  <si>
    <t>0010380-42.2025.5.15.0106</t>
  </si>
  <si>
    <t>0010810-91.2025.5.15.0106</t>
  </si>
  <si>
    <t>0001169-73.2025.5.18.0081</t>
  </si>
  <si>
    <t>0000895-04.2025.5.09.0003</t>
  </si>
  <si>
    <t>0100384-37.2025.5.01.0035</t>
  </si>
  <si>
    <t>0010788-86.2025.5.15.0153</t>
  </si>
  <si>
    <t>0010364-12.2025.5.15.0099</t>
  </si>
  <si>
    <t>22ª</t>
  </si>
  <si>
    <t>35ª</t>
  </si>
  <si>
    <t>Lins</t>
  </si>
  <si>
    <t>Valparaíso De Goiás</t>
  </si>
  <si>
    <t>Aparecida De Goiânia</t>
  </si>
  <si>
    <t>Americana</t>
  </si>
  <si>
    <t>43 9945-0178</t>
  </si>
  <si>
    <t>44 9945-0178</t>
  </si>
  <si>
    <t>45 9945-0178</t>
  </si>
  <si>
    <t>46 9945-0178</t>
  </si>
  <si>
    <t>47 9945-0178</t>
  </si>
  <si>
    <t>48 9945-0178</t>
  </si>
  <si>
    <t>49 9945-0178</t>
  </si>
  <si>
    <t>50 9945-0178</t>
  </si>
  <si>
    <t>51 9945-0178</t>
  </si>
  <si>
    <t>52 9945-0178</t>
  </si>
  <si>
    <t>53 9945-0178</t>
  </si>
  <si>
    <t>1ª Vara Cível do Fórum de Nossa Senhora do Ó</t>
  </si>
  <si>
    <t>Jessyca Priscila Gonçalves</t>
  </si>
  <si>
    <t>14 99850-0095</t>
  </si>
  <si>
    <t>45ª Vara do Trabalho da Barra Funda</t>
  </si>
  <si>
    <t>CROZEMBERGUE FONSECA</t>
  </si>
  <si>
    <t>Lidia Matteini</t>
  </si>
  <si>
    <t>27 98892-3490</t>
  </si>
  <si>
    <t>1027111-54.2024.8.26.0016</t>
  </si>
  <si>
    <t>2º JEC da Vergueiro</t>
  </si>
  <si>
    <t>1001391-73.2025.5.02.0435</t>
  </si>
  <si>
    <t xml:space="preserve">Danilo Figueiredo Semerano Ferreira </t>
  </si>
  <si>
    <t>11 97658-9223</t>
  </si>
  <si>
    <t>0012053-11.2023.5.15.0116</t>
  </si>
  <si>
    <t>0011505-49.2024.5.15.0116</t>
  </si>
  <si>
    <t>0011242-17.2024.5.15.0116</t>
  </si>
  <si>
    <t>1001050-16.2025.5.02.0704</t>
  </si>
  <si>
    <t>4ª Vara do Trabalho da Zona Sul</t>
  </si>
  <si>
    <t>0001137-64.2025.5.10.0801</t>
  </si>
  <si>
    <t>22/08</t>
  </si>
  <si>
    <t xml:space="preserve">0011101-18.2024.5.15.0077 </t>
  </si>
  <si>
    <t>Marisa Castorino</t>
  </si>
  <si>
    <t>11 98794-8032</t>
  </si>
  <si>
    <t>Lucas Correia</t>
  </si>
  <si>
    <t>11 98976-0769</t>
  </si>
  <si>
    <t>Amanda Alcantara dos Santos</t>
  </si>
  <si>
    <t>Barra do Garças - MT</t>
  </si>
  <si>
    <t>Rio Verde - GO</t>
  </si>
  <si>
    <t>Eduarda Alencar</t>
  </si>
  <si>
    <t>66 9644-2607</t>
  </si>
  <si>
    <t>0100926-09.2025.5.01.0018</t>
  </si>
  <si>
    <t>0000522-49.2025.5.05.0531</t>
  </si>
  <si>
    <t>0010544-72.2025.5.03.0160</t>
  </si>
  <si>
    <t>0100800-53.2025.5.01.0019</t>
  </si>
  <si>
    <t>0000660-68.2025.5.09.0025</t>
  </si>
  <si>
    <t>0001030-65.2025.5.08.0125</t>
  </si>
  <si>
    <t>0000714-34.2025.5.09.0025</t>
  </si>
  <si>
    <t>1000544-32.2025.5.02.0254</t>
  </si>
  <si>
    <t>19ª</t>
  </si>
  <si>
    <t>Formiga</t>
  </si>
  <si>
    <t>Abaetetuba</t>
  </si>
  <si>
    <t>Cubatão</t>
  </si>
  <si>
    <t>David Bruno Sousa Costa</t>
  </si>
  <si>
    <t>64 9337-8310</t>
  </si>
  <si>
    <t>Jefferson de Souza Silva</t>
  </si>
  <si>
    <t>21 98127-7719</t>
  </si>
  <si>
    <t>1000236-38.2025.5.02.0434</t>
  </si>
  <si>
    <t>JANIR DOS SANTOS MARTIANO</t>
  </si>
  <si>
    <t>Rua vesceslau Braz, 5 Vila São Paulo (OAB da  cidade)</t>
  </si>
  <si>
    <t>Vitor Miranda Alves Custodio</t>
  </si>
  <si>
    <t>17 99238-1761</t>
  </si>
  <si>
    <t>Samuel Abraao</t>
  </si>
  <si>
    <t>1000939-38.2025.5.02.0411</t>
  </si>
  <si>
    <t>17 99116-6068</t>
  </si>
  <si>
    <t>77 9945-7503</t>
  </si>
  <si>
    <t>Tahyce Bardini</t>
  </si>
  <si>
    <t>Delegacia de Polícia</t>
  </si>
  <si>
    <t>Catanduva - SP</t>
  </si>
  <si>
    <t>1035292-44.2024.8.26.0016</t>
  </si>
  <si>
    <t>Vinicius Alves de Oliveira</t>
  </si>
  <si>
    <t>11 96246-2192</t>
  </si>
  <si>
    <t>Renata Rodrigues</t>
  </si>
  <si>
    <t>17 99191-1437</t>
  </si>
  <si>
    <t>11 99155-8855</t>
  </si>
  <si>
    <t xml:space="preserve">Suellen Alves dos Santos Garcia </t>
  </si>
  <si>
    <t>28/08</t>
  </si>
  <si>
    <t>1001041-87.2025.5.02.0402</t>
  </si>
  <si>
    <t>0010692-17.2025.5.03.0182</t>
  </si>
  <si>
    <t>44ª Vara do Trabalho</t>
  </si>
  <si>
    <t>Laís Almeida do Nascimento</t>
  </si>
  <si>
    <t>11 97044-1141</t>
  </si>
  <si>
    <t>1001230-71.2025.5.02.0012</t>
  </si>
  <si>
    <t>0000675-23.2025.5.05.0195</t>
  </si>
  <si>
    <t>29/08</t>
  </si>
  <si>
    <t>0010807-53.2025.5.03.0080</t>
  </si>
  <si>
    <t>0020485-59.2025.5.04.0373</t>
  </si>
  <si>
    <t>0001330-32.2025.5.18.0001</t>
  </si>
  <si>
    <t>0010969-63.2025.5.15.0064</t>
  </si>
  <si>
    <t>0100873-69.2025.5.01.0069</t>
  </si>
  <si>
    <t>0010776-46.2025.5.03.0108</t>
  </si>
  <si>
    <t>0012115-89.2024.5.15.0092</t>
  </si>
  <si>
    <t>0000448-19.2025.5.05.0135</t>
  </si>
  <si>
    <t>0011289-38.2025.5.03.0100</t>
  </si>
  <si>
    <t>0001288-24.2025.5.18.0052</t>
  </si>
  <si>
    <t>0011049-61.2025.5.15.0085</t>
  </si>
  <si>
    <t>0001190-42.2025.5.18.0051</t>
  </si>
  <si>
    <t>0001189-57.2025.5.18.0051</t>
  </si>
  <si>
    <t>0010748-36.2025.5.15.0014</t>
  </si>
  <si>
    <t>0001217-57.2025.5.18.0008</t>
  </si>
  <si>
    <t>Patrocínio</t>
  </si>
  <si>
    <t>Sapiranga</t>
  </si>
  <si>
    <t>Itanhaém</t>
  </si>
  <si>
    <t>69ª</t>
  </si>
  <si>
    <t>Camaçari</t>
  </si>
  <si>
    <t>Poços de Calda</t>
  </si>
  <si>
    <t>Salto</t>
  </si>
  <si>
    <t>Limeira</t>
  </si>
  <si>
    <t>Rafael Mascarenhas</t>
  </si>
  <si>
    <t>75 9925-8896</t>
  </si>
  <si>
    <t>GILCE RODRIGUES</t>
  </si>
  <si>
    <t>Três Marias - MG</t>
  </si>
  <si>
    <t>Karla Martins Cruz</t>
  </si>
  <si>
    <t>62 9247-3607</t>
  </si>
  <si>
    <t>Centro Histórico de São Paulo</t>
  </si>
  <si>
    <t>Andréia Borges</t>
  </si>
  <si>
    <t>11 99834-5560</t>
  </si>
  <si>
    <t>11 98123-8616</t>
  </si>
  <si>
    <t>1000774-09.2025.5.02.0017</t>
  </si>
  <si>
    <t>0010870-56.2025.5.03.0152</t>
  </si>
  <si>
    <t>1001186-32.2025.5.02.0342</t>
  </si>
  <si>
    <t>Mitchelle Lorrane Rodrigues Soares</t>
  </si>
  <si>
    <t>34 9842-6166</t>
  </si>
  <si>
    <t>34 9706-7026</t>
  </si>
  <si>
    <t xml:space="preserve">Tamires Felix </t>
  </si>
  <si>
    <t>Av. Guido Caloi, 1000 - Cond. Panamérica Park - Bloco 5 - 2º andar - Jardim São Luís</t>
  </si>
  <si>
    <t>0011220-62.2024.5.15.0114</t>
  </si>
  <si>
    <t>0011765-24.2023.5.15.0032</t>
  </si>
  <si>
    <t>0010274-12.2024.5.15.0140</t>
  </si>
  <si>
    <t>0010018-46.2024.5.15.0083</t>
  </si>
  <si>
    <t>0010275-94.2024.5.15.0140</t>
  </si>
  <si>
    <t>0011768.40.2024.5.150065</t>
  </si>
  <si>
    <t>0011066-13.2024.5.15.0092</t>
  </si>
  <si>
    <t>0011178-76.2024.5.15.0093</t>
  </si>
  <si>
    <t>Atibaia</t>
  </si>
  <si>
    <t>Tupã</t>
  </si>
  <si>
    <t>Instrução</t>
  </si>
  <si>
    <t>10ª da Zona Leste</t>
  </si>
  <si>
    <t>1001617.38.2025.5.02.0610</t>
  </si>
  <si>
    <t>21ª da Barra Funda</t>
  </si>
  <si>
    <t>1001064-94.2025.5.02.0608</t>
  </si>
  <si>
    <t>8ª da Zona Leste</t>
  </si>
  <si>
    <t>Bruna Engelmann</t>
  </si>
  <si>
    <t>11 99336-1787</t>
  </si>
  <si>
    <t>Av. Getulio Vargas - 155 Bairro: Parque Diadorim Cep: 39205-000 - subseção OAB</t>
  </si>
  <si>
    <t>Marcelo Serrano</t>
  </si>
  <si>
    <t>11 98202-9751</t>
  </si>
  <si>
    <t>QK9076/24</t>
  </si>
  <si>
    <t>Delegacia de Poícia</t>
  </si>
  <si>
    <t>Helena do Amaral</t>
  </si>
  <si>
    <t>Adalberto Neto</t>
  </si>
  <si>
    <t>11 96505-6482</t>
  </si>
  <si>
    <t>Ananda Gomes Sanchez</t>
  </si>
  <si>
    <t>14 99655-1424</t>
  </si>
  <si>
    <t>Paola Rosseto Silva</t>
  </si>
  <si>
    <t>1001015-68.2025.5.02.0021</t>
  </si>
  <si>
    <t>Jessica dos Santos Lopes</t>
  </si>
  <si>
    <t>11 95423-1303</t>
  </si>
  <si>
    <t>Sara Marinho</t>
  </si>
  <si>
    <t>19 97119-7491</t>
  </si>
  <si>
    <t>1000418-05.2025.5.02.0311</t>
  </si>
  <si>
    <t>4000345-12.2025.8.26.0004</t>
  </si>
  <si>
    <t>Cida Marques</t>
  </si>
  <si>
    <t>11 94082-8582</t>
  </si>
  <si>
    <t>1001018-48.2025.5.02.0045</t>
  </si>
  <si>
    <t>1001084-14.2025.5.02.0373</t>
  </si>
  <si>
    <t>JEC - Anexo UNIP - Foro Regional da Lapa</t>
  </si>
  <si>
    <t>Fernando Dias Carvalho</t>
  </si>
  <si>
    <t>11 98623-4768</t>
  </si>
  <si>
    <t>ES - Soluções</t>
  </si>
  <si>
    <t>ANACLETO ROSA PEDROSO</t>
  </si>
  <si>
    <t>Rio Claro - SP</t>
  </si>
  <si>
    <t>Endereço Rua Avenida Doze, nº 1787, Bairro: Jardim São pAULO – CEP: 13503-019. Residencia do cliente</t>
  </si>
  <si>
    <t>Jessica Rodrigues</t>
  </si>
  <si>
    <t>Katia Regina Zanão Franco</t>
  </si>
  <si>
    <t>19 98156-1277</t>
  </si>
  <si>
    <t>AGASSIS PEREIRA DA SILVA</t>
  </si>
  <si>
    <t>18 99796-6532</t>
  </si>
  <si>
    <t>Leonardo Richard</t>
  </si>
  <si>
    <t>11 99848-1317</t>
  </si>
  <si>
    <t>EDVALDO PEDREIRA DOS SANTOS</t>
  </si>
  <si>
    <t>VALMIR SOUZA LIMA</t>
  </si>
  <si>
    <t>Jatai - GO</t>
  </si>
  <si>
    <t>Suselma Assis</t>
  </si>
  <si>
    <t>64 9960-1857</t>
  </si>
  <si>
    <t>David - AB LAW</t>
  </si>
  <si>
    <t>0020209-25.2025.5.04.0471</t>
  </si>
  <si>
    <t>1000701-04.2025.5.02.0707</t>
  </si>
  <si>
    <t>7ª Vara do Trabalho da Zona Sul</t>
  </si>
  <si>
    <t>0100563-48.2025.5.01.0074</t>
  </si>
  <si>
    <t>74ª Vara do Trabalho</t>
  </si>
  <si>
    <t>CON1</t>
  </si>
  <si>
    <t>0001783-11.2024.5.10.0801</t>
  </si>
  <si>
    <t>63 8122-4188</t>
  </si>
  <si>
    <t>Julia Ribeiro</t>
  </si>
  <si>
    <t>11 97188-3485</t>
  </si>
  <si>
    <t>Bruna Cristina Alves Lemos</t>
  </si>
  <si>
    <t>05/09</t>
  </si>
  <si>
    <t xml:space="preserve">Fernanda Blois Simões </t>
  </si>
  <si>
    <t>21 96403-4990</t>
  </si>
  <si>
    <t>Marjórie Minuzzo</t>
  </si>
  <si>
    <t>54 8124-3833</t>
  </si>
  <si>
    <t>0100877-67.2025.5.01.0082</t>
  </si>
  <si>
    <t>0100698-32.2025.5.01.0245</t>
  </si>
  <si>
    <t>0101042-67.2025.5.01.0033</t>
  </si>
  <si>
    <t>0100847-62.2025.5.01.0072</t>
  </si>
  <si>
    <t>0010152-94.2025.5.15.0097</t>
  </si>
  <si>
    <t>0011180-97.2025.5.15.0097</t>
  </si>
  <si>
    <t>1001529-62.2024.5.02.0342</t>
  </si>
  <si>
    <t>0011363-31.2025.5.15.0077</t>
  </si>
  <si>
    <t>0010857-31.2025.5.15.0085</t>
  </si>
  <si>
    <t>0012147-11.2025.5.15.0076</t>
  </si>
  <si>
    <t>0010815-56.2025.5.03.0136</t>
  </si>
  <si>
    <t>0010381-45.2025.5.15.0100</t>
  </si>
  <si>
    <t>1000305-84.2025.5.02.0203</t>
  </si>
  <si>
    <t>82ª</t>
  </si>
  <si>
    <t>Niterói</t>
  </si>
  <si>
    <t>68ª</t>
  </si>
  <si>
    <t>Indaiatuba</t>
  </si>
  <si>
    <t>Franca</t>
  </si>
  <si>
    <t>Assis</t>
  </si>
  <si>
    <t>0020271-84.2025.5.04.0303</t>
  </si>
  <si>
    <t>Novo Hamburgo - RS</t>
  </si>
  <si>
    <t xml:space="preserve">Lubiane Aparecida Oliveira Goldani Costa </t>
  </si>
  <si>
    <t>51 9196-7652</t>
  </si>
  <si>
    <t>0010596-52.2024.5.15.0101</t>
  </si>
  <si>
    <t>Marília - SP</t>
  </si>
  <si>
    <t>Leonardo Muller</t>
  </si>
  <si>
    <t>14 99875-3558</t>
  </si>
  <si>
    <t xml:space="preserve">Denise </t>
  </si>
  <si>
    <t>11 98591-9662</t>
  </si>
  <si>
    <t>1001309-90.2025.5.02.0710</t>
  </si>
  <si>
    <t>Nicolas Moreira - Gabriel Saad</t>
  </si>
  <si>
    <t>1020630-63.2024.8.26.0020</t>
  </si>
  <si>
    <t>Avenida Raimundo Pereira de Magalhães, n.º 9700, Jardim Sydney</t>
  </si>
  <si>
    <t>Fórum Cível e Criminal</t>
  </si>
  <si>
    <t>Chapadão do Sul - MT</t>
  </si>
  <si>
    <t>São João Del Rei - MG</t>
  </si>
  <si>
    <t xml:space="preserve">Letícia Messias </t>
  </si>
  <si>
    <t>André Luiz Medeiros da Silva</t>
  </si>
  <si>
    <t>32 8507-4629</t>
  </si>
  <si>
    <t>Olavo Pires</t>
  </si>
  <si>
    <t>62 8234-1313</t>
  </si>
  <si>
    <t>1ª Vara do JEC Vergueiro</t>
  </si>
  <si>
    <t>DJANIRA SANTOS BRITO</t>
  </si>
  <si>
    <t>Rua Nova Brasília, nº 49, Bairro: Al da Maravilha –  CEP: 48970-000 - Casa da cliente</t>
  </si>
  <si>
    <t>Senhor do Bonfim - BA</t>
  </si>
  <si>
    <t>Yasmin Borges</t>
  </si>
  <si>
    <t>74 9121-9304</t>
  </si>
  <si>
    <t>EDSON ANTONIO FERREIRA DOS SANTOS</t>
  </si>
  <si>
    <t>MARIA DE OLIVEIRA BARBOZA</t>
  </si>
  <si>
    <t>Agnaldo</t>
  </si>
  <si>
    <t>19 99303-7287</t>
  </si>
  <si>
    <t>Audiência de Oitiva - Presencial</t>
  </si>
  <si>
    <t>1501361-33.2019.8.26.0318</t>
  </si>
  <si>
    <t>23ª Vara Criminal da Barra Funda</t>
  </si>
  <si>
    <t>0000389-88.2025.5.23.0051</t>
  </si>
  <si>
    <t>Tangará da Serra - MT</t>
  </si>
  <si>
    <t>Paula Fernanda</t>
  </si>
  <si>
    <t>1001102-98.2025.5.02.0061</t>
  </si>
  <si>
    <t>61ª Vara do Trabalho da Barra Funda</t>
  </si>
  <si>
    <t>Josiane Vitor</t>
  </si>
  <si>
    <t>65 9953-7849</t>
  </si>
  <si>
    <t>11 98972-2172</t>
  </si>
  <si>
    <t>Amanda Carolina</t>
  </si>
  <si>
    <t>71 9253-5648</t>
  </si>
  <si>
    <t>16ª Vara do Trabalho da Barra Funda</t>
  </si>
  <si>
    <t>11 97790-9935 / 11 97100-0984</t>
  </si>
  <si>
    <t>Giovanna Lisboa - Cury Goldman</t>
  </si>
  <si>
    <t>11/09</t>
  </si>
  <si>
    <t>cUMPRIDO</t>
  </si>
  <si>
    <t xml:space="preserve">MARIA ZILDA CARDOSO DA ANUNCIAÇÃO </t>
  </si>
  <si>
    <t>Rua Terminal Rodoviário, nº 69, Alagoinhas Velha</t>
  </si>
  <si>
    <t>Alagoinhas - BA</t>
  </si>
  <si>
    <t>75 9980-4452</t>
  </si>
  <si>
    <t>Barbara Barreto</t>
  </si>
  <si>
    <t>0000423-54.2025.5.09.0665</t>
  </si>
  <si>
    <t>0020710-14.2025.5.04.0233</t>
  </si>
  <si>
    <t>0011146-59.2025.5.15.0021</t>
  </si>
  <si>
    <t>0011164-30.2025.5.03.0178</t>
  </si>
  <si>
    <t>0001164-51.2025.5.13.0029</t>
  </si>
  <si>
    <t>0011059-24.2023.5.03.0178</t>
  </si>
  <si>
    <t>0000877-52.2025.5.06.0007</t>
  </si>
  <si>
    <t>0011049-51.2025.5.15.0153</t>
  </si>
  <si>
    <t>Irati</t>
  </si>
  <si>
    <t>Gravataí</t>
  </si>
  <si>
    <t>Pouso Alegre</t>
  </si>
  <si>
    <t>João Pessoa</t>
  </si>
  <si>
    <t>12/09</t>
  </si>
  <si>
    <t>0000469-88.2025.5.06.0192</t>
  </si>
  <si>
    <t>Ipojuca - PE</t>
  </si>
  <si>
    <t>1001298-58.2025.5.02.0711</t>
  </si>
  <si>
    <t>SEBASTIAO CARLOS CONSTANCIO</t>
  </si>
  <si>
    <t>OAB de Campinas, (confirmar o endereço com o advogado, e advogado reservar a sala)</t>
  </si>
  <si>
    <t>Cuiabá - MT</t>
  </si>
  <si>
    <t>David Oliveira</t>
  </si>
  <si>
    <t>65 9951-1280</t>
  </si>
  <si>
    <t>Ricardo Queiroz</t>
  </si>
  <si>
    <t>67 8211-5405</t>
  </si>
  <si>
    <t>Agatha Suanny Trajano Serafim</t>
  </si>
  <si>
    <t>21 96507-6082</t>
  </si>
  <si>
    <t>adia</t>
  </si>
  <si>
    <t>ANTERO JOSE DE LIMA</t>
  </si>
  <si>
    <t>R. do Imperador Pedro II, 346 - Santo Antônio</t>
  </si>
  <si>
    <t>Yasmin Marques / Mariane Trovalim</t>
  </si>
  <si>
    <t>11 96291-1012 / 19 99297-2549</t>
  </si>
  <si>
    <t>1000359-35.2022.5.02.0048</t>
  </si>
  <si>
    <t>48ª Vara do Trabalho da Barra Funda</t>
  </si>
  <si>
    <t xml:space="preserve">Gabriela Lopes </t>
  </si>
  <si>
    <t>81 8600-7535</t>
  </si>
  <si>
    <t>1000976-53.2025.5.02.0706</t>
  </si>
  <si>
    <t>1013557-85.2025.8.26.0005</t>
  </si>
  <si>
    <t>Matheus Sousa Rocha</t>
  </si>
  <si>
    <t>11 95379-5695</t>
  </si>
  <si>
    <t>0803406-46.2023.8.19.0014</t>
  </si>
  <si>
    <t>5ª Vara Cível</t>
  </si>
  <si>
    <t>1001149-21.2025.5.02.0466</t>
  </si>
  <si>
    <t>5003501-31.2025.8.13.0625</t>
  </si>
  <si>
    <t>André Zacarias Silva de Lima</t>
  </si>
  <si>
    <t>22 99942-8150</t>
  </si>
  <si>
    <t>Illen Rodrigues da Silva</t>
  </si>
  <si>
    <t>81 9592-4355</t>
  </si>
  <si>
    <t>Esterlita de Carvalho Santana</t>
  </si>
  <si>
    <t>75 8145-9787</t>
  </si>
  <si>
    <t>Jorge Luiz Silva</t>
  </si>
  <si>
    <t>Atendimento e Coleta de Assinatura</t>
  </si>
  <si>
    <t>Luiz Carlos Teixeira dos Santos</t>
  </si>
  <si>
    <t>EDIVALDO PEREIRA</t>
  </si>
  <si>
    <t>Gilberto Batista da Silva</t>
  </si>
  <si>
    <t xml:space="preserve">Rua Hermenegildo Dias da Silva, 135 - JD Veneza </t>
  </si>
  <si>
    <t>Ayrana Cunha</t>
  </si>
  <si>
    <t>83 9915-0303</t>
  </si>
  <si>
    <t>MARIA ZITA DE SOUZA</t>
  </si>
  <si>
    <t>Rochelle Reis</t>
  </si>
  <si>
    <t>48 8414-0738</t>
  </si>
  <si>
    <t>Anderson Spina</t>
  </si>
  <si>
    <t>16 98185-3123</t>
  </si>
  <si>
    <t>CLAUDIO LUIZ DE OLIVEIRA</t>
  </si>
  <si>
    <t>Av. Dr. Renato de Tolêdo Pôrto, 193 - Parque Santa Marta</t>
  </si>
  <si>
    <t>São Carlos - SP</t>
  </si>
  <si>
    <t>4ª Vara de Família e Sucessões</t>
  </si>
  <si>
    <t>15 99730-8535</t>
  </si>
  <si>
    <t>Ester Ribeiro</t>
  </si>
  <si>
    <t>Rua Magalhães Castro, N°128, casa 3, Bairro: Riachuelo</t>
  </si>
  <si>
    <t>DENISE MERLINO MARTORELLI</t>
  </si>
  <si>
    <t>Rua Lucas Roberto Araujo, N°3 - Cidade Universitaria</t>
  </si>
  <si>
    <t>Biancha Bernal de Brito</t>
  </si>
  <si>
    <t>74 9921-5766</t>
  </si>
  <si>
    <t>REGIANA PEREIRA DA SILVA</t>
  </si>
  <si>
    <t>Rua Ribeiro de Lima 695 1 andar sala 11
Bom Retiro</t>
  </si>
  <si>
    <t>Amanda Bernardo</t>
  </si>
  <si>
    <t>Ariane Cintia</t>
  </si>
  <si>
    <t>Rua da Rodoviária, nº 55-A, Bairro Nova vitória</t>
  </si>
  <si>
    <t>71 8780-0128</t>
  </si>
  <si>
    <t>27 99808-9181</t>
  </si>
  <si>
    <t>Marcela Carvalho</t>
  </si>
  <si>
    <t>EDI FIGUEIRA MACHADO</t>
  </si>
  <si>
    <t>Rua Aninha Netto, nº 78, Bairro: São Clemente</t>
  </si>
  <si>
    <t>São Gabriel - RS</t>
  </si>
  <si>
    <t>Tauene Lopes Keffer</t>
  </si>
  <si>
    <t>55 9664-0647</t>
  </si>
  <si>
    <t>MARIA AUXILIADORA DO NASCIMENTO</t>
  </si>
  <si>
    <t>Rua Vinte e Dois, nº390, Apto 201, Bairro: Nova Pampulha</t>
  </si>
  <si>
    <t>Laíse Cruz</t>
  </si>
  <si>
    <t>31 7529-8536</t>
  </si>
  <si>
    <t>ROSANIA</t>
  </si>
  <si>
    <t>Rua José Jorge, nº 96, Bairro: Centro</t>
  </si>
  <si>
    <t>Sueli Santos Bernardo</t>
  </si>
  <si>
    <t>0010439-22.2025.5.15.0141</t>
  </si>
  <si>
    <t>PRACA MARECHAL DEODORO, 66 - CENTRO</t>
  </si>
  <si>
    <t>Mococa - SP</t>
  </si>
  <si>
    <t xml:space="preserve">Luana Bianquini Quilice </t>
  </si>
  <si>
    <t>19 99261-6793</t>
  </si>
  <si>
    <t>Igor Matheus</t>
  </si>
  <si>
    <t>Ceará-Mirim - RN</t>
  </si>
  <si>
    <t>1001398-56.2025.5.02.0341</t>
  </si>
  <si>
    <t>Fernanda Cristina de Oliveira Sales</t>
  </si>
  <si>
    <t>11 98130-9359</t>
  </si>
  <si>
    <t xml:space="preserve">Vinicius Adriano dos Santos </t>
  </si>
  <si>
    <t>Andradina - SP</t>
  </si>
  <si>
    <t>18 99656-5864</t>
  </si>
  <si>
    <t>1000942-18.2025.5.02.0047</t>
  </si>
  <si>
    <t>47ª Vara do Trabalho da Barra Funda</t>
  </si>
  <si>
    <t>0010843-42.2025.5.15.0119</t>
  </si>
  <si>
    <t>Benhur Delon Rodrigues</t>
  </si>
  <si>
    <t>42 9838-8424</t>
  </si>
  <si>
    <t>Juliana Moura - AB Law</t>
  </si>
  <si>
    <t>81 8692-0750</t>
  </si>
  <si>
    <t>1000635-44.2025.5.02.0086</t>
  </si>
  <si>
    <t>86ª Vara do Trabalho da Barra Funda</t>
  </si>
  <si>
    <t xml:space="preserve">Lígia Márcia Silva de Santana </t>
  </si>
  <si>
    <t>11 99549-7179</t>
  </si>
  <si>
    <t>1000748-16.2025.5.02.0080</t>
  </si>
  <si>
    <t>80ª Vara do Trabalho da Barra Funda</t>
  </si>
  <si>
    <t>João Vitor Senziali</t>
  </si>
  <si>
    <t>11 94199-9690</t>
  </si>
  <si>
    <t>Mineiros - GO</t>
  </si>
  <si>
    <t>Maria Do Carmo</t>
  </si>
  <si>
    <t>64 9911-8934</t>
  </si>
  <si>
    <t>Paulo Rezes Bueno</t>
  </si>
  <si>
    <t>51 9440-2239</t>
  </si>
  <si>
    <t>62 9241-8313</t>
  </si>
  <si>
    <t>0021456-49.2024.5.04.0221</t>
  </si>
  <si>
    <t>Guaíba - RS</t>
  </si>
  <si>
    <t>0001056-54.2025.5.22.0002</t>
  </si>
  <si>
    <t>0000924-09.2025.5.21.0007</t>
  </si>
  <si>
    <t>Maria Cecília</t>
  </si>
  <si>
    <t>86 9936-1847</t>
  </si>
  <si>
    <t>Paranavaí - PR</t>
  </si>
  <si>
    <t>0001484-33.2025.5.09.0023</t>
  </si>
  <si>
    <t>44 9111-3174</t>
  </si>
  <si>
    <t>Tamires Bianchi Faccin</t>
  </si>
  <si>
    <t>0001077-87.2025.5.20.0001</t>
  </si>
  <si>
    <t>Aracaju</t>
  </si>
  <si>
    <t>0001188-16.2025.5.17.0014</t>
  </si>
  <si>
    <t>Catharine Silva Aquino dos Santos</t>
  </si>
  <si>
    <t>79 9896-2386</t>
  </si>
  <si>
    <t>Wanessa Zimmer de Tassis</t>
  </si>
  <si>
    <t>27 99870-0307</t>
  </si>
  <si>
    <t>0000429-70.2025.5.23.0051</t>
  </si>
  <si>
    <t>1001547-65.2025.5.02.0078</t>
  </si>
  <si>
    <t>Leandro Silva</t>
  </si>
  <si>
    <t>71 9255-1955</t>
  </si>
  <si>
    <t>3ª VT - Serviço de Justiça Itinerante</t>
  </si>
  <si>
    <t>Vara Única</t>
  </si>
  <si>
    <t>Rio das Ostras - RJ</t>
  </si>
  <si>
    <t>Eusébio - CE</t>
  </si>
  <si>
    <t>Esther Mendonça</t>
  </si>
  <si>
    <t>22 98841-8552</t>
  </si>
  <si>
    <t>Ana Karine Lemos</t>
  </si>
  <si>
    <t>85 8614-5760</t>
  </si>
  <si>
    <t>0011433-34.2025.5.03.0028</t>
  </si>
  <si>
    <t>Marcos Vinicius</t>
  </si>
  <si>
    <t>0011082-64.2023.5.15.0071</t>
  </si>
  <si>
    <t>Mogi Guaçu - SP</t>
  </si>
  <si>
    <t>0000727-62.2025.5.09.0662</t>
  </si>
  <si>
    <t>0011260-86.2025.5.03.0035</t>
  </si>
  <si>
    <t>0011142-13.2025.5.03.0035</t>
  </si>
  <si>
    <t>Jessica Fidelis de Carvalho Torres</t>
  </si>
  <si>
    <t>32 9934-2513</t>
  </si>
  <si>
    <t>0020094-64.2024.5.04.0721</t>
  </si>
  <si>
    <t>Cachoeira do Sul</t>
  </si>
  <si>
    <t>Ingrid Mariano Pereira</t>
  </si>
  <si>
    <t>51 9573-4105</t>
  </si>
  <si>
    <t>0000785-48.2025.5.09.0021</t>
  </si>
  <si>
    <t>Marcus Villalobos</t>
  </si>
  <si>
    <t>41 9245-0344</t>
  </si>
  <si>
    <t>0020253-47.2025.5.04.0664</t>
  </si>
  <si>
    <t>0010198-38.2025.5.03.0026</t>
  </si>
  <si>
    <t>Betim</t>
  </si>
  <si>
    <t>54 9925-4870</t>
  </si>
  <si>
    <t>Eduardo Caldart</t>
  </si>
  <si>
    <t>Marcos Paulo de Figueiredo Soares</t>
  </si>
  <si>
    <t>91 9140-7271</t>
  </si>
  <si>
    <t xml:space="preserve">Ananindeua - PA </t>
  </si>
  <si>
    <t>Bruna Cristina</t>
  </si>
  <si>
    <t>0001232-60.2025.5.07.0031</t>
  </si>
  <si>
    <t>Herllon Henrique Costa Damasceno</t>
  </si>
  <si>
    <t>Pacajus - CE</t>
  </si>
  <si>
    <t>85 9129-7385</t>
  </si>
  <si>
    <t>0000375-05.2025.5.07.0034</t>
  </si>
  <si>
    <t>Renata Siqueira</t>
  </si>
  <si>
    <t>41 8844-5731</t>
  </si>
  <si>
    <t>Emissão de Certidões</t>
  </si>
  <si>
    <t>Giovanna - Magalhães Oliveira Advogados</t>
  </si>
  <si>
    <t>13 99197-9844</t>
  </si>
  <si>
    <t>Av. Paulista</t>
  </si>
  <si>
    <t xml:space="preserve">Nicoly </t>
  </si>
  <si>
    <t>11 96214-0737</t>
  </si>
  <si>
    <t>JEF</t>
  </si>
  <si>
    <t>Instruções - Presencial</t>
  </si>
  <si>
    <t>1001826-22.2025.5.02.0605</t>
  </si>
  <si>
    <t>Maria Juliana - AB Law</t>
  </si>
  <si>
    <t>81 9144-9236</t>
  </si>
  <si>
    <t>Michele Peçanha</t>
  </si>
  <si>
    <t>37 9805-2091</t>
  </si>
  <si>
    <t>Caroline Medeiros</t>
  </si>
  <si>
    <t>0010848-56.2024.5.15.0036</t>
  </si>
  <si>
    <t>Maria Julia Andrade</t>
  </si>
  <si>
    <t>18 99643-4738</t>
  </si>
  <si>
    <t>84 9157-0005</t>
  </si>
  <si>
    <t xml:space="preserve">Daiane Ferreira Gomes </t>
  </si>
  <si>
    <t>Claudia Luiza de Araújo Ramos</t>
  </si>
  <si>
    <t>11 95694-2333</t>
  </si>
  <si>
    <t>NÃO</t>
  </si>
  <si>
    <t>Thelma Abreu</t>
  </si>
  <si>
    <t>19 99593-3418</t>
  </si>
  <si>
    <t>=</t>
  </si>
  <si>
    <t>MARIA DA PAZ QUIRINO DOS SANTOS</t>
  </si>
  <si>
    <t>R ALVORADA, 29, CS E, TANCREDO NEVES</t>
  </si>
  <si>
    <t>06/10</t>
  </si>
  <si>
    <t>15/10</t>
  </si>
  <si>
    <t>16 99367-8595</t>
  </si>
  <si>
    <t>Brian Felype Silva Olegario</t>
  </si>
  <si>
    <t>0010920-51.2025.5.15.0119</t>
  </si>
  <si>
    <t>Marcus Dolis Villalobos</t>
  </si>
  <si>
    <t>1ª Vara do Trabalho da Barra Funda</t>
  </si>
  <si>
    <t>Fernando Brunod Rodrigues</t>
  </si>
  <si>
    <t>11 94212-0701</t>
  </si>
  <si>
    <t>JEC Vergueiro</t>
  </si>
  <si>
    <t>ES Soluções</t>
  </si>
  <si>
    <t>1000082-68.2025.5.02.0321</t>
  </si>
  <si>
    <t>Lílian Borges</t>
  </si>
  <si>
    <t>21 97950-3190</t>
  </si>
  <si>
    <t>0001325-45.2025.5.13.0002</t>
  </si>
  <si>
    <t>0010202-34.2023.5.15.0116</t>
  </si>
  <si>
    <t>0011552-23.2024.5.15.0116</t>
  </si>
  <si>
    <t>0012176-72.2024.5.15.0116</t>
  </si>
  <si>
    <t>1001841-19.2024.5.02.0316</t>
  </si>
  <si>
    <t>adian</t>
  </si>
  <si>
    <t xml:space="preserve">João Paulo Kurgonas </t>
  </si>
  <si>
    <t>11 99235-1590</t>
  </si>
  <si>
    <t>Retirada de Mídia</t>
  </si>
  <si>
    <t>0010269.28.2024.5.15.0095</t>
  </si>
  <si>
    <t>0011503-34.2024.5.15.0131</t>
  </si>
  <si>
    <t>0011518.50.2024.5.15.0083</t>
  </si>
  <si>
    <t>S.J.Campos</t>
  </si>
  <si>
    <t>1000014-56.2025.5.02.0471</t>
  </si>
  <si>
    <t>1001602-15.2025.5.02.0434</t>
  </si>
  <si>
    <t>21/10</t>
  </si>
  <si>
    <t>Maria Teresa Valim Coelho</t>
  </si>
  <si>
    <t>41 8440-1905</t>
  </si>
  <si>
    <t>Nicoly</t>
  </si>
  <si>
    <t>DP Santo Amaro</t>
  </si>
  <si>
    <t>Yasmin Marques / Ana Flavia</t>
  </si>
  <si>
    <t>11 96291-1012 / 31 9923-3144</t>
  </si>
  <si>
    <t>Acompanhamento de Oitiva</t>
  </si>
  <si>
    <t>DEIC Zona Norte (Proximo ao Carandiru)</t>
  </si>
  <si>
    <t xml:space="preserve">Danilo Cardoso de Moraes Eugênio </t>
  </si>
  <si>
    <t>11 96130-0539</t>
  </si>
  <si>
    <t>Cachoeira do Sul - RS</t>
  </si>
  <si>
    <t>JORGE LUIZ DOS SANTOS</t>
  </si>
  <si>
    <t>Thamirys Viana</t>
  </si>
  <si>
    <t>21 96624-0981</t>
  </si>
  <si>
    <t>0010249-77.2025.5.15.0135</t>
  </si>
  <si>
    <t>0010404-11.2025.5.15.0061</t>
  </si>
  <si>
    <t>0010975-85.2023.5.03.0028</t>
  </si>
  <si>
    <t>0020647-58.2025.5.04.0404</t>
  </si>
  <si>
    <t>Aline Leonarski</t>
  </si>
  <si>
    <t xml:space="preserve">Aline Caroline Gonçalves de Souza </t>
  </si>
  <si>
    <t>31 8273-5833</t>
  </si>
  <si>
    <t>Amanda Novaes</t>
  </si>
  <si>
    <t>18 99602-0935</t>
  </si>
  <si>
    <t>ASTERFIELD COELHO MARQUES</t>
  </si>
  <si>
    <t>Rua Av. Visconde do Rio Branco, 360 - Centro Shopping Bay Market</t>
  </si>
  <si>
    <t>Catharine Silva Aquino Dos Santos</t>
  </si>
  <si>
    <t>Coleta de documento</t>
  </si>
  <si>
    <t>Lacosta Advogados</t>
  </si>
  <si>
    <t>Sofia Martins Lage</t>
  </si>
  <si>
    <t>21 99613-9744</t>
  </si>
  <si>
    <t>0010961-88.2025.5.03.0139</t>
  </si>
  <si>
    <t>0011863-40.2025.5.15.0096</t>
  </si>
  <si>
    <t>20ª da Zona Sul</t>
  </si>
  <si>
    <t xml:space="preserve">Danielle Almeida - Amaral e Bohrer </t>
  </si>
  <si>
    <t>21 96565-9991</t>
  </si>
  <si>
    <t>0000607-78.2025.5.23.0096</t>
  </si>
  <si>
    <t>Pontes e Lacerda - MT</t>
  </si>
  <si>
    <t>Genilson Almeida Santos</t>
  </si>
  <si>
    <t>65 9291-4566</t>
  </si>
  <si>
    <t>21 99695-4872</t>
  </si>
  <si>
    <t>0001165-31.2025.5.18.0018</t>
  </si>
  <si>
    <t>0000729-15.2025.5.22.0001</t>
  </si>
  <si>
    <t>Pedro Leopoldo - MG</t>
  </si>
  <si>
    <t>Maria Cecília de Sousa Gonçalves</t>
  </si>
  <si>
    <t>Lucas Marinho</t>
  </si>
  <si>
    <t>62 8224-4997</t>
  </si>
  <si>
    <t>Talita Coutinho Advogados</t>
  </si>
  <si>
    <t>0011610-12.2025.5.15.0077</t>
  </si>
  <si>
    <t>ELEOMILDA COSTA NASCIMENTO</t>
  </si>
  <si>
    <t>Rua Arthur Fraga, nº 99, Edf  C, Bloco 06, Ap 001, Bairro: Stiep</t>
  </si>
  <si>
    <t>29/10</t>
  </si>
  <si>
    <t>Dani do Daniel</t>
  </si>
  <si>
    <t>11 99764-6638</t>
  </si>
  <si>
    <t>Consultoria</t>
  </si>
  <si>
    <t>Virutal</t>
  </si>
  <si>
    <t>Carla Deisiele Silva Conceição</t>
  </si>
  <si>
    <t>79 9630-4034</t>
  </si>
  <si>
    <t>JOSÉ ADEVALDO SANTOS</t>
  </si>
  <si>
    <t>Av. Perimetral</t>
  </si>
  <si>
    <t>Nossa Senhora do Socorro - SE</t>
  </si>
  <si>
    <t>30/10</t>
  </si>
  <si>
    <t>31/10</t>
  </si>
  <si>
    <t>05/10</t>
  </si>
  <si>
    <t>03/10</t>
  </si>
  <si>
    <t>11/11</t>
  </si>
  <si>
    <t>Vítor Moreira</t>
  </si>
  <si>
    <t>31 8585-2902</t>
  </si>
  <si>
    <t>Larissa Araujo Viana</t>
  </si>
  <si>
    <t>31 9460-5536</t>
  </si>
  <si>
    <t>1017391-67.2025.8.26.0068</t>
  </si>
  <si>
    <t>2ª VARA DA FAMÍLIA E DAS SUCESSÕES</t>
  </si>
  <si>
    <t>Unica</t>
  </si>
  <si>
    <t>Cajamar</t>
  </si>
  <si>
    <t>1000403-49.2024.5.02.0221</t>
  </si>
  <si>
    <t>0011107-74.2024.5.15.0093</t>
  </si>
  <si>
    <t>0011176.43.2024.5.15.0114</t>
  </si>
  <si>
    <t>0012142-92.2023.5.15.0032</t>
  </si>
  <si>
    <t>0011295.61.2024.5.150095</t>
  </si>
  <si>
    <t xml:space="preserve">0011727-17.2024.5.15.0116 </t>
  </si>
  <si>
    <t>0010433-27.2024.5.15.0116</t>
  </si>
  <si>
    <t>0020341-43.2024.5.04.0851</t>
  </si>
  <si>
    <t>Sant'Ana do Livramento - RS</t>
  </si>
  <si>
    <t>Entrega de correspodência</t>
  </si>
  <si>
    <t>MARIA JUSARA SANTOS MENEZES</t>
  </si>
  <si>
    <t>Bairro Palestina</t>
  </si>
  <si>
    <t>0000780-93.2025.5.23.0002</t>
  </si>
  <si>
    <t>0020960-28.2025.5.04.0013</t>
  </si>
  <si>
    <t>End. Doutor Mário Cardim,110 vila Mariana</t>
  </si>
  <si>
    <t>Diego Ferreira</t>
  </si>
  <si>
    <t>31 8940-9182</t>
  </si>
  <si>
    <t>Edinete Santos</t>
  </si>
  <si>
    <t>11 99845-7254</t>
  </si>
  <si>
    <t>Rayce Adriany Silva Amorim</t>
  </si>
  <si>
    <t>65 9203-6064</t>
  </si>
  <si>
    <t>Ilana Mirella</t>
  </si>
  <si>
    <t>79 9927-0020</t>
  </si>
  <si>
    <t xml:space="preserve">Pedro Airton de Souza </t>
  </si>
  <si>
    <t>Conciliação - Virtual</t>
  </si>
  <si>
    <t>Instrução - Virtual</t>
  </si>
  <si>
    <t>4013648-57.2025.8.26.0016</t>
  </si>
  <si>
    <t>0001737-91.2025.8.26.0477</t>
  </si>
  <si>
    <t>1001921-55.2025.8.26.0016</t>
  </si>
  <si>
    <t>Taiane Porto</t>
  </si>
  <si>
    <t>51 9550-3980</t>
  </si>
  <si>
    <t>Taina Sobral</t>
  </si>
  <si>
    <t>11 99727-9354</t>
  </si>
  <si>
    <t>Carlos Eduardo</t>
  </si>
  <si>
    <t>17 99626-9434</t>
  </si>
  <si>
    <t>0000276-20.2025.5.10.0012</t>
  </si>
  <si>
    <t>Maria Nubia Sales Rocha</t>
  </si>
  <si>
    <t>Unidade Avançada de Atend. Judic. das M.E. e E.P.P</t>
  </si>
  <si>
    <t>1001374-88.2025.5.02.0030</t>
  </si>
  <si>
    <t>Hugo Oliveira</t>
  </si>
  <si>
    <t>87 9621-4943</t>
  </si>
  <si>
    <t>Rua Padre Carapuceiro, nº 858, Torre Cícero Dias</t>
  </si>
  <si>
    <t>Ordalina Teixeira Gonçalves da Cunha</t>
  </si>
  <si>
    <t>65 9986-2038</t>
  </si>
  <si>
    <t>Patricia Brito</t>
  </si>
  <si>
    <t>11 97053-2779</t>
  </si>
  <si>
    <t>1001577-22.2025.5.02.0492</t>
  </si>
  <si>
    <t>11 93085-8347</t>
  </si>
  <si>
    <t>1001305-05.2025.5.02.0435</t>
  </si>
  <si>
    <t>Ana Caroline Lopes Viana</t>
  </si>
  <si>
    <t>24 99202-6849</t>
  </si>
  <si>
    <t>Glenda Rafaelly Chagas Fernandes</t>
  </si>
  <si>
    <t>79 9626-5762</t>
  </si>
  <si>
    <t>0000962-39.2025.5.09.0594</t>
  </si>
  <si>
    <t>1001201-51.2025.5.02.0002</t>
  </si>
  <si>
    <t>2ª Vara do Trabalho da Barra Funda</t>
  </si>
  <si>
    <t>Coleta de Documentos</t>
  </si>
  <si>
    <t>1001267-36.2025.5.02.0065</t>
  </si>
  <si>
    <t>65ª VT da Barra Funda</t>
  </si>
  <si>
    <t xml:space="preserve">Rayssa Rico Santiago Lopes </t>
  </si>
  <si>
    <t>11 95977-6609</t>
  </si>
  <si>
    <t>Mariana dos Santos Paulini</t>
  </si>
  <si>
    <t>28 99945-7677</t>
  </si>
  <si>
    <t>Cachoeira de Minas - MG</t>
  </si>
  <si>
    <t>Vara da Familia</t>
  </si>
  <si>
    <t>85ª VT da Barra Funda</t>
  </si>
  <si>
    <t>16ª VT da Zona Sul</t>
  </si>
  <si>
    <t>1000693-80.2025.5.02.0075</t>
  </si>
  <si>
    <t>Leonardo Lucena</t>
  </si>
  <si>
    <t>ES - SOLUÇÕES JURÍDICAS</t>
  </si>
  <si>
    <t>Isabela Marques</t>
  </si>
  <si>
    <t>12 98851-0639</t>
  </si>
  <si>
    <t>1001047-17.2025.5.02.0363</t>
  </si>
  <si>
    <t>Marcone Edson Cerqueira de oliveira</t>
  </si>
  <si>
    <t xml:space="preserve">Rua Maria Santa Izabel, nº50, Bairro: Centro </t>
  </si>
  <si>
    <t>Canavieiras - BA</t>
  </si>
  <si>
    <t>Bruno Leite</t>
  </si>
  <si>
    <t>73 9995-6796</t>
  </si>
  <si>
    <t>06/11</t>
  </si>
  <si>
    <t>1001372-67.2025.5.02.0435</t>
  </si>
  <si>
    <t>62 9868-9798</t>
  </si>
  <si>
    <t>João Paulo Cardoso</t>
  </si>
  <si>
    <t>6º JEC Capital Lagoa</t>
  </si>
  <si>
    <t>0011149-23.2024.5.15.0094</t>
  </si>
  <si>
    <t>1000939.68.2025.5.02.0401</t>
  </si>
  <si>
    <t>Praia Grande</t>
  </si>
  <si>
    <t>0011154.48.2024.5.15.0093</t>
  </si>
  <si>
    <t>12ª Vara do Trabalho da Zona Sul</t>
  </si>
  <si>
    <t>20º Vara do Trabalho da Barra Funda</t>
  </si>
  <si>
    <t>0020263-17.2025.5.04.0721</t>
  </si>
  <si>
    <t>0000555-74.2025.5.05.0196</t>
  </si>
  <si>
    <t>0101112-65.2025.5.01.0201</t>
  </si>
  <si>
    <t>0801546-55.2025.8.12.0007</t>
  </si>
  <si>
    <t>Cassilandia - MS</t>
  </si>
  <si>
    <t xml:space="preserve">Maria Eduarda Ribeiro Camargo Batista </t>
  </si>
  <si>
    <t>67 8170-3924</t>
  </si>
  <si>
    <t>75 8194-2271</t>
  </si>
  <si>
    <t>Alisson Mota</t>
  </si>
  <si>
    <t>21 98767-4056</t>
  </si>
  <si>
    <t>Geovana Damaris Carneiro de Araújo</t>
  </si>
  <si>
    <t>07/11</t>
  </si>
  <si>
    <t>0020673-04.2025.5.04.0001</t>
  </si>
  <si>
    <t>0011742-52.2025.5.15.0018</t>
  </si>
  <si>
    <t>0001874-14.2025.5.18.0003</t>
  </si>
  <si>
    <t>0000795-57.2025.5.05.0101</t>
  </si>
  <si>
    <t>Porto Alegre</t>
  </si>
  <si>
    <t>Itu</t>
  </si>
  <si>
    <t>Simões Filho</t>
  </si>
  <si>
    <t>Guarujá - SP</t>
  </si>
  <si>
    <t>‎Marcus Vinícius</t>
  </si>
  <si>
    <t>85 9155-3309</t>
  </si>
  <si>
    <t>Paulo Cesar da Silva</t>
  </si>
  <si>
    <t>51 9673-3367</t>
  </si>
  <si>
    <t>0000255-55.2025.5.14.0425</t>
  </si>
  <si>
    <t>Avenida Antônio da Rocha Viana, 1812, Vilage Wilde Macial</t>
  </si>
  <si>
    <t>Rio Branco - AC</t>
  </si>
  <si>
    <t>Lídia Lara Nascimento de Vasconcelos</t>
  </si>
  <si>
    <t>68 9258-9312</t>
  </si>
  <si>
    <t>Fernanda Winheski Limeira</t>
  </si>
  <si>
    <t>11 94899-8054</t>
  </si>
  <si>
    <t>Mariana Vasconcelos</t>
  </si>
  <si>
    <t>11 95447-6050</t>
  </si>
  <si>
    <t>Acompanhamento de Oficial de Justiça</t>
  </si>
  <si>
    <t>Thais Damasceno</t>
  </si>
  <si>
    <t>11 95172-8696</t>
  </si>
  <si>
    <t>5ª Vara do Trabalho da Zona Sul</t>
  </si>
  <si>
    <t>Lucia Helena Araújo dos Santos Ribeiro</t>
  </si>
  <si>
    <t>13 99712-2323</t>
  </si>
  <si>
    <t>Paulo Cesar Martins de Oliveira Freitas</t>
  </si>
  <si>
    <t>19 98238-1054</t>
  </si>
  <si>
    <t>Espirito Santo do Pinhal - SP</t>
  </si>
  <si>
    <t>Ruth Marinho</t>
  </si>
  <si>
    <t>11 98522-5646</t>
  </si>
  <si>
    <t>0000691-42.2025.5.09.0008</t>
  </si>
  <si>
    <t>Luiz Felipe de Oliveira Xavier</t>
  </si>
  <si>
    <t>41 9854-8052</t>
  </si>
  <si>
    <t>72ª VT da Barra Funda</t>
  </si>
  <si>
    <t>1001358-08.2025.5.02.0363</t>
  </si>
  <si>
    <t>77 8152-5236</t>
  </si>
  <si>
    <t>Stephanie Lima Luna</t>
  </si>
  <si>
    <t>Maria Juliana ABLaw</t>
  </si>
  <si>
    <t>Lavras - MG</t>
  </si>
  <si>
    <t>Leandro Júnior de Oliveira</t>
  </si>
  <si>
    <t>31 9553-9021</t>
  </si>
  <si>
    <t>Vinicius Henrique</t>
  </si>
  <si>
    <t>35 9877-6312</t>
  </si>
  <si>
    <t>Vara de Execuções Fiscais Estaduais</t>
  </si>
  <si>
    <t>Luciana Mello</t>
  </si>
  <si>
    <t>11 99580-9091</t>
  </si>
  <si>
    <t xml:space="preserve">GERALDO ALMEIDA NASCIMENTO </t>
  </si>
  <si>
    <t>Prefeitura</t>
  </si>
  <si>
    <t>Vespasiano - MG</t>
  </si>
  <si>
    <t xml:space="preserve">Milla Rigoleto </t>
  </si>
  <si>
    <t>31 9483-7228</t>
  </si>
  <si>
    <t xml:space="preserve">Camila Simao </t>
  </si>
  <si>
    <t>Juliana Moura ABLaw</t>
  </si>
  <si>
    <t>1000949-24.2025.5.02.0010</t>
  </si>
  <si>
    <t>10ª Vara do Trabalho da Barra Funda</t>
  </si>
  <si>
    <t>0005681-58.2024.8.26.0050</t>
  </si>
  <si>
    <t>Alline Aires de Araujo</t>
  </si>
  <si>
    <t>11 98651-9775</t>
  </si>
  <si>
    <t>Maria Paula - Ayres Monteiro</t>
  </si>
  <si>
    <t>Cópia e Desarquivamento</t>
  </si>
  <si>
    <t>15 3271-2167</t>
  </si>
  <si>
    <t>0101231-55.2025.5.01.0062</t>
  </si>
  <si>
    <t>0011620-15.2025.5.03.0134</t>
  </si>
  <si>
    <t>0010886-39.2025.5.03.0110</t>
  </si>
  <si>
    <t>62ª Vara do Trabalho</t>
  </si>
  <si>
    <t>31ª Vara do Trabalho</t>
  </si>
  <si>
    <t>0000538-19.2025.5.05.0461</t>
  </si>
  <si>
    <t>Itabuna - BA</t>
  </si>
  <si>
    <t>Fernanda Lima Pino</t>
  </si>
  <si>
    <t>11 96584-4325</t>
  </si>
  <si>
    <t>0017525-46.2025.5.16.0002</t>
  </si>
  <si>
    <t>0001398-38.2025.5.09.0128</t>
  </si>
  <si>
    <t>0001395-43.2025.5.09.0012</t>
  </si>
  <si>
    <t>0025580-58.2025.5.24.0003</t>
  </si>
  <si>
    <t>0000520-93.2025.5.09.0652</t>
  </si>
  <si>
    <t>1002179-88.2025.5.02.0079</t>
  </si>
  <si>
    <t>Av. da Liberdade, 795 - Liberdade, São Paulo - SP, 01503-001</t>
  </si>
  <si>
    <t>Cartório de Imóveis</t>
  </si>
  <si>
    <t>16 99217-8394</t>
  </si>
  <si>
    <t>Julia Farche - Carvalho e Silveira Advogados</t>
  </si>
  <si>
    <t>1000379-77.2025.5.02.0482</t>
  </si>
  <si>
    <t>Leopoldo Lins solla</t>
  </si>
  <si>
    <t>73 8816-1960</t>
  </si>
  <si>
    <t>Rosângela Fernandes da Silva</t>
  </si>
  <si>
    <t>11 93800-2357</t>
  </si>
  <si>
    <t>11 91123-1824</t>
  </si>
  <si>
    <t>Marcos</t>
  </si>
  <si>
    <t>FRANCISCO OLIVEIRA SANTOS</t>
  </si>
  <si>
    <t>RUA PATRULHEIRO FAUSTO ELOI DOS SANTOS - CONJUNTO JK número 17</t>
  </si>
  <si>
    <t>Vivian Fialho Vasconcelos</t>
  </si>
  <si>
    <t>31 8471-7354</t>
  </si>
  <si>
    <t>ILTO MACCHIONE BARBOZA</t>
  </si>
  <si>
    <t xml:space="preserve">Jean Carlos Silva Lopes </t>
  </si>
  <si>
    <t>11 95324-1678</t>
  </si>
  <si>
    <t>0011504-61.2025.5.03.0149</t>
  </si>
  <si>
    <t>Julia - Teixeira e Marques</t>
  </si>
  <si>
    <t>11 97795-0547</t>
  </si>
  <si>
    <t>Sara Veiga</t>
  </si>
  <si>
    <t>Concliliação</t>
  </si>
  <si>
    <t>0004029-76.2025.8.16.0170</t>
  </si>
  <si>
    <t>Toledo - PR</t>
  </si>
  <si>
    <t>Karolyne Battisti</t>
  </si>
  <si>
    <t>45 9831-2766</t>
  </si>
  <si>
    <t>0000469-42.2025.5.09.0245</t>
  </si>
  <si>
    <t>Pinhais - RS</t>
  </si>
  <si>
    <t>0101405-90.2025.5.01.0021</t>
  </si>
  <si>
    <t>0001614-84.2025.5.18.0051</t>
  </si>
  <si>
    <t>0020403-53.2025.5.04.0203</t>
  </si>
  <si>
    <t>Itapecerica da Serra - SP</t>
  </si>
  <si>
    <t>1001368-78.2025.5.02.0031</t>
  </si>
  <si>
    <t>5005775-18.2025.8.13.0382</t>
  </si>
  <si>
    <t>0000942-67.2025.5.23.0009</t>
  </si>
  <si>
    <t>0012056-18.2023.5.15.0131</t>
  </si>
  <si>
    <t>0011358-86.2024.5.15.0095</t>
  </si>
  <si>
    <t>0011913.14.2023.5.15.0039</t>
  </si>
  <si>
    <t>1001609-12.2025.5.02.0012</t>
  </si>
  <si>
    <t>0010625-57.2024.5.15.0116</t>
  </si>
  <si>
    <t>0001412-45.2025.5.09.0088</t>
  </si>
  <si>
    <t>23ª Vara do Trabalho</t>
  </si>
  <si>
    <t>Gabriela Lopes</t>
  </si>
  <si>
    <t>Victoria Passos Caires</t>
  </si>
  <si>
    <t>35 9153-1742</t>
  </si>
  <si>
    <t>Isabela Veloso Dutra de Sá</t>
  </si>
  <si>
    <t>21 98217-6577</t>
  </si>
  <si>
    <t>Andrezza</t>
  </si>
  <si>
    <t>76ª Vara do Trabalho da Barra Funda</t>
  </si>
  <si>
    <t>João Tomaz da Silva</t>
  </si>
  <si>
    <t>Karina Kessler</t>
  </si>
  <si>
    <t>Fernanda do Carmo Lima</t>
  </si>
  <si>
    <t>62 8630-8681</t>
  </si>
  <si>
    <t>24/11</t>
  </si>
  <si>
    <t>1001240-47.2025.5.02.0261</t>
  </si>
  <si>
    <t>11 97040-3459</t>
  </si>
  <si>
    <t>Rodolfo Amorim</t>
  </si>
  <si>
    <t>Rodovia presidente Vargas, nº 1729, Bairro: Santa Clara</t>
  </si>
  <si>
    <t>Barra Mansa - RJ</t>
  </si>
  <si>
    <t xml:space="preserve">Thais Santos </t>
  </si>
  <si>
    <t>24 99955-8858</t>
  </si>
  <si>
    <t>0001064-79.2025.5.20.0004</t>
  </si>
  <si>
    <t>0101214-87.2025.5.01.0007</t>
  </si>
  <si>
    <t>Catharine Silva Aquino dos Santos</t>
  </si>
  <si>
    <t>Larissa Araujo Viana - Sette Camara</t>
  </si>
  <si>
    <t>12 99662-6512</t>
  </si>
  <si>
    <t>Eduardo Morganti / Victor Ávila / Renan da Motta</t>
  </si>
  <si>
    <t>1001927-77.2025.5.02.0017</t>
  </si>
  <si>
    <t>0020664-16.2025.5.04.0721</t>
  </si>
  <si>
    <t>1001489-65.2025.5.02.0465</t>
  </si>
  <si>
    <t>0010873-77.2025.5.15.0119</t>
  </si>
  <si>
    <t>Maria Julia de Andrade Pereira</t>
  </si>
  <si>
    <t>Willians César Machado</t>
  </si>
  <si>
    <t>51 9548-9918</t>
  </si>
  <si>
    <t>1000847-80.2025.5.02.0372</t>
  </si>
  <si>
    <t>1002167-57.2025.5.02.0602</t>
  </si>
  <si>
    <t>Giselly Daldegan - Sette Camara</t>
  </si>
  <si>
    <t>37 9157-9983</t>
  </si>
  <si>
    <t>0100710-88.2025.5.01.0037</t>
  </si>
  <si>
    <t>37ª Vara do Trabalho</t>
  </si>
  <si>
    <t>28/11</t>
  </si>
  <si>
    <t>1001185-86.2025.5.02.0038</t>
  </si>
  <si>
    <t>38ª Vara do Trabalho da Barra Funda</t>
  </si>
  <si>
    <t>0000642-38.2025.5.10.0019</t>
  </si>
  <si>
    <t>MARIA DE LOURDES D FARIAS</t>
  </si>
  <si>
    <t>Rua Salvador, N°120, 12º andar - Adrianópolis</t>
  </si>
  <si>
    <t>Manaus -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</si>
</sst>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R$&quot;\ #,##0;[Red]\-&quot;R$&quot;\ #,##0"/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9" fillId="0" borderId="0" applyFont="0" applyFill="0" applyBorder="0" applyAlignment="0" applyProtection="0"/>
    <xf numFmtId="0" fontId="2" fillId="0" borderId="1"/>
    <xf numFmtId="0" fontId="1" fillId="0" borderId="1"/>
  </cellStyleXfs>
  <cellXfs count="125">
    <xf numFmtId="0" fontId="0" fillId="0" borderId="0" xfId="0"/>
    <xf numFmtId="164" fontId="3" fillId="0" borderId="0" xfId="0" applyNumberFormat="1" applyFont="1"/>
    <xf numFmtId="0" fontId="4" fillId="0" borderId="0" xfId="0" applyFont="1"/>
    <xf numFmtId="164" fontId="4" fillId="2" borderId="1" xfId="0" applyNumberFormat="1" applyFont="1" applyFill="1" applyBorder="1"/>
    <xf numFmtId="164" fontId="4" fillId="3" borderId="1" xfId="0" applyNumberFormat="1" applyFont="1" applyFill="1" applyBorder="1"/>
    <xf numFmtId="164" fontId="4" fillId="4" borderId="1" xfId="0" applyNumberFormat="1" applyFont="1" applyFill="1" applyBorder="1"/>
    <xf numFmtId="164" fontId="4" fillId="5" borderId="1" xfId="0" applyNumberFormat="1" applyFont="1" applyFill="1" applyBorder="1"/>
    <xf numFmtId="164" fontId="4" fillId="6" borderId="1" xfId="0" applyNumberFormat="1" applyFont="1" applyFill="1" applyBorder="1"/>
    <xf numFmtId="164" fontId="4" fillId="7" borderId="1" xfId="0" applyNumberFormat="1" applyFont="1" applyFill="1" applyBorder="1"/>
    <xf numFmtId="164" fontId="4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 wrapText="1"/>
    </xf>
    <xf numFmtId="20" fontId="6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right" vertical="center"/>
    </xf>
    <xf numFmtId="164" fontId="4" fillId="2" borderId="4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center" vertical="center"/>
    </xf>
    <xf numFmtId="164" fontId="4" fillId="8" borderId="4" xfId="0" applyNumberFormat="1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 wrapText="1"/>
    </xf>
    <xf numFmtId="164" fontId="4" fillId="5" borderId="4" xfId="0" applyNumberFormat="1" applyFont="1" applyFill="1" applyBorder="1" applyAlignment="1">
      <alignment horizontal="center" vertical="center" wrapText="1"/>
    </xf>
    <xf numFmtId="164" fontId="4" fillId="6" borderId="4" xfId="0" applyNumberFormat="1" applyFont="1" applyFill="1" applyBorder="1" applyAlignment="1">
      <alignment horizontal="center" vertical="center" wrapText="1"/>
    </xf>
    <xf numFmtId="164" fontId="4" fillId="8" borderId="4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164" fontId="6" fillId="0" borderId="0" xfId="0" applyNumberFormat="1" applyFont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164" fontId="0" fillId="8" borderId="4" xfId="0" applyNumberFormat="1" applyFill="1" applyBorder="1" applyAlignment="1">
      <alignment horizontal="center" vertical="center"/>
    </xf>
    <xf numFmtId="164" fontId="0" fillId="6" borderId="4" xfId="0" applyNumberFormat="1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44" fontId="6" fillId="0" borderId="0" xfId="1" applyFont="1" applyAlignment="1">
      <alignment horizontal="center" vertical="center"/>
    </xf>
    <xf numFmtId="16" fontId="6" fillId="0" borderId="0" xfId="0" applyNumberFormat="1" applyFont="1" applyAlignment="1">
      <alignment horizontal="center" vertical="center" wrapText="1"/>
    </xf>
    <xf numFmtId="44" fontId="6" fillId="0" borderId="0" xfId="1" applyFont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/>
    <xf numFmtId="0" fontId="6" fillId="0" borderId="1" xfId="0" applyFont="1" applyBorder="1" applyAlignment="1">
      <alignment horizontal="center" vertical="center" wrapText="1"/>
    </xf>
    <xf numFmtId="6" fontId="6" fillId="0" borderId="0" xfId="0" applyNumberFormat="1" applyFont="1" applyAlignment="1">
      <alignment horizontal="center" vertical="center"/>
    </xf>
    <xf numFmtId="0" fontId="0" fillId="0" borderId="0" xfId="0"/>
    <xf numFmtId="0" fontId="0" fillId="0" borderId="0" xfId="0"/>
    <xf numFmtId="0" fontId="6" fillId="0" borderId="0" xfId="0" quotePrefix="1" applyFont="1" applyAlignment="1">
      <alignment horizontal="center" vertical="center" wrapText="1"/>
    </xf>
    <xf numFmtId="0" fontId="0" fillId="0" borderId="0" xfId="0"/>
    <xf numFmtId="49" fontId="6" fillId="0" borderId="0" xfId="1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9" fontId="3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left" vertical="center"/>
    </xf>
    <xf numFmtId="49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1" fillId="10" borderId="0" xfId="0" applyFont="1" applyFill="1" applyBorder="1" applyAlignment="1">
      <alignment horizontal="center" vertical="center" wrapText="1"/>
    </xf>
    <xf numFmtId="0" fontId="0" fillId="0" borderId="0" xfId="0"/>
    <xf numFmtId="0" fontId="6" fillId="0" borderId="0" xfId="0" applyFont="1" applyBorder="1" applyAlignment="1">
      <alignment horizontal="center" vertical="center" wrapText="1"/>
    </xf>
    <xf numFmtId="44" fontId="3" fillId="0" borderId="0" xfId="1" applyFont="1" applyAlignment="1">
      <alignment horizontal="center" vertical="center"/>
    </xf>
    <xf numFmtId="44" fontId="6" fillId="0" borderId="0" xfId="1" applyFont="1" applyAlignment="1">
      <alignment horizontal="left" vertical="center"/>
    </xf>
    <xf numFmtId="44" fontId="0" fillId="0" borderId="0" xfId="1" applyFont="1"/>
    <xf numFmtId="0" fontId="0" fillId="0" borderId="0" xfId="0"/>
    <xf numFmtId="0" fontId="0" fillId="0" borderId="0" xfId="0"/>
    <xf numFmtId="0" fontId="11" fillId="10" borderId="1" xfId="0" applyFont="1" applyFill="1" applyBorder="1" applyAlignment="1">
      <alignment horizontal="center" vertical="center" wrapText="1"/>
    </xf>
    <xf numFmtId="0" fontId="0" fillId="0" borderId="0" xfId="0"/>
    <xf numFmtId="0" fontId="12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6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wrapText="1"/>
    </xf>
    <xf numFmtId="0" fontId="4" fillId="8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164" fontId="4" fillId="2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4" fillId="8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</cellXfs>
  <cellStyles count="4">
    <cellStyle name="Moeda" xfId="1" builtinId="4"/>
    <cellStyle name="Normal" xfId="0" builtinId="0"/>
    <cellStyle name="Normal 2" xfId="2" xr:uid="{37A101C6-B0D5-46BD-ADD1-A44B84FF7E02}"/>
    <cellStyle name="Normal 3" xfId="3" xr:uid="{342D54B9-598D-495B-A66A-AE2B2A74BAFF}"/>
  </cellStyles>
  <dxfs count="13799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numFmt numFmtId="30" formatCode="@"/>
    </dxf>
    <dxf>
      <alignment textRotation="0" wrapText="1" indent="0" justifyLastLine="0" shrinkToFit="0" readingOrder="0"/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numFmt numFmtId="30" formatCode="@"/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alignment horizontal="center" vertical="center" textRotation="0" wrapText="1" indent="0" justifyLastLine="0" shrinkToFit="0" readingOrder="0"/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numFmt numFmtId="30" formatCode="@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13" defaultTableStyle="TableStyleMedium2" defaultPivotStyle="PivotStyleLight16">
    <tableStyle name="BALANÇO-style" pivot="0" count="3" xr9:uid="{00000000-0011-0000-FFFF-FFFF00000000}">
      <tableStyleElement type="headerRow" dxfId="13798"/>
      <tableStyleElement type="firstRowStripe" dxfId="13797"/>
      <tableStyleElement type="secondRowStripe" dxfId="13796"/>
    </tableStyle>
    <tableStyle name="JANEIRO-style" pivot="0" count="3" xr9:uid="{00000000-0011-0000-FFFF-FFFF01000000}">
      <tableStyleElement type="headerRow" dxfId="13795"/>
      <tableStyleElement type="firstRowStripe" dxfId="13794"/>
      <tableStyleElement type="secondRowStripe" dxfId="13793"/>
    </tableStyle>
    <tableStyle name="FEVEREIRO-style" pivot="0" count="3" xr9:uid="{00000000-0011-0000-FFFF-FFFF02000000}">
      <tableStyleElement type="headerRow" dxfId="13792"/>
      <tableStyleElement type="firstRowStripe" dxfId="13791"/>
      <tableStyleElement type="secondRowStripe" dxfId="13790"/>
    </tableStyle>
    <tableStyle name="MARÇO-style" pivot="0" count="3" xr9:uid="{00000000-0011-0000-FFFF-FFFF03000000}">
      <tableStyleElement type="headerRow" dxfId="13789"/>
      <tableStyleElement type="firstRowStripe" dxfId="13788"/>
      <tableStyleElement type="secondRowStripe" dxfId="13787"/>
    </tableStyle>
    <tableStyle name="ABRIL-style" pivot="0" count="3" xr9:uid="{00000000-0011-0000-FFFF-FFFF04000000}">
      <tableStyleElement type="headerRow" dxfId="13786"/>
      <tableStyleElement type="firstRowStripe" dxfId="13785"/>
      <tableStyleElement type="secondRowStripe" dxfId="13784"/>
    </tableStyle>
    <tableStyle name="MAIO-style" pivot="0" count="3" xr9:uid="{00000000-0011-0000-FFFF-FFFF05000000}">
      <tableStyleElement type="headerRow" dxfId="13783"/>
      <tableStyleElement type="firstRowStripe" dxfId="13782"/>
      <tableStyleElement type="secondRowStripe" dxfId="13781"/>
    </tableStyle>
    <tableStyle name="JUNHO-style" pivot="0" count="3" xr9:uid="{00000000-0011-0000-FFFF-FFFF06000000}">
      <tableStyleElement type="headerRow" dxfId="13780"/>
      <tableStyleElement type="firstRowStripe" dxfId="13779"/>
      <tableStyleElement type="secondRowStripe" dxfId="13778"/>
    </tableStyle>
    <tableStyle name="JULHO-style" pivot="0" count="3" xr9:uid="{00000000-0011-0000-FFFF-FFFF07000000}">
      <tableStyleElement type="headerRow" dxfId="13777"/>
      <tableStyleElement type="firstRowStripe" dxfId="13776"/>
      <tableStyleElement type="secondRowStripe" dxfId="13775"/>
    </tableStyle>
    <tableStyle name="AGOSTO-style" pivot="0" count="3" xr9:uid="{00000000-0011-0000-FFFF-FFFF08000000}">
      <tableStyleElement type="headerRow" dxfId="13774"/>
      <tableStyleElement type="firstRowStripe" dxfId="13773"/>
      <tableStyleElement type="secondRowStripe" dxfId="13772"/>
    </tableStyle>
    <tableStyle name="SETEMBRO-style" pivot="0" count="3" xr9:uid="{00000000-0011-0000-FFFF-FFFF09000000}">
      <tableStyleElement type="headerRow" dxfId="13771"/>
      <tableStyleElement type="firstRowStripe" dxfId="13770"/>
      <tableStyleElement type="secondRowStripe" dxfId="13769"/>
    </tableStyle>
    <tableStyle name="OUTUBRO-style" pivot="0" count="3" xr9:uid="{00000000-0011-0000-FFFF-FFFF0A000000}">
      <tableStyleElement type="headerRow" dxfId="13768"/>
      <tableStyleElement type="firstRowStripe" dxfId="13767"/>
      <tableStyleElement type="secondRowStripe" dxfId="13766"/>
    </tableStyle>
    <tableStyle name="NOVEMBRO-style" pivot="0" count="3" xr9:uid="{00000000-0011-0000-FFFF-FFFF0B000000}">
      <tableStyleElement type="headerRow" dxfId="13765"/>
      <tableStyleElement type="firstRowStripe" dxfId="13764"/>
      <tableStyleElement type="secondRowStripe" dxfId="13763"/>
    </tableStyle>
    <tableStyle name="DEZEMBRO-style" pivot="0" count="3" xr9:uid="{00000000-0011-0000-FFFF-FFFF0C000000}">
      <tableStyleElement type="headerRow" dxfId="13762"/>
      <tableStyleElement type="firstRowStripe" dxfId="13761"/>
      <tableStyleElement type="secondRowStripe" dxfId="137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de Valores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 FATURADO </c:v>
          </c:tx>
          <c:spPr>
            <a:solidFill>
              <a:srgbClr val="5B9BD5"/>
            </a:solidFill>
            <a:ln>
              <a:noFill/>
            </a:ln>
            <a:effectLst/>
            <a:sp3d/>
          </c:spPr>
          <c:invertIfNegative val="1"/>
          <c:cat>
            <c:strRef>
              <c:f>BALANÇO!$B$4:$B$15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BALANÇO!$C$4:$C$15</c:f>
              <c:numCache>
                <c:formatCode>_-"R$"\ * #,##0.00_-;\-"R$"\ * #,##0.00_-;_-"R$"\ * "-"??_-;_-@</c:formatCode>
                <c:ptCount val="12"/>
                <c:pt idx="0">
                  <c:v>9265.25</c:v>
                </c:pt>
                <c:pt idx="1">
                  <c:v>21209.25</c:v>
                </c:pt>
                <c:pt idx="2">
                  <c:v>21608.559999999998</c:v>
                </c:pt>
                <c:pt idx="3">
                  <c:v>27399.379999999997</c:v>
                </c:pt>
                <c:pt idx="4">
                  <c:v>24879.47</c:v>
                </c:pt>
                <c:pt idx="5">
                  <c:v>37820.120000000003</c:v>
                </c:pt>
                <c:pt idx="6">
                  <c:v>39452.250000000007</c:v>
                </c:pt>
                <c:pt idx="7">
                  <c:v>26653.540000000005</c:v>
                </c:pt>
                <c:pt idx="8">
                  <c:v>28175.570000000003</c:v>
                </c:pt>
                <c:pt idx="9">
                  <c:v>24788.000000000004</c:v>
                </c:pt>
                <c:pt idx="10">
                  <c:v>27363.640000000003</c:v>
                </c:pt>
                <c:pt idx="11">
                  <c:v>1950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  <a:sp3d/>
                </c14:spPr>
              </c14:invertSolidFillFmt>
            </c:ext>
            <c:ext xmlns:c16="http://schemas.microsoft.com/office/drawing/2014/chart" uri="{C3380CC4-5D6E-409C-BE32-E72D297353CC}">
              <c16:uniqueId val="{00000000-1EDC-4151-8050-CF51B93FA7FD}"/>
            </c:ext>
          </c:extLst>
        </c:ser>
        <c:ser>
          <c:idx val="1"/>
          <c:order val="1"/>
          <c:tx>
            <c:v> LUCRO </c:v>
          </c:tx>
          <c:spPr>
            <a:solidFill>
              <a:srgbClr val="ED7D31"/>
            </a:solidFill>
            <a:ln>
              <a:noFill/>
            </a:ln>
            <a:effectLst/>
            <a:sp3d/>
          </c:spPr>
          <c:invertIfNegative val="1"/>
          <c:cat>
            <c:strRef>
              <c:f>BALANÇO!$B$4:$B$15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BALANÇO!$D$4:$D$15</c:f>
              <c:numCache>
                <c:formatCode>_-"R$"\ * #,##0.00_-;\-"R$"\ * #,##0.00_-;_-"R$"\ * "-"??_-;_-@</c:formatCode>
                <c:ptCount val="12"/>
                <c:pt idx="0">
                  <c:v>6404.25</c:v>
                </c:pt>
                <c:pt idx="1">
                  <c:v>12807.48</c:v>
                </c:pt>
                <c:pt idx="2">
                  <c:v>12704.9</c:v>
                </c:pt>
                <c:pt idx="3">
                  <c:v>16233</c:v>
                </c:pt>
                <c:pt idx="4">
                  <c:v>15081.64</c:v>
                </c:pt>
                <c:pt idx="5">
                  <c:v>22316.3</c:v>
                </c:pt>
                <c:pt idx="6">
                  <c:v>23719.95</c:v>
                </c:pt>
                <c:pt idx="7">
                  <c:v>15493</c:v>
                </c:pt>
                <c:pt idx="8">
                  <c:v>15790</c:v>
                </c:pt>
                <c:pt idx="9">
                  <c:v>14820.1</c:v>
                </c:pt>
                <c:pt idx="10">
                  <c:v>12294.57</c:v>
                </c:pt>
                <c:pt idx="11">
                  <c:v>1200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  <a:sp3d/>
                </c14:spPr>
              </c14:invertSolidFillFmt>
            </c:ext>
            <c:ext xmlns:c16="http://schemas.microsoft.com/office/drawing/2014/chart" uri="{C3380CC4-5D6E-409C-BE32-E72D297353CC}">
              <c16:uniqueId val="{00000001-1EDC-4151-8050-CF51B93FA7FD}"/>
            </c:ext>
          </c:extLst>
        </c:ser>
        <c:ser>
          <c:idx val="2"/>
          <c:order val="2"/>
          <c:tx>
            <c:v> CUSTO </c:v>
          </c:tx>
          <c:spPr>
            <a:solidFill>
              <a:srgbClr val="A5A5A5"/>
            </a:solidFill>
            <a:ln>
              <a:noFill/>
            </a:ln>
            <a:effectLst/>
            <a:sp3d/>
          </c:spPr>
          <c:invertIfNegative val="1"/>
          <c:cat>
            <c:strRef>
              <c:f>BALANÇO!$B$4:$B$15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BALANÇO!$E$4:$E$15</c:f>
              <c:numCache>
                <c:formatCode>_-"R$"\ * #,##0.00_-;\-"R$"\ * #,##0.00_-;_-"R$"\ * "-"??_-;_-@</c:formatCode>
                <c:ptCount val="12"/>
                <c:pt idx="0">
                  <c:v>2861</c:v>
                </c:pt>
                <c:pt idx="1">
                  <c:v>8401.77</c:v>
                </c:pt>
                <c:pt idx="2">
                  <c:v>8903.6600000000017</c:v>
                </c:pt>
                <c:pt idx="3">
                  <c:v>11166.38</c:v>
                </c:pt>
                <c:pt idx="4">
                  <c:v>9797.8299999999981</c:v>
                </c:pt>
                <c:pt idx="5">
                  <c:v>15503.819999999998</c:v>
                </c:pt>
                <c:pt idx="6">
                  <c:v>15732.299999999997</c:v>
                </c:pt>
                <c:pt idx="7">
                  <c:v>11160.539999999999</c:v>
                </c:pt>
                <c:pt idx="8">
                  <c:v>12385.569999999998</c:v>
                </c:pt>
                <c:pt idx="9">
                  <c:v>9967.9</c:v>
                </c:pt>
                <c:pt idx="10">
                  <c:v>15069.07</c:v>
                </c:pt>
                <c:pt idx="11">
                  <c:v>750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  <a:sp3d/>
                </c14:spPr>
              </c14:invertSolidFillFmt>
            </c:ext>
            <c:ext xmlns:c16="http://schemas.microsoft.com/office/drawing/2014/chart" uri="{C3380CC4-5D6E-409C-BE32-E72D297353CC}">
              <c16:uniqueId val="{00000002-1EDC-4151-8050-CF51B93FA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9704228"/>
        <c:axId val="2076393749"/>
        <c:axId val="0"/>
      </c:bar3DChart>
      <c:catAx>
        <c:axId val="15297042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6393749"/>
        <c:crosses val="autoZero"/>
        <c:auto val="1"/>
        <c:lblAlgn val="ctr"/>
        <c:lblOffset val="100"/>
        <c:noMultiLvlLbl val="1"/>
      </c:catAx>
      <c:valAx>
        <c:axId val="20763937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97042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152399</xdr:colOff>
      <xdr:row>0</xdr:row>
      <xdr:rowOff>142875</xdr:rowOff>
    </xdr:from>
    <xdr:ext cx="17173576" cy="6734175"/>
    <xdr:graphicFrame macro="">
      <xdr:nvGraphicFramePr>
        <xdr:cNvPr id="1457077082" name="Chart 1">
          <a:extLst>
            <a:ext uri="{FF2B5EF4-FFF2-40B4-BE49-F238E27FC236}">
              <a16:creationId xmlns:a16="http://schemas.microsoft.com/office/drawing/2014/main" id="{00000000-0008-0000-0000-00005A3BD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I16">
  <tableColumns count="8">
    <tableColumn id="1" xr3:uid="{00000000-0010-0000-0000-000001000000}" name="MÊS"/>
    <tableColumn id="2" xr3:uid="{00000000-0010-0000-0000-000002000000}" name="FATURADO"/>
    <tableColumn id="3" xr3:uid="{00000000-0010-0000-0000-000003000000}" name="LUCRO"/>
    <tableColumn id="4" xr3:uid="{00000000-0010-0000-0000-000004000000}" name="CUSTO"/>
    <tableColumn id="5" xr3:uid="{00000000-0010-0000-0000-000005000000}" name="RECEBERÁ"/>
    <tableColumn id="6" xr3:uid="{00000000-0010-0000-0000-000006000000}" name="PAGARÁ"/>
    <tableColumn id="7" xr3:uid="{00000000-0010-0000-0000-000007000000}" name="PAGO"/>
    <tableColumn id="8" xr3:uid="{00000000-0010-0000-0000-000008000000}" name="RECEBIDO"/>
  </tableColumns>
  <tableStyleInfo name="BALANÇ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4:U59">
  <autoFilter ref="B4:U59" xr:uid="{00000000-000C-0000-FFFF-FFFF01000000}"/>
  <sortState xmlns:xlrd2="http://schemas.microsoft.com/office/spreadsheetml/2017/richdata2" ref="B5:U59">
    <sortCondition ref="H4:H59"/>
  </sortState>
  <tableColumns count="20">
    <tableColumn id="1" xr3:uid="{00000000-0010-0000-0100-000001000000}" name="SOLICITAÇÃO" dataDxfId="13759"/>
    <tableColumn id="2" xr3:uid="{00000000-0010-0000-0100-000002000000}" name="Nº. DOC9" dataDxfId="13758"/>
    <tableColumn id="3" xr3:uid="{00000000-0010-0000-0100-000003000000}" name="SOLICITANTE" dataDxfId="13757"/>
    <tableColumn id="4" xr3:uid="{00000000-0010-0000-0100-000004000000}" name="TEL. " dataDxfId="13756"/>
    <tableColumn id="5" xr3:uid="{00000000-0010-0000-0100-000005000000}" name="TIPO DE DILIGÊNCIA" dataDxfId="13755"/>
    <tableColumn id="6" xr3:uid="{00000000-0010-0000-0100-000006000000}" name="Processo" dataDxfId="13754"/>
    <tableColumn id="7" xr3:uid="{00000000-0010-0000-0100-000007000000}" name="DATA" dataDxfId="13753"/>
    <tableColumn id="8" xr3:uid="{00000000-0010-0000-0100-000008000000}" name="HORA" dataDxfId="13752"/>
    <tableColumn id="9" xr3:uid="{00000000-0010-0000-0100-000009000000}" name="LOCAL" dataDxfId="13751"/>
    <tableColumn id="10" xr3:uid="{00000000-0010-0000-0100-00000A000000}" name="Cidade - UF"/>
    <tableColumn id="11" xr3:uid="{00000000-0010-0000-0100-00000B000000}" name="VALOR"/>
    <tableColumn id="12" xr3:uid="{00000000-0010-0000-0100-00000C000000}" name="DATA PAG"/>
    <tableColumn id="13" xr3:uid="{00000000-0010-0000-0100-00000D000000}" name="PAGAM."/>
    <tableColumn id="14" xr3:uid="{00000000-0010-0000-0100-00000E000000}" name="CONTRATADO"/>
    <tableColumn id="15" xr3:uid="{00000000-0010-0000-0100-00000F000000}" name="TEL. 2"/>
    <tableColumn id="16" xr3:uid="{00000000-0010-0000-0100-000010000000}" name=" CUSTO"/>
    <tableColumn id="17" xr3:uid="{00000000-0010-0000-0100-000011000000}" name="PRAZO"/>
    <tableColumn id="18" xr3:uid="{00000000-0010-0000-0100-000012000000}" name="PAGO"/>
    <tableColumn id="19" xr3:uid="{00000000-0010-0000-0100-000013000000}" name="STATUS"/>
    <tableColumn id="20" xr3:uid="{00000000-0010-0000-0100-000014000000}" name="LUCRO"/>
  </tableColumns>
  <tableStyleInfo name="JANEIR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4:U105">
  <autoFilter ref="B4:U105" xr:uid="{00000000-000C-0000-FFFF-FFFF02000000}"/>
  <sortState xmlns:xlrd2="http://schemas.microsoft.com/office/spreadsheetml/2017/richdata2" ref="B5:U105">
    <sortCondition ref="H4:H105"/>
  </sortState>
  <tableColumns count="20">
    <tableColumn id="1" xr3:uid="{00000000-0010-0000-0200-000001000000}" name="SOLICITAÇÃO"/>
    <tableColumn id="2" xr3:uid="{00000000-0010-0000-0200-000002000000}" name="Nº. DOC9"/>
    <tableColumn id="3" xr3:uid="{00000000-0010-0000-0200-000003000000}" name="SOLICITANTE"/>
    <tableColumn id="4" xr3:uid="{00000000-0010-0000-0200-000004000000}" name="TEL. "/>
    <tableColumn id="5" xr3:uid="{00000000-0010-0000-0200-000005000000}" name="TIPO DE DILIGÊNCIA"/>
    <tableColumn id="6" xr3:uid="{00000000-0010-0000-0200-000006000000}" name="Processo"/>
    <tableColumn id="7" xr3:uid="{00000000-0010-0000-0200-000007000000}" name="DATA"/>
    <tableColumn id="8" xr3:uid="{00000000-0010-0000-0200-000008000000}" name="HORA"/>
    <tableColumn id="9" xr3:uid="{00000000-0010-0000-0200-000009000000}" name="LOCAL"/>
    <tableColumn id="10" xr3:uid="{00000000-0010-0000-0200-00000A000000}" name="Cidade - UF"/>
    <tableColumn id="11" xr3:uid="{00000000-0010-0000-0200-00000B000000}" name="VALOR" dataCellStyle="Moeda"/>
    <tableColumn id="12" xr3:uid="{00000000-0010-0000-0200-00000C000000}" name="DATA PAG"/>
    <tableColumn id="13" xr3:uid="{00000000-0010-0000-0200-00000D000000}" name="PAGAM."/>
    <tableColumn id="14" xr3:uid="{00000000-0010-0000-0200-00000E000000}" name="CONTRATADO"/>
    <tableColumn id="15" xr3:uid="{00000000-0010-0000-0200-00000F000000}" name="TEL. 2"/>
    <tableColumn id="16" xr3:uid="{00000000-0010-0000-0200-000010000000}" name=" CUSTO"/>
    <tableColumn id="17" xr3:uid="{00000000-0010-0000-0200-000011000000}" name="PRAZO"/>
    <tableColumn id="18" xr3:uid="{00000000-0010-0000-0200-000012000000}" name="PAGO"/>
    <tableColumn id="19" xr3:uid="{00000000-0010-0000-0200-000013000000}" name="STATUS"/>
    <tableColumn id="20" xr3:uid="{00000000-0010-0000-0200-000014000000}" name="LUCRO" dataCellStyle="Moeda">
      <calculatedColumnFormula>Table_3[[#This Row],[VALOR]]-Table_3[[#This Row],[ CUSTO]]</calculatedColumnFormula>
    </tableColumn>
  </tableColumns>
  <tableStyleInfo name="FEVEREIR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4:U107">
  <autoFilter ref="B4:U107" xr:uid="{00000000-000C-0000-FFFF-FFFF03000000}"/>
  <sortState xmlns:xlrd2="http://schemas.microsoft.com/office/spreadsheetml/2017/richdata2" ref="B5:U107">
    <sortCondition ref="B4:B107"/>
  </sortState>
  <tableColumns count="20">
    <tableColumn id="1" xr3:uid="{00000000-0010-0000-0300-000001000000}" name="SOLICITAÇÃO"/>
    <tableColumn id="2" xr3:uid="{00000000-0010-0000-0300-000002000000}" name="Nº. DOC9"/>
    <tableColumn id="3" xr3:uid="{00000000-0010-0000-0300-000003000000}" name="SOLICITANTE"/>
    <tableColumn id="4" xr3:uid="{00000000-0010-0000-0300-000004000000}" name="TEL. "/>
    <tableColumn id="5" xr3:uid="{00000000-0010-0000-0300-000005000000}" name="TIPO DE DILIGÊNCIA"/>
    <tableColumn id="21" xr3:uid="{FCF86261-7606-4B17-8F1D-20D27079F116}" name="Processo" dataDxfId="13750"/>
    <tableColumn id="6" xr3:uid="{00000000-0010-0000-0300-000006000000}" name="DATA"/>
    <tableColumn id="7" xr3:uid="{00000000-0010-0000-0300-000007000000}" name="HORA"/>
    <tableColumn id="8" xr3:uid="{00000000-0010-0000-0300-000008000000}" name="LOCAL"/>
    <tableColumn id="9" xr3:uid="{00000000-0010-0000-0300-000009000000}" name="Cidade - UF"/>
    <tableColumn id="10" xr3:uid="{00000000-0010-0000-0300-00000A000000}" name="VALOR"/>
    <tableColumn id="11" xr3:uid="{00000000-0010-0000-0300-00000B000000}" name="DATA PAG"/>
    <tableColumn id="12" xr3:uid="{00000000-0010-0000-0300-00000C000000}" name="PAGAM."/>
    <tableColumn id="13" xr3:uid="{00000000-0010-0000-0300-00000D000000}" name="CONTRATADO"/>
    <tableColumn id="14" xr3:uid="{00000000-0010-0000-0300-00000E000000}" name="TEL. 2"/>
    <tableColumn id="15" xr3:uid="{00000000-0010-0000-0300-00000F000000}" name=" CUSTO"/>
    <tableColumn id="17" xr3:uid="{00000000-0010-0000-0300-000011000000}" name="PRAZO"/>
    <tableColumn id="18" xr3:uid="{00000000-0010-0000-0300-000012000000}" name="PAGO"/>
    <tableColumn id="19" xr3:uid="{00000000-0010-0000-0300-000013000000}" name="STATUS"/>
    <tableColumn id="20" xr3:uid="{00000000-0010-0000-0300-000014000000}" name="LUCRO">
      <calculatedColumnFormula>Table_4[[#This Row],[VALOR]]-Table_4[[#This Row],[ CUSTO]]</calculatedColumnFormula>
    </tableColumn>
  </tableColumns>
  <tableStyleInfo name="MARÇO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4:U113">
  <autoFilter ref="B4:U113" xr:uid="{00000000-000C-0000-FFFF-FFFF04000000}"/>
  <sortState xmlns:xlrd2="http://schemas.microsoft.com/office/spreadsheetml/2017/richdata2" ref="B5:U113">
    <sortCondition ref="H4:H113"/>
  </sortState>
  <tableColumns count="20">
    <tableColumn id="1" xr3:uid="{00000000-0010-0000-0400-000001000000}" name="SOLICITAÇÃO"/>
    <tableColumn id="2" xr3:uid="{00000000-0010-0000-0400-000002000000}" name="Nº. DOC9"/>
    <tableColumn id="3" xr3:uid="{00000000-0010-0000-0400-000003000000}" name="SOLICITANTE"/>
    <tableColumn id="4" xr3:uid="{00000000-0010-0000-0400-000004000000}" name="TEL. "/>
    <tableColumn id="5" xr3:uid="{00000000-0010-0000-0400-000005000000}" name="TIPO DE DILIGÊNCIA"/>
    <tableColumn id="6" xr3:uid="{00000000-0010-0000-0400-000006000000}" name="Processo"/>
    <tableColumn id="7" xr3:uid="{00000000-0010-0000-0400-000007000000}" name="DATA"/>
    <tableColumn id="8" xr3:uid="{00000000-0010-0000-0400-000008000000}" name="HORA"/>
    <tableColumn id="9" xr3:uid="{00000000-0010-0000-0400-000009000000}" name="LOCAL"/>
    <tableColumn id="10" xr3:uid="{00000000-0010-0000-0400-00000A000000}" name="Cidade - UF" dataDxfId="13749"/>
    <tableColumn id="11" xr3:uid="{00000000-0010-0000-0400-00000B000000}" name="VALOR" dataCellStyle="Moeda"/>
    <tableColumn id="12" xr3:uid="{00000000-0010-0000-0400-00000C000000}" name="DATA PAG"/>
    <tableColumn id="13" xr3:uid="{00000000-0010-0000-0400-00000D000000}" name="PAGAM."/>
    <tableColumn id="14" xr3:uid="{00000000-0010-0000-0400-00000E000000}" name="CONTRATADO"/>
    <tableColumn id="15" xr3:uid="{00000000-0010-0000-0400-00000F000000}" name="TEL. 2"/>
    <tableColumn id="16" xr3:uid="{00000000-0010-0000-0400-000010000000}" name=" CUSTO" dataCellStyle="Moeda"/>
    <tableColumn id="17" xr3:uid="{00000000-0010-0000-0400-000011000000}" name="PRAZO"/>
    <tableColumn id="18" xr3:uid="{00000000-0010-0000-0400-000012000000}" name="PAGO"/>
    <tableColumn id="19" xr3:uid="{00000000-0010-0000-0400-000013000000}" name="STATUS"/>
    <tableColumn id="20" xr3:uid="{00000000-0010-0000-0400-000014000000}" name="LUCRO">
      <calculatedColumnFormula>Table_5[[#This Row],[VALOR]]-Table_5[[#This Row],[ CUSTO]]</calculatedColumnFormula>
    </tableColumn>
  </tableColumns>
  <tableStyleInfo name="ABRIL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6B38B43-9D27-4404-8A99-52848E852638}" name="Table_516" displayName="Table_516" ref="B4:U117">
  <autoFilter ref="B4:U117" xr:uid="{16B38B43-9D27-4404-8A99-52848E852638}"/>
  <sortState xmlns:xlrd2="http://schemas.microsoft.com/office/spreadsheetml/2017/richdata2" ref="B5:U117">
    <sortCondition ref="H4:H117"/>
  </sortState>
  <tableColumns count="20">
    <tableColumn id="1" xr3:uid="{C32EAF11-D3CD-47F1-BE49-622B8FB73664}" name="SOLICITAÇÃO"/>
    <tableColumn id="2" xr3:uid="{3E4C40B2-2660-454D-9845-D94A00591CCA}" name="Nº. DOC9"/>
    <tableColumn id="3" xr3:uid="{5CA47124-5B74-4CB9-B1FE-B4EE473AAB8A}" name="SOLICITANTE"/>
    <tableColumn id="4" xr3:uid="{52EE7EDD-5656-4924-959A-7DF5C6773F7B}" name="TEL. "/>
    <tableColumn id="5" xr3:uid="{AF81959A-5791-4F78-94C3-32C5AF8D0F1F}" name="TIPO DE DILIGÊNCIA"/>
    <tableColumn id="6" xr3:uid="{96EB9B14-397A-4F03-ABE3-D6FE505EF066}" name="Processo ou Cliente"/>
    <tableColumn id="7" xr3:uid="{1A5E6EEB-A787-42E3-8C0A-3769A381EC4D}" name="DATA"/>
    <tableColumn id="8" xr3:uid="{0AB7FF53-A012-4765-98BD-D41C4F868C8C}" name="HORA"/>
    <tableColumn id="9" xr3:uid="{00D122B7-F02A-4393-B913-82720F417BA7}" name="LOCAL"/>
    <tableColumn id="10" xr3:uid="{DA5D25AA-983A-478A-8BD5-8B6173C294C5}" name="Cidade - UF" dataDxfId="13748"/>
    <tableColumn id="11" xr3:uid="{682570CB-B8CE-403C-AD21-07FCB69D2784}" name="VALOR"/>
    <tableColumn id="12" xr3:uid="{3DAFCEBA-FED9-442D-80C9-079D19962373}" name="DATA PAG"/>
    <tableColumn id="13" xr3:uid="{3666AD9E-A31D-4CE0-B4CD-2BD69B7EE826}" name="PAGAM."/>
    <tableColumn id="14" xr3:uid="{3C9B2E81-3E75-4619-96A3-2B63FF05B709}" name="CONTRATADO" dataDxfId="13747"/>
    <tableColumn id="15" xr3:uid="{A79B7BCB-6ECA-43CE-A36F-DAB13B97705B}" name="TEL. 2"/>
    <tableColumn id="16" xr3:uid="{61C583EB-A304-4B34-9AA8-EA2EE6249921}" name=" CUSTO" dataCellStyle="Moeda"/>
    <tableColumn id="17" xr3:uid="{FFEA6CCA-0126-4A2D-B492-BA22D97D2CC9}" name="PRAZO"/>
    <tableColumn id="18" xr3:uid="{34965C2C-9DF1-4079-A4AD-E1E90C818B50}" name="PAGO"/>
    <tableColumn id="19" xr3:uid="{25C7DA4B-3185-480A-BFBA-10E9348298A8}" name="STATUS"/>
    <tableColumn id="20" xr3:uid="{E07ED0D0-7BA0-4B64-9235-A6331438E155}" name="LUCRO">
      <calculatedColumnFormula>Table_516[[#This Row],[VALOR]]-Table_516[[#This Row],[ CUSTO]]</calculatedColumnFormula>
    </tableColumn>
  </tableColumns>
  <tableStyleInfo name="ABRIL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73AC2CD-B1A6-4984-8A2A-89064B26E682}" name="Table_518" displayName="Table_518" ref="B4:U178">
  <autoFilter ref="B4:U178" xr:uid="{973AC2CD-B1A6-4984-8A2A-89064B26E682}"/>
  <sortState xmlns:xlrd2="http://schemas.microsoft.com/office/spreadsheetml/2017/richdata2" ref="B5:U178">
    <sortCondition ref="U4:U178"/>
  </sortState>
  <tableColumns count="20">
    <tableColumn id="1" xr3:uid="{4EDF018C-1D06-4A91-A667-EAFE3E87C7A3}" name="SOLICITAÇÃO"/>
    <tableColumn id="2" xr3:uid="{2C0C3075-DD4F-4241-BEE3-7A6ADC6906B7}" name="Nº. DOC9"/>
    <tableColumn id="3" xr3:uid="{D026C8E8-9E53-4E7C-90E9-25E7622A8C1E}" name="SOLICITANTE"/>
    <tableColumn id="4" xr3:uid="{26F58A8A-F849-4913-A4B8-2F1D53F43659}" name="TEL. "/>
    <tableColumn id="5" xr3:uid="{04A3FC33-5DDB-4A4A-B22D-7187BE1E8478}" name="TIPO DE DILIGÊNCIA"/>
    <tableColumn id="6" xr3:uid="{2BD420F3-9A33-4147-AD19-BF15819714E7}" name="Processo"/>
    <tableColumn id="7" xr3:uid="{3244AE3D-C59C-4F7B-97EC-F5B6272E9312}" name="DATA"/>
    <tableColumn id="8" xr3:uid="{1BA14F35-0A30-4142-9148-1B3520DF3D67}" name="HORA"/>
    <tableColumn id="9" xr3:uid="{3799EE52-DED1-4C94-A2C4-DDB8CB77AA0B}" name="LOCAL"/>
    <tableColumn id="10" xr3:uid="{16A294B3-C425-43C5-B753-EB27D23732D8}" name="Cidade - UF" dataDxfId="13746"/>
    <tableColumn id="11" xr3:uid="{78776BA9-28AA-4D3E-A849-ED43BC0292BE}" name="VALOR" dataCellStyle="Moeda"/>
    <tableColumn id="12" xr3:uid="{C54C3374-7B14-4F65-8363-5D5BDA2E1328}" name="DATA PAG"/>
    <tableColumn id="13" xr3:uid="{345722B7-6F1B-4DE3-AD40-235205E36D70}" name="PAGAM."/>
    <tableColumn id="14" xr3:uid="{65C39CA6-4D71-4B05-8033-861D9454BF79}" name="CONTRATADO" dataDxfId="13745"/>
    <tableColumn id="15" xr3:uid="{62D04448-C659-4995-A398-6E0F8BD12CE8}" name="TEL. 2" dataDxfId="13744"/>
    <tableColumn id="16" xr3:uid="{18BC85AA-17DB-42F0-A914-F1470CF6D4B4}" name=" CUSTO" dataCellStyle="Moeda"/>
    <tableColumn id="17" xr3:uid="{46CF5880-C04C-42BB-B8C8-78A87B5C109C}" name="PRAZO"/>
    <tableColumn id="18" xr3:uid="{8705E991-F61F-4F79-A043-0A1DEA59249E}" name="PAGO"/>
    <tableColumn id="19" xr3:uid="{A3578C98-76D3-463E-B882-1C2AA68ADDFA}" name="STATUS"/>
    <tableColumn id="20" xr3:uid="{0EAA082F-6886-46A5-A87B-C17A144E6309}" name="LUCRO">
      <calculatedColumnFormula>Table_518[[#This Row],[VALOR]]-Table_518[[#This Row],[ CUSTO]]</calculatedColumnFormula>
    </tableColumn>
  </tableColumns>
  <tableStyleInfo name="ABRIL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F757DF6-60B4-428E-A5B1-007BEF8EC8BE}" name="Table_520" displayName="Table_520" ref="B4:U193">
  <autoFilter ref="B4:U193" xr:uid="{6F757DF6-60B4-428E-A5B1-007BEF8EC8BE}"/>
  <sortState xmlns:xlrd2="http://schemas.microsoft.com/office/spreadsheetml/2017/richdata2" ref="B5:U193">
    <sortCondition ref="B4:B193"/>
  </sortState>
  <tableColumns count="20">
    <tableColumn id="1" xr3:uid="{FD300E4C-96A5-4060-94C7-37E0707AFDE9}" name="SOLICITAÇÃO"/>
    <tableColumn id="2" xr3:uid="{6F7B558C-7831-4ED6-9694-F646B6BC628B}" name="Nº. DOC9" dataDxfId="13743"/>
    <tableColumn id="3" xr3:uid="{48A04D5E-CBAA-4198-AC1E-0EA223C1899D}" name="SOLICITANTE"/>
    <tableColumn id="4" xr3:uid="{E3768A2E-FB36-47C0-8F25-65640149DE0C}" name="TEL. "/>
    <tableColumn id="5" xr3:uid="{B62E1A35-D294-46B7-8C73-677C7558ED8D}" name="TIPO DE DILIGÊNCIA"/>
    <tableColumn id="6" xr3:uid="{79189212-A868-46DD-8396-D31B2B535FB0}" name="Processo"/>
    <tableColumn id="7" xr3:uid="{D374A9BA-9203-447A-A36C-D1133A390D82}" name="DATA"/>
    <tableColumn id="8" xr3:uid="{9076EE77-FF41-45F1-A406-4D7DD4D9877D}" name="HORA"/>
    <tableColumn id="9" xr3:uid="{8E40F7A0-849A-4CF1-879A-E52C9CA81086}" name="LOCAL"/>
    <tableColumn id="10" xr3:uid="{02660D8E-E4D4-4FB2-9548-C431E873C442}" name="Cidade - UF"/>
    <tableColumn id="11" xr3:uid="{B40EF6D3-0FE7-4A2C-99C7-74C02E4C5F61}" name="VALOR"/>
    <tableColumn id="12" xr3:uid="{C6ABE8A4-DB99-4493-9550-4E60CAB85405}" name="DATA PAG"/>
    <tableColumn id="13" xr3:uid="{DD2E7FE1-A03A-4375-B80B-334CD8DDA042}" name="PAGAM."/>
    <tableColumn id="14" xr3:uid="{C5906030-DBCE-44F6-BE93-43237B693D1B}" name="CONTRATADO"/>
    <tableColumn id="15" xr3:uid="{C3ECA751-E2B9-4D07-975F-1229457623AD}" name="TEL. 2"/>
    <tableColumn id="16" xr3:uid="{775A2AA8-3402-4D64-A798-8D0A0367692E}" name=" CUSTO"/>
    <tableColumn id="17" xr3:uid="{9922D8F5-DE51-4F4D-B138-CFF32C02BC05}" name="PRAZO"/>
    <tableColumn id="18" xr3:uid="{91169A92-A55B-4C6E-AD88-340E7AB81C35}" name="PAGO"/>
    <tableColumn id="19" xr3:uid="{B2747D37-B9E9-4D32-B4B4-C3DE2E267D5D}" name="STATUS"/>
    <tableColumn id="20" xr3:uid="{B0264132-3750-4A5C-B602-6FE8D61B8576}" name="LUCRO">
      <calculatedColumnFormula>Table_520[[#This Row],[VALOR]]-Table_520[[#This Row],[ CUSTO]]</calculatedColumnFormula>
    </tableColumn>
  </tableColumns>
  <tableStyleInfo name="ABRIL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2A4FB30-F3C7-4061-B234-7642BC661CC5}" name="Table_523" displayName="Table_523" ref="B4:U156">
  <autoFilter ref="B4:U156" xr:uid="{A2A4FB30-F3C7-4061-B234-7642BC661CC5}"/>
  <sortState xmlns:xlrd2="http://schemas.microsoft.com/office/spreadsheetml/2017/richdata2" ref="B5:U156">
    <sortCondition ref="Q4:Q156"/>
  </sortState>
  <tableColumns count="20">
    <tableColumn id="1" xr3:uid="{3B434F34-A24B-49C7-9B22-AB5AE92A500A}" name="SOLICITAÇÃO"/>
    <tableColumn id="2" xr3:uid="{B0AE426F-0F10-47C2-A818-81EC9EE36265}" name="Nº. DOC9"/>
    <tableColumn id="3" xr3:uid="{8FE2B4DF-CB87-4C42-8785-9D6EF357D554}" name="SOLICITANTE"/>
    <tableColumn id="4" xr3:uid="{3FB60C2F-1DDC-49B2-9DD9-0960B51197C4}" name="TEL. "/>
    <tableColumn id="5" xr3:uid="{BFE6555F-D02C-4948-9B29-5A2475637842}" name="TIPO DE DILIGÊNCIA"/>
    <tableColumn id="6" xr3:uid="{C15A476A-9C58-4410-A61B-C57BFECC1859}" name="Processo"/>
    <tableColumn id="7" xr3:uid="{58731829-0C6F-4A0A-9D13-055DB59C0F9F}" name="DATA"/>
    <tableColumn id="8" xr3:uid="{8F71DE64-4AB2-4234-85C6-3202DD9B6669}" name="HORA"/>
    <tableColumn id="9" xr3:uid="{E1A2C52C-78DB-4109-96AB-BCB3EE4C1468}" name="LOCAL"/>
    <tableColumn id="10" xr3:uid="{99E0B57D-6C76-4863-B63A-3BD665692D4B}" name="Cidade - UF"/>
    <tableColumn id="11" xr3:uid="{9B4B4CF2-0BDC-481D-AC57-FE6BC46F6C30}" name="VALOR"/>
    <tableColumn id="12" xr3:uid="{76E5DEB2-B33D-4022-ACE1-61C9CBB96579}" name="DATA PAG" dataDxfId="13742"/>
    <tableColumn id="13" xr3:uid="{13B2F5D0-45C6-4107-8DDD-7BC8A970F6A6}" name="PAGAM."/>
    <tableColumn id="14" xr3:uid="{39ABDDBF-5A5F-4D3E-9A84-24739085A609}" name="CONTRATADO"/>
    <tableColumn id="15" xr3:uid="{E52FCAC4-DE2F-4314-A75D-AB55713AE925}" name="TEL. 2"/>
    <tableColumn id="16" xr3:uid="{46DF58CE-92A8-4ABE-810E-082B392AEFAE}" name=" CUSTO"/>
    <tableColumn id="17" xr3:uid="{7F520BC5-267F-4E7F-8BD7-919B2829A0DB}" name="PRAZO"/>
    <tableColumn id="18" xr3:uid="{4707E93A-630F-4362-A364-DFA04489D189}" name="PAGO"/>
    <tableColumn id="19" xr3:uid="{133B782F-10B7-46FF-9DEB-06F0F4F4CE6E}" name="STATUS"/>
    <tableColumn id="20" xr3:uid="{7BCD1CCD-8E3B-4068-AC65-AA3B1AC92DF0}" name="LUCRO">
      <calculatedColumnFormula>Table_523[[#This Row],[VALOR]]-Table_523[[#This Row],[ CUSTO]]</calculatedColumnFormula>
    </tableColumn>
  </tableColumns>
  <tableStyleInfo name="ABRIL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CB07794-327A-44D0-A607-7F767CF0C3F6}" name="Table_525" displayName="Table_525" ref="B4:U160">
  <autoFilter ref="B4:U160" xr:uid="{9CB07794-327A-44D0-A607-7F767CF0C3F6}"/>
  <sortState xmlns:xlrd2="http://schemas.microsoft.com/office/spreadsheetml/2017/richdata2" ref="B5:U160">
    <sortCondition ref="H4:H160"/>
  </sortState>
  <tableColumns count="20">
    <tableColumn id="1" xr3:uid="{7CEE0491-1314-4CBD-8BBF-25C71A835F6E}" name="SOLICITAÇÃO"/>
    <tableColumn id="2" xr3:uid="{326231C7-9D74-47AA-AF4E-1AE386B4A718}" name="Nº. DOC9" dataDxfId="12631"/>
    <tableColumn id="3" xr3:uid="{40E41C5A-14C4-45E1-92A0-282E45EDD543}" name="SOLICITANTE"/>
    <tableColumn id="4" xr3:uid="{4B970F13-91E7-4CD9-8144-5862DC0985EF}" name="TEL. "/>
    <tableColumn id="5" xr3:uid="{1DE0A1B9-38F3-41DF-9B55-054251F5C97F}" name="TIPO DE DILIGÊNCIA"/>
    <tableColumn id="6" xr3:uid="{6BB6811E-ED48-4DB8-8435-495C72CBB208}" name="Processo"/>
    <tableColumn id="7" xr3:uid="{A9E3084F-A7BF-4AB5-AD77-E66287D17799}" name="DATA"/>
    <tableColumn id="8" xr3:uid="{B8B79205-0580-46DC-93CE-A6C4BE84B12D}" name="HORA"/>
    <tableColumn id="9" xr3:uid="{7A9E23A2-ECA2-4128-BA2D-ED211A9496B8}" name="LOCAL"/>
    <tableColumn id="10" xr3:uid="{B9DB4B8C-3CF1-46C3-B8AF-AC5DA122F6E5}" name="Cidade - UF"/>
    <tableColumn id="11" xr3:uid="{F2679B2E-414C-49F2-BB53-BC04B7D6AF4E}" name="VALOR"/>
    <tableColumn id="12" xr3:uid="{16AE569D-9A59-499B-912B-6DA686D71B9D}" name="DATA PAG"/>
    <tableColumn id="13" xr3:uid="{3A076707-29B5-4B4A-923D-D2841DDFAABE}" name="PAGAM."/>
    <tableColumn id="14" xr3:uid="{2E173174-3DC4-4C84-BBBA-93E5ED1461E7}" name="CONTRATADO"/>
    <tableColumn id="15" xr3:uid="{1E316A84-C0F8-4736-B873-B620824D3CBD}" name="TEL. 2"/>
    <tableColumn id="16" xr3:uid="{358D4359-69E4-4F6D-B518-B90BDCF6A3FC}" name=" CUSTO" dataCellStyle="Moeda"/>
    <tableColumn id="17" xr3:uid="{DE74DF60-9645-4567-9D0D-66FF1F86C95A}" name="PRAZO"/>
    <tableColumn id="18" xr3:uid="{CB7C997D-206B-40F6-A693-1F2E9AF3AE66}" name="PAGO"/>
    <tableColumn id="19" xr3:uid="{9832C507-E9A7-403A-88D3-52D426AFBB55}" name="STATUS"/>
    <tableColumn id="20" xr3:uid="{DDF080BA-F686-483B-A7D7-145B391BD6A0}" name="LUCRO">
      <calculatedColumnFormula>Table_525[[#This Row],[VALOR]]-Table_525[[#This Row],[ CUSTO]]</calculatedColumnFormula>
    </tableColumn>
  </tableColumns>
  <tableStyleInfo name="ABRIL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3E94595-ECB7-4C44-9836-D2CCD15F6185}" name="Table_527" displayName="Table_527" ref="B4:U109">
  <autoFilter ref="B4:U109" xr:uid="{43E94595-ECB7-4C44-9836-D2CCD15F6185}">
    <filterColumn colId="2">
      <filters>
        <filter val="Yasmin Marques / Ana Flavia"/>
        <filter val="Yasmin Marques / Mariane Trovalim"/>
      </filters>
    </filterColumn>
  </autoFilter>
  <sortState xmlns:xlrd2="http://schemas.microsoft.com/office/spreadsheetml/2017/richdata2" ref="B5:U109">
    <sortCondition ref="H4:H109"/>
  </sortState>
  <tableColumns count="20">
    <tableColumn id="1" xr3:uid="{A41C161C-4415-47B1-A1B3-FBF522B807D0}" name="SOLICITAÇÃO"/>
    <tableColumn id="2" xr3:uid="{C16BF1CA-72E8-4ED2-8095-652AACDA5AA0}" name="Nº. DOC9"/>
    <tableColumn id="3" xr3:uid="{AA6E4A70-0A1E-43F0-829F-CBF34E4C2812}" name="SOLICITANTE"/>
    <tableColumn id="4" xr3:uid="{6E449A53-1681-40A0-9190-0409E010FE72}" name="TEL. "/>
    <tableColumn id="5" xr3:uid="{FC4A858C-69F1-49B1-B33C-479C2B5AF184}" name="TIPO DE DILIGÊNCIA"/>
    <tableColumn id="6" xr3:uid="{5B1AD538-0487-4E7A-9822-66155F72A97E}" name="Processo"/>
    <tableColumn id="7" xr3:uid="{CDB9CF99-A785-4339-A884-4EEFFF6C4D0F}" name="DATA"/>
    <tableColumn id="8" xr3:uid="{44FE680C-103A-4EC0-BD15-B42BF58351CE}" name="HORA"/>
    <tableColumn id="9" xr3:uid="{C3764E6B-8DE0-4466-98ED-7B5713C94F5A}" name="LOCAL"/>
    <tableColumn id="10" xr3:uid="{4F7D924C-AB69-47A3-9B44-20D0084E06BD}" name="Cidade - UF"/>
    <tableColumn id="11" xr3:uid="{CF0176E7-4389-4F2F-81FB-8F9B6D1F5228}" name="VALOR"/>
    <tableColumn id="12" xr3:uid="{7F875E22-8E51-4DD1-9688-FE136254D642}" name="DATA PAG" dataDxfId="10874"/>
    <tableColumn id="13" xr3:uid="{5018C58C-BBFA-4970-92F6-CC99497BBC78}" name="PAGAM."/>
    <tableColumn id="14" xr3:uid="{BC281AF4-BDF8-435D-A89D-2E440FE2E692}" name="CONTRATADO"/>
    <tableColumn id="15" xr3:uid="{3060B4B7-74FD-495F-BBBB-71CEB6474988}" name="TEL. 2"/>
    <tableColumn id="16" xr3:uid="{3FEE9E6C-35DF-4A4E-8FAC-F76703E6E418}" name=" CUSTO" dataCellStyle="Moeda"/>
    <tableColumn id="17" xr3:uid="{CFE89CB6-0A92-4A94-8D55-D0704DD7A496}" name="PRAZO"/>
    <tableColumn id="18" xr3:uid="{8F3052BC-9BE3-49D1-90DE-496BBA56EF1E}" name="PAGO"/>
    <tableColumn id="19" xr3:uid="{9B30B7DC-5767-4C19-8DFA-FFDAB5B44A2E}" name="STATUS"/>
    <tableColumn id="20" xr3:uid="{F3DB44B3-2301-46AD-ADE2-1A778366343C}" name="LUCRO">
      <calculatedColumnFormula>Table_527[[#This Row],[VALOR]]-Table_527[[#This Row],[ CUSTO]]</calculatedColumnFormula>
    </tableColumn>
  </tableColumns>
  <tableStyleInfo name="ABRIL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ECFEE1F-80B9-4613-848A-32331FF94203}" name="Table_529" displayName="Table_529" ref="B4:U143">
  <autoFilter ref="B4:U143" xr:uid="{8ECFEE1F-80B9-4613-848A-32331FF94203}"/>
  <sortState xmlns:xlrd2="http://schemas.microsoft.com/office/spreadsheetml/2017/richdata2" ref="B6:U135">
    <sortCondition ref="H4:H143"/>
  </sortState>
  <tableColumns count="20">
    <tableColumn id="1" xr3:uid="{F7D5D4BF-80B5-4608-9281-BECF0DFE8BBC}" name="SOLICITAÇÃO"/>
    <tableColumn id="2" xr3:uid="{841DE2D4-4409-444E-BEFB-4814BB33D405}" name="Nº. DOC9" dataDxfId="10035"/>
    <tableColumn id="3" xr3:uid="{408B544F-6EF4-4813-B031-322F63AE717A}" name="SOLICITANTE"/>
    <tableColumn id="4" xr3:uid="{3131106E-E2DF-4EF2-833A-2D12DD552101}" name="TEL. "/>
    <tableColumn id="5" xr3:uid="{38FD469E-77C2-4D94-AA39-B85E423D35C7}" name="TIPO DE DILIGÊNCIA"/>
    <tableColumn id="6" xr3:uid="{66ACFE38-7B40-474B-8997-7DDBAEB97650}" name="Processo"/>
    <tableColumn id="7" xr3:uid="{FE53A0AC-5D77-4AEA-8447-D6532C4FC2BA}" name="DATA"/>
    <tableColumn id="8" xr3:uid="{D6518199-B2AF-4A2B-AADA-552FF6CC8E62}" name="HORA"/>
    <tableColumn id="9" xr3:uid="{F2E9A904-3014-41F4-BA42-9452DF5F3D5A}" name="LOCAL"/>
    <tableColumn id="10" xr3:uid="{40A73A7E-AE1B-4D13-B98A-BD217E03A364}" name="Cidade - UF"/>
    <tableColumn id="11" xr3:uid="{F5A7D867-E391-42D6-BF4E-883168D29B0E}" name="VALOR"/>
    <tableColumn id="12" xr3:uid="{E2344FE0-47F9-45E8-9C06-243EB2750705}" name="DATA PAG" dataDxfId="10034"/>
    <tableColumn id="13" xr3:uid="{B6568D23-0D89-4C20-ADF9-6BBECA533856}" name="PAGAM."/>
    <tableColumn id="14" xr3:uid="{3D6E5CD1-468C-4E10-839F-135210B1B54C}" name="CONTRATADO"/>
    <tableColumn id="15" xr3:uid="{D47D3367-92A4-4983-AD4A-89FB066270E7}" name="TEL. 2"/>
    <tableColumn id="16" xr3:uid="{EE2E9DB8-478F-4DD0-8F3E-71E6079AA6F6}" name=" CUSTO"/>
    <tableColumn id="17" xr3:uid="{735FAB23-6471-4FBA-B0DB-5FB0AB7B4C68}" name="PRAZO"/>
    <tableColumn id="18" xr3:uid="{3C99E2B6-5581-4B86-9A73-492F44D4A3B8}" name="PAGO"/>
    <tableColumn id="19" xr3:uid="{CC7BE68E-3AF5-4E9B-98B0-EEBE03962538}" name="STATUS"/>
    <tableColumn id="20" xr3:uid="{012701D9-8CDB-4431-AB27-31AD563FB059}" name="LUCRO">
      <calculatedColumnFormula>Table_529[[#This Row],[VALOR]]-Table_529[[#This Row],[ CUSTO]]</calculatedColumnFormula>
    </tableColumn>
  </tableColumns>
  <tableStyleInfo name="ABRIL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835A895-E7AD-4AFE-A734-6768A5F4E7C3}" name="Table_531" displayName="Table_531" ref="B4:U70">
  <autoFilter ref="B4:U70" xr:uid="{A835A895-E7AD-4AFE-A734-6768A5F4E7C3}"/>
  <sortState xmlns:xlrd2="http://schemas.microsoft.com/office/spreadsheetml/2017/richdata2" ref="B5:U70">
    <sortCondition ref="B4:B70"/>
  </sortState>
  <tableColumns count="20">
    <tableColumn id="1" xr3:uid="{200710D9-7611-4931-9EE0-8DAC272ACEB9}" name="SOLICITAÇÃO"/>
    <tableColumn id="2" xr3:uid="{3FBF7FD0-56C1-4EAA-8064-1886C07D966B}" name="Nº. DOC9"/>
    <tableColumn id="3" xr3:uid="{AF50A844-FBD5-46DB-BC18-F99F812FFAB3}" name="SOLICITANTE"/>
    <tableColumn id="4" xr3:uid="{533546C9-CFB9-4D7E-8B71-07EFE0E5DC8E}" name="TEL. "/>
    <tableColumn id="5" xr3:uid="{CCF9E3D6-CF4E-4B87-93FB-8C3959899D14}" name="TIPO DE DILIGÊNCIA"/>
    <tableColumn id="6" xr3:uid="{12931B29-9226-4CE3-A237-A7980D836DC6}" name="Processo"/>
    <tableColumn id="7" xr3:uid="{2F41935B-A05F-47EE-BDCB-3BE7942C6C95}" name="DATA"/>
    <tableColumn id="8" xr3:uid="{78140C74-7196-425B-BFE8-FDF64326E68E}" name="HORA"/>
    <tableColumn id="9" xr3:uid="{4BAA0F7B-AEC2-4DA7-92C9-1D81A9E06180}" name="LOCAL"/>
    <tableColumn id="10" xr3:uid="{509ED4DF-0674-49D5-BC8A-A66BE69A08E2}" name="Cidade - UF"/>
    <tableColumn id="11" xr3:uid="{714D540C-749F-4F78-AE45-C55E1127C429}" name="VALOR"/>
    <tableColumn id="12" xr3:uid="{37AE79A6-4609-4201-B8EF-D6C4B9CA1E5B}" name="DATA PAG"/>
    <tableColumn id="13" xr3:uid="{DA04460F-9DD8-443F-B35C-7486AA00F719}" name="PAGAM."/>
    <tableColumn id="14" xr3:uid="{65CB4EB3-A36E-4498-B23E-4B16AC7832B5}" name="CONTRATADO"/>
    <tableColumn id="15" xr3:uid="{204EC08B-4A92-4F71-868A-B053639E51A3}" name="TEL. 2"/>
    <tableColumn id="16" xr3:uid="{0B7BE822-E8D2-4810-BE7F-D2F3058AC6A6}" name=" CUSTO"/>
    <tableColumn id="17" xr3:uid="{D91E790A-2485-46F5-BC80-17B754D81C43}" name="PRAZO"/>
    <tableColumn id="18" xr3:uid="{745DC43D-FEDD-424E-A6D2-05344C609C00}" name="PAGO"/>
    <tableColumn id="19" xr3:uid="{97AFC79C-B8AF-4D8E-8014-4E5A72DE1576}" name="STATUS"/>
    <tableColumn id="20" xr3:uid="{4B39867A-20F7-4D0B-AB93-79C3BEE6F56F}" name="LUCRO">
      <calculatedColumnFormula>Table_531[[#This Row],[VALOR]]-Table_531[[#This Row],[ CUSTO]]</calculatedColumnFormula>
    </tableColumn>
  </tableColumns>
  <tableStyleInfo name="ABRI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1:A1000"/>
  <sheetViews>
    <sheetView workbookViewId="0"/>
  </sheetViews>
  <sheetFormatPr defaultColWidth="14.42578125" defaultRowHeight="15" customHeight="1" x14ac:dyDescent="0.25"/>
  <cols>
    <col min="1" max="27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>
      <selection activeCell="I16" sqref="I16"/>
    </sheetView>
  </sheetViews>
  <sheetFormatPr defaultColWidth="14.42578125" defaultRowHeight="15" customHeight="1" x14ac:dyDescent="0.25"/>
  <cols>
    <col min="1" max="1" width="8.7109375" customWidth="1"/>
    <col min="2" max="2" width="11.5703125" customWidth="1"/>
    <col min="3" max="4" width="14.5703125" customWidth="1"/>
    <col min="5" max="5" width="14.28515625" bestFit="1" customWidth="1"/>
    <col min="6" max="7" width="12.140625" bestFit="1" customWidth="1"/>
    <col min="8" max="9" width="14" customWidth="1"/>
    <col min="10" max="26" width="8.7109375" customWidth="1"/>
  </cols>
  <sheetData>
    <row r="1" spans="1:26" x14ac:dyDescent="0.25">
      <c r="C1" s="1"/>
      <c r="D1" s="1"/>
      <c r="E1" s="1"/>
      <c r="F1" s="1"/>
      <c r="G1" s="1"/>
      <c r="H1" s="1"/>
      <c r="I1" s="1"/>
    </row>
    <row r="2" spans="1:26" x14ac:dyDescent="0.25">
      <c r="B2" s="57" t="s">
        <v>0</v>
      </c>
      <c r="C2" s="1"/>
      <c r="D2" s="1"/>
      <c r="E2" s="1"/>
      <c r="F2" s="1"/>
      <c r="G2" s="1"/>
      <c r="H2" s="1"/>
      <c r="I2" s="1"/>
    </row>
    <row r="3" spans="1:26" x14ac:dyDescent="0.25">
      <c r="B3" s="57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26" x14ac:dyDescent="0.25">
      <c r="B4" s="57" t="s">
        <v>9</v>
      </c>
      <c r="C4" s="1">
        <f>JANEIRO!D64</f>
        <v>9265.25</v>
      </c>
      <c r="D4" s="1">
        <f>JANEIRO!D65</f>
        <v>6404.25</v>
      </c>
      <c r="E4" s="1">
        <f>JANEIRO!D66</f>
        <v>2861</v>
      </c>
      <c r="F4" s="1">
        <f>JANEIRO!D67</f>
        <v>0</v>
      </c>
      <c r="G4" s="1">
        <f>JANEIRO!D68</f>
        <v>0</v>
      </c>
      <c r="H4" s="1">
        <f>JANEIRO!D69</f>
        <v>2861</v>
      </c>
      <c r="I4" s="1">
        <f>JANEIRO!D70</f>
        <v>6404.25</v>
      </c>
    </row>
    <row r="5" spans="1:26" x14ac:dyDescent="0.25">
      <c r="B5" s="57" t="s">
        <v>10</v>
      </c>
      <c r="C5" s="1">
        <f>FEVEREIRO!D112</f>
        <v>21209.25</v>
      </c>
      <c r="D5" s="1">
        <f>FEVEREIRO!D113</f>
        <v>12807.48</v>
      </c>
      <c r="E5" s="1">
        <f>FEVEREIRO!D114</f>
        <v>8401.77</v>
      </c>
      <c r="F5" s="1">
        <f>FEVEREIRO!D115</f>
        <v>0</v>
      </c>
      <c r="G5" s="1">
        <f>FEVEREIRO!D116</f>
        <v>0</v>
      </c>
      <c r="H5" s="1">
        <f>FEVEREIRO!D117</f>
        <v>8401.77</v>
      </c>
      <c r="I5" s="1">
        <f>FEVEREIRO!D118</f>
        <v>12807.48</v>
      </c>
    </row>
    <row r="6" spans="1:26" x14ac:dyDescent="0.25">
      <c r="B6" s="57" t="s">
        <v>11</v>
      </c>
      <c r="C6" s="1">
        <f>MARÇO!D112</f>
        <v>21608.559999999998</v>
      </c>
      <c r="D6" s="1">
        <f>MARÇO!D113</f>
        <v>12704.9</v>
      </c>
      <c r="E6" s="1">
        <f>MARÇO!D114</f>
        <v>8903.6600000000017</v>
      </c>
      <c r="F6" s="1">
        <f>MARÇO!D115</f>
        <v>0</v>
      </c>
      <c r="G6" s="1">
        <f>MARÇO!D116</f>
        <v>0</v>
      </c>
      <c r="H6" s="1">
        <f>MARÇO!D117</f>
        <v>8903.6600000000017</v>
      </c>
      <c r="I6" s="1">
        <f>MARÇO!D118</f>
        <v>12704.9</v>
      </c>
    </row>
    <row r="7" spans="1:26" x14ac:dyDescent="0.25">
      <c r="B7" s="57" t="s">
        <v>12</v>
      </c>
      <c r="C7" s="1">
        <f>ABRIL!D118</f>
        <v>27399.379999999997</v>
      </c>
      <c r="D7" s="1">
        <f>ABRIL!D119</f>
        <v>16233</v>
      </c>
      <c r="E7" s="1">
        <f>ABRIL!D120</f>
        <v>11166.38</v>
      </c>
      <c r="F7" s="1">
        <f>ABRIL!D121</f>
        <v>0</v>
      </c>
      <c r="G7" s="1">
        <f>ABRIL!D122</f>
        <v>0</v>
      </c>
      <c r="H7" s="1">
        <f>ABRIL!D123</f>
        <v>11166.38</v>
      </c>
      <c r="I7" s="1">
        <f>ABRIL!D124</f>
        <v>16233</v>
      </c>
    </row>
    <row r="8" spans="1:26" x14ac:dyDescent="0.25">
      <c r="B8" s="57" t="s">
        <v>13</v>
      </c>
      <c r="C8" s="1">
        <f>MAIO!D121</f>
        <v>24879.47</v>
      </c>
      <c r="D8" s="1">
        <f>MAIO!D122</f>
        <v>15081.64</v>
      </c>
      <c r="E8" s="1">
        <f>MAIO!D123</f>
        <v>9797.8299999999981</v>
      </c>
      <c r="F8" s="1">
        <f>MAIO!D124</f>
        <v>0</v>
      </c>
      <c r="G8" s="1">
        <f>MAIO!D125</f>
        <v>0</v>
      </c>
      <c r="H8" s="1">
        <f>MAIO!D126</f>
        <v>9797.8299999999981</v>
      </c>
      <c r="I8" s="1">
        <f>MAIO!D127</f>
        <v>15081.64</v>
      </c>
    </row>
    <row r="9" spans="1:26" x14ac:dyDescent="0.25">
      <c r="B9" s="57" t="s">
        <v>14</v>
      </c>
      <c r="C9" s="1">
        <f>JUNHO!D182</f>
        <v>37820.120000000003</v>
      </c>
      <c r="D9" s="1">
        <f>JUNHO!D183</f>
        <v>22316.3</v>
      </c>
      <c r="E9" s="1">
        <f>JUNHO!D184</f>
        <v>15503.819999999998</v>
      </c>
      <c r="F9" s="1">
        <f>JUNHO!D185</f>
        <v>0</v>
      </c>
      <c r="G9" s="1">
        <f>JUNHO!D186</f>
        <v>0</v>
      </c>
      <c r="H9" s="1">
        <f>JUNHO!D187</f>
        <v>15503.819999999998</v>
      </c>
      <c r="I9" s="1">
        <f>JUNHO!D188</f>
        <v>22316.3</v>
      </c>
    </row>
    <row r="10" spans="1:26" x14ac:dyDescent="0.25">
      <c r="B10" s="57" t="s">
        <v>15</v>
      </c>
      <c r="C10" s="1">
        <f>JULHO!D198</f>
        <v>39452.250000000007</v>
      </c>
      <c r="D10" s="1">
        <f>JULHO!D199</f>
        <v>23719.95</v>
      </c>
      <c r="E10" s="1">
        <f>JULHO!D200</f>
        <v>15732.299999999997</v>
      </c>
      <c r="F10" s="1">
        <f>JULHO!D201</f>
        <v>0</v>
      </c>
      <c r="G10" s="1">
        <f>JULHO!D202</f>
        <v>0</v>
      </c>
      <c r="H10" s="1">
        <f>JULHO!D203</f>
        <v>15732.299999999997</v>
      </c>
      <c r="I10" s="1">
        <f>JULHO!D204</f>
        <v>23719.95</v>
      </c>
    </row>
    <row r="11" spans="1:26" x14ac:dyDescent="0.25">
      <c r="B11" s="57" t="s">
        <v>16</v>
      </c>
      <c r="C11" s="1">
        <f>AGOSTO!D161</f>
        <v>26653.540000000005</v>
      </c>
      <c r="D11" s="1">
        <f>AGOSTO!D162</f>
        <v>15493</v>
      </c>
      <c r="E11" s="1">
        <f>AGOSTO!D163</f>
        <v>11160.539999999999</v>
      </c>
      <c r="F11" s="1">
        <f>AGOSTO!D164</f>
        <v>0</v>
      </c>
      <c r="G11" s="1">
        <f>AGOSTO!D165</f>
        <v>0</v>
      </c>
      <c r="H11" s="1">
        <f>AGOSTO!D166</f>
        <v>11160.539999999999</v>
      </c>
      <c r="I11" s="1">
        <f>AGOSTO!D167</f>
        <v>15493</v>
      </c>
    </row>
    <row r="12" spans="1:26" x14ac:dyDescent="0.25">
      <c r="B12" s="57" t="s">
        <v>17</v>
      </c>
      <c r="C12" s="1">
        <f>SETEMBRO!D165</f>
        <v>28175.570000000003</v>
      </c>
      <c r="D12" s="1">
        <f>SETEMBRO!D166</f>
        <v>15790</v>
      </c>
      <c r="E12" s="1">
        <f>SETEMBRO!D167</f>
        <v>12385.569999999998</v>
      </c>
      <c r="F12" s="1">
        <f>SETEMBRO!D168</f>
        <v>0</v>
      </c>
      <c r="G12" s="1">
        <f>SETEMBRO!D169</f>
        <v>0</v>
      </c>
      <c r="H12" s="1">
        <f>SETEMBRO!D170</f>
        <v>12385.569999999998</v>
      </c>
      <c r="I12" s="1">
        <f>SETEMBRO!D171</f>
        <v>15830</v>
      </c>
    </row>
    <row r="13" spans="1:26" x14ac:dyDescent="0.25">
      <c r="B13" s="57" t="s">
        <v>18</v>
      </c>
      <c r="C13" s="1">
        <f>OUTUBRO!D114</f>
        <v>24788.000000000004</v>
      </c>
      <c r="D13" s="1">
        <f>OUTUBRO!D115</f>
        <v>14820.1</v>
      </c>
      <c r="E13" s="1">
        <f>OUTUBRO!D116</f>
        <v>9967.9</v>
      </c>
      <c r="F13" s="1">
        <f>OUTUBRO!D117</f>
        <v>0</v>
      </c>
      <c r="G13" s="1">
        <f>OUTUBRO!D118</f>
        <v>0</v>
      </c>
      <c r="H13" s="1">
        <f>OUTUBRO!D119</f>
        <v>9967.9</v>
      </c>
      <c r="I13" s="1">
        <f>OUTUBRO!D120</f>
        <v>14820.1</v>
      </c>
    </row>
    <row r="14" spans="1:26" x14ac:dyDescent="0.25">
      <c r="B14" s="57" t="s">
        <v>19</v>
      </c>
      <c r="C14" s="1">
        <f>NOVEMBRO!D148</f>
        <v>27363.640000000003</v>
      </c>
      <c r="D14" s="1">
        <f>NOVEMBRO!D149</f>
        <v>12294.57</v>
      </c>
      <c r="E14" s="1">
        <f>NOVEMBRO!D150</f>
        <v>15069.07</v>
      </c>
      <c r="F14" s="1">
        <f>NOVEMBRO!D151</f>
        <v>3310</v>
      </c>
      <c r="G14" s="1">
        <f>NOVEMBRO!D152</f>
        <v>6180.95</v>
      </c>
      <c r="H14" s="1">
        <f>NOVEMBRO!D153</f>
        <v>8888.1200000000008</v>
      </c>
      <c r="I14" s="1">
        <f>NOVEMBRO!D154</f>
        <v>8984.57</v>
      </c>
    </row>
    <row r="15" spans="1:26" x14ac:dyDescent="0.25">
      <c r="B15" s="57" t="s">
        <v>20</v>
      </c>
      <c r="C15" s="1">
        <f>DEZEMBRO!D75</f>
        <v>1950</v>
      </c>
      <c r="D15" s="1">
        <f>DEZEMBRO!D76</f>
        <v>1200</v>
      </c>
      <c r="E15" s="1">
        <f>DEZEMBRO!D77</f>
        <v>750</v>
      </c>
      <c r="F15" s="1">
        <f>DEZEMBRO!D78</f>
        <v>1200</v>
      </c>
      <c r="G15" s="1">
        <f>DEZEMBRO!D79</f>
        <v>750</v>
      </c>
      <c r="H15" s="1">
        <f>DEZEMBRO!D80</f>
        <v>0</v>
      </c>
      <c r="I15" s="1">
        <f>DEZEMBRO!D81</f>
        <v>0</v>
      </c>
    </row>
    <row r="16" spans="1:26" x14ac:dyDescent="0.25">
      <c r="A16" s="2"/>
      <c r="B16" s="2" t="s">
        <v>21</v>
      </c>
      <c r="C16" s="3">
        <f t="shared" ref="C16:I16" si="0">SUM(C4:C15)</f>
        <v>290565.03000000003</v>
      </c>
      <c r="D16" s="4">
        <f t="shared" si="0"/>
        <v>168865.19</v>
      </c>
      <c r="E16" s="5">
        <f t="shared" si="0"/>
        <v>121699.83999999997</v>
      </c>
      <c r="F16" s="6">
        <f t="shared" si="0"/>
        <v>4510</v>
      </c>
      <c r="G16" s="7">
        <f t="shared" si="0"/>
        <v>6930.95</v>
      </c>
      <c r="H16" s="8">
        <f t="shared" si="0"/>
        <v>114768.88999999997</v>
      </c>
      <c r="I16" s="9">
        <f t="shared" si="0"/>
        <v>164395.19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9" x14ac:dyDescent="0.25">
      <c r="C17" s="1"/>
      <c r="D17" s="1"/>
      <c r="E17" s="1"/>
      <c r="F17" s="1"/>
      <c r="G17" s="1"/>
      <c r="H17" s="1"/>
      <c r="I17" s="1"/>
    </row>
    <row r="18" spans="3:9" x14ac:dyDescent="0.25">
      <c r="C18" s="1"/>
      <c r="D18" s="1"/>
      <c r="E18" s="1"/>
      <c r="F18" s="1"/>
      <c r="G18" s="1"/>
      <c r="H18" s="1"/>
      <c r="I18" s="1"/>
    </row>
    <row r="19" spans="3:9" x14ac:dyDescent="0.25">
      <c r="C19" s="1"/>
      <c r="D19" s="1"/>
      <c r="E19" s="1"/>
      <c r="F19" s="1"/>
      <c r="G19" s="1"/>
      <c r="H19" s="1"/>
      <c r="I19" s="1"/>
    </row>
    <row r="20" spans="3:9" x14ac:dyDescent="0.25">
      <c r="C20" s="1"/>
      <c r="D20" s="1"/>
      <c r="E20" s="1"/>
      <c r="F20" s="1"/>
      <c r="G20" s="1"/>
      <c r="H20" s="1"/>
      <c r="I20" s="1"/>
    </row>
    <row r="21" spans="3:9" ht="15.75" customHeight="1" x14ac:dyDescent="0.25">
      <c r="C21" s="1"/>
      <c r="D21" s="1"/>
      <c r="E21" s="1"/>
      <c r="F21" s="1"/>
      <c r="G21" s="1"/>
      <c r="H21" s="1"/>
      <c r="I21" s="1"/>
    </row>
    <row r="22" spans="3:9" ht="15.75" customHeight="1" x14ac:dyDescent="0.25">
      <c r="C22" s="1"/>
      <c r="D22" s="1"/>
      <c r="E22" s="1"/>
      <c r="F22" s="1"/>
      <c r="G22" s="1"/>
      <c r="H22" s="1"/>
      <c r="I22" s="1"/>
    </row>
    <row r="23" spans="3:9" ht="15.75" customHeight="1" x14ac:dyDescent="0.25">
      <c r="C23" s="1"/>
      <c r="D23" s="1"/>
      <c r="E23" s="1"/>
      <c r="F23" s="1"/>
      <c r="G23" s="1"/>
      <c r="H23" s="1"/>
      <c r="I23" s="1"/>
    </row>
    <row r="24" spans="3:9" ht="15.75" customHeight="1" x14ac:dyDescent="0.25">
      <c r="C24" s="1"/>
      <c r="D24" s="1"/>
      <c r="E24" s="1"/>
      <c r="F24" s="1"/>
      <c r="G24" s="1"/>
      <c r="H24" s="1"/>
      <c r="I24" s="1"/>
    </row>
    <row r="25" spans="3:9" ht="15.75" customHeight="1" x14ac:dyDescent="0.25">
      <c r="C25" s="1"/>
      <c r="D25" s="1"/>
      <c r="E25" s="1"/>
      <c r="F25" s="1"/>
      <c r="G25" s="1"/>
      <c r="H25" s="1"/>
      <c r="I25" s="1"/>
    </row>
    <row r="26" spans="3:9" ht="15.75" customHeight="1" x14ac:dyDescent="0.25">
      <c r="C26" s="1"/>
      <c r="D26" s="1"/>
      <c r="E26" s="1"/>
      <c r="F26" s="1"/>
      <c r="G26" s="1"/>
      <c r="H26" s="1"/>
      <c r="I26" s="1"/>
    </row>
    <row r="27" spans="3:9" ht="15.75" customHeight="1" x14ac:dyDescent="0.25">
      <c r="C27" s="1"/>
      <c r="D27" s="1"/>
      <c r="E27" s="1"/>
      <c r="F27" s="1"/>
      <c r="G27" s="1"/>
      <c r="H27" s="1"/>
      <c r="I27" s="1"/>
    </row>
    <row r="28" spans="3:9" ht="15.75" customHeight="1" x14ac:dyDescent="0.25">
      <c r="C28" s="1"/>
      <c r="D28" s="1"/>
      <c r="E28" s="1"/>
      <c r="F28" s="1"/>
      <c r="G28" s="1"/>
      <c r="H28" s="1"/>
      <c r="I28" s="1"/>
    </row>
    <row r="29" spans="3:9" ht="15.75" customHeight="1" x14ac:dyDescent="0.25">
      <c r="C29" s="1"/>
      <c r="D29" s="1"/>
      <c r="E29" s="1"/>
      <c r="F29" s="1"/>
      <c r="G29" s="1"/>
      <c r="H29" s="1"/>
      <c r="I29" s="1"/>
    </row>
    <row r="30" spans="3:9" ht="15.75" customHeight="1" x14ac:dyDescent="0.25">
      <c r="C30" s="1"/>
      <c r="D30" s="1"/>
      <c r="E30" s="1"/>
      <c r="F30" s="1"/>
      <c r="G30" s="1"/>
      <c r="H30" s="1"/>
      <c r="I30" s="1"/>
    </row>
    <row r="31" spans="3:9" ht="15.75" customHeight="1" x14ac:dyDescent="0.25">
      <c r="C31" s="1"/>
      <c r="D31" s="1"/>
      <c r="E31" s="1"/>
      <c r="F31" s="1"/>
      <c r="G31" s="1"/>
      <c r="H31" s="1"/>
      <c r="I31" s="1"/>
    </row>
    <row r="32" spans="3:9" ht="15.75" customHeight="1" x14ac:dyDescent="0.25">
      <c r="C32" s="1"/>
      <c r="D32" s="1"/>
      <c r="E32" s="1"/>
      <c r="F32" s="1"/>
      <c r="G32" s="1"/>
      <c r="H32" s="1"/>
      <c r="I32" s="1"/>
    </row>
    <row r="33" spans="3:9" ht="15.75" customHeight="1" x14ac:dyDescent="0.25">
      <c r="C33" s="1"/>
      <c r="D33" s="1"/>
      <c r="E33" s="1"/>
      <c r="F33" s="1"/>
      <c r="G33" s="1"/>
      <c r="H33" s="1"/>
      <c r="I33" s="1"/>
    </row>
    <row r="34" spans="3:9" ht="15.75" customHeight="1" x14ac:dyDescent="0.25">
      <c r="C34" s="1"/>
      <c r="D34" s="1"/>
      <c r="E34" s="1"/>
      <c r="F34" s="1"/>
      <c r="G34" s="1"/>
      <c r="H34" s="1"/>
      <c r="I34" s="1"/>
    </row>
    <row r="35" spans="3:9" ht="15.75" customHeight="1" x14ac:dyDescent="0.25">
      <c r="C35" s="1"/>
      <c r="D35" s="1"/>
      <c r="E35" s="1"/>
      <c r="F35" s="1"/>
      <c r="G35" s="1"/>
      <c r="H35" s="1"/>
      <c r="I35" s="1"/>
    </row>
    <row r="36" spans="3:9" ht="15.75" customHeight="1" x14ac:dyDescent="0.25">
      <c r="C36" s="1"/>
      <c r="D36" s="1"/>
      <c r="E36" s="1"/>
      <c r="F36" s="1"/>
      <c r="G36" s="1"/>
      <c r="H36" s="1"/>
      <c r="I36" s="1"/>
    </row>
    <row r="37" spans="3:9" ht="15.75" customHeight="1" x14ac:dyDescent="0.25">
      <c r="C37" s="1"/>
      <c r="D37" s="1"/>
      <c r="E37" s="1"/>
      <c r="F37" s="1"/>
      <c r="G37" s="1"/>
      <c r="H37" s="1"/>
      <c r="I37" s="1"/>
    </row>
    <row r="38" spans="3:9" ht="15.75" customHeight="1" x14ac:dyDescent="0.25">
      <c r="C38" s="1"/>
      <c r="D38" s="1"/>
      <c r="E38" s="1"/>
      <c r="F38" s="1"/>
      <c r="G38" s="1"/>
      <c r="H38" s="1"/>
      <c r="I38" s="1"/>
    </row>
    <row r="39" spans="3:9" ht="15.75" customHeight="1" x14ac:dyDescent="0.25">
      <c r="C39" s="1"/>
      <c r="D39" s="1"/>
      <c r="E39" s="1"/>
      <c r="F39" s="1"/>
      <c r="G39" s="1"/>
      <c r="H39" s="1"/>
      <c r="I39" s="1"/>
    </row>
    <row r="40" spans="3:9" ht="15.75" customHeight="1" x14ac:dyDescent="0.25">
      <c r="C40" s="1"/>
      <c r="D40" s="1"/>
      <c r="E40" s="1"/>
      <c r="F40" s="1"/>
      <c r="G40" s="1"/>
      <c r="H40" s="1"/>
      <c r="I40" s="1"/>
    </row>
    <row r="41" spans="3:9" ht="15.75" customHeight="1" x14ac:dyDescent="0.25">
      <c r="C41" s="1"/>
      <c r="D41" s="1"/>
      <c r="E41" s="1"/>
      <c r="F41" s="1"/>
      <c r="G41" s="1"/>
      <c r="H41" s="1"/>
      <c r="I41" s="1"/>
    </row>
    <row r="42" spans="3:9" ht="15.75" customHeight="1" x14ac:dyDescent="0.25">
      <c r="C42" s="1"/>
      <c r="D42" s="1"/>
      <c r="E42" s="1"/>
      <c r="F42" s="1"/>
      <c r="G42" s="1"/>
      <c r="H42" s="1"/>
      <c r="I42" s="1"/>
    </row>
    <row r="43" spans="3:9" ht="15.75" customHeight="1" x14ac:dyDescent="0.25">
      <c r="C43" s="1"/>
      <c r="D43" s="1"/>
      <c r="E43" s="1"/>
      <c r="F43" s="1"/>
      <c r="G43" s="1"/>
      <c r="H43" s="1"/>
      <c r="I43" s="1"/>
    </row>
    <row r="44" spans="3:9" ht="15.75" customHeight="1" x14ac:dyDescent="0.25">
      <c r="C44" s="1"/>
      <c r="D44" s="1"/>
      <c r="E44" s="1"/>
      <c r="F44" s="1"/>
      <c r="G44" s="1"/>
      <c r="H44" s="1"/>
      <c r="I44" s="1"/>
    </row>
    <row r="45" spans="3:9" ht="15.75" customHeight="1" x14ac:dyDescent="0.25">
      <c r="C45" s="1"/>
      <c r="D45" s="1"/>
      <c r="E45" s="1"/>
      <c r="F45" s="1"/>
      <c r="G45" s="1"/>
      <c r="H45" s="1"/>
      <c r="I45" s="1"/>
    </row>
    <row r="46" spans="3:9" ht="15.75" customHeight="1" x14ac:dyDescent="0.25">
      <c r="C46" s="1"/>
      <c r="D46" s="1"/>
      <c r="E46" s="1"/>
      <c r="F46" s="1"/>
      <c r="G46" s="1"/>
      <c r="H46" s="1"/>
      <c r="I46" s="1"/>
    </row>
    <row r="47" spans="3:9" ht="15.75" customHeight="1" x14ac:dyDescent="0.25">
      <c r="C47" s="1"/>
      <c r="D47" s="1"/>
      <c r="E47" s="1"/>
      <c r="F47" s="1"/>
      <c r="G47" s="1"/>
      <c r="H47" s="1"/>
      <c r="I47" s="1"/>
    </row>
    <row r="48" spans="3:9" ht="15.75" customHeight="1" x14ac:dyDescent="0.25">
      <c r="C48" s="1"/>
      <c r="D48" s="1"/>
      <c r="E48" s="1"/>
      <c r="F48" s="1"/>
      <c r="G48" s="1"/>
      <c r="H48" s="1"/>
      <c r="I48" s="1"/>
    </row>
    <row r="49" spans="3:9" ht="15.75" customHeight="1" x14ac:dyDescent="0.25">
      <c r="C49" s="1"/>
      <c r="D49" s="1"/>
      <c r="E49" s="1"/>
      <c r="F49" s="1"/>
      <c r="G49" s="1"/>
      <c r="H49" s="1"/>
      <c r="I49" s="1"/>
    </row>
    <row r="50" spans="3:9" ht="15.75" customHeight="1" x14ac:dyDescent="0.25">
      <c r="C50" s="1"/>
      <c r="D50" s="1"/>
      <c r="E50" s="1"/>
      <c r="F50" s="1"/>
      <c r="G50" s="1"/>
      <c r="H50" s="1"/>
      <c r="I50" s="1"/>
    </row>
    <row r="51" spans="3:9" ht="15.75" customHeight="1" x14ac:dyDescent="0.25">
      <c r="C51" s="1"/>
      <c r="D51" s="1"/>
      <c r="E51" s="1"/>
      <c r="F51" s="1"/>
      <c r="G51" s="1"/>
      <c r="H51" s="1"/>
      <c r="I51" s="1"/>
    </row>
    <row r="52" spans="3:9" ht="15.75" customHeight="1" x14ac:dyDescent="0.25">
      <c r="C52" s="1"/>
      <c r="D52" s="1"/>
      <c r="E52" s="1"/>
      <c r="F52" s="1"/>
      <c r="G52" s="1"/>
      <c r="H52" s="1"/>
      <c r="I52" s="1"/>
    </row>
    <row r="53" spans="3:9" ht="15.75" customHeight="1" x14ac:dyDescent="0.25">
      <c r="C53" s="1"/>
      <c r="D53" s="1"/>
      <c r="E53" s="1"/>
      <c r="F53" s="1"/>
      <c r="G53" s="1"/>
      <c r="H53" s="1"/>
      <c r="I53" s="1"/>
    </row>
    <row r="54" spans="3:9" ht="15.75" customHeight="1" x14ac:dyDescent="0.25">
      <c r="C54" s="1"/>
      <c r="D54" s="1"/>
      <c r="E54" s="1"/>
      <c r="F54" s="1"/>
      <c r="G54" s="1"/>
      <c r="H54" s="1"/>
      <c r="I54" s="1"/>
    </row>
    <row r="55" spans="3:9" ht="15.75" customHeight="1" x14ac:dyDescent="0.25">
      <c r="C55" s="1"/>
      <c r="D55" s="1"/>
      <c r="E55" s="1"/>
      <c r="F55" s="1"/>
      <c r="G55" s="1"/>
      <c r="H55" s="1"/>
      <c r="I55" s="1"/>
    </row>
    <row r="56" spans="3:9" ht="15.75" customHeight="1" x14ac:dyDescent="0.25">
      <c r="C56" s="1"/>
      <c r="D56" s="1"/>
      <c r="E56" s="1"/>
      <c r="F56" s="1"/>
      <c r="G56" s="1"/>
      <c r="H56" s="1"/>
      <c r="I56" s="1"/>
    </row>
    <row r="57" spans="3:9" ht="15.75" customHeight="1" x14ac:dyDescent="0.25">
      <c r="C57" s="1"/>
      <c r="D57" s="1"/>
      <c r="E57" s="1"/>
      <c r="F57" s="1"/>
      <c r="G57" s="1"/>
      <c r="H57" s="1"/>
      <c r="I57" s="1"/>
    </row>
    <row r="58" spans="3:9" ht="15.75" customHeight="1" x14ac:dyDescent="0.25">
      <c r="C58" s="1"/>
      <c r="D58" s="1"/>
      <c r="E58" s="1"/>
      <c r="F58" s="1"/>
      <c r="G58" s="1"/>
      <c r="H58" s="1"/>
      <c r="I58" s="1"/>
    </row>
    <row r="59" spans="3:9" ht="15.75" customHeight="1" x14ac:dyDescent="0.25">
      <c r="C59" s="1"/>
      <c r="D59" s="1"/>
      <c r="E59" s="1"/>
      <c r="F59" s="1"/>
      <c r="G59" s="1"/>
      <c r="H59" s="1"/>
      <c r="I59" s="1"/>
    </row>
    <row r="60" spans="3:9" ht="15.75" customHeight="1" x14ac:dyDescent="0.25">
      <c r="C60" s="1"/>
      <c r="D60" s="1"/>
      <c r="E60" s="1"/>
      <c r="F60" s="1"/>
      <c r="G60" s="1"/>
      <c r="H60" s="1"/>
      <c r="I60" s="1"/>
    </row>
    <row r="61" spans="3:9" ht="15.75" customHeight="1" x14ac:dyDescent="0.25">
      <c r="C61" s="1"/>
      <c r="D61" s="1"/>
      <c r="E61" s="1"/>
      <c r="F61" s="1"/>
      <c r="G61" s="1"/>
      <c r="H61" s="1"/>
      <c r="I61" s="1"/>
    </row>
    <row r="62" spans="3:9" ht="15.75" customHeight="1" x14ac:dyDescent="0.25">
      <c r="C62" s="1"/>
      <c r="D62" s="1"/>
      <c r="E62" s="1"/>
      <c r="F62" s="1"/>
      <c r="G62" s="1"/>
      <c r="H62" s="1"/>
      <c r="I62" s="1"/>
    </row>
    <row r="63" spans="3:9" ht="15.75" customHeight="1" x14ac:dyDescent="0.25">
      <c r="C63" s="1"/>
      <c r="D63" s="1"/>
      <c r="E63" s="1"/>
      <c r="F63" s="1"/>
      <c r="G63" s="1"/>
      <c r="H63" s="1"/>
      <c r="I63" s="1"/>
    </row>
    <row r="64" spans="3:9" ht="15.75" customHeight="1" x14ac:dyDescent="0.25">
      <c r="C64" s="1"/>
      <c r="D64" s="1"/>
      <c r="E64" s="1"/>
      <c r="F64" s="1"/>
      <c r="G64" s="1"/>
      <c r="H64" s="1"/>
      <c r="I64" s="1"/>
    </row>
    <row r="65" spans="3:9" ht="15.75" customHeight="1" x14ac:dyDescent="0.25">
      <c r="C65" s="1"/>
      <c r="D65" s="1"/>
      <c r="E65" s="1"/>
      <c r="F65" s="1"/>
      <c r="G65" s="1"/>
      <c r="H65" s="1"/>
      <c r="I65" s="1"/>
    </row>
    <row r="66" spans="3:9" ht="15.75" customHeight="1" x14ac:dyDescent="0.25">
      <c r="C66" s="1"/>
      <c r="D66" s="1"/>
      <c r="E66" s="1"/>
      <c r="F66" s="1"/>
      <c r="G66" s="1"/>
      <c r="H66" s="1"/>
      <c r="I66" s="1"/>
    </row>
    <row r="67" spans="3:9" ht="15.75" customHeight="1" x14ac:dyDescent="0.25">
      <c r="C67" s="1"/>
      <c r="D67" s="1"/>
      <c r="E67" s="1"/>
      <c r="F67" s="1"/>
      <c r="G67" s="1"/>
      <c r="H67" s="1"/>
      <c r="I67" s="1"/>
    </row>
    <row r="68" spans="3:9" ht="15.75" customHeight="1" x14ac:dyDescent="0.25">
      <c r="C68" s="1"/>
      <c r="D68" s="1"/>
      <c r="E68" s="1"/>
      <c r="F68" s="1"/>
      <c r="G68" s="1"/>
      <c r="H68" s="1"/>
      <c r="I68" s="1"/>
    </row>
    <row r="69" spans="3:9" ht="15.75" customHeight="1" x14ac:dyDescent="0.25">
      <c r="C69" s="1"/>
      <c r="D69" s="1"/>
      <c r="E69" s="1"/>
      <c r="F69" s="1"/>
      <c r="G69" s="1"/>
      <c r="H69" s="1"/>
      <c r="I69" s="1"/>
    </row>
    <row r="70" spans="3:9" ht="15.75" customHeight="1" x14ac:dyDescent="0.25">
      <c r="C70" s="1"/>
      <c r="D70" s="1"/>
      <c r="E70" s="1"/>
      <c r="F70" s="1"/>
      <c r="G70" s="1"/>
      <c r="H70" s="1"/>
      <c r="I70" s="1"/>
    </row>
    <row r="71" spans="3:9" ht="15.75" customHeight="1" x14ac:dyDescent="0.25">
      <c r="C71" s="1"/>
      <c r="D71" s="1"/>
      <c r="E71" s="1"/>
      <c r="F71" s="1"/>
      <c r="G71" s="1"/>
      <c r="H71" s="1"/>
      <c r="I71" s="1"/>
    </row>
    <row r="72" spans="3:9" ht="15.75" customHeight="1" x14ac:dyDescent="0.25">
      <c r="C72" s="1"/>
      <c r="D72" s="1"/>
      <c r="E72" s="1"/>
      <c r="F72" s="1"/>
      <c r="G72" s="1"/>
      <c r="H72" s="1"/>
      <c r="I72" s="1"/>
    </row>
    <row r="73" spans="3:9" ht="15.75" customHeight="1" x14ac:dyDescent="0.25">
      <c r="C73" s="1"/>
      <c r="D73" s="1"/>
      <c r="E73" s="1"/>
      <c r="F73" s="1"/>
      <c r="G73" s="1"/>
      <c r="H73" s="1"/>
      <c r="I73" s="1"/>
    </row>
    <row r="74" spans="3:9" ht="15.75" customHeight="1" x14ac:dyDescent="0.25">
      <c r="C74" s="1"/>
      <c r="D74" s="1"/>
      <c r="E74" s="1"/>
      <c r="F74" s="1"/>
      <c r="G74" s="1"/>
      <c r="H74" s="1"/>
      <c r="I74" s="1"/>
    </row>
    <row r="75" spans="3:9" ht="15.75" customHeight="1" x14ac:dyDescent="0.25">
      <c r="C75" s="1"/>
      <c r="D75" s="1"/>
      <c r="E75" s="1"/>
      <c r="F75" s="1"/>
      <c r="G75" s="1"/>
      <c r="H75" s="1"/>
      <c r="I75" s="1"/>
    </row>
    <row r="76" spans="3:9" ht="15.75" customHeight="1" x14ac:dyDescent="0.25">
      <c r="C76" s="1"/>
      <c r="D76" s="1"/>
      <c r="E76" s="1"/>
      <c r="F76" s="1"/>
      <c r="G76" s="1"/>
      <c r="H76" s="1"/>
      <c r="I76" s="1"/>
    </row>
    <row r="77" spans="3:9" ht="15.75" customHeight="1" x14ac:dyDescent="0.25">
      <c r="C77" s="1"/>
      <c r="D77" s="1"/>
      <c r="E77" s="1"/>
      <c r="F77" s="1"/>
      <c r="G77" s="1"/>
      <c r="H77" s="1"/>
      <c r="I77" s="1"/>
    </row>
    <row r="78" spans="3:9" ht="15.75" customHeight="1" x14ac:dyDescent="0.25">
      <c r="C78" s="1"/>
      <c r="D78" s="1"/>
      <c r="E78" s="1"/>
      <c r="F78" s="1"/>
      <c r="G78" s="1"/>
      <c r="H78" s="1"/>
      <c r="I78" s="1"/>
    </row>
    <row r="79" spans="3:9" ht="15.75" customHeight="1" x14ac:dyDescent="0.25">
      <c r="C79" s="1"/>
      <c r="D79" s="1"/>
      <c r="E79" s="1"/>
      <c r="F79" s="1"/>
      <c r="G79" s="1"/>
      <c r="H79" s="1"/>
      <c r="I79" s="1"/>
    </row>
    <row r="80" spans="3:9" ht="15.75" customHeight="1" x14ac:dyDescent="0.25">
      <c r="C80" s="1"/>
      <c r="D80" s="1"/>
      <c r="E80" s="1"/>
      <c r="F80" s="1"/>
      <c r="G80" s="1"/>
      <c r="H80" s="1"/>
      <c r="I80" s="1"/>
    </row>
    <row r="81" spans="3:9" ht="15.75" customHeight="1" x14ac:dyDescent="0.25">
      <c r="C81" s="1"/>
      <c r="D81" s="1"/>
      <c r="E81" s="1"/>
      <c r="F81" s="1"/>
      <c r="G81" s="1"/>
      <c r="H81" s="1"/>
      <c r="I81" s="1"/>
    </row>
    <row r="82" spans="3:9" ht="15.75" customHeight="1" x14ac:dyDescent="0.25">
      <c r="C82" s="1"/>
      <c r="D82" s="1"/>
      <c r="E82" s="1"/>
      <c r="F82" s="1"/>
      <c r="G82" s="1"/>
      <c r="H82" s="1"/>
      <c r="I82" s="1"/>
    </row>
    <row r="83" spans="3:9" ht="15.75" customHeight="1" x14ac:dyDescent="0.25">
      <c r="C83" s="1"/>
      <c r="D83" s="1"/>
      <c r="E83" s="1"/>
      <c r="F83" s="1"/>
      <c r="G83" s="1"/>
      <c r="H83" s="1"/>
      <c r="I83" s="1"/>
    </row>
    <row r="84" spans="3:9" ht="15.75" customHeight="1" x14ac:dyDescent="0.25">
      <c r="C84" s="1"/>
      <c r="D84" s="1"/>
      <c r="E84" s="1"/>
      <c r="F84" s="1"/>
      <c r="G84" s="1"/>
      <c r="H84" s="1"/>
      <c r="I84" s="1"/>
    </row>
    <row r="85" spans="3:9" ht="15.75" customHeight="1" x14ac:dyDescent="0.25">
      <c r="C85" s="1"/>
      <c r="D85" s="1"/>
      <c r="E85" s="1"/>
      <c r="F85" s="1"/>
      <c r="G85" s="1"/>
      <c r="H85" s="1"/>
      <c r="I85" s="1"/>
    </row>
    <row r="86" spans="3:9" ht="15.75" customHeight="1" x14ac:dyDescent="0.25">
      <c r="C86" s="1"/>
      <c r="D86" s="1"/>
      <c r="E86" s="1"/>
      <c r="F86" s="1"/>
      <c r="G86" s="1"/>
      <c r="H86" s="1"/>
      <c r="I86" s="1"/>
    </row>
    <row r="87" spans="3:9" ht="15.75" customHeight="1" x14ac:dyDescent="0.25">
      <c r="C87" s="1"/>
      <c r="D87" s="1"/>
      <c r="E87" s="1"/>
      <c r="F87" s="1"/>
      <c r="G87" s="1"/>
      <c r="H87" s="1"/>
      <c r="I87" s="1"/>
    </row>
    <row r="88" spans="3:9" ht="15.75" customHeight="1" x14ac:dyDescent="0.25">
      <c r="C88" s="1"/>
      <c r="D88" s="1"/>
      <c r="E88" s="1"/>
      <c r="F88" s="1"/>
      <c r="G88" s="1"/>
      <c r="H88" s="1"/>
      <c r="I88" s="1"/>
    </row>
    <row r="89" spans="3:9" ht="15.75" customHeight="1" x14ac:dyDescent="0.25">
      <c r="C89" s="1"/>
      <c r="D89" s="1"/>
      <c r="E89" s="1"/>
      <c r="F89" s="1"/>
      <c r="G89" s="1"/>
      <c r="H89" s="1"/>
      <c r="I89" s="1"/>
    </row>
    <row r="90" spans="3:9" ht="15.75" customHeight="1" x14ac:dyDescent="0.25">
      <c r="C90" s="1"/>
      <c r="D90" s="1"/>
      <c r="E90" s="1"/>
      <c r="F90" s="1"/>
      <c r="G90" s="1"/>
      <c r="H90" s="1"/>
      <c r="I90" s="1"/>
    </row>
    <row r="91" spans="3:9" ht="15.75" customHeight="1" x14ac:dyDescent="0.25">
      <c r="C91" s="1"/>
      <c r="D91" s="1"/>
      <c r="E91" s="1"/>
      <c r="F91" s="1"/>
      <c r="G91" s="1"/>
      <c r="H91" s="1"/>
      <c r="I91" s="1"/>
    </row>
    <row r="92" spans="3:9" ht="15.75" customHeight="1" x14ac:dyDescent="0.25">
      <c r="C92" s="1"/>
      <c r="D92" s="1"/>
      <c r="E92" s="1"/>
      <c r="F92" s="1"/>
      <c r="G92" s="1"/>
      <c r="H92" s="1"/>
      <c r="I92" s="1"/>
    </row>
    <row r="93" spans="3:9" ht="15.75" customHeight="1" x14ac:dyDescent="0.25">
      <c r="C93" s="1"/>
      <c r="D93" s="1"/>
      <c r="E93" s="1"/>
      <c r="F93" s="1"/>
      <c r="G93" s="1"/>
      <c r="H93" s="1"/>
      <c r="I93" s="1"/>
    </row>
    <row r="94" spans="3:9" ht="15.75" customHeight="1" x14ac:dyDescent="0.25">
      <c r="C94" s="1"/>
      <c r="D94" s="1"/>
      <c r="E94" s="1"/>
      <c r="F94" s="1"/>
      <c r="G94" s="1"/>
      <c r="H94" s="1"/>
      <c r="I94" s="1"/>
    </row>
    <row r="95" spans="3:9" ht="15.75" customHeight="1" x14ac:dyDescent="0.25">
      <c r="C95" s="1"/>
      <c r="D95" s="1"/>
      <c r="E95" s="1"/>
      <c r="F95" s="1"/>
      <c r="G95" s="1"/>
      <c r="H95" s="1"/>
      <c r="I95" s="1"/>
    </row>
    <row r="96" spans="3:9" ht="15.75" customHeight="1" x14ac:dyDescent="0.25">
      <c r="C96" s="1"/>
      <c r="D96" s="1"/>
      <c r="E96" s="1"/>
      <c r="F96" s="1"/>
      <c r="G96" s="1"/>
      <c r="H96" s="1"/>
      <c r="I96" s="1"/>
    </row>
    <row r="97" spans="3:9" ht="15.75" customHeight="1" x14ac:dyDescent="0.25">
      <c r="C97" s="1"/>
      <c r="D97" s="1"/>
      <c r="E97" s="1"/>
      <c r="F97" s="1"/>
      <c r="G97" s="1"/>
      <c r="H97" s="1"/>
      <c r="I97" s="1"/>
    </row>
    <row r="98" spans="3:9" ht="15.75" customHeight="1" x14ac:dyDescent="0.25">
      <c r="C98" s="1"/>
      <c r="D98" s="1"/>
      <c r="E98" s="1"/>
      <c r="F98" s="1"/>
      <c r="G98" s="1"/>
      <c r="H98" s="1"/>
      <c r="I98" s="1"/>
    </row>
    <row r="99" spans="3:9" ht="15.75" customHeight="1" x14ac:dyDescent="0.25">
      <c r="C99" s="1"/>
      <c r="D99" s="1"/>
      <c r="E99" s="1"/>
      <c r="F99" s="1"/>
      <c r="G99" s="1"/>
      <c r="H99" s="1"/>
      <c r="I99" s="1"/>
    </row>
    <row r="100" spans="3:9" ht="15.75" customHeight="1" x14ac:dyDescent="0.25">
      <c r="C100" s="1"/>
      <c r="D100" s="1"/>
      <c r="E100" s="1"/>
      <c r="F100" s="1"/>
      <c r="G100" s="1"/>
      <c r="H100" s="1"/>
      <c r="I100" s="1"/>
    </row>
    <row r="101" spans="3:9" ht="15.75" customHeight="1" x14ac:dyDescent="0.25">
      <c r="C101" s="1"/>
      <c r="D101" s="1"/>
      <c r="E101" s="1"/>
      <c r="F101" s="1"/>
      <c r="G101" s="1"/>
      <c r="H101" s="1"/>
      <c r="I101" s="1"/>
    </row>
    <row r="102" spans="3:9" ht="15.75" customHeight="1" x14ac:dyDescent="0.25">
      <c r="C102" s="1"/>
      <c r="D102" s="1"/>
      <c r="E102" s="1"/>
      <c r="F102" s="1"/>
      <c r="G102" s="1"/>
      <c r="H102" s="1"/>
      <c r="I102" s="1"/>
    </row>
    <row r="103" spans="3:9" ht="15.75" customHeight="1" x14ac:dyDescent="0.25">
      <c r="C103" s="1"/>
      <c r="D103" s="1"/>
      <c r="E103" s="1"/>
      <c r="F103" s="1"/>
      <c r="G103" s="1"/>
      <c r="H103" s="1"/>
      <c r="I103" s="1"/>
    </row>
    <row r="104" spans="3:9" ht="15.75" customHeight="1" x14ac:dyDescent="0.25">
      <c r="C104" s="1"/>
      <c r="D104" s="1"/>
      <c r="E104" s="1"/>
      <c r="F104" s="1"/>
      <c r="G104" s="1"/>
      <c r="H104" s="1"/>
      <c r="I104" s="1"/>
    </row>
    <row r="105" spans="3:9" ht="15.75" customHeight="1" x14ac:dyDescent="0.25">
      <c r="C105" s="1"/>
      <c r="D105" s="1"/>
      <c r="E105" s="1"/>
      <c r="F105" s="1"/>
      <c r="G105" s="1"/>
      <c r="H105" s="1"/>
      <c r="I105" s="1"/>
    </row>
    <row r="106" spans="3:9" ht="15.75" customHeight="1" x14ac:dyDescent="0.25">
      <c r="C106" s="1"/>
      <c r="D106" s="1"/>
      <c r="E106" s="1"/>
      <c r="F106" s="1"/>
      <c r="G106" s="1"/>
      <c r="H106" s="1"/>
      <c r="I106" s="1"/>
    </row>
    <row r="107" spans="3:9" ht="15.75" customHeight="1" x14ac:dyDescent="0.25">
      <c r="C107" s="1"/>
      <c r="D107" s="1"/>
      <c r="E107" s="1"/>
      <c r="F107" s="1"/>
      <c r="G107" s="1"/>
      <c r="H107" s="1"/>
      <c r="I107" s="1"/>
    </row>
    <row r="108" spans="3:9" ht="15.75" customHeight="1" x14ac:dyDescent="0.25">
      <c r="C108" s="1"/>
      <c r="D108" s="1"/>
      <c r="E108" s="1"/>
      <c r="F108" s="1"/>
      <c r="G108" s="1"/>
      <c r="H108" s="1"/>
      <c r="I108" s="1"/>
    </row>
    <row r="109" spans="3:9" ht="15.75" customHeight="1" x14ac:dyDescent="0.25">
      <c r="C109" s="1"/>
      <c r="D109" s="1"/>
      <c r="E109" s="1"/>
      <c r="F109" s="1"/>
      <c r="G109" s="1"/>
      <c r="H109" s="1"/>
      <c r="I109" s="1"/>
    </row>
    <row r="110" spans="3:9" ht="15.75" customHeight="1" x14ac:dyDescent="0.25">
      <c r="C110" s="1"/>
      <c r="D110" s="1"/>
      <c r="E110" s="1"/>
      <c r="F110" s="1"/>
      <c r="G110" s="1"/>
      <c r="H110" s="1"/>
      <c r="I110" s="1"/>
    </row>
    <row r="111" spans="3:9" ht="15.75" customHeight="1" x14ac:dyDescent="0.25">
      <c r="C111" s="1"/>
      <c r="D111" s="1"/>
      <c r="E111" s="1"/>
      <c r="F111" s="1"/>
      <c r="G111" s="1"/>
      <c r="H111" s="1"/>
      <c r="I111" s="1"/>
    </row>
    <row r="112" spans="3:9" ht="15.75" customHeight="1" x14ac:dyDescent="0.25">
      <c r="C112" s="1"/>
      <c r="D112" s="1"/>
      <c r="E112" s="1"/>
      <c r="F112" s="1"/>
      <c r="G112" s="1"/>
      <c r="H112" s="1"/>
      <c r="I112" s="1"/>
    </row>
    <row r="113" spans="3:9" ht="15.75" customHeight="1" x14ac:dyDescent="0.25">
      <c r="C113" s="1"/>
      <c r="D113" s="1"/>
      <c r="E113" s="1"/>
      <c r="F113" s="1"/>
      <c r="G113" s="1"/>
      <c r="H113" s="1"/>
      <c r="I113" s="1"/>
    </row>
    <row r="114" spans="3:9" ht="15.75" customHeight="1" x14ac:dyDescent="0.25">
      <c r="C114" s="1"/>
      <c r="D114" s="1"/>
      <c r="E114" s="1"/>
      <c r="F114" s="1"/>
      <c r="G114" s="1"/>
      <c r="H114" s="1"/>
      <c r="I114" s="1"/>
    </row>
    <row r="115" spans="3:9" ht="15.75" customHeight="1" x14ac:dyDescent="0.25">
      <c r="C115" s="1"/>
      <c r="D115" s="1"/>
      <c r="E115" s="1"/>
      <c r="F115" s="1"/>
      <c r="G115" s="1"/>
      <c r="H115" s="1"/>
      <c r="I115" s="1"/>
    </row>
    <row r="116" spans="3:9" ht="15.75" customHeight="1" x14ac:dyDescent="0.25">
      <c r="C116" s="1"/>
      <c r="D116" s="1"/>
      <c r="E116" s="1"/>
      <c r="F116" s="1"/>
      <c r="G116" s="1"/>
      <c r="H116" s="1"/>
      <c r="I116" s="1"/>
    </row>
    <row r="117" spans="3:9" ht="15.75" customHeight="1" x14ac:dyDescent="0.25">
      <c r="C117" s="1"/>
      <c r="D117" s="1"/>
      <c r="E117" s="1"/>
      <c r="F117" s="1"/>
      <c r="G117" s="1"/>
      <c r="H117" s="1"/>
      <c r="I117" s="1"/>
    </row>
    <row r="118" spans="3:9" ht="15.75" customHeight="1" x14ac:dyDescent="0.25">
      <c r="C118" s="1"/>
      <c r="D118" s="1"/>
      <c r="E118" s="1"/>
      <c r="F118" s="1"/>
      <c r="G118" s="1"/>
      <c r="H118" s="1"/>
      <c r="I118" s="1"/>
    </row>
    <row r="119" spans="3:9" ht="15.75" customHeight="1" x14ac:dyDescent="0.25">
      <c r="C119" s="1"/>
      <c r="D119" s="1"/>
      <c r="E119" s="1"/>
      <c r="F119" s="1"/>
      <c r="G119" s="1"/>
      <c r="H119" s="1"/>
      <c r="I119" s="1"/>
    </row>
    <row r="120" spans="3:9" ht="15.75" customHeight="1" x14ac:dyDescent="0.25">
      <c r="C120" s="1"/>
      <c r="D120" s="1"/>
      <c r="E120" s="1"/>
      <c r="F120" s="1"/>
      <c r="G120" s="1"/>
      <c r="H120" s="1"/>
      <c r="I120" s="1"/>
    </row>
    <row r="121" spans="3:9" ht="15.75" customHeight="1" x14ac:dyDescent="0.25">
      <c r="C121" s="1"/>
      <c r="D121" s="1"/>
      <c r="E121" s="1"/>
      <c r="F121" s="1"/>
      <c r="G121" s="1"/>
      <c r="H121" s="1"/>
      <c r="I121" s="1"/>
    </row>
    <row r="122" spans="3:9" ht="15.75" customHeight="1" x14ac:dyDescent="0.25">
      <c r="C122" s="1"/>
      <c r="D122" s="1"/>
      <c r="E122" s="1"/>
      <c r="F122" s="1"/>
      <c r="G122" s="1"/>
      <c r="H122" s="1"/>
      <c r="I122" s="1"/>
    </row>
    <row r="123" spans="3:9" ht="15.75" customHeight="1" x14ac:dyDescent="0.25">
      <c r="C123" s="1"/>
      <c r="D123" s="1"/>
      <c r="E123" s="1"/>
      <c r="F123" s="1"/>
      <c r="G123" s="1"/>
      <c r="H123" s="1"/>
      <c r="I123" s="1"/>
    </row>
    <row r="124" spans="3:9" ht="15.75" customHeight="1" x14ac:dyDescent="0.25">
      <c r="C124" s="1"/>
      <c r="D124" s="1"/>
      <c r="E124" s="1"/>
      <c r="F124" s="1"/>
      <c r="G124" s="1"/>
      <c r="H124" s="1"/>
      <c r="I124" s="1"/>
    </row>
    <row r="125" spans="3:9" ht="15.75" customHeight="1" x14ac:dyDescent="0.25">
      <c r="C125" s="1"/>
      <c r="D125" s="1"/>
      <c r="E125" s="1"/>
      <c r="F125" s="1"/>
      <c r="G125" s="1"/>
      <c r="H125" s="1"/>
      <c r="I125" s="1"/>
    </row>
    <row r="126" spans="3:9" ht="15.75" customHeight="1" x14ac:dyDescent="0.25">
      <c r="C126" s="1"/>
      <c r="D126" s="1"/>
      <c r="E126" s="1"/>
      <c r="F126" s="1"/>
      <c r="G126" s="1"/>
      <c r="H126" s="1"/>
      <c r="I126" s="1"/>
    </row>
    <row r="127" spans="3:9" ht="15.75" customHeight="1" x14ac:dyDescent="0.25">
      <c r="C127" s="1"/>
      <c r="D127" s="1"/>
      <c r="E127" s="1"/>
      <c r="F127" s="1"/>
      <c r="G127" s="1"/>
      <c r="H127" s="1"/>
      <c r="I127" s="1"/>
    </row>
    <row r="128" spans="3:9" ht="15.75" customHeight="1" x14ac:dyDescent="0.25">
      <c r="C128" s="1"/>
      <c r="D128" s="1"/>
      <c r="E128" s="1"/>
      <c r="F128" s="1"/>
      <c r="G128" s="1"/>
      <c r="H128" s="1"/>
      <c r="I128" s="1"/>
    </row>
    <row r="129" spans="3:9" ht="15.75" customHeight="1" x14ac:dyDescent="0.25">
      <c r="C129" s="1"/>
      <c r="D129" s="1"/>
      <c r="E129" s="1"/>
      <c r="F129" s="1"/>
      <c r="G129" s="1"/>
      <c r="H129" s="1"/>
      <c r="I129" s="1"/>
    </row>
    <row r="130" spans="3:9" ht="15.75" customHeight="1" x14ac:dyDescent="0.25">
      <c r="C130" s="1"/>
      <c r="D130" s="1"/>
      <c r="E130" s="1"/>
      <c r="F130" s="1"/>
      <c r="G130" s="1"/>
      <c r="H130" s="1"/>
      <c r="I130" s="1"/>
    </row>
    <row r="131" spans="3:9" ht="15.75" customHeight="1" x14ac:dyDescent="0.25">
      <c r="C131" s="1"/>
      <c r="D131" s="1"/>
      <c r="E131" s="1"/>
      <c r="F131" s="1"/>
      <c r="G131" s="1"/>
      <c r="H131" s="1"/>
      <c r="I131" s="1"/>
    </row>
    <row r="132" spans="3:9" ht="15.75" customHeight="1" x14ac:dyDescent="0.25">
      <c r="C132" s="1"/>
      <c r="D132" s="1"/>
      <c r="E132" s="1"/>
      <c r="F132" s="1"/>
      <c r="G132" s="1"/>
      <c r="H132" s="1"/>
      <c r="I132" s="1"/>
    </row>
    <row r="133" spans="3:9" ht="15.75" customHeight="1" x14ac:dyDescent="0.25">
      <c r="C133" s="1"/>
      <c r="D133" s="1"/>
      <c r="E133" s="1"/>
      <c r="F133" s="1"/>
      <c r="G133" s="1"/>
      <c r="H133" s="1"/>
      <c r="I133" s="1"/>
    </row>
    <row r="134" spans="3:9" ht="15.75" customHeight="1" x14ac:dyDescent="0.25">
      <c r="C134" s="1"/>
      <c r="D134" s="1"/>
      <c r="E134" s="1"/>
      <c r="F134" s="1"/>
      <c r="G134" s="1"/>
      <c r="H134" s="1"/>
      <c r="I134" s="1"/>
    </row>
    <row r="135" spans="3:9" ht="15.75" customHeight="1" x14ac:dyDescent="0.25">
      <c r="C135" s="1"/>
      <c r="D135" s="1"/>
      <c r="E135" s="1"/>
      <c r="F135" s="1"/>
      <c r="G135" s="1"/>
      <c r="H135" s="1"/>
      <c r="I135" s="1"/>
    </row>
    <row r="136" spans="3:9" ht="15.75" customHeight="1" x14ac:dyDescent="0.25">
      <c r="C136" s="1"/>
      <c r="D136" s="1"/>
      <c r="E136" s="1"/>
      <c r="F136" s="1"/>
      <c r="G136" s="1"/>
      <c r="H136" s="1"/>
      <c r="I136" s="1"/>
    </row>
    <row r="137" spans="3:9" ht="15.75" customHeight="1" x14ac:dyDescent="0.25">
      <c r="C137" s="1"/>
      <c r="D137" s="1"/>
      <c r="E137" s="1"/>
      <c r="F137" s="1"/>
      <c r="G137" s="1"/>
      <c r="H137" s="1"/>
      <c r="I137" s="1"/>
    </row>
    <row r="138" spans="3:9" ht="15.75" customHeight="1" x14ac:dyDescent="0.25">
      <c r="C138" s="1"/>
      <c r="D138" s="1"/>
      <c r="E138" s="1"/>
      <c r="F138" s="1"/>
      <c r="G138" s="1"/>
      <c r="H138" s="1"/>
      <c r="I138" s="1"/>
    </row>
    <row r="139" spans="3:9" ht="15.75" customHeight="1" x14ac:dyDescent="0.25">
      <c r="C139" s="1"/>
      <c r="D139" s="1"/>
      <c r="E139" s="1"/>
      <c r="F139" s="1"/>
      <c r="G139" s="1"/>
      <c r="H139" s="1"/>
      <c r="I139" s="1"/>
    </row>
    <row r="140" spans="3:9" ht="15.75" customHeight="1" x14ac:dyDescent="0.25">
      <c r="C140" s="1"/>
      <c r="D140" s="1"/>
      <c r="E140" s="1"/>
      <c r="F140" s="1"/>
      <c r="G140" s="1"/>
      <c r="H140" s="1"/>
      <c r="I140" s="1"/>
    </row>
    <row r="141" spans="3:9" ht="15.75" customHeight="1" x14ac:dyDescent="0.25">
      <c r="C141" s="1"/>
      <c r="D141" s="1"/>
      <c r="E141" s="1"/>
      <c r="F141" s="1"/>
      <c r="G141" s="1"/>
      <c r="H141" s="1"/>
      <c r="I141" s="1"/>
    </row>
    <row r="142" spans="3:9" ht="15.75" customHeight="1" x14ac:dyDescent="0.25">
      <c r="C142" s="1"/>
      <c r="D142" s="1"/>
      <c r="E142" s="1"/>
      <c r="F142" s="1"/>
      <c r="G142" s="1"/>
      <c r="H142" s="1"/>
      <c r="I142" s="1"/>
    </row>
    <row r="143" spans="3:9" ht="15.75" customHeight="1" x14ac:dyDescent="0.25">
      <c r="C143" s="1"/>
      <c r="D143" s="1"/>
      <c r="E143" s="1"/>
      <c r="F143" s="1"/>
      <c r="G143" s="1"/>
      <c r="H143" s="1"/>
      <c r="I143" s="1"/>
    </row>
    <row r="144" spans="3:9" ht="15.75" customHeight="1" x14ac:dyDescent="0.25">
      <c r="C144" s="1"/>
      <c r="D144" s="1"/>
      <c r="E144" s="1"/>
      <c r="F144" s="1"/>
      <c r="G144" s="1"/>
      <c r="H144" s="1"/>
      <c r="I144" s="1"/>
    </row>
    <row r="145" spans="3:9" ht="15.75" customHeight="1" x14ac:dyDescent="0.25">
      <c r="C145" s="1"/>
      <c r="D145" s="1"/>
      <c r="E145" s="1"/>
      <c r="F145" s="1"/>
      <c r="G145" s="1"/>
      <c r="H145" s="1"/>
      <c r="I145" s="1"/>
    </row>
    <row r="146" spans="3:9" ht="15.75" customHeight="1" x14ac:dyDescent="0.25">
      <c r="C146" s="1"/>
      <c r="D146" s="1"/>
      <c r="E146" s="1"/>
      <c r="F146" s="1"/>
      <c r="G146" s="1"/>
      <c r="H146" s="1"/>
      <c r="I146" s="1"/>
    </row>
    <row r="147" spans="3:9" ht="15.75" customHeight="1" x14ac:dyDescent="0.25">
      <c r="C147" s="1"/>
      <c r="D147" s="1"/>
      <c r="E147" s="1"/>
      <c r="F147" s="1"/>
      <c r="G147" s="1"/>
      <c r="H147" s="1"/>
      <c r="I147" s="1"/>
    </row>
    <row r="148" spans="3:9" ht="15.75" customHeight="1" x14ac:dyDescent="0.25">
      <c r="C148" s="1"/>
      <c r="D148" s="1"/>
      <c r="E148" s="1"/>
      <c r="F148" s="1"/>
      <c r="G148" s="1"/>
      <c r="H148" s="1"/>
      <c r="I148" s="1"/>
    </row>
    <row r="149" spans="3:9" ht="15.75" customHeight="1" x14ac:dyDescent="0.25">
      <c r="C149" s="1"/>
      <c r="D149" s="1"/>
      <c r="E149" s="1"/>
      <c r="F149" s="1"/>
      <c r="G149" s="1"/>
      <c r="H149" s="1"/>
      <c r="I149" s="1"/>
    </row>
    <row r="150" spans="3:9" ht="15.75" customHeight="1" x14ac:dyDescent="0.25">
      <c r="C150" s="1"/>
      <c r="D150" s="1"/>
      <c r="E150" s="1"/>
      <c r="F150" s="1"/>
      <c r="G150" s="1"/>
      <c r="H150" s="1"/>
      <c r="I150" s="1"/>
    </row>
    <row r="151" spans="3:9" ht="15.75" customHeight="1" x14ac:dyDescent="0.25">
      <c r="C151" s="1"/>
      <c r="D151" s="1"/>
      <c r="E151" s="1"/>
      <c r="F151" s="1"/>
      <c r="G151" s="1"/>
      <c r="H151" s="1"/>
      <c r="I151" s="1"/>
    </row>
    <row r="152" spans="3:9" ht="15.75" customHeight="1" x14ac:dyDescent="0.25">
      <c r="C152" s="1"/>
      <c r="D152" s="1"/>
      <c r="E152" s="1"/>
      <c r="F152" s="1"/>
      <c r="G152" s="1"/>
      <c r="H152" s="1"/>
      <c r="I152" s="1"/>
    </row>
    <row r="153" spans="3:9" ht="15.75" customHeight="1" x14ac:dyDescent="0.25">
      <c r="C153" s="1"/>
      <c r="D153" s="1"/>
      <c r="E153" s="1"/>
      <c r="F153" s="1"/>
      <c r="G153" s="1"/>
      <c r="H153" s="1"/>
      <c r="I153" s="1"/>
    </row>
    <row r="154" spans="3:9" ht="15.75" customHeight="1" x14ac:dyDescent="0.25">
      <c r="C154" s="1"/>
      <c r="D154" s="1"/>
      <c r="E154" s="1"/>
      <c r="F154" s="1"/>
      <c r="G154" s="1"/>
      <c r="H154" s="1"/>
      <c r="I154" s="1"/>
    </row>
    <row r="155" spans="3:9" ht="15.75" customHeight="1" x14ac:dyDescent="0.25">
      <c r="C155" s="1"/>
      <c r="D155" s="1"/>
      <c r="E155" s="1"/>
      <c r="F155" s="1"/>
      <c r="G155" s="1"/>
      <c r="H155" s="1"/>
      <c r="I155" s="1"/>
    </row>
    <row r="156" spans="3:9" ht="15.75" customHeight="1" x14ac:dyDescent="0.25">
      <c r="C156" s="1"/>
      <c r="D156" s="1"/>
      <c r="E156" s="1"/>
      <c r="F156" s="1"/>
      <c r="G156" s="1"/>
      <c r="H156" s="1"/>
      <c r="I156" s="1"/>
    </row>
    <row r="157" spans="3:9" ht="15.75" customHeight="1" x14ac:dyDescent="0.25">
      <c r="C157" s="1"/>
      <c r="D157" s="1"/>
      <c r="E157" s="1"/>
      <c r="F157" s="1"/>
      <c r="G157" s="1"/>
      <c r="H157" s="1"/>
      <c r="I157" s="1"/>
    </row>
    <row r="158" spans="3:9" ht="15.75" customHeight="1" x14ac:dyDescent="0.25">
      <c r="C158" s="1"/>
      <c r="D158" s="1"/>
      <c r="E158" s="1"/>
      <c r="F158" s="1"/>
      <c r="G158" s="1"/>
      <c r="H158" s="1"/>
      <c r="I158" s="1"/>
    </row>
    <row r="159" spans="3:9" ht="15.75" customHeight="1" x14ac:dyDescent="0.25">
      <c r="C159" s="1"/>
      <c r="D159" s="1"/>
      <c r="E159" s="1"/>
      <c r="F159" s="1"/>
      <c r="G159" s="1"/>
      <c r="H159" s="1"/>
      <c r="I159" s="1"/>
    </row>
    <row r="160" spans="3:9" ht="15.75" customHeight="1" x14ac:dyDescent="0.25">
      <c r="C160" s="1"/>
      <c r="D160" s="1"/>
      <c r="E160" s="1"/>
      <c r="F160" s="1"/>
      <c r="G160" s="1"/>
      <c r="H160" s="1"/>
      <c r="I160" s="1"/>
    </row>
    <row r="161" spans="3:9" ht="15.75" customHeight="1" x14ac:dyDescent="0.25">
      <c r="C161" s="1"/>
      <c r="D161" s="1"/>
      <c r="E161" s="1"/>
      <c r="F161" s="1"/>
      <c r="G161" s="1"/>
      <c r="H161" s="1"/>
      <c r="I161" s="1"/>
    </row>
    <row r="162" spans="3:9" ht="15.75" customHeight="1" x14ac:dyDescent="0.25">
      <c r="C162" s="1"/>
      <c r="D162" s="1"/>
      <c r="E162" s="1"/>
      <c r="F162" s="1"/>
      <c r="G162" s="1"/>
      <c r="H162" s="1"/>
      <c r="I162" s="1"/>
    </row>
    <row r="163" spans="3:9" ht="15.75" customHeight="1" x14ac:dyDescent="0.25">
      <c r="C163" s="1"/>
      <c r="D163" s="1"/>
      <c r="E163" s="1"/>
      <c r="F163" s="1"/>
      <c r="G163" s="1"/>
      <c r="H163" s="1"/>
      <c r="I163" s="1"/>
    </row>
    <row r="164" spans="3:9" ht="15.75" customHeight="1" x14ac:dyDescent="0.25">
      <c r="C164" s="1"/>
      <c r="D164" s="1"/>
      <c r="E164" s="1"/>
      <c r="F164" s="1"/>
      <c r="G164" s="1"/>
      <c r="H164" s="1"/>
      <c r="I164" s="1"/>
    </row>
    <row r="165" spans="3:9" ht="15.75" customHeight="1" x14ac:dyDescent="0.25">
      <c r="C165" s="1"/>
      <c r="D165" s="1"/>
      <c r="E165" s="1"/>
      <c r="F165" s="1"/>
      <c r="G165" s="1"/>
      <c r="H165" s="1"/>
      <c r="I165" s="1"/>
    </row>
    <row r="166" spans="3:9" ht="15.75" customHeight="1" x14ac:dyDescent="0.25">
      <c r="C166" s="1"/>
      <c r="D166" s="1"/>
      <c r="E166" s="1"/>
      <c r="F166" s="1"/>
      <c r="G166" s="1"/>
      <c r="H166" s="1"/>
      <c r="I166" s="1"/>
    </row>
    <row r="167" spans="3:9" ht="15.75" customHeight="1" x14ac:dyDescent="0.25">
      <c r="C167" s="1"/>
      <c r="D167" s="1"/>
      <c r="E167" s="1"/>
      <c r="F167" s="1"/>
      <c r="G167" s="1"/>
      <c r="H167" s="1"/>
      <c r="I167" s="1"/>
    </row>
    <row r="168" spans="3:9" ht="15.75" customHeight="1" x14ac:dyDescent="0.25">
      <c r="C168" s="1"/>
      <c r="D168" s="1"/>
      <c r="E168" s="1"/>
      <c r="F168" s="1"/>
      <c r="G168" s="1"/>
      <c r="H168" s="1"/>
      <c r="I168" s="1"/>
    </row>
    <row r="169" spans="3:9" ht="15.75" customHeight="1" x14ac:dyDescent="0.25">
      <c r="C169" s="1"/>
      <c r="D169" s="1"/>
      <c r="E169" s="1"/>
      <c r="F169" s="1"/>
      <c r="G169" s="1"/>
      <c r="H169" s="1"/>
      <c r="I169" s="1"/>
    </row>
    <row r="170" spans="3:9" ht="15.75" customHeight="1" x14ac:dyDescent="0.25">
      <c r="C170" s="1"/>
      <c r="D170" s="1"/>
      <c r="E170" s="1"/>
      <c r="F170" s="1"/>
      <c r="G170" s="1"/>
      <c r="H170" s="1"/>
      <c r="I170" s="1"/>
    </row>
    <row r="171" spans="3:9" ht="15.75" customHeight="1" x14ac:dyDescent="0.25">
      <c r="C171" s="1"/>
      <c r="D171" s="1"/>
      <c r="E171" s="1"/>
      <c r="F171" s="1"/>
      <c r="G171" s="1"/>
      <c r="H171" s="1"/>
      <c r="I171" s="1"/>
    </row>
    <row r="172" spans="3:9" ht="15.75" customHeight="1" x14ac:dyDescent="0.25">
      <c r="C172" s="1"/>
      <c r="D172" s="1"/>
      <c r="E172" s="1"/>
      <c r="F172" s="1"/>
      <c r="G172" s="1"/>
      <c r="H172" s="1"/>
      <c r="I172" s="1"/>
    </row>
    <row r="173" spans="3:9" ht="15.75" customHeight="1" x14ac:dyDescent="0.25">
      <c r="C173" s="1"/>
      <c r="D173" s="1"/>
      <c r="E173" s="1"/>
      <c r="F173" s="1"/>
      <c r="G173" s="1"/>
      <c r="H173" s="1"/>
      <c r="I173" s="1"/>
    </row>
    <row r="174" spans="3:9" ht="15.75" customHeight="1" x14ac:dyDescent="0.25">
      <c r="C174" s="1"/>
      <c r="D174" s="1"/>
      <c r="E174" s="1"/>
      <c r="F174" s="1"/>
      <c r="G174" s="1"/>
      <c r="H174" s="1"/>
      <c r="I174" s="1"/>
    </row>
    <row r="175" spans="3:9" ht="15.75" customHeight="1" x14ac:dyDescent="0.25">
      <c r="C175" s="1"/>
      <c r="D175" s="1"/>
      <c r="E175" s="1"/>
      <c r="F175" s="1"/>
      <c r="G175" s="1"/>
      <c r="H175" s="1"/>
      <c r="I175" s="1"/>
    </row>
    <row r="176" spans="3:9" ht="15.75" customHeight="1" x14ac:dyDescent="0.25">
      <c r="C176" s="1"/>
      <c r="D176" s="1"/>
      <c r="E176" s="1"/>
      <c r="F176" s="1"/>
      <c r="G176" s="1"/>
      <c r="H176" s="1"/>
      <c r="I176" s="1"/>
    </row>
    <row r="177" spans="3:9" ht="15.75" customHeight="1" x14ac:dyDescent="0.25">
      <c r="C177" s="1"/>
      <c r="D177" s="1"/>
      <c r="E177" s="1"/>
      <c r="F177" s="1"/>
      <c r="G177" s="1"/>
      <c r="H177" s="1"/>
      <c r="I177" s="1"/>
    </row>
    <row r="178" spans="3:9" ht="15.75" customHeight="1" x14ac:dyDescent="0.25">
      <c r="C178" s="1"/>
      <c r="D178" s="1"/>
      <c r="E178" s="1"/>
      <c r="F178" s="1"/>
      <c r="G178" s="1"/>
      <c r="H178" s="1"/>
      <c r="I178" s="1"/>
    </row>
    <row r="179" spans="3:9" ht="15.75" customHeight="1" x14ac:dyDescent="0.25">
      <c r="C179" s="1"/>
      <c r="D179" s="1"/>
      <c r="E179" s="1"/>
      <c r="F179" s="1"/>
      <c r="G179" s="1"/>
      <c r="H179" s="1"/>
      <c r="I179" s="1"/>
    </row>
    <row r="180" spans="3:9" ht="15.75" customHeight="1" x14ac:dyDescent="0.25">
      <c r="C180" s="1"/>
      <c r="D180" s="1"/>
      <c r="E180" s="1"/>
      <c r="F180" s="1"/>
      <c r="G180" s="1"/>
      <c r="H180" s="1"/>
      <c r="I180" s="1"/>
    </row>
    <row r="181" spans="3:9" ht="15.75" customHeight="1" x14ac:dyDescent="0.25">
      <c r="C181" s="1"/>
      <c r="D181" s="1"/>
      <c r="E181" s="1"/>
      <c r="F181" s="1"/>
      <c r="G181" s="1"/>
      <c r="H181" s="1"/>
      <c r="I181" s="1"/>
    </row>
    <row r="182" spans="3:9" ht="15.75" customHeight="1" x14ac:dyDescent="0.25">
      <c r="C182" s="1"/>
      <c r="D182" s="1"/>
      <c r="E182" s="1"/>
      <c r="F182" s="1"/>
      <c r="G182" s="1"/>
      <c r="H182" s="1"/>
      <c r="I182" s="1"/>
    </row>
    <row r="183" spans="3:9" ht="15.75" customHeight="1" x14ac:dyDescent="0.25">
      <c r="C183" s="1"/>
      <c r="D183" s="1"/>
      <c r="E183" s="1"/>
      <c r="F183" s="1"/>
      <c r="G183" s="1"/>
      <c r="H183" s="1"/>
      <c r="I183" s="1"/>
    </row>
    <row r="184" spans="3:9" ht="15.75" customHeight="1" x14ac:dyDescent="0.25">
      <c r="C184" s="1"/>
      <c r="D184" s="1"/>
      <c r="E184" s="1"/>
      <c r="F184" s="1"/>
      <c r="G184" s="1"/>
      <c r="H184" s="1"/>
      <c r="I184" s="1"/>
    </row>
    <row r="185" spans="3:9" ht="15.75" customHeight="1" x14ac:dyDescent="0.25">
      <c r="C185" s="1"/>
      <c r="D185" s="1"/>
      <c r="E185" s="1"/>
      <c r="F185" s="1"/>
      <c r="G185" s="1"/>
      <c r="H185" s="1"/>
      <c r="I185" s="1"/>
    </row>
    <row r="186" spans="3:9" ht="15.75" customHeight="1" x14ac:dyDescent="0.25">
      <c r="C186" s="1"/>
      <c r="D186" s="1"/>
      <c r="E186" s="1"/>
      <c r="F186" s="1"/>
      <c r="G186" s="1"/>
      <c r="H186" s="1"/>
      <c r="I186" s="1"/>
    </row>
    <row r="187" spans="3:9" ht="15.75" customHeight="1" x14ac:dyDescent="0.25">
      <c r="C187" s="1"/>
      <c r="D187" s="1"/>
      <c r="E187" s="1"/>
      <c r="F187" s="1"/>
      <c r="G187" s="1"/>
      <c r="H187" s="1"/>
      <c r="I187" s="1"/>
    </row>
    <row r="188" spans="3:9" ht="15.75" customHeight="1" x14ac:dyDescent="0.25">
      <c r="C188" s="1"/>
      <c r="D188" s="1"/>
      <c r="E188" s="1"/>
      <c r="F188" s="1"/>
      <c r="G188" s="1"/>
      <c r="H188" s="1"/>
      <c r="I188" s="1"/>
    </row>
    <row r="189" spans="3:9" ht="15.75" customHeight="1" x14ac:dyDescent="0.25">
      <c r="C189" s="1"/>
      <c r="D189" s="1"/>
      <c r="E189" s="1"/>
      <c r="F189" s="1"/>
      <c r="G189" s="1"/>
      <c r="H189" s="1"/>
      <c r="I189" s="1"/>
    </row>
    <row r="190" spans="3:9" ht="15.75" customHeight="1" x14ac:dyDescent="0.25">
      <c r="C190" s="1"/>
      <c r="D190" s="1"/>
      <c r="E190" s="1"/>
      <c r="F190" s="1"/>
      <c r="G190" s="1"/>
      <c r="H190" s="1"/>
      <c r="I190" s="1"/>
    </row>
    <row r="191" spans="3:9" ht="15.75" customHeight="1" x14ac:dyDescent="0.25">
      <c r="C191" s="1"/>
      <c r="D191" s="1"/>
      <c r="E191" s="1"/>
      <c r="F191" s="1"/>
      <c r="G191" s="1"/>
      <c r="H191" s="1"/>
      <c r="I191" s="1"/>
    </row>
    <row r="192" spans="3:9" ht="15.75" customHeight="1" x14ac:dyDescent="0.25">
      <c r="C192" s="1"/>
      <c r="D192" s="1"/>
      <c r="E192" s="1"/>
      <c r="F192" s="1"/>
      <c r="G192" s="1"/>
      <c r="H192" s="1"/>
      <c r="I192" s="1"/>
    </row>
    <row r="193" spans="3:9" ht="15.75" customHeight="1" x14ac:dyDescent="0.25">
      <c r="C193" s="1"/>
      <c r="D193" s="1"/>
      <c r="E193" s="1"/>
      <c r="F193" s="1"/>
      <c r="G193" s="1"/>
      <c r="H193" s="1"/>
      <c r="I193" s="1"/>
    </row>
    <row r="194" spans="3:9" ht="15.75" customHeight="1" x14ac:dyDescent="0.25">
      <c r="C194" s="1"/>
      <c r="D194" s="1"/>
      <c r="E194" s="1"/>
      <c r="F194" s="1"/>
      <c r="G194" s="1"/>
      <c r="H194" s="1"/>
      <c r="I194" s="1"/>
    </row>
    <row r="195" spans="3:9" ht="15.75" customHeight="1" x14ac:dyDescent="0.25">
      <c r="C195" s="1"/>
      <c r="D195" s="1"/>
      <c r="E195" s="1"/>
      <c r="F195" s="1"/>
      <c r="G195" s="1"/>
      <c r="H195" s="1"/>
      <c r="I195" s="1"/>
    </row>
    <row r="196" spans="3:9" ht="15.75" customHeight="1" x14ac:dyDescent="0.25">
      <c r="C196" s="1"/>
      <c r="D196" s="1"/>
      <c r="E196" s="1"/>
      <c r="F196" s="1"/>
      <c r="G196" s="1"/>
      <c r="H196" s="1"/>
      <c r="I196" s="1"/>
    </row>
    <row r="197" spans="3:9" ht="15.75" customHeight="1" x14ac:dyDescent="0.25">
      <c r="C197" s="1"/>
      <c r="D197" s="1"/>
      <c r="E197" s="1"/>
      <c r="F197" s="1"/>
      <c r="G197" s="1"/>
      <c r="H197" s="1"/>
      <c r="I197" s="1"/>
    </row>
    <row r="198" spans="3:9" ht="15.75" customHeight="1" x14ac:dyDescent="0.25">
      <c r="C198" s="1"/>
      <c r="D198" s="1"/>
      <c r="E198" s="1"/>
      <c r="F198" s="1"/>
      <c r="G198" s="1"/>
      <c r="H198" s="1"/>
      <c r="I198" s="1"/>
    </row>
    <row r="199" spans="3:9" ht="15.75" customHeight="1" x14ac:dyDescent="0.25">
      <c r="C199" s="1"/>
      <c r="D199" s="1"/>
      <c r="E199" s="1"/>
      <c r="F199" s="1"/>
      <c r="G199" s="1"/>
      <c r="H199" s="1"/>
      <c r="I199" s="1"/>
    </row>
    <row r="200" spans="3:9" ht="15.75" customHeight="1" x14ac:dyDescent="0.25">
      <c r="C200" s="1"/>
      <c r="D200" s="1"/>
      <c r="E200" s="1"/>
      <c r="F200" s="1"/>
      <c r="G200" s="1"/>
      <c r="H200" s="1"/>
      <c r="I200" s="1"/>
    </row>
    <row r="201" spans="3:9" ht="15.75" customHeight="1" x14ac:dyDescent="0.25">
      <c r="C201" s="1"/>
      <c r="D201" s="1"/>
      <c r="E201" s="1"/>
      <c r="F201" s="1"/>
      <c r="G201" s="1"/>
      <c r="H201" s="1"/>
      <c r="I201" s="1"/>
    </row>
    <row r="202" spans="3:9" ht="15.75" customHeight="1" x14ac:dyDescent="0.25">
      <c r="C202" s="1"/>
      <c r="D202" s="1"/>
      <c r="E202" s="1"/>
      <c r="F202" s="1"/>
      <c r="G202" s="1"/>
      <c r="H202" s="1"/>
      <c r="I202" s="1"/>
    </row>
    <row r="203" spans="3:9" ht="15.75" customHeight="1" x14ac:dyDescent="0.25">
      <c r="C203" s="1"/>
      <c r="D203" s="1"/>
      <c r="E203" s="1"/>
      <c r="F203" s="1"/>
      <c r="G203" s="1"/>
      <c r="H203" s="1"/>
      <c r="I203" s="1"/>
    </row>
    <row r="204" spans="3:9" ht="15.75" customHeight="1" x14ac:dyDescent="0.25">
      <c r="C204" s="1"/>
      <c r="D204" s="1"/>
      <c r="E204" s="1"/>
      <c r="F204" s="1"/>
      <c r="G204" s="1"/>
      <c r="H204" s="1"/>
      <c r="I204" s="1"/>
    </row>
    <row r="205" spans="3:9" ht="15.75" customHeight="1" x14ac:dyDescent="0.25">
      <c r="C205" s="1"/>
      <c r="D205" s="1"/>
      <c r="E205" s="1"/>
      <c r="F205" s="1"/>
      <c r="G205" s="1"/>
      <c r="H205" s="1"/>
      <c r="I205" s="1"/>
    </row>
    <row r="206" spans="3:9" ht="15.75" customHeight="1" x14ac:dyDescent="0.25">
      <c r="C206" s="1"/>
      <c r="D206" s="1"/>
      <c r="E206" s="1"/>
      <c r="F206" s="1"/>
      <c r="G206" s="1"/>
      <c r="H206" s="1"/>
      <c r="I206" s="1"/>
    </row>
    <row r="207" spans="3:9" ht="15.75" customHeight="1" x14ac:dyDescent="0.25">
      <c r="C207" s="1"/>
      <c r="D207" s="1"/>
      <c r="E207" s="1"/>
      <c r="F207" s="1"/>
      <c r="G207" s="1"/>
      <c r="H207" s="1"/>
      <c r="I207" s="1"/>
    </row>
    <row r="208" spans="3:9" ht="15.75" customHeight="1" x14ac:dyDescent="0.25">
      <c r="C208" s="1"/>
      <c r="D208" s="1"/>
      <c r="E208" s="1"/>
      <c r="F208" s="1"/>
      <c r="G208" s="1"/>
      <c r="H208" s="1"/>
      <c r="I208" s="1"/>
    </row>
    <row r="209" spans="3:9" ht="15.75" customHeight="1" x14ac:dyDescent="0.25">
      <c r="C209" s="1"/>
      <c r="D209" s="1"/>
      <c r="E209" s="1"/>
      <c r="F209" s="1"/>
      <c r="G209" s="1"/>
      <c r="H209" s="1"/>
      <c r="I209" s="1"/>
    </row>
    <row r="210" spans="3:9" ht="15.75" customHeight="1" x14ac:dyDescent="0.25">
      <c r="C210" s="1"/>
      <c r="D210" s="1"/>
      <c r="E210" s="1"/>
      <c r="F210" s="1"/>
      <c r="G210" s="1"/>
      <c r="H210" s="1"/>
      <c r="I210" s="1"/>
    </row>
    <row r="211" spans="3:9" ht="15.75" customHeight="1" x14ac:dyDescent="0.25">
      <c r="C211" s="1"/>
      <c r="D211" s="1"/>
      <c r="E211" s="1"/>
      <c r="F211" s="1"/>
      <c r="G211" s="1"/>
      <c r="H211" s="1"/>
      <c r="I211" s="1"/>
    </row>
    <row r="212" spans="3:9" ht="15.75" customHeight="1" x14ac:dyDescent="0.25">
      <c r="C212" s="1"/>
      <c r="D212" s="1"/>
      <c r="E212" s="1"/>
      <c r="F212" s="1"/>
      <c r="G212" s="1"/>
      <c r="H212" s="1"/>
      <c r="I212" s="1"/>
    </row>
    <row r="213" spans="3:9" ht="15.75" customHeight="1" x14ac:dyDescent="0.25">
      <c r="C213" s="1"/>
      <c r="D213" s="1"/>
      <c r="E213" s="1"/>
      <c r="F213" s="1"/>
      <c r="G213" s="1"/>
      <c r="H213" s="1"/>
      <c r="I213" s="1"/>
    </row>
    <row r="214" spans="3:9" ht="15.75" customHeight="1" x14ac:dyDescent="0.25">
      <c r="C214" s="1"/>
      <c r="D214" s="1"/>
      <c r="E214" s="1"/>
      <c r="F214" s="1"/>
      <c r="G214" s="1"/>
      <c r="H214" s="1"/>
      <c r="I214" s="1"/>
    </row>
    <row r="215" spans="3:9" ht="15.75" customHeight="1" x14ac:dyDescent="0.25">
      <c r="C215" s="1"/>
      <c r="D215" s="1"/>
      <c r="E215" s="1"/>
      <c r="F215" s="1"/>
      <c r="G215" s="1"/>
      <c r="H215" s="1"/>
      <c r="I215" s="1"/>
    </row>
    <row r="216" spans="3:9" ht="15.75" customHeight="1" x14ac:dyDescent="0.25">
      <c r="C216" s="1"/>
      <c r="D216" s="1"/>
      <c r="E216" s="1"/>
      <c r="F216" s="1"/>
      <c r="G216" s="1"/>
      <c r="H216" s="1"/>
      <c r="I216" s="1"/>
    </row>
    <row r="217" spans="3:9" ht="15.75" customHeight="1" x14ac:dyDescent="0.25">
      <c r="C217" s="1"/>
      <c r="D217" s="1"/>
      <c r="E217" s="1"/>
      <c r="F217" s="1"/>
      <c r="G217" s="1"/>
      <c r="H217" s="1"/>
      <c r="I217" s="1"/>
    </row>
    <row r="218" spans="3:9" ht="15.75" customHeight="1" x14ac:dyDescent="0.25">
      <c r="C218" s="1"/>
      <c r="D218" s="1"/>
      <c r="E218" s="1"/>
      <c r="F218" s="1"/>
      <c r="G218" s="1"/>
      <c r="H218" s="1"/>
      <c r="I218" s="1"/>
    </row>
    <row r="219" spans="3:9" ht="15.75" customHeight="1" x14ac:dyDescent="0.25">
      <c r="C219" s="1"/>
      <c r="D219" s="1"/>
      <c r="E219" s="1"/>
      <c r="F219" s="1"/>
      <c r="G219" s="1"/>
      <c r="H219" s="1"/>
      <c r="I219" s="1"/>
    </row>
    <row r="220" spans="3:9" ht="15.75" customHeight="1" x14ac:dyDescent="0.25">
      <c r="C220" s="1"/>
      <c r="D220" s="1"/>
      <c r="E220" s="1"/>
      <c r="F220" s="1"/>
      <c r="G220" s="1"/>
      <c r="H220" s="1"/>
      <c r="I220" s="1"/>
    </row>
    <row r="221" spans="3:9" ht="15.75" customHeight="1" x14ac:dyDescent="0.25">
      <c r="C221" s="1"/>
      <c r="D221" s="1"/>
      <c r="E221" s="1"/>
      <c r="F221" s="1"/>
      <c r="G221" s="1"/>
      <c r="H221" s="1"/>
      <c r="I221" s="1"/>
    </row>
    <row r="222" spans="3:9" ht="15.75" customHeight="1" x14ac:dyDescent="0.25">
      <c r="C222" s="1"/>
      <c r="D222" s="1"/>
      <c r="E222" s="1"/>
      <c r="F222" s="1"/>
      <c r="G222" s="1"/>
      <c r="H222" s="1"/>
      <c r="I222" s="1"/>
    </row>
    <row r="223" spans="3:9" ht="15.75" customHeight="1" x14ac:dyDescent="0.25">
      <c r="C223" s="1"/>
      <c r="D223" s="1"/>
      <c r="E223" s="1"/>
      <c r="F223" s="1"/>
      <c r="G223" s="1"/>
      <c r="H223" s="1"/>
      <c r="I223" s="1"/>
    </row>
    <row r="224" spans="3:9" ht="15.75" customHeight="1" x14ac:dyDescent="0.25">
      <c r="C224" s="1"/>
      <c r="D224" s="1"/>
      <c r="E224" s="1"/>
      <c r="F224" s="1"/>
      <c r="G224" s="1"/>
      <c r="H224" s="1"/>
      <c r="I224" s="1"/>
    </row>
    <row r="225" spans="3:9" ht="15.75" customHeight="1" x14ac:dyDescent="0.25">
      <c r="C225" s="1"/>
      <c r="D225" s="1"/>
      <c r="E225" s="1"/>
      <c r="F225" s="1"/>
      <c r="G225" s="1"/>
      <c r="H225" s="1"/>
      <c r="I225" s="1"/>
    </row>
    <row r="226" spans="3:9" ht="15.75" customHeight="1" x14ac:dyDescent="0.25">
      <c r="C226" s="1"/>
      <c r="D226" s="1"/>
      <c r="E226" s="1"/>
      <c r="F226" s="1"/>
      <c r="G226" s="1"/>
      <c r="H226" s="1"/>
      <c r="I226" s="1"/>
    </row>
    <row r="227" spans="3:9" ht="15.75" customHeight="1" x14ac:dyDescent="0.25">
      <c r="C227" s="1"/>
      <c r="D227" s="1"/>
      <c r="E227" s="1"/>
      <c r="F227" s="1"/>
      <c r="G227" s="1"/>
      <c r="H227" s="1"/>
      <c r="I227" s="1"/>
    </row>
    <row r="228" spans="3:9" ht="15.75" customHeight="1" x14ac:dyDescent="0.25">
      <c r="C228" s="1"/>
      <c r="D228" s="1"/>
      <c r="E228" s="1"/>
      <c r="F228" s="1"/>
      <c r="G228" s="1"/>
      <c r="H228" s="1"/>
      <c r="I228" s="1"/>
    </row>
    <row r="229" spans="3:9" ht="15.75" customHeight="1" x14ac:dyDescent="0.25">
      <c r="C229" s="1"/>
      <c r="D229" s="1"/>
      <c r="E229" s="1"/>
      <c r="F229" s="1"/>
      <c r="G229" s="1"/>
      <c r="H229" s="1"/>
      <c r="I229" s="1"/>
    </row>
    <row r="230" spans="3:9" ht="15.75" customHeight="1" x14ac:dyDescent="0.25">
      <c r="C230" s="1"/>
      <c r="D230" s="1"/>
      <c r="E230" s="1"/>
      <c r="F230" s="1"/>
      <c r="G230" s="1"/>
      <c r="H230" s="1"/>
      <c r="I230" s="1"/>
    </row>
    <row r="231" spans="3:9" ht="15.75" customHeight="1" x14ac:dyDescent="0.25">
      <c r="C231" s="1"/>
      <c r="D231" s="1"/>
      <c r="E231" s="1"/>
      <c r="F231" s="1"/>
      <c r="G231" s="1"/>
      <c r="H231" s="1"/>
      <c r="I231" s="1"/>
    </row>
    <row r="232" spans="3:9" ht="15.75" customHeight="1" x14ac:dyDescent="0.25">
      <c r="C232" s="1"/>
      <c r="D232" s="1"/>
      <c r="E232" s="1"/>
      <c r="F232" s="1"/>
      <c r="G232" s="1"/>
      <c r="H232" s="1"/>
      <c r="I232" s="1"/>
    </row>
    <row r="233" spans="3:9" ht="15.75" customHeight="1" x14ac:dyDescent="0.25">
      <c r="C233" s="1"/>
      <c r="D233" s="1"/>
      <c r="E233" s="1"/>
      <c r="F233" s="1"/>
      <c r="G233" s="1"/>
      <c r="H233" s="1"/>
      <c r="I233" s="1"/>
    </row>
    <row r="234" spans="3:9" ht="15.75" customHeight="1" x14ac:dyDescent="0.25">
      <c r="C234" s="1"/>
      <c r="D234" s="1"/>
      <c r="E234" s="1"/>
      <c r="F234" s="1"/>
      <c r="G234" s="1"/>
      <c r="H234" s="1"/>
      <c r="I234" s="1"/>
    </row>
    <row r="235" spans="3:9" ht="15.75" customHeight="1" x14ac:dyDescent="0.25">
      <c r="C235" s="1"/>
      <c r="D235" s="1"/>
      <c r="E235" s="1"/>
      <c r="F235" s="1"/>
      <c r="G235" s="1"/>
      <c r="H235" s="1"/>
      <c r="I235" s="1"/>
    </row>
    <row r="236" spans="3:9" ht="15.75" customHeight="1" x14ac:dyDescent="0.25">
      <c r="C236" s="1"/>
      <c r="D236" s="1"/>
      <c r="E236" s="1"/>
      <c r="F236" s="1"/>
      <c r="G236" s="1"/>
      <c r="H236" s="1"/>
      <c r="I236" s="1"/>
    </row>
    <row r="237" spans="3:9" ht="15.75" customHeight="1" x14ac:dyDescent="0.25">
      <c r="C237" s="1"/>
      <c r="D237" s="1"/>
      <c r="E237" s="1"/>
      <c r="F237" s="1"/>
      <c r="G237" s="1"/>
      <c r="H237" s="1"/>
      <c r="I237" s="1"/>
    </row>
    <row r="238" spans="3:9" ht="15.75" customHeight="1" x14ac:dyDescent="0.25">
      <c r="C238" s="1"/>
      <c r="D238" s="1"/>
      <c r="E238" s="1"/>
      <c r="F238" s="1"/>
      <c r="G238" s="1"/>
      <c r="H238" s="1"/>
      <c r="I238" s="1"/>
    </row>
    <row r="239" spans="3:9" ht="15.75" customHeight="1" x14ac:dyDescent="0.25">
      <c r="C239" s="1"/>
      <c r="D239" s="1"/>
      <c r="E239" s="1"/>
      <c r="F239" s="1"/>
      <c r="G239" s="1"/>
      <c r="H239" s="1"/>
      <c r="I239" s="1"/>
    </row>
    <row r="240" spans="3:9" ht="15.75" customHeight="1" x14ac:dyDescent="0.25">
      <c r="C240" s="1"/>
      <c r="D240" s="1"/>
      <c r="E240" s="1"/>
      <c r="F240" s="1"/>
      <c r="G240" s="1"/>
      <c r="H240" s="1"/>
      <c r="I240" s="1"/>
    </row>
    <row r="241" spans="3:9" ht="15.75" customHeight="1" x14ac:dyDescent="0.25">
      <c r="C241" s="1"/>
      <c r="D241" s="1"/>
      <c r="E241" s="1"/>
      <c r="F241" s="1"/>
      <c r="G241" s="1"/>
      <c r="H241" s="1"/>
      <c r="I241" s="1"/>
    </row>
    <row r="242" spans="3:9" ht="15.75" customHeight="1" x14ac:dyDescent="0.25">
      <c r="C242" s="1"/>
      <c r="D242" s="1"/>
      <c r="E242" s="1"/>
      <c r="F242" s="1"/>
      <c r="G242" s="1"/>
      <c r="H242" s="1"/>
      <c r="I242" s="1"/>
    </row>
    <row r="243" spans="3:9" ht="15.75" customHeight="1" x14ac:dyDescent="0.25">
      <c r="C243" s="1"/>
      <c r="D243" s="1"/>
      <c r="E243" s="1"/>
      <c r="F243" s="1"/>
      <c r="G243" s="1"/>
      <c r="H243" s="1"/>
      <c r="I243" s="1"/>
    </row>
    <row r="244" spans="3:9" ht="15.75" customHeight="1" x14ac:dyDescent="0.25">
      <c r="C244" s="1"/>
      <c r="D244" s="1"/>
      <c r="E244" s="1"/>
      <c r="F244" s="1"/>
      <c r="G244" s="1"/>
      <c r="H244" s="1"/>
      <c r="I244" s="1"/>
    </row>
    <row r="245" spans="3:9" ht="15.75" customHeight="1" x14ac:dyDescent="0.25">
      <c r="C245" s="1"/>
      <c r="D245" s="1"/>
      <c r="E245" s="1"/>
      <c r="F245" s="1"/>
      <c r="G245" s="1"/>
      <c r="H245" s="1"/>
      <c r="I245" s="1"/>
    </row>
    <row r="246" spans="3:9" ht="15.75" customHeight="1" x14ac:dyDescent="0.25">
      <c r="C246" s="1"/>
      <c r="D246" s="1"/>
      <c r="E246" s="1"/>
      <c r="F246" s="1"/>
      <c r="G246" s="1"/>
      <c r="H246" s="1"/>
      <c r="I246" s="1"/>
    </row>
    <row r="247" spans="3:9" ht="15.75" customHeight="1" x14ac:dyDescent="0.25">
      <c r="C247" s="1"/>
      <c r="D247" s="1"/>
      <c r="E247" s="1"/>
      <c r="F247" s="1"/>
      <c r="G247" s="1"/>
      <c r="H247" s="1"/>
      <c r="I247" s="1"/>
    </row>
    <row r="248" spans="3:9" ht="15.75" customHeight="1" x14ac:dyDescent="0.25">
      <c r="C248" s="1"/>
      <c r="D248" s="1"/>
      <c r="E248" s="1"/>
      <c r="F248" s="1"/>
      <c r="G248" s="1"/>
      <c r="H248" s="1"/>
      <c r="I248" s="1"/>
    </row>
    <row r="249" spans="3:9" ht="15.75" customHeight="1" x14ac:dyDescent="0.25">
      <c r="C249" s="1"/>
      <c r="D249" s="1"/>
      <c r="E249" s="1"/>
      <c r="F249" s="1"/>
      <c r="G249" s="1"/>
      <c r="H249" s="1"/>
      <c r="I249" s="1"/>
    </row>
    <row r="250" spans="3:9" ht="15.75" customHeight="1" x14ac:dyDescent="0.25">
      <c r="C250" s="1"/>
      <c r="D250" s="1"/>
      <c r="E250" s="1"/>
      <c r="F250" s="1"/>
      <c r="G250" s="1"/>
      <c r="H250" s="1"/>
      <c r="I250" s="1"/>
    </row>
    <row r="251" spans="3:9" ht="15.75" customHeight="1" x14ac:dyDescent="0.25">
      <c r="C251" s="1"/>
      <c r="D251" s="1"/>
      <c r="E251" s="1"/>
      <c r="F251" s="1"/>
      <c r="G251" s="1"/>
      <c r="H251" s="1"/>
      <c r="I251" s="1"/>
    </row>
    <row r="252" spans="3:9" ht="15.75" customHeight="1" x14ac:dyDescent="0.25">
      <c r="C252" s="1"/>
      <c r="D252" s="1"/>
      <c r="E252" s="1"/>
      <c r="F252" s="1"/>
      <c r="G252" s="1"/>
      <c r="H252" s="1"/>
      <c r="I252" s="1"/>
    </row>
    <row r="253" spans="3:9" ht="15.75" customHeight="1" x14ac:dyDescent="0.25">
      <c r="C253" s="1"/>
      <c r="D253" s="1"/>
      <c r="E253" s="1"/>
      <c r="F253" s="1"/>
      <c r="G253" s="1"/>
      <c r="H253" s="1"/>
      <c r="I253" s="1"/>
    </row>
    <row r="254" spans="3:9" ht="15.75" customHeight="1" x14ac:dyDescent="0.25">
      <c r="C254" s="1"/>
      <c r="D254" s="1"/>
      <c r="E254" s="1"/>
      <c r="F254" s="1"/>
      <c r="G254" s="1"/>
      <c r="H254" s="1"/>
      <c r="I254" s="1"/>
    </row>
    <row r="255" spans="3:9" ht="15.75" customHeight="1" x14ac:dyDescent="0.25">
      <c r="C255" s="1"/>
      <c r="D255" s="1"/>
      <c r="E255" s="1"/>
      <c r="F255" s="1"/>
      <c r="G255" s="1"/>
      <c r="H255" s="1"/>
      <c r="I255" s="1"/>
    </row>
    <row r="256" spans="3:9" ht="15.75" customHeight="1" x14ac:dyDescent="0.25">
      <c r="C256" s="1"/>
      <c r="D256" s="1"/>
      <c r="E256" s="1"/>
      <c r="F256" s="1"/>
      <c r="G256" s="1"/>
      <c r="H256" s="1"/>
      <c r="I256" s="1"/>
    </row>
    <row r="257" spans="3:9" ht="15.75" customHeight="1" x14ac:dyDescent="0.25">
      <c r="C257" s="1"/>
      <c r="D257" s="1"/>
      <c r="E257" s="1"/>
      <c r="F257" s="1"/>
      <c r="G257" s="1"/>
      <c r="H257" s="1"/>
      <c r="I257" s="1"/>
    </row>
    <row r="258" spans="3:9" ht="15.75" customHeight="1" x14ac:dyDescent="0.25">
      <c r="C258" s="1"/>
      <c r="D258" s="1"/>
      <c r="E258" s="1"/>
      <c r="F258" s="1"/>
      <c r="G258" s="1"/>
      <c r="H258" s="1"/>
      <c r="I258" s="1"/>
    </row>
    <row r="259" spans="3:9" ht="15.75" customHeight="1" x14ac:dyDescent="0.25">
      <c r="C259" s="1"/>
      <c r="D259" s="1"/>
      <c r="E259" s="1"/>
      <c r="F259" s="1"/>
      <c r="G259" s="1"/>
      <c r="H259" s="1"/>
      <c r="I259" s="1"/>
    </row>
    <row r="260" spans="3:9" ht="15.75" customHeight="1" x14ac:dyDescent="0.25">
      <c r="C260" s="1"/>
      <c r="D260" s="1"/>
      <c r="E260" s="1"/>
      <c r="F260" s="1"/>
      <c r="G260" s="1"/>
      <c r="H260" s="1"/>
      <c r="I260" s="1"/>
    </row>
    <row r="261" spans="3:9" ht="15.75" customHeight="1" x14ac:dyDescent="0.25">
      <c r="C261" s="1"/>
      <c r="D261" s="1"/>
      <c r="E261" s="1"/>
      <c r="F261" s="1"/>
      <c r="G261" s="1"/>
      <c r="H261" s="1"/>
      <c r="I261" s="1"/>
    </row>
    <row r="262" spans="3:9" ht="15.75" customHeight="1" x14ac:dyDescent="0.25">
      <c r="C262" s="1"/>
      <c r="D262" s="1"/>
      <c r="E262" s="1"/>
      <c r="F262" s="1"/>
      <c r="G262" s="1"/>
      <c r="H262" s="1"/>
      <c r="I262" s="1"/>
    </row>
    <row r="263" spans="3:9" ht="15.75" customHeight="1" x14ac:dyDescent="0.25">
      <c r="C263" s="1"/>
      <c r="D263" s="1"/>
      <c r="E263" s="1"/>
      <c r="F263" s="1"/>
      <c r="G263" s="1"/>
      <c r="H263" s="1"/>
      <c r="I263" s="1"/>
    </row>
    <row r="264" spans="3:9" ht="15.75" customHeight="1" x14ac:dyDescent="0.25">
      <c r="C264" s="1"/>
      <c r="D264" s="1"/>
      <c r="E264" s="1"/>
      <c r="F264" s="1"/>
      <c r="G264" s="1"/>
      <c r="H264" s="1"/>
      <c r="I264" s="1"/>
    </row>
    <row r="265" spans="3:9" ht="15.75" customHeight="1" x14ac:dyDescent="0.25">
      <c r="C265" s="1"/>
      <c r="D265" s="1"/>
      <c r="E265" s="1"/>
      <c r="F265" s="1"/>
      <c r="G265" s="1"/>
      <c r="H265" s="1"/>
      <c r="I265" s="1"/>
    </row>
    <row r="266" spans="3:9" ht="15.75" customHeight="1" x14ac:dyDescent="0.25">
      <c r="C266" s="1"/>
      <c r="D266" s="1"/>
      <c r="E266" s="1"/>
      <c r="F266" s="1"/>
      <c r="G266" s="1"/>
      <c r="H266" s="1"/>
      <c r="I266" s="1"/>
    </row>
    <row r="267" spans="3:9" ht="15.75" customHeight="1" x14ac:dyDescent="0.25">
      <c r="C267" s="1"/>
      <c r="D267" s="1"/>
      <c r="E267" s="1"/>
      <c r="F267" s="1"/>
      <c r="G267" s="1"/>
      <c r="H267" s="1"/>
      <c r="I267" s="1"/>
    </row>
    <row r="268" spans="3:9" ht="15.75" customHeight="1" x14ac:dyDescent="0.25">
      <c r="C268" s="1"/>
      <c r="D268" s="1"/>
      <c r="E268" s="1"/>
      <c r="F268" s="1"/>
      <c r="G268" s="1"/>
      <c r="H268" s="1"/>
      <c r="I268" s="1"/>
    </row>
    <row r="269" spans="3:9" ht="15.75" customHeight="1" x14ac:dyDescent="0.25">
      <c r="C269" s="1"/>
      <c r="D269" s="1"/>
      <c r="E269" s="1"/>
      <c r="F269" s="1"/>
      <c r="G269" s="1"/>
      <c r="H269" s="1"/>
      <c r="I269" s="1"/>
    </row>
    <row r="270" spans="3:9" ht="15.75" customHeight="1" x14ac:dyDescent="0.25">
      <c r="C270" s="1"/>
      <c r="D270" s="1"/>
      <c r="E270" s="1"/>
      <c r="F270" s="1"/>
      <c r="G270" s="1"/>
      <c r="H270" s="1"/>
      <c r="I270" s="1"/>
    </row>
    <row r="271" spans="3:9" ht="15.75" customHeight="1" x14ac:dyDescent="0.25">
      <c r="C271" s="1"/>
      <c r="D271" s="1"/>
      <c r="E271" s="1"/>
      <c r="F271" s="1"/>
      <c r="G271" s="1"/>
      <c r="H271" s="1"/>
      <c r="I271" s="1"/>
    </row>
    <row r="272" spans="3:9" ht="15.75" customHeight="1" x14ac:dyDescent="0.25">
      <c r="C272" s="1"/>
      <c r="D272" s="1"/>
      <c r="E272" s="1"/>
      <c r="F272" s="1"/>
      <c r="G272" s="1"/>
      <c r="H272" s="1"/>
      <c r="I272" s="1"/>
    </row>
    <row r="273" spans="3:9" ht="15.75" customHeight="1" x14ac:dyDescent="0.25">
      <c r="C273" s="1"/>
      <c r="D273" s="1"/>
      <c r="E273" s="1"/>
      <c r="F273" s="1"/>
      <c r="G273" s="1"/>
      <c r="H273" s="1"/>
      <c r="I273" s="1"/>
    </row>
    <row r="274" spans="3:9" ht="15.75" customHeight="1" x14ac:dyDescent="0.25">
      <c r="C274" s="1"/>
      <c r="D274" s="1"/>
      <c r="E274" s="1"/>
      <c r="F274" s="1"/>
      <c r="G274" s="1"/>
      <c r="H274" s="1"/>
      <c r="I274" s="1"/>
    </row>
    <row r="275" spans="3:9" ht="15.75" customHeight="1" x14ac:dyDescent="0.25">
      <c r="C275" s="1"/>
      <c r="D275" s="1"/>
      <c r="E275" s="1"/>
      <c r="F275" s="1"/>
      <c r="G275" s="1"/>
      <c r="H275" s="1"/>
      <c r="I275" s="1"/>
    </row>
    <row r="276" spans="3:9" ht="15.75" customHeight="1" x14ac:dyDescent="0.25">
      <c r="C276" s="1"/>
      <c r="D276" s="1"/>
      <c r="E276" s="1"/>
      <c r="F276" s="1"/>
      <c r="G276" s="1"/>
      <c r="H276" s="1"/>
      <c r="I276" s="1"/>
    </row>
    <row r="277" spans="3:9" ht="15.75" customHeight="1" x14ac:dyDescent="0.25">
      <c r="C277" s="1"/>
      <c r="D277" s="1"/>
      <c r="E277" s="1"/>
      <c r="F277" s="1"/>
      <c r="G277" s="1"/>
      <c r="H277" s="1"/>
      <c r="I277" s="1"/>
    </row>
    <row r="278" spans="3:9" ht="15.75" customHeight="1" x14ac:dyDescent="0.25">
      <c r="C278" s="1"/>
      <c r="D278" s="1"/>
      <c r="E278" s="1"/>
      <c r="F278" s="1"/>
      <c r="G278" s="1"/>
      <c r="H278" s="1"/>
      <c r="I278" s="1"/>
    </row>
    <row r="279" spans="3:9" ht="15.75" customHeight="1" x14ac:dyDescent="0.25">
      <c r="C279" s="1"/>
      <c r="D279" s="1"/>
      <c r="E279" s="1"/>
      <c r="F279" s="1"/>
      <c r="G279" s="1"/>
      <c r="H279" s="1"/>
      <c r="I279" s="1"/>
    </row>
    <row r="280" spans="3:9" ht="15.75" customHeight="1" x14ac:dyDescent="0.25">
      <c r="C280" s="1"/>
      <c r="D280" s="1"/>
      <c r="E280" s="1"/>
      <c r="F280" s="1"/>
      <c r="G280" s="1"/>
      <c r="H280" s="1"/>
      <c r="I280" s="1"/>
    </row>
    <row r="281" spans="3:9" ht="15.75" customHeight="1" x14ac:dyDescent="0.25">
      <c r="C281" s="1"/>
      <c r="D281" s="1"/>
      <c r="E281" s="1"/>
      <c r="F281" s="1"/>
      <c r="G281" s="1"/>
      <c r="H281" s="1"/>
      <c r="I281" s="1"/>
    </row>
    <row r="282" spans="3:9" ht="15.75" customHeight="1" x14ac:dyDescent="0.25">
      <c r="C282" s="1"/>
      <c r="D282" s="1"/>
      <c r="E282" s="1"/>
      <c r="F282" s="1"/>
      <c r="G282" s="1"/>
      <c r="H282" s="1"/>
      <c r="I282" s="1"/>
    </row>
    <row r="283" spans="3:9" ht="15.75" customHeight="1" x14ac:dyDescent="0.25">
      <c r="C283" s="1"/>
      <c r="D283" s="1"/>
      <c r="E283" s="1"/>
      <c r="F283" s="1"/>
      <c r="G283" s="1"/>
      <c r="H283" s="1"/>
      <c r="I283" s="1"/>
    </row>
    <row r="284" spans="3:9" ht="15.75" customHeight="1" x14ac:dyDescent="0.25">
      <c r="C284" s="1"/>
      <c r="D284" s="1"/>
      <c r="E284" s="1"/>
      <c r="F284" s="1"/>
      <c r="G284" s="1"/>
      <c r="H284" s="1"/>
      <c r="I284" s="1"/>
    </row>
    <row r="285" spans="3:9" ht="15.75" customHeight="1" x14ac:dyDescent="0.25">
      <c r="C285" s="1"/>
      <c r="D285" s="1"/>
      <c r="E285" s="1"/>
      <c r="F285" s="1"/>
      <c r="G285" s="1"/>
      <c r="H285" s="1"/>
      <c r="I285" s="1"/>
    </row>
    <row r="286" spans="3:9" ht="15.75" customHeight="1" x14ac:dyDescent="0.25">
      <c r="C286" s="1"/>
      <c r="D286" s="1"/>
      <c r="E286" s="1"/>
      <c r="F286" s="1"/>
      <c r="G286" s="1"/>
      <c r="H286" s="1"/>
      <c r="I286" s="1"/>
    </row>
    <row r="287" spans="3:9" ht="15.75" customHeight="1" x14ac:dyDescent="0.25">
      <c r="C287" s="1"/>
      <c r="D287" s="1"/>
      <c r="E287" s="1"/>
      <c r="F287" s="1"/>
      <c r="G287" s="1"/>
      <c r="H287" s="1"/>
      <c r="I287" s="1"/>
    </row>
    <row r="288" spans="3:9" ht="15.75" customHeight="1" x14ac:dyDescent="0.25">
      <c r="C288" s="1"/>
      <c r="D288" s="1"/>
      <c r="E288" s="1"/>
      <c r="F288" s="1"/>
      <c r="G288" s="1"/>
      <c r="H288" s="1"/>
      <c r="I288" s="1"/>
    </row>
    <row r="289" spans="3:9" ht="15.75" customHeight="1" x14ac:dyDescent="0.25">
      <c r="C289" s="1"/>
      <c r="D289" s="1"/>
      <c r="E289" s="1"/>
      <c r="F289" s="1"/>
      <c r="G289" s="1"/>
      <c r="H289" s="1"/>
      <c r="I289" s="1"/>
    </row>
    <row r="290" spans="3:9" ht="15.75" customHeight="1" x14ac:dyDescent="0.25">
      <c r="C290" s="1"/>
      <c r="D290" s="1"/>
      <c r="E290" s="1"/>
      <c r="F290" s="1"/>
      <c r="G290" s="1"/>
      <c r="H290" s="1"/>
      <c r="I290" s="1"/>
    </row>
    <row r="291" spans="3:9" ht="15.75" customHeight="1" x14ac:dyDescent="0.25">
      <c r="C291" s="1"/>
      <c r="D291" s="1"/>
      <c r="E291" s="1"/>
      <c r="F291" s="1"/>
      <c r="G291" s="1"/>
      <c r="H291" s="1"/>
      <c r="I291" s="1"/>
    </row>
    <row r="292" spans="3:9" ht="15.75" customHeight="1" x14ac:dyDescent="0.25">
      <c r="C292" s="1"/>
      <c r="D292" s="1"/>
      <c r="E292" s="1"/>
      <c r="F292" s="1"/>
      <c r="G292" s="1"/>
      <c r="H292" s="1"/>
      <c r="I292" s="1"/>
    </row>
    <row r="293" spans="3:9" ht="15.75" customHeight="1" x14ac:dyDescent="0.25">
      <c r="C293" s="1"/>
      <c r="D293" s="1"/>
      <c r="E293" s="1"/>
      <c r="F293" s="1"/>
      <c r="G293" s="1"/>
      <c r="H293" s="1"/>
      <c r="I293" s="1"/>
    </row>
    <row r="294" spans="3:9" ht="15.75" customHeight="1" x14ac:dyDescent="0.25">
      <c r="C294" s="1"/>
      <c r="D294" s="1"/>
      <c r="E294" s="1"/>
      <c r="F294" s="1"/>
      <c r="G294" s="1"/>
      <c r="H294" s="1"/>
      <c r="I294" s="1"/>
    </row>
    <row r="295" spans="3:9" ht="15.75" customHeight="1" x14ac:dyDescent="0.25">
      <c r="C295" s="1"/>
      <c r="D295" s="1"/>
      <c r="E295" s="1"/>
      <c r="F295" s="1"/>
      <c r="G295" s="1"/>
      <c r="H295" s="1"/>
      <c r="I295" s="1"/>
    </row>
    <row r="296" spans="3:9" ht="15.75" customHeight="1" x14ac:dyDescent="0.25">
      <c r="C296" s="1"/>
      <c r="D296" s="1"/>
      <c r="E296" s="1"/>
      <c r="F296" s="1"/>
      <c r="G296" s="1"/>
      <c r="H296" s="1"/>
      <c r="I296" s="1"/>
    </row>
    <row r="297" spans="3:9" ht="15.75" customHeight="1" x14ac:dyDescent="0.25">
      <c r="C297" s="1"/>
      <c r="D297" s="1"/>
      <c r="E297" s="1"/>
      <c r="F297" s="1"/>
      <c r="G297" s="1"/>
      <c r="H297" s="1"/>
      <c r="I297" s="1"/>
    </row>
    <row r="298" spans="3:9" ht="15.75" customHeight="1" x14ac:dyDescent="0.25">
      <c r="C298" s="1"/>
      <c r="D298" s="1"/>
      <c r="E298" s="1"/>
      <c r="F298" s="1"/>
      <c r="G298" s="1"/>
      <c r="H298" s="1"/>
      <c r="I298" s="1"/>
    </row>
    <row r="299" spans="3:9" ht="15.75" customHeight="1" x14ac:dyDescent="0.25">
      <c r="C299" s="1"/>
      <c r="D299" s="1"/>
      <c r="E299" s="1"/>
      <c r="F299" s="1"/>
      <c r="G299" s="1"/>
      <c r="H299" s="1"/>
      <c r="I299" s="1"/>
    </row>
    <row r="300" spans="3:9" ht="15.75" customHeight="1" x14ac:dyDescent="0.25">
      <c r="C300" s="1"/>
      <c r="D300" s="1"/>
      <c r="E300" s="1"/>
      <c r="F300" s="1"/>
      <c r="G300" s="1"/>
      <c r="H300" s="1"/>
      <c r="I300" s="1"/>
    </row>
    <row r="301" spans="3:9" ht="15.75" customHeight="1" x14ac:dyDescent="0.25">
      <c r="C301" s="1"/>
      <c r="D301" s="1"/>
      <c r="E301" s="1"/>
      <c r="F301" s="1"/>
      <c r="G301" s="1"/>
      <c r="H301" s="1"/>
      <c r="I301" s="1"/>
    </row>
    <row r="302" spans="3:9" ht="15.75" customHeight="1" x14ac:dyDescent="0.25">
      <c r="C302" s="1"/>
      <c r="D302" s="1"/>
      <c r="E302" s="1"/>
      <c r="F302" s="1"/>
      <c r="G302" s="1"/>
      <c r="H302" s="1"/>
      <c r="I302" s="1"/>
    </row>
    <row r="303" spans="3:9" ht="15.75" customHeight="1" x14ac:dyDescent="0.25">
      <c r="C303" s="1"/>
      <c r="D303" s="1"/>
      <c r="E303" s="1"/>
      <c r="F303" s="1"/>
      <c r="G303" s="1"/>
      <c r="H303" s="1"/>
      <c r="I303" s="1"/>
    </row>
    <row r="304" spans="3:9" ht="15.75" customHeight="1" x14ac:dyDescent="0.25">
      <c r="C304" s="1"/>
      <c r="D304" s="1"/>
      <c r="E304" s="1"/>
      <c r="F304" s="1"/>
      <c r="G304" s="1"/>
      <c r="H304" s="1"/>
      <c r="I304" s="1"/>
    </row>
    <row r="305" spans="3:9" ht="15.75" customHeight="1" x14ac:dyDescent="0.25">
      <c r="C305" s="1"/>
      <c r="D305" s="1"/>
      <c r="E305" s="1"/>
      <c r="F305" s="1"/>
      <c r="G305" s="1"/>
      <c r="H305" s="1"/>
      <c r="I305" s="1"/>
    </row>
    <row r="306" spans="3:9" ht="15.75" customHeight="1" x14ac:dyDescent="0.25">
      <c r="C306" s="1"/>
      <c r="D306" s="1"/>
      <c r="E306" s="1"/>
      <c r="F306" s="1"/>
      <c r="G306" s="1"/>
      <c r="H306" s="1"/>
      <c r="I306" s="1"/>
    </row>
    <row r="307" spans="3:9" ht="15.75" customHeight="1" x14ac:dyDescent="0.25">
      <c r="C307" s="1"/>
      <c r="D307" s="1"/>
      <c r="E307" s="1"/>
      <c r="F307" s="1"/>
      <c r="G307" s="1"/>
      <c r="H307" s="1"/>
      <c r="I307" s="1"/>
    </row>
    <row r="308" spans="3:9" ht="15.75" customHeight="1" x14ac:dyDescent="0.25">
      <c r="C308" s="1"/>
      <c r="D308" s="1"/>
      <c r="E308" s="1"/>
      <c r="F308" s="1"/>
      <c r="G308" s="1"/>
      <c r="H308" s="1"/>
      <c r="I308" s="1"/>
    </row>
    <row r="309" spans="3:9" ht="15.75" customHeight="1" x14ac:dyDescent="0.25">
      <c r="C309" s="1"/>
      <c r="D309" s="1"/>
      <c r="E309" s="1"/>
      <c r="F309" s="1"/>
      <c r="G309" s="1"/>
      <c r="H309" s="1"/>
      <c r="I309" s="1"/>
    </row>
    <row r="310" spans="3:9" ht="15.75" customHeight="1" x14ac:dyDescent="0.25">
      <c r="C310" s="1"/>
      <c r="D310" s="1"/>
      <c r="E310" s="1"/>
      <c r="F310" s="1"/>
      <c r="G310" s="1"/>
      <c r="H310" s="1"/>
      <c r="I310" s="1"/>
    </row>
    <row r="311" spans="3:9" ht="15.75" customHeight="1" x14ac:dyDescent="0.25">
      <c r="C311" s="1"/>
      <c r="D311" s="1"/>
      <c r="E311" s="1"/>
      <c r="F311" s="1"/>
      <c r="G311" s="1"/>
      <c r="H311" s="1"/>
      <c r="I311" s="1"/>
    </row>
    <row r="312" spans="3:9" ht="15.75" customHeight="1" x14ac:dyDescent="0.25">
      <c r="C312" s="1"/>
      <c r="D312" s="1"/>
      <c r="E312" s="1"/>
      <c r="F312" s="1"/>
      <c r="G312" s="1"/>
      <c r="H312" s="1"/>
      <c r="I312" s="1"/>
    </row>
    <row r="313" spans="3:9" ht="15.75" customHeight="1" x14ac:dyDescent="0.25">
      <c r="C313" s="1"/>
      <c r="D313" s="1"/>
      <c r="E313" s="1"/>
      <c r="F313" s="1"/>
      <c r="G313" s="1"/>
      <c r="H313" s="1"/>
      <c r="I313" s="1"/>
    </row>
    <row r="314" spans="3:9" ht="15.75" customHeight="1" x14ac:dyDescent="0.25">
      <c r="C314" s="1"/>
      <c r="D314" s="1"/>
      <c r="E314" s="1"/>
      <c r="F314" s="1"/>
      <c r="G314" s="1"/>
      <c r="H314" s="1"/>
      <c r="I314" s="1"/>
    </row>
    <row r="315" spans="3:9" ht="15.75" customHeight="1" x14ac:dyDescent="0.25">
      <c r="C315" s="1"/>
      <c r="D315" s="1"/>
      <c r="E315" s="1"/>
      <c r="F315" s="1"/>
      <c r="G315" s="1"/>
      <c r="H315" s="1"/>
      <c r="I315" s="1"/>
    </row>
    <row r="316" spans="3:9" ht="15.75" customHeight="1" x14ac:dyDescent="0.25">
      <c r="C316" s="1"/>
      <c r="D316" s="1"/>
      <c r="E316" s="1"/>
      <c r="F316" s="1"/>
      <c r="G316" s="1"/>
      <c r="H316" s="1"/>
      <c r="I316" s="1"/>
    </row>
    <row r="317" spans="3:9" ht="15.75" customHeight="1" x14ac:dyDescent="0.25">
      <c r="C317" s="1"/>
      <c r="D317" s="1"/>
      <c r="E317" s="1"/>
      <c r="F317" s="1"/>
      <c r="G317" s="1"/>
      <c r="H317" s="1"/>
      <c r="I317" s="1"/>
    </row>
    <row r="318" spans="3:9" ht="15.75" customHeight="1" x14ac:dyDescent="0.25">
      <c r="C318" s="1"/>
      <c r="D318" s="1"/>
      <c r="E318" s="1"/>
      <c r="F318" s="1"/>
      <c r="G318" s="1"/>
      <c r="H318" s="1"/>
      <c r="I318" s="1"/>
    </row>
    <row r="319" spans="3:9" ht="15.75" customHeight="1" x14ac:dyDescent="0.25">
      <c r="C319" s="1"/>
      <c r="D319" s="1"/>
      <c r="E319" s="1"/>
      <c r="F319" s="1"/>
      <c r="G319" s="1"/>
      <c r="H319" s="1"/>
      <c r="I319" s="1"/>
    </row>
    <row r="320" spans="3:9" ht="15.75" customHeight="1" x14ac:dyDescent="0.25">
      <c r="C320" s="1"/>
      <c r="D320" s="1"/>
      <c r="E320" s="1"/>
      <c r="F320" s="1"/>
      <c r="G320" s="1"/>
      <c r="H320" s="1"/>
      <c r="I320" s="1"/>
    </row>
    <row r="321" spans="3:9" ht="15.75" customHeight="1" x14ac:dyDescent="0.25">
      <c r="C321" s="1"/>
      <c r="D321" s="1"/>
      <c r="E321" s="1"/>
      <c r="F321" s="1"/>
      <c r="G321" s="1"/>
      <c r="H321" s="1"/>
      <c r="I321" s="1"/>
    </row>
    <row r="322" spans="3:9" ht="15.75" customHeight="1" x14ac:dyDescent="0.25">
      <c r="C322" s="1"/>
      <c r="D322" s="1"/>
      <c r="E322" s="1"/>
      <c r="F322" s="1"/>
      <c r="G322" s="1"/>
      <c r="H322" s="1"/>
      <c r="I322" s="1"/>
    </row>
    <row r="323" spans="3:9" ht="15.75" customHeight="1" x14ac:dyDescent="0.25">
      <c r="C323" s="1"/>
      <c r="D323" s="1"/>
      <c r="E323" s="1"/>
      <c r="F323" s="1"/>
      <c r="G323" s="1"/>
      <c r="H323" s="1"/>
      <c r="I323" s="1"/>
    </row>
    <row r="324" spans="3:9" ht="15.75" customHeight="1" x14ac:dyDescent="0.25">
      <c r="C324" s="1"/>
      <c r="D324" s="1"/>
      <c r="E324" s="1"/>
      <c r="F324" s="1"/>
      <c r="G324" s="1"/>
      <c r="H324" s="1"/>
      <c r="I324" s="1"/>
    </row>
    <row r="325" spans="3:9" ht="15.75" customHeight="1" x14ac:dyDescent="0.25">
      <c r="C325" s="1"/>
      <c r="D325" s="1"/>
      <c r="E325" s="1"/>
      <c r="F325" s="1"/>
      <c r="G325" s="1"/>
      <c r="H325" s="1"/>
      <c r="I325" s="1"/>
    </row>
    <row r="326" spans="3:9" ht="15.75" customHeight="1" x14ac:dyDescent="0.25">
      <c r="C326" s="1"/>
      <c r="D326" s="1"/>
      <c r="E326" s="1"/>
      <c r="F326" s="1"/>
      <c r="G326" s="1"/>
      <c r="H326" s="1"/>
      <c r="I326" s="1"/>
    </row>
    <row r="327" spans="3:9" ht="15.75" customHeight="1" x14ac:dyDescent="0.25">
      <c r="C327" s="1"/>
      <c r="D327" s="1"/>
      <c r="E327" s="1"/>
      <c r="F327" s="1"/>
      <c r="G327" s="1"/>
      <c r="H327" s="1"/>
      <c r="I327" s="1"/>
    </row>
    <row r="328" spans="3:9" ht="15.75" customHeight="1" x14ac:dyDescent="0.25">
      <c r="C328" s="1"/>
      <c r="D328" s="1"/>
      <c r="E328" s="1"/>
      <c r="F328" s="1"/>
      <c r="G328" s="1"/>
      <c r="H328" s="1"/>
      <c r="I328" s="1"/>
    </row>
    <row r="329" spans="3:9" ht="15.75" customHeight="1" x14ac:dyDescent="0.25">
      <c r="C329" s="1"/>
      <c r="D329" s="1"/>
      <c r="E329" s="1"/>
      <c r="F329" s="1"/>
      <c r="G329" s="1"/>
      <c r="H329" s="1"/>
      <c r="I329" s="1"/>
    </row>
    <row r="330" spans="3:9" ht="15.75" customHeight="1" x14ac:dyDescent="0.25">
      <c r="C330" s="1"/>
      <c r="D330" s="1"/>
      <c r="E330" s="1"/>
      <c r="F330" s="1"/>
      <c r="G330" s="1"/>
      <c r="H330" s="1"/>
      <c r="I330" s="1"/>
    </row>
    <row r="331" spans="3:9" ht="15.75" customHeight="1" x14ac:dyDescent="0.25">
      <c r="C331" s="1"/>
      <c r="D331" s="1"/>
      <c r="E331" s="1"/>
      <c r="F331" s="1"/>
      <c r="G331" s="1"/>
      <c r="H331" s="1"/>
      <c r="I331" s="1"/>
    </row>
    <row r="332" spans="3:9" ht="15.75" customHeight="1" x14ac:dyDescent="0.25">
      <c r="C332" s="1"/>
      <c r="D332" s="1"/>
      <c r="E332" s="1"/>
      <c r="F332" s="1"/>
      <c r="G332" s="1"/>
      <c r="H332" s="1"/>
      <c r="I332" s="1"/>
    </row>
    <row r="333" spans="3:9" ht="15.75" customHeight="1" x14ac:dyDescent="0.25">
      <c r="C333" s="1"/>
      <c r="D333" s="1"/>
      <c r="E333" s="1"/>
      <c r="F333" s="1"/>
      <c r="G333" s="1"/>
      <c r="H333" s="1"/>
      <c r="I333" s="1"/>
    </row>
    <row r="334" spans="3:9" ht="15.75" customHeight="1" x14ac:dyDescent="0.25">
      <c r="C334" s="1"/>
      <c r="D334" s="1"/>
      <c r="E334" s="1"/>
      <c r="F334" s="1"/>
      <c r="G334" s="1"/>
      <c r="H334" s="1"/>
      <c r="I334" s="1"/>
    </row>
    <row r="335" spans="3:9" ht="15.75" customHeight="1" x14ac:dyDescent="0.25">
      <c r="C335" s="1"/>
      <c r="D335" s="1"/>
      <c r="E335" s="1"/>
      <c r="F335" s="1"/>
      <c r="G335" s="1"/>
      <c r="H335" s="1"/>
      <c r="I335" s="1"/>
    </row>
    <row r="336" spans="3:9" ht="15.75" customHeight="1" x14ac:dyDescent="0.25">
      <c r="C336" s="1"/>
      <c r="D336" s="1"/>
      <c r="E336" s="1"/>
      <c r="F336" s="1"/>
      <c r="G336" s="1"/>
      <c r="H336" s="1"/>
      <c r="I336" s="1"/>
    </row>
    <row r="337" spans="3:9" ht="15.75" customHeight="1" x14ac:dyDescent="0.25">
      <c r="C337" s="1"/>
      <c r="D337" s="1"/>
      <c r="E337" s="1"/>
      <c r="F337" s="1"/>
      <c r="G337" s="1"/>
      <c r="H337" s="1"/>
      <c r="I337" s="1"/>
    </row>
    <row r="338" spans="3:9" ht="15.75" customHeight="1" x14ac:dyDescent="0.25">
      <c r="C338" s="1"/>
      <c r="D338" s="1"/>
      <c r="E338" s="1"/>
      <c r="F338" s="1"/>
      <c r="G338" s="1"/>
      <c r="H338" s="1"/>
      <c r="I338" s="1"/>
    </row>
    <row r="339" spans="3:9" ht="15.75" customHeight="1" x14ac:dyDescent="0.25">
      <c r="C339" s="1"/>
      <c r="D339" s="1"/>
      <c r="E339" s="1"/>
      <c r="F339" s="1"/>
      <c r="G339" s="1"/>
      <c r="H339" s="1"/>
      <c r="I339" s="1"/>
    </row>
    <row r="340" spans="3:9" ht="15.75" customHeight="1" x14ac:dyDescent="0.25">
      <c r="C340" s="1"/>
      <c r="D340" s="1"/>
      <c r="E340" s="1"/>
      <c r="F340" s="1"/>
      <c r="G340" s="1"/>
      <c r="H340" s="1"/>
      <c r="I340" s="1"/>
    </row>
    <row r="341" spans="3:9" ht="15.75" customHeight="1" x14ac:dyDescent="0.25">
      <c r="C341" s="1"/>
      <c r="D341" s="1"/>
      <c r="E341" s="1"/>
      <c r="F341" s="1"/>
      <c r="G341" s="1"/>
      <c r="H341" s="1"/>
      <c r="I341" s="1"/>
    </row>
    <row r="342" spans="3:9" ht="15.75" customHeight="1" x14ac:dyDescent="0.25">
      <c r="C342" s="1"/>
      <c r="D342" s="1"/>
      <c r="E342" s="1"/>
      <c r="F342" s="1"/>
      <c r="G342" s="1"/>
      <c r="H342" s="1"/>
      <c r="I342" s="1"/>
    </row>
    <row r="343" spans="3:9" ht="15.75" customHeight="1" x14ac:dyDescent="0.25">
      <c r="C343" s="1"/>
      <c r="D343" s="1"/>
      <c r="E343" s="1"/>
      <c r="F343" s="1"/>
      <c r="G343" s="1"/>
      <c r="H343" s="1"/>
      <c r="I343" s="1"/>
    </row>
    <row r="344" spans="3:9" ht="15.75" customHeight="1" x14ac:dyDescent="0.25">
      <c r="C344" s="1"/>
      <c r="D344" s="1"/>
      <c r="E344" s="1"/>
      <c r="F344" s="1"/>
      <c r="G344" s="1"/>
      <c r="H344" s="1"/>
      <c r="I344" s="1"/>
    </row>
    <row r="345" spans="3:9" ht="15.75" customHeight="1" x14ac:dyDescent="0.25">
      <c r="C345" s="1"/>
      <c r="D345" s="1"/>
      <c r="E345" s="1"/>
      <c r="F345" s="1"/>
      <c r="G345" s="1"/>
      <c r="H345" s="1"/>
      <c r="I345" s="1"/>
    </row>
    <row r="346" spans="3:9" ht="15.75" customHeight="1" x14ac:dyDescent="0.25">
      <c r="C346" s="1"/>
      <c r="D346" s="1"/>
      <c r="E346" s="1"/>
      <c r="F346" s="1"/>
      <c r="G346" s="1"/>
      <c r="H346" s="1"/>
      <c r="I346" s="1"/>
    </row>
    <row r="347" spans="3:9" ht="15.75" customHeight="1" x14ac:dyDescent="0.25">
      <c r="C347" s="1"/>
      <c r="D347" s="1"/>
      <c r="E347" s="1"/>
      <c r="F347" s="1"/>
      <c r="G347" s="1"/>
      <c r="H347" s="1"/>
      <c r="I347" s="1"/>
    </row>
    <row r="348" spans="3:9" ht="15.75" customHeight="1" x14ac:dyDescent="0.25">
      <c r="C348" s="1"/>
      <c r="D348" s="1"/>
      <c r="E348" s="1"/>
      <c r="F348" s="1"/>
      <c r="G348" s="1"/>
      <c r="H348" s="1"/>
      <c r="I348" s="1"/>
    </row>
    <row r="349" spans="3:9" ht="15.75" customHeight="1" x14ac:dyDescent="0.25">
      <c r="C349" s="1"/>
      <c r="D349" s="1"/>
      <c r="E349" s="1"/>
      <c r="F349" s="1"/>
      <c r="G349" s="1"/>
      <c r="H349" s="1"/>
      <c r="I349" s="1"/>
    </row>
    <row r="350" spans="3:9" ht="15.75" customHeight="1" x14ac:dyDescent="0.25">
      <c r="C350" s="1"/>
      <c r="D350" s="1"/>
      <c r="E350" s="1"/>
      <c r="F350" s="1"/>
      <c r="G350" s="1"/>
      <c r="H350" s="1"/>
      <c r="I350" s="1"/>
    </row>
    <row r="351" spans="3:9" ht="15.75" customHeight="1" x14ac:dyDescent="0.25">
      <c r="C351" s="1"/>
      <c r="D351" s="1"/>
      <c r="E351" s="1"/>
      <c r="F351" s="1"/>
      <c r="G351" s="1"/>
      <c r="H351" s="1"/>
      <c r="I351" s="1"/>
    </row>
    <row r="352" spans="3:9" ht="15.75" customHeight="1" x14ac:dyDescent="0.25">
      <c r="C352" s="1"/>
      <c r="D352" s="1"/>
      <c r="E352" s="1"/>
      <c r="F352" s="1"/>
      <c r="G352" s="1"/>
      <c r="H352" s="1"/>
      <c r="I352" s="1"/>
    </row>
    <row r="353" spans="3:9" ht="15.75" customHeight="1" x14ac:dyDescent="0.25">
      <c r="C353" s="1"/>
      <c r="D353" s="1"/>
      <c r="E353" s="1"/>
      <c r="F353" s="1"/>
      <c r="G353" s="1"/>
      <c r="H353" s="1"/>
      <c r="I353" s="1"/>
    </row>
    <row r="354" spans="3:9" ht="15.75" customHeight="1" x14ac:dyDescent="0.25">
      <c r="C354" s="1"/>
      <c r="D354" s="1"/>
      <c r="E354" s="1"/>
      <c r="F354" s="1"/>
      <c r="G354" s="1"/>
      <c r="H354" s="1"/>
      <c r="I354" s="1"/>
    </row>
    <row r="355" spans="3:9" ht="15.75" customHeight="1" x14ac:dyDescent="0.25">
      <c r="C355" s="1"/>
      <c r="D355" s="1"/>
      <c r="E355" s="1"/>
      <c r="F355" s="1"/>
      <c r="G355" s="1"/>
      <c r="H355" s="1"/>
      <c r="I355" s="1"/>
    </row>
    <row r="356" spans="3:9" ht="15.75" customHeight="1" x14ac:dyDescent="0.25">
      <c r="C356" s="1"/>
      <c r="D356" s="1"/>
      <c r="E356" s="1"/>
      <c r="F356" s="1"/>
      <c r="G356" s="1"/>
      <c r="H356" s="1"/>
      <c r="I356" s="1"/>
    </row>
    <row r="357" spans="3:9" ht="15.75" customHeight="1" x14ac:dyDescent="0.25">
      <c r="C357" s="1"/>
      <c r="D357" s="1"/>
      <c r="E357" s="1"/>
      <c r="F357" s="1"/>
      <c r="G357" s="1"/>
      <c r="H357" s="1"/>
      <c r="I357" s="1"/>
    </row>
    <row r="358" spans="3:9" ht="15.75" customHeight="1" x14ac:dyDescent="0.25">
      <c r="C358" s="1"/>
      <c r="D358" s="1"/>
      <c r="E358" s="1"/>
      <c r="F358" s="1"/>
      <c r="G358" s="1"/>
      <c r="H358" s="1"/>
      <c r="I358" s="1"/>
    </row>
    <row r="359" spans="3:9" ht="15.75" customHeight="1" x14ac:dyDescent="0.25">
      <c r="C359" s="1"/>
      <c r="D359" s="1"/>
      <c r="E359" s="1"/>
      <c r="F359" s="1"/>
      <c r="G359" s="1"/>
      <c r="H359" s="1"/>
      <c r="I359" s="1"/>
    </row>
    <row r="360" spans="3:9" ht="15.75" customHeight="1" x14ac:dyDescent="0.25">
      <c r="C360" s="1"/>
      <c r="D360" s="1"/>
      <c r="E360" s="1"/>
      <c r="F360" s="1"/>
      <c r="G360" s="1"/>
      <c r="H360" s="1"/>
      <c r="I360" s="1"/>
    </row>
    <row r="361" spans="3:9" ht="15.75" customHeight="1" x14ac:dyDescent="0.25">
      <c r="C361" s="1"/>
      <c r="D361" s="1"/>
      <c r="E361" s="1"/>
      <c r="F361" s="1"/>
      <c r="G361" s="1"/>
      <c r="H361" s="1"/>
      <c r="I361" s="1"/>
    </row>
    <row r="362" spans="3:9" ht="15.75" customHeight="1" x14ac:dyDescent="0.25">
      <c r="C362" s="1"/>
      <c r="D362" s="1"/>
      <c r="E362" s="1"/>
      <c r="F362" s="1"/>
      <c r="G362" s="1"/>
      <c r="H362" s="1"/>
      <c r="I362" s="1"/>
    </row>
    <row r="363" spans="3:9" ht="15.75" customHeight="1" x14ac:dyDescent="0.25">
      <c r="C363" s="1"/>
      <c r="D363" s="1"/>
      <c r="E363" s="1"/>
      <c r="F363" s="1"/>
      <c r="G363" s="1"/>
      <c r="H363" s="1"/>
      <c r="I363" s="1"/>
    </row>
    <row r="364" spans="3:9" ht="15.75" customHeight="1" x14ac:dyDescent="0.25">
      <c r="C364" s="1"/>
      <c r="D364" s="1"/>
      <c r="E364" s="1"/>
      <c r="F364" s="1"/>
      <c r="G364" s="1"/>
      <c r="H364" s="1"/>
      <c r="I364" s="1"/>
    </row>
    <row r="365" spans="3:9" ht="15.75" customHeight="1" x14ac:dyDescent="0.25">
      <c r="C365" s="1"/>
      <c r="D365" s="1"/>
      <c r="E365" s="1"/>
      <c r="F365" s="1"/>
      <c r="G365" s="1"/>
      <c r="H365" s="1"/>
      <c r="I365" s="1"/>
    </row>
    <row r="366" spans="3:9" ht="15.75" customHeight="1" x14ac:dyDescent="0.25">
      <c r="C366" s="1"/>
      <c r="D366" s="1"/>
      <c r="E366" s="1"/>
      <c r="F366" s="1"/>
      <c r="G366" s="1"/>
      <c r="H366" s="1"/>
      <c r="I366" s="1"/>
    </row>
    <row r="367" spans="3:9" ht="15.75" customHeight="1" x14ac:dyDescent="0.25">
      <c r="C367" s="1"/>
      <c r="D367" s="1"/>
      <c r="E367" s="1"/>
      <c r="F367" s="1"/>
      <c r="G367" s="1"/>
      <c r="H367" s="1"/>
      <c r="I367" s="1"/>
    </row>
    <row r="368" spans="3:9" ht="15.75" customHeight="1" x14ac:dyDescent="0.25">
      <c r="C368" s="1"/>
      <c r="D368" s="1"/>
      <c r="E368" s="1"/>
      <c r="F368" s="1"/>
      <c r="G368" s="1"/>
      <c r="H368" s="1"/>
      <c r="I368" s="1"/>
    </row>
    <row r="369" spans="3:9" ht="15.75" customHeight="1" x14ac:dyDescent="0.25">
      <c r="C369" s="1"/>
      <c r="D369" s="1"/>
      <c r="E369" s="1"/>
      <c r="F369" s="1"/>
      <c r="G369" s="1"/>
      <c r="H369" s="1"/>
      <c r="I369" s="1"/>
    </row>
    <row r="370" spans="3:9" ht="15.75" customHeight="1" x14ac:dyDescent="0.25">
      <c r="C370" s="1"/>
      <c r="D370" s="1"/>
      <c r="E370" s="1"/>
      <c r="F370" s="1"/>
      <c r="G370" s="1"/>
      <c r="H370" s="1"/>
      <c r="I370" s="1"/>
    </row>
    <row r="371" spans="3:9" ht="15.75" customHeight="1" x14ac:dyDescent="0.25">
      <c r="C371" s="1"/>
      <c r="D371" s="1"/>
      <c r="E371" s="1"/>
      <c r="F371" s="1"/>
      <c r="G371" s="1"/>
      <c r="H371" s="1"/>
      <c r="I371" s="1"/>
    </row>
    <row r="372" spans="3:9" ht="15.75" customHeight="1" x14ac:dyDescent="0.25">
      <c r="C372" s="1"/>
      <c r="D372" s="1"/>
      <c r="E372" s="1"/>
      <c r="F372" s="1"/>
      <c r="G372" s="1"/>
      <c r="H372" s="1"/>
      <c r="I372" s="1"/>
    </row>
    <row r="373" spans="3:9" ht="15.75" customHeight="1" x14ac:dyDescent="0.25">
      <c r="C373" s="1"/>
      <c r="D373" s="1"/>
      <c r="E373" s="1"/>
      <c r="F373" s="1"/>
      <c r="G373" s="1"/>
      <c r="H373" s="1"/>
      <c r="I373" s="1"/>
    </row>
    <row r="374" spans="3:9" ht="15.75" customHeight="1" x14ac:dyDescent="0.25">
      <c r="C374" s="1"/>
      <c r="D374" s="1"/>
      <c r="E374" s="1"/>
      <c r="F374" s="1"/>
      <c r="G374" s="1"/>
      <c r="H374" s="1"/>
      <c r="I374" s="1"/>
    </row>
    <row r="375" spans="3:9" ht="15.75" customHeight="1" x14ac:dyDescent="0.25">
      <c r="C375" s="1"/>
      <c r="D375" s="1"/>
      <c r="E375" s="1"/>
      <c r="F375" s="1"/>
      <c r="G375" s="1"/>
      <c r="H375" s="1"/>
      <c r="I375" s="1"/>
    </row>
    <row r="376" spans="3:9" ht="15.75" customHeight="1" x14ac:dyDescent="0.25">
      <c r="C376" s="1"/>
      <c r="D376" s="1"/>
      <c r="E376" s="1"/>
      <c r="F376" s="1"/>
      <c r="G376" s="1"/>
      <c r="H376" s="1"/>
      <c r="I376" s="1"/>
    </row>
    <row r="377" spans="3:9" ht="15.75" customHeight="1" x14ac:dyDescent="0.25">
      <c r="C377" s="1"/>
      <c r="D377" s="1"/>
      <c r="E377" s="1"/>
      <c r="F377" s="1"/>
      <c r="G377" s="1"/>
      <c r="H377" s="1"/>
      <c r="I377" s="1"/>
    </row>
    <row r="378" spans="3:9" ht="15.75" customHeight="1" x14ac:dyDescent="0.25">
      <c r="C378" s="1"/>
      <c r="D378" s="1"/>
      <c r="E378" s="1"/>
      <c r="F378" s="1"/>
      <c r="G378" s="1"/>
      <c r="H378" s="1"/>
      <c r="I378" s="1"/>
    </row>
    <row r="379" spans="3:9" ht="15.75" customHeight="1" x14ac:dyDescent="0.25">
      <c r="C379" s="1"/>
      <c r="D379" s="1"/>
      <c r="E379" s="1"/>
      <c r="F379" s="1"/>
      <c r="G379" s="1"/>
      <c r="H379" s="1"/>
      <c r="I379" s="1"/>
    </row>
    <row r="380" spans="3:9" ht="15.75" customHeight="1" x14ac:dyDescent="0.25">
      <c r="C380" s="1"/>
      <c r="D380" s="1"/>
      <c r="E380" s="1"/>
      <c r="F380" s="1"/>
      <c r="G380" s="1"/>
      <c r="H380" s="1"/>
      <c r="I380" s="1"/>
    </row>
    <row r="381" spans="3:9" ht="15.75" customHeight="1" x14ac:dyDescent="0.25">
      <c r="C381" s="1"/>
      <c r="D381" s="1"/>
      <c r="E381" s="1"/>
      <c r="F381" s="1"/>
      <c r="G381" s="1"/>
      <c r="H381" s="1"/>
      <c r="I381" s="1"/>
    </row>
    <row r="382" spans="3:9" ht="15.75" customHeight="1" x14ac:dyDescent="0.25">
      <c r="C382" s="1"/>
      <c r="D382" s="1"/>
      <c r="E382" s="1"/>
      <c r="F382" s="1"/>
      <c r="G382" s="1"/>
      <c r="H382" s="1"/>
      <c r="I382" s="1"/>
    </row>
    <row r="383" spans="3:9" ht="15.75" customHeight="1" x14ac:dyDescent="0.25">
      <c r="C383" s="1"/>
      <c r="D383" s="1"/>
      <c r="E383" s="1"/>
      <c r="F383" s="1"/>
      <c r="G383" s="1"/>
      <c r="H383" s="1"/>
      <c r="I383" s="1"/>
    </row>
    <row r="384" spans="3:9" ht="15.75" customHeight="1" x14ac:dyDescent="0.25">
      <c r="C384" s="1"/>
      <c r="D384" s="1"/>
      <c r="E384" s="1"/>
      <c r="F384" s="1"/>
      <c r="G384" s="1"/>
      <c r="H384" s="1"/>
      <c r="I384" s="1"/>
    </row>
    <row r="385" spans="3:9" ht="15.75" customHeight="1" x14ac:dyDescent="0.25">
      <c r="C385" s="1"/>
      <c r="D385" s="1"/>
      <c r="E385" s="1"/>
      <c r="F385" s="1"/>
      <c r="G385" s="1"/>
      <c r="H385" s="1"/>
      <c r="I385" s="1"/>
    </row>
    <row r="386" spans="3:9" ht="15.75" customHeight="1" x14ac:dyDescent="0.25">
      <c r="C386" s="1"/>
      <c r="D386" s="1"/>
      <c r="E386" s="1"/>
      <c r="F386" s="1"/>
      <c r="G386" s="1"/>
      <c r="H386" s="1"/>
      <c r="I386" s="1"/>
    </row>
    <row r="387" spans="3:9" ht="15.75" customHeight="1" x14ac:dyDescent="0.25">
      <c r="C387" s="1"/>
      <c r="D387" s="1"/>
      <c r="E387" s="1"/>
      <c r="F387" s="1"/>
      <c r="G387" s="1"/>
      <c r="H387" s="1"/>
      <c r="I387" s="1"/>
    </row>
    <row r="388" spans="3:9" ht="15.75" customHeight="1" x14ac:dyDescent="0.25">
      <c r="C388" s="1"/>
      <c r="D388" s="1"/>
      <c r="E388" s="1"/>
      <c r="F388" s="1"/>
      <c r="G388" s="1"/>
      <c r="H388" s="1"/>
      <c r="I388" s="1"/>
    </row>
    <row r="389" spans="3:9" ht="15.75" customHeight="1" x14ac:dyDescent="0.25">
      <c r="C389" s="1"/>
      <c r="D389" s="1"/>
      <c r="E389" s="1"/>
      <c r="F389" s="1"/>
      <c r="G389" s="1"/>
      <c r="H389" s="1"/>
      <c r="I389" s="1"/>
    </row>
    <row r="390" spans="3:9" ht="15.75" customHeight="1" x14ac:dyDescent="0.25">
      <c r="C390" s="1"/>
      <c r="D390" s="1"/>
      <c r="E390" s="1"/>
      <c r="F390" s="1"/>
      <c r="G390" s="1"/>
      <c r="H390" s="1"/>
      <c r="I390" s="1"/>
    </row>
    <row r="391" spans="3:9" ht="15.75" customHeight="1" x14ac:dyDescent="0.25">
      <c r="C391" s="1"/>
      <c r="D391" s="1"/>
      <c r="E391" s="1"/>
      <c r="F391" s="1"/>
      <c r="G391" s="1"/>
      <c r="H391" s="1"/>
      <c r="I391" s="1"/>
    </row>
    <row r="392" spans="3:9" ht="15.75" customHeight="1" x14ac:dyDescent="0.25">
      <c r="C392" s="1"/>
      <c r="D392" s="1"/>
      <c r="E392" s="1"/>
      <c r="F392" s="1"/>
      <c r="G392" s="1"/>
      <c r="H392" s="1"/>
      <c r="I392" s="1"/>
    </row>
    <row r="393" spans="3:9" ht="15.75" customHeight="1" x14ac:dyDescent="0.25">
      <c r="C393" s="1"/>
      <c r="D393" s="1"/>
      <c r="E393" s="1"/>
      <c r="F393" s="1"/>
      <c r="G393" s="1"/>
      <c r="H393" s="1"/>
      <c r="I393" s="1"/>
    </row>
    <row r="394" spans="3:9" ht="15.75" customHeight="1" x14ac:dyDescent="0.25">
      <c r="C394" s="1"/>
      <c r="D394" s="1"/>
      <c r="E394" s="1"/>
      <c r="F394" s="1"/>
      <c r="G394" s="1"/>
      <c r="H394" s="1"/>
      <c r="I394" s="1"/>
    </row>
    <row r="395" spans="3:9" ht="15.75" customHeight="1" x14ac:dyDescent="0.25">
      <c r="C395" s="1"/>
      <c r="D395" s="1"/>
      <c r="E395" s="1"/>
      <c r="F395" s="1"/>
      <c r="G395" s="1"/>
      <c r="H395" s="1"/>
      <c r="I395" s="1"/>
    </row>
    <row r="396" spans="3:9" ht="15.75" customHeight="1" x14ac:dyDescent="0.25">
      <c r="C396" s="1"/>
      <c r="D396" s="1"/>
      <c r="E396" s="1"/>
      <c r="F396" s="1"/>
      <c r="G396" s="1"/>
      <c r="H396" s="1"/>
      <c r="I396" s="1"/>
    </row>
    <row r="397" spans="3:9" ht="15.75" customHeight="1" x14ac:dyDescent="0.25">
      <c r="C397" s="1"/>
      <c r="D397" s="1"/>
      <c r="E397" s="1"/>
      <c r="F397" s="1"/>
      <c r="G397" s="1"/>
      <c r="H397" s="1"/>
      <c r="I397" s="1"/>
    </row>
    <row r="398" spans="3:9" ht="15.75" customHeight="1" x14ac:dyDescent="0.25">
      <c r="C398" s="1"/>
      <c r="D398" s="1"/>
      <c r="E398" s="1"/>
      <c r="F398" s="1"/>
      <c r="G398" s="1"/>
      <c r="H398" s="1"/>
      <c r="I398" s="1"/>
    </row>
    <row r="399" spans="3:9" ht="15.75" customHeight="1" x14ac:dyDescent="0.25">
      <c r="C399" s="1"/>
      <c r="D399" s="1"/>
      <c r="E399" s="1"/>
      <c r="F399" s="1"/>
      <c r="G399" s="1"/>
      <c r="H399" s="1"/>
      <c r="I399" s="1"/>
    </row>
    <row r="400" spans="3:9" ht="15.75" customHeight="1" x14ac:dyDescent="0.25">
      <c r="C400" s="1"/>
      <c r="D400" s="1"/>
      <c r="E400" s="1"/>
      <c r="F400" s="1"/>
      <c r="G400" s="1"/>
      <c r="H400" s="1"/>
      <c r="I400" s="1"/>
    </row>
    <row r="401" spans="3:9" ht="15.75" customHeight="1" x14ac:dyDescent="0.25">
      <c r="C401" s="1"/>
      <c r="D401" s="1"/>
      <c r="E401" s="1"/>
      <c r="F401" s="1"/>
      <c r="G401" s="1"/>
      <c r="H401" s="1"/>
      <c r="I401" s="1"/>
    </row>
    <row r="402" spans="3:9" ht="15.75" customHeight="1" x14ac:dyDescent="0.25">
      <c r="C402" s="1"/>
      <c r="D402" s="1"/>
      <c r="E402" s="1"/>
      <c r="F402" s="1"/>
      <c r="G402" s="1"/>
      <c r="H402" s="1"/>
      <c r="I402" s="1"/>
    </row>
    <row r="403" spans="3:9" ht="15.75" customHeight="1" x14ac:dyDescent="0.25">
      <c r="C403" s="1"/>
      <c r="D403" s="1"/>
      <c r="E403" s="1"/>
      <c r="F403" s="1"/>
      <c r="G403" s="1"/>
      <c r="H403" s="1"/>
      <c r="I403" s="1"/>
    </row>
    <row r="404" spans="3:9" ht="15.75" customHeight="1" x14ac:dyDescent="0.25">
      <c r="C404" s="1"/>
      <c r="D404" s="1"/>
      <c r="E404" s="1"/>
      <c r="F404" s="1"/>
      <c r="G404" s="1"/>
      <c r="H404" s="1"/>
      <c r="I404" s="1"/>
    </row>
    <row r="405" spans="3:9" ht="15.75" customHeight="1" x14ac:dyDescent="0.25">
      <c r="C405" s="1"/>
      <c r="D405" s="1"/>
      <c r="E405" s="1"/>
      <c r="F405" s="1"/>
      <c r="G405" s="1"/>
      <c r="H405" s="1"/>
      <c r="I405" s="1"/>
    </row>
    <row r="406" spans="3:9" ht="15.75" customHeight="1" x14ac:dyDescent="0.25">
      <c r="C406" s="1"/>
      <c r="D406" s="1"/>
      <c r="E406" s="1"/>
      <c r="F406" s="1"/>
      <c r="G406" s="1"/>
      <c r="H406" s="1"/>
      <c r="I406" s="1"/>
    </row>
    <row r="407" spans="3:9" ht="15.75" customHeight="1" x14ac:dyDescent="0.25">
      <c r="C407" s="1"/>
      <c r="D407" s="1"/>
      <c r="E407" s="1"/>
      <c r="F407" s="1"/>
      <c r="G407" s="1"/>
      <c r="H407" s="1"/>
      <c r="I407" s="1"/>
    </row>
    <row r="408" spans="3:9" ht="15.75" customHeight="1" x14ac:dyDescent="0.25">
      <c r="C408" s="1"/>
      <c r="D408" s="1"/>
      <c r="E408" s="1"/>
      <c r="F408" s="1"/>
      <c r="G408" s="1"/>
      <c r="H408" s="1"/>
      <c r="I408" s="1"/>
    </row>
    <row r="409" spans="3:9" ht="15.75" customHeight="1" x14ac:dyDescent="0.25">
      <c r="C409" s="1"/>
      <c r="D409" s="1"/>
      <c r="E409" s="1"/>
      <c r="F409" s="1"/>
      <c r="G409" s="1"/>
      <c r="H409" s="1"/>
      <c r="I409" s="1"/>
    </row>
    <row r="410" spans="3:9" ht="15.75" customHeight="1" x14ac:dyDescent="0.25">
      <c r="C410" s="1"/>
      <c r="D410" s="1"/>
      <c r="E410" s="1"/>
      <c r="F410" s="1"/>
      <c r="G410" s="1"/>
      <c r="H410" s="1"/>
      <c r="I410" s="1"/>
    </row>
    <row r="411" spans="3:9" ht="15.75" customHeight="1" x14ac:dyDescent="0.25">
      <c r="C411" s="1"/>
      <c r="D411" s="1"/>
      <c r="E411" s="1"/>
      <c r="F411" s="1"/>
      <c r="G411" s="1"/>
      <c r="H411" s="1"/>
      <c r="I411" s="1"/>
    </row>
    <row r="412" spans="3:9" ht="15.75" customHeight="1" x14ac:dyDescent="0.25">
      <c r="C412" s="1"/>
      <c r="D412" s="1"/>
      <c r="E412" s="1"/>
      <c r="F412" s="1"/>
      <c r="G412" s="1"/>
      <c r="H412" s="1"/>
      <c r="I412" s="1"/>
    </row>
    <row r="413" spans="3:9" ht="15.75" customHeight="1" x14ac:dyDescent="0.25">
      <c r="C413" s="1"/>
      <c r="D413" s="1"/>
      <c r="E413" s="1"/>
      <c r="F413" s="1"/>
      <c r="G413" s="1"/>
      <c r="H413" s="1"/>
      <c r="I413" s="1"/>
    </row>
    <row r="414" spans="3:9" ht="15.75" customHeight="1" x14ac:dyDescent="0.25">
      <c r="C414" s="1"/>
      <c r="D414" s="1"/>
      <c r="E414" s="1"/>
      <c r="F414" s="1"/>
      <c r="G414" s="1"/>
      <c r="H414" s="1"/>
      <c r="I414" s="1"/>
    </row>
    <row r="415" spans="3:9" ht="15.75" customHeight="1" x14ac:dyDescent="0.25">
      <c r="C415" s="1"/>
      <c r="D415" s="1"/>
      <c r="E415" s="1"/>
      <c r="F415" s="1"/>
      <c r="G415" s="1"/>
      <c r="H415" s="1"/>
      <c r="I415" s="1"/>
    </row>
    <row r="416" spans="3:9" ht="15.75" customHeight="1" x14ac:dyDescent="0.25">
      <c r="C416" s="1"/>
      <c r="D416" s="1"/>
      <c r="E416" s="1"/>
      <c r="F416" s="1"/>
      <c r="G416" s="1"/>
      <c r="H416" s="1"/>
      <c r="I416" s="1"/>
    </row>
    <row r="417" spans="3:9" ht="15.75" customHeight="1" x14ac:dyDescent="0.25">
      <c r="C417" s="1"/>
      <c r="D417" s="1"/>
      <c r="E417" s="1"/>
      <c r="F417" s="1"/>
      <c r="G417" s="1"/>
      <c r="H417" s="1"/>
      <c r="I417" s="1"/>
    </row>
    <row r="418" spans="3:9" ht="15.75" customHeight="1" x14ac:dyDescent="0.25">
      <c r="C418" s="1"/>
      <c r="D418" s="1"/>
      <c r="E418" s="1"/>
      <c r="F418" s="1"/>
      <c r="G418" s="1"/>
      <c r="H418" s="1"/>
      <c r="I418" s="1"/>
    </row>
    <row r="419" spans="3:9" ht="15.75" customHeight="1" x14ac:dyDescent="0.25">
      <c r="C419" s="1"/>
      <c r="D419" s="1"/>
      <c r="E419" s="1"/>
      <c r="F419" s="1"/>
      <c r="G419" s="1"/>
      <c r="H419" s="1"/>
      <c r="I419" s="1"/>
    </row>
    <row r="420" spans="3:9" ht="15.75" customHeight="1" x14ac:dyDescent="0.25">
      <c r="C420" s="1"/>
      <c r="D420" s="1"/>
      <c r="E420" s="1"/>
      <c r="F420" s="1"/>
      <c r="G420" s="1"/>
      <c r="H420" s="1"/>
      <c r="I420" s="1"/>
    </row>
    <row r="421" spans="3:9" ht="15.75" customHeight="1" x14ac:dyDescent="0.25">
      <c r="C421" s="1"/>
      <c r="D421" s="1"/>
      <c r="E421" s="1"/>
      <c r="F421" s="1"/>
      <c r="G421" s="1"/>
      <c r="H421" s="1"/>
      <c r="I421" s="1"/>
    </row>
    <row r="422" spans="3:9" ht="15.75" customHeight="1" x14ac:dyDescent="0.25">
      <c r="C422" s="1"/>
      <c r="D422" s="1"/>
      <c r="E422" s="1"/>
      <c r="F422" s="1"/>
      <c r="G422" s="1"/>
      <c r="H422" s="1"/>
      <c r="I422" s="1"/>
    </row>
    <row r="423" spans="3:9" ht="15.75" customHeight="1" x14ac:dyDescent="0.25">
      <c r="C423" s="1"/>
      <c r="D423" s="1"/>
      <c r="E423" s="1"/>
      <c r="F423" s="1"/>
      <c r="G423" s="1"/>
      <c r="H423" s="1"/>
      <c r="I423" s="1"/>
    </row>
    <row r="424" spans="3:9" ht="15.75" customHeight="1" x14ac:dyDescent="0.25">
      <c r="C424" s="1"/>
      <c r="D424" s="1"/>
      <c r="E424" s="1"/>
      <c r="F424" s="1"/>
      <c r="G424" s="1"/>
      <c r="H424" s="1"/>
      <c r="I424" s="1"/>
    </row>
    <row r="425" spans="3:9" ht="15.75" customHeight="1" x14ac:dyDescent="0.25">
      <c r="C425" s="1"/>
      <c r="D425" s="1"/>
      <c r="E425" s="1"/>
      <c r="F425" s="1"/>
      <c r="G425" s="1"/>
      <c r="H425" s="1"/>
      <c r="I425" s="1"/>
    </row>
    <row r="426" spans="3:9" ht="15.75" customHeight="1" x14ac:dyDescent="0.25">
      <c r="C426" s="1"/>
      <c r="D426" s="1"/>
      <c r="E426" s="1"/>
      <c r="F426" s="1"/>
      <c r="G426" s="1"/>
      <c r="H426" s="1"/>
      <c r="I426" s="1"/>
    </row>
    <row r="427" spans="3:9" ht="15.75" customHeight="1" x14ac:dyDescent="0.25">
      <c r="C427" s="1"/>
      <c r="D427" s="1"/>
      <c r="E427" s="1"/>
      <c r="F427" s="1"/>
      <c r="G427" s="1"/>
      <c r="H427" s="1"/>
      <c r="I427" s="1"/>
    </row>
    <row r="428" spans="3:9" ht="15.75" customHeight="1" x14ac:dyDescent="0.25">
      <c r="C428" s="1"/>
      <c r="D428" s="1"/>
      <c r="E428" s="1"/>
      <c r="F428" s="1"/>
      <c r="G428" s="1"/>
      <c r="H428" s="1"/>
      <c r="I428" s="1"/>
    </row>
    <row r="429" spans="3:9" ht="15.75" customHeight="1" x14ac:dyDescent="0.25">
      <c r="C429" s="1"/>
      <c r="D429" s="1"/>
      <c r="E429" s="1"/>
      <c r="F429" s="1"/>
      <c r="G429" s="1"/>
      <c r="H429" s="1"/>
      <c r="I429" s="1"/>
    </row>
    <row r="430" spans="3:9" ht="15.75" customHeight="1" x14ac:dyDescent="0.25">
      <c r="C430" s="1"/>
      <c r="D430" s="1"/>
      <c r="E430" s="1"/>
      <c r="F430" s="1"/>
      <c r="G430" s="1"/>
      <c r="H430" s="1"/>
      <c r="I430" s="1"/>
    </row>
    <row r="431" spans="3:9" ht="15.75" customHeight="1" x14ac:dyDescent="0.25">
      <c r="C431" s="1"/>
      <c r="D431" s="1"/>
      <c r="E431" s="1"/>
      <c r="F431" s="1"/>
      <c r="G431" s="1"/>
      <c r="H431" s="1"/>
      <c r="I431" s="1"/>
    </row>
    <row r="432" spans="3:9" ht="15.75" customHeight="1" x14ac:dyDescent="0.25">
      <c r="C432" s="1"/>
      <c r="D432" s="1"/>
      <c r="E432" s="1"/>
      <c r="F432" s="1"/>
      <c r="G432" s="1"/>
      <c r="H432" s="1"/>
      <c r="I432" s="1"/>
    </row>
    <row r="433" spans="3:9" ht="15.75" customHeight="1" x14ac:dyDescent="0.25">
      <c r="C433" s="1"/>
      <c r="D433" s="1"/>
      <c r="E433" s="1"/>
      <c r="F433" s="1"/>
      <c r="G433" s="1"/>
      <c r="H433" s="1"/>
      <c r="I433" s="1"/>
    </row>
    <row r="434" spans="3:9" ht="15.75" customHeight="1" x14ac:dyDescent="0.25">
      <c r="C434" s="1"/>
      <c r="D434" s="1"/>
      <c r="E434" s="1"/>
      <c r="F434" s="1"/>
      <c r="G434" s="1"/>
      <c r="H434" s="1"/>
      <c r="I434" s="1"/>
    </row>
    <row r="435" spans="3:9" ht="15.75" customHeight="1" x14ac:dyDescent="0.25">
      <c r="C435" s="1"/>
      <c r="D435" s="1"/>
      <c r="E435" s="1"/>
      <c r="F435" s="1"/>
      <c r="G435" s="1"/>
      <c r="H435" s="1"/>
      <c r="I435" s="1"/>
    </row>
    <row r="436" spans="3:9" ht="15.75" customHeight="1" x14ac:dyDescent="0.25">
      <c r="C436" s="1"/>
      <c r="D436" s="1"/>
      <c r="E436" s="1"/>
      <c r="F436" s="1"/>
      <c r="G436" s="1"/>
      <c r="H436" s="1"/>
      <c r="I436" s="1"/>
    </row>
    <row r="437" spans="3:9" ht="15.75" customHeight="1" x14ac:dyDescent="0.25">
      <c r="C437" s="1"/>
      <c r="D437" s="1"/>
      <c r="E437" s="1"/>
      <c r="F437" s="1"/>
      <c r="G437" s="1"/>
      <c r="H437" s="1"/>
      <c r="I437" s="1"/>
    </row>
    <row r="438" spans="3:9" ht="15.75" customHeight="1" x14ac:dyDescent="0.25">
      <c r="C438" s="1"/>
      <c r="D438" s="1"/>
      <c r="E438" s="1"/>
      <c r="F438" s="1"/>
      <c r="G438" s="1"/>
      <c r="H438" s="1"/>
      <c r="I438" s="1"/>
    </row>
    <row r="439" spans="3:9" ht="15.75" customHeight="1" x14ac:dyDescent="0.25">
      <c r="C439" s="1"/>
      <c r="D439" s="1"/>
      <c r="E439" s="1"/>
      <c r="F439" s="1"/>
      <c r="G439" s="1"/>
      <c r="H439" s="1"/>
      <c r="I439" s="1"/>
    </row>
    <row r="440" spans="3:9" ht="15.75" customHeight="1" x14ac:dyDescent="0.25">
      <c r="C440" s="1"/>
      <c r="D440" s="1"/>
      <c r="E440" s="1"/>
      <c r="F440" s="1"/>
      <c r="G440" s="1"/>
      <c r="H440" s="1"/>
      <c r="I440" s="1"/>
    </row>
    <row r="441" spans="3:9" ht="15.75" customHeight="1" x14ac:dyDescent="0.25">
      <c r="C441" s="1"/>
      <c r="D441" s="1"/>
      <c r="E441" s="1"/>
      <c r="F441" s="1"/>
      <c r="G441" s="1"/>
      <c r="H441" s="1"/>
      <c r="I441" s="1"/>
    </row>
    <row r="442" spans="3:9" ht="15.75" customHeight="1" x14ac:dyDescent="0.25">
      <c r="C442" s="1"/>
      <c r="D442" s="1"/>
      <c r="E442" s="1"/>
      <c r="F442" s="1"/>
      <c r="G442" s="1"/>
      <c r="H442" s="1"/>
      <c r="I442" s="1"/>
    </row>
    <row r="443" spans="3:9" ht="15.75" customHeight="1" x14ac:dyDescent="0.25">
      <c r="C443" s="1"/>
      <c r="D443" s="1"/>
      <c r="E443" s="1"/>
      <c r="F443" s="1"/>
      <c r="G443" s="1"/>
      <c r="H443" s="1"/>
      <c r="I443" s="1"/>
    </row>
    <row r="444" spans="3:9" ht="15.75" customHeight="1" x14ac:dyDescent="0.25">
      <c r="C444" s="1"/>
      <c r="D444" s="1"/>
      <c r="E444" s="1"/>
      <c r="F444" s="1"/>
      <c r="G444" s="1"/>
      <c r="H444" s="1"/>
      <c r="I444" s="1"/>
    </row>
    <row r="445" spans="3:9" ht="15.75" customHeight="1" x14ac:dyDescent="0.25">
      <c r="C445" s="1"/>
      <c r="D445" s="1"/>
      <c r="E445" s="1"/>
      <c r="F445" s="1"/>
      <c r="G445" s="1"/>
      <c r="H445" s="1"/>
      <c r="I445" s="1"/>
    </row>
    <row r="446" spans="3:9" ht="15.75" customHeight="1" x14ac:dyDescent="0.25">
      <c r="C446" s="1"/>
      <c r="D446" s="1"/>
      <c r="E446" s="1"/>
      <c r="F446" s="1"/>
      <c r="G446" s="1"/>
      <c r="H446" s="1"/>
      <c r="I446" s="1"/>
    </row>
    <row r="447" spans="3:9" ht="15.75" customHeight="1" x14ac:dyDescent="0.25">
      <c r="C447" s="1"/>
      <c r="D447" s="1"/>
      <c r="E447" s="1"/>
      <c r="F447" s="1"/>
      <c r="G447" s="1"/>
      <c r="H447" s="1"/>
      <c r="I447" s="1"/>
    </row>
    <row r="448" spans="3:9" ht="15.75" customHeight="1" x14ac:dyDescent="0.25">
      <c r="C448" s="1"/>
      <c r="D448" s="1"/>
      <c r="E448" s="1"/>
      <c r="F448" s="1"/>
      <c r="G448" s="1"/>
      <c r="H448" s="1"/>
      <c r="I448" s="1"/>
    </row>
    <row r="449" spans="3:9" ht="15.75" customHeight="1" x14ac:dyDescent="0.25">
      <c r="C449" s="1"/>
      <c r="D449" s="1"/>
      <c r="E449" s="1"/>
      <c r="F449" s="1"/>
      <c r="G449" s="1"/>
      <c r="H449" s="1"/>
      <c r="I449" s="1"/>
    </row>
    <row r="450" spans="3:9" ht="15.75" customHeight="1" x14ac:dyDescent="0.25">
      <c r="C450" s="1"/>
      <c r="D450" s="1"/>
      <c r="E450" s="1"/>
      <c r="F450" s="1"/>
      <c r="G450" s="1"/>
      <c r="H450" s="1"/>
      <c r="I450" s="1"/>
    </row>
    <row r="451" spans="3:9" ht="15.75" customHeight="1" x14ac:dyDescent="0.25">
      <c r="C451" s="1"/>
      <c r="D451" s="1"/>
      <c r="E451" s="1"/>
      <c r="F451" s="1"/>
      <c r="G451" s="1"/>
      <c r="H451" s="1"/>
      <c r="I451" s="1"/>
    </row>
    <row r="452" spans="3:9" ht="15.75" customHeight="1" x14ac:dyDescent="0.25">
      <c r="C452" s="1"/>
      <c r="D452" s="1"/>
      <c r="E452" s="1"/>
      <c r="F452" s="1"/>
      <c r="G452" s="1"/>
      <c r="H452" s="1"/>
      <c r="I452" s="1"/>
    </row>
    <row r="453" spans="3:9" ht="15.75" customHeight="1" x14ac:dyDescent="0.25">
      <c r="C453" s="1"/>
      <c r="D453" s="1"/>
      <c r="E453" s="1"/>
      <c r="F453" s="1"/>
      <c r="G453" s="1"/>
      <c r="H453" s="1"/>
      <c r="I453" s="1"/>
    </row>
    <row r="454" spans="3:9" ht="15.75" customHeight="1" x14ac:dyDescent="0.25">
      <c r="C454" s="1"/>
      <c r="D454" s="1"/>
      <c r="E454" s="1"/>
      <c r="F454" s="1"/>
      <c r="G454" s="1"/>
      <c r="H454" s="1"/>
      <c r="I454" s="1"/>
    </row>
    <row r="455" spans="3:9" ht="15.75" customHeight="1" x14ac:dyDescent="0.25">
      <c r="C455" s="1"/>
      <c r="D455" s="1"/>
      <c r="E455" s="1"/>
      <c r="F455" s="1"/>
      <c r="G455" s="1"/>
      <c r="H455" s="1"/>
      <c r="I455" s="1"/>
    </row>
    <row r="456" spans="3:9" ht="15.75" customHeight="1" x14ac:dyDescent="0.25">
      <c r="C456" s="1"/>
      <c r="D456" s="1"/>
      <c r="E456" s="1"/>
      <c r="F456" s="1"/>
      <c r="G456" s="1"/>
      <c r="H456" s="1"/>
      <c r="I456" s="1"/>
    </row>
    <row r="457" spans="3:9" ht="15.75" customHeight="1" x14ac:dyDescent="0.25">
      <c r="C457" s="1"/>
      <c r="D457" s="1"/>
      <c r="E457" s="1"/>
      <c r="F457" s="1"/>
      <c r="G457" s="1"/>
      <c r="H457" s="1"/>
      <c r="I457" s="1"/>
    </row>
    <row r="458" spans="3:9" ht="15.75" customHeight="1" x14ac:dyDescent="0.25">
      <c r="C458" s="1"/>
      <c r="D458" s="1"/>
      <c r="E458" s="1"/>
      <c r="F458" s="1"/>
      <c r="G458" s="1"/>
      <c r="H458" s="1"/>
      <c r="I458" s="1"/>
    </row>
    <row r="459" spans="3:9" ht="15.75" customHeight="1" x14ac:dyDescent="0.25">
      <c r="C459" s="1"/>
      <c r="D459" s="1"/>
      <c r="E459" s="1"/>
      <c r="F459" s="1"/>
      <c r="G459" s="1"/>
      <c r="H459" s="1"/>
      <c r="I459" s="1"/>
    </row>
    <row r="460" spans="3:9" ht="15.75" customHeight="1" x14ac:dyDescent="0.25">
      <c r="C460" s="1"/>
      <c r="D460" s="1"/>
      <c r="E460" s="1"/>
      <c r="F460" s="1"/>
      <c r="G460" s="1"/>
      <c r="H460" s="1"/>
      <c r="I460" s="1"/>
    </row>
    <row r="461" spans="3:9" ht="15.75" customHeight="1" x14ac:dyDescent="0.25">
      <c r="C461" s="1"/>
      <c r="D461" s="1"/>
      <c r="E461" s="1"/>
      <c r="F461" s="1"/>
      <c r="G461" s="1"/>
      <c r="H461" s="1"/>
      <c r="I461" s="1"/>
    </row>
    <row r="462" spans="3:9" ht="15.75" customHeight="1" x14ac:dyDescent="0.25">
      <c r="C462" s="1"/>
      <c r="D462" s="1"/>
      <c r="E462" s="1"/>
      <c r="F462" s="1"/>
      <c r="G462" s="1"/>
      <c r="H462" s="1"/>
      <c r="I462" s="1"/>
    </row>
    <row r="463" spans="3:9" ht="15.75" customHeight="1" x14ac:dyDescent="0.25">
      <c r="C463" s="1"/>
      <c r="D463" s="1"/>
      <c r="E463" s="1"/>
      <c r="F463" s="1"/>
      <c r="G463" s="1"/>
      <c r="H463" s="1"/>
      <c r="I463" s="1"/>
    </row>
    <row r="464" spans="3:9" ht="15.75" customHeight="1" x14ac:dyDescent="0.25">
      <c r="C464" s="1"/>
      <c r="D464" s="1"/>
      <c r="E464" s="1"/>
      <c r="F464" s="1"/>
      <c r="G464" s="1"/>
      <c r="H464" s="1"/>
      <c r="I464" s="1"/>
    </row>
    <row r="465" spans="3:9" ht="15.75" customHeight="1" x14ac:dyDescent="0.25">
      <c r="C465" s="1"/>
      <c r="D465" s="1"/>
      <c r="E465" s="1"/>
      <c r="F465" s="1"/>
      <c r="G465" s="1"/>
      <c r="H465" s="1"/>
      <c r="I465" s="1"/>
    </row>
    <row r="466" spans="3:9" ht="15.75" customHeight="1" x14ac:dyDescent="0.25">
      <c r="C466" s="1"/>
      <c r="D466" s="1"/>
      <c r="E466" s="1"/>
      <c r="F466" s="1"/>
      <c r="G466" s="1"/>
      <c r="H466" s="1"/>
      <c r="I466" s="1"/>
    </row>
    <row r="467" spans="3:9" ht="15.75" customHeight="1" x14ac:dyDescent="0.25">
      <c r="C467" s="1"/>
      <c r="D467" s="1"/>
      <c r="E467" s="1"/>
      <c r="F467" s="1"/>
      <c r="G467" s="1"/>
      <c r="H467" s="1"/>
      <c r="I467" s="1"/>
    </row>
    <row r="468" spans="3:9" ht="15.75" customHeight="1" x14ac:dyDescent="0.25">
      <c r="C468" s="1"/>
      <c r="D468" s="1"/>
      <c r="E468" s="1"/>
      <c r="F468" s="1"/>
      <c r="G468" s="1"/>
      <c r="H468" s="1"/>
      <c r="I468" s="1"/>
    </row>
    <row r="469" spans="3:9" ht="15.75" customHeight="1" x14ac:dyDescent="0.25">
      <c r="C469" s="1"/>
      <c r="D469" s="1"/>
      <c r="E469" s="1"/>
      <c r="F469" s="1"/>
      <c r="G469" s="1"/>
      <c r="H469" s="1"/>
      <c r="I469" s="1"/>
    </row>
    <row r="470" spans="3:9" ht="15.75" customHeight="1" x14ac:dyDescent="0.25">
      <c r="C470" s="1"/>
      <c r="D470" s="1"/>
      <c r="E470" s="1"/>
      <c r="F470" s="1"/>
      <c r="G470" s="1"/>
      <c r="H470" s="1"/>
      <c r="I470" s="1"/>
    </row>
    <row r="471" spans="3:9" ht="15.75" customHeight="1" x14ac:dyDescent="0.25">
      <c r="C471" s="1"/>
      <c r="D471" s="1"/>
      <c r="E471" s="1"/>
      <c r="F471" s="1"/>
      <c r="G471" s="1"/>
      <c r="H471" s="1"/>
      <c r="I471" s="1"/>
    </row>
    <row r="472" spans="3:9" ht="15.75" customHeight="1" x14ac:dyDescent="0.25">
      <c r="C472" s="1"/>
      <c r="D472" s="1"/>
      <c r="E472" s="1"/>
      <c r="F472" s="1"/>
      <c r="G472" s="1"/>
      <c r="H472" s="1"/>
      <c r="I472" s="1"/>
    </row>
    <row r="473" spans="3:9" ht="15.75" customHeight="1" x14ac:dyDescent="0.25">
      <c r="C473" s="1"/>
      <c r="D473" s="1"/>
      <c r="E473" s="1"/>
      <c r="F473" s="1"/>
      <c r="G473" s="1"/>
      <c r="H473" s="1"/>
      <c r="I473" s="1"/>
    </row>
    <row r="474" spans="3:9" ht="15.75" customHeight="1" x14ac:dyDescent="0.25">
      <c r="C474" s="1"/>
      <c r="D474" s="1"/>
      <c r="E474" s="1"/>
      <c r="F474" s="1"/>
      <c r="G474" s="1"/>
      <c r="H474" s="1"/>
      <c r="I474" s="1"/>
    </row>
    <row r="475" spans="3:9" ht="15.75" customHeight="1" x14ac:dyDescent="0.25">
      <c r="C475" s="1"/>
      <c r="D475" s="1"/>
      <c r="E475" s="1"/>
      <c r="F475" s="1"/>
      <c r="G475" s="1"/>
      <c r="H475" s="1"/>
      <c r="I475" s="1"/>
    </row>
    <row r="476" spans="3:9" ht="15.75" customHeight="1" x14ac:dyDescent="0.25">
      <c r="C476" s="1"/>
      <c r="D476" s="1"/>
      <c r="E476" s="1"/>
      <c r="F476" s="1"/>
      <c r="G476" s="1"/>
      <c r="H476" s="1"/>
      <c r="I476" s="1"/>
    </row>
    <row r="477" spans="3:9" ht="15.75" customHeight="1" x14ac:dyDescent="0.25">
      <c r="C477" s="1"/>
      <c r="D477" s="1"/>
      <c r="E477" s="1"/>
      <c r="F477" s="1"/>
      <c r="G477" s="1"/>
      <c r="H477" s="1"/>
      <c r="I477" s="1"/>
    </row>
    <row r="478" spans="3:9" ht="15.75" customHeight="1" x14ac:dyDescent="0.25">
      <c r="C478" s="1"/>
      <c r="D478" s="1"/>
      <c r="E478" s="1"/>
      <c r="F478" s="1"/>
      <c r="G478" s="1"/>
      <c r="H478" s="1"/>
      <c r="I478" s="1"/>
    </row>
    <row r="479" spans="3:9" ht="15.75" customHeight="1" x14ac:dyDescent="0.25">
      <c r="C479" s="1"/>
      <c r="D479" s="1"/>
      <c r="E479" s="1"/>
      <c r="F479" s="1"/>
      <c r="G479" s="1"/>
      <c r="H479" s="1"/>
      <c r="I479" s="1"/>
    </row>
    <row r="480" spans="3:9" ht="15.75" customHeight="1" x14ac:dyDescent="0.25">
      <c r="C480" s="1"/>
      <c r="D480" s="1"/>
      <c r="E480" s="1"/>
      <c r="F480" s="1"/>
      <c r="G480" s="1"/>
      <c r="H480" s="1"/>
      <c r="I480" s="1"/>
    </row>
    <row r="481" spans="3:9" ht="15.75" customHeight="1" x14ac:dyDescent="0.25">
      <c r="C481" s="1"/>
      <c r="D481" s="1"/>
      <c r="E481" s="1"/>
      <c r="F481" s="1"/>
      <c r="G481" s="1"/>
      <c r="H481" s="1"/>
      <c r="I481" s="1"/>
    </row>
    <row r="482" spans="3:9" ht="15.75" customHeight="1" x14ac:dyDescent="0.25">
      <c r="C482" s="1"/>
      <c r="D482" s="1"/>
      <c r="E482" s="1"/>
      <c r="F482" s="1"/>
      <c r="G482" s="1"/>
      <c r="H482" s="1"/>
      <c r="I482" s="1"/>
    </row>
    <row r="483" spans="3:9" ht="15.75" customHeight="1" x14ac:dyDescent="0.25">
      <c r="C483" s="1"/>
      <c r="D483" s="1"/>
      <c r="E483" s="1"/>
      <c r="F483" s="1"/>
      <c r="G483" s="1"/>
      <c r="H483" s="1"/>
      <c r="I483" s="1"/>
    </row>
    <row r="484" spans="3:9" ht="15.75" customHeight="1" x14ac:dyDescent="0.25">
      <c r="C484" s="1"/>
      <c r="D484" s="1"/>
      <c r="E484" s="1"/>
      <c r="F484" s="1"/>
      <c r="G484" s="1"/>
      <c r="H484" s="1"/>
      <c r="I484" s="1"/>
    </row>
    <row r="485" spans="3:9" ht="15.75" customHeight="1" x14ac:dyDescent="0.25">
      <c r="C485" s="1"/>
      <c r="D485" s="1"/>
      <c r="E485" s="1"/>
      <c r="F485" s="1"/>
      <c r="G485" s="1"/>
      <c r="H485" s="1"/>
      <c r="I485" s="1"/>
    </row>
    <row r="486" spans="3:9" ht="15.75" customHeight="1" x14ac:dyDescent="0.25">
      <c r="C486" s="1"/>
      <c r="D486" s="1"/>
      <c r="E486" s="1"/>
      <c r="F486" s="1"/>
      <c r="G486" s="1"/>
      <c r="H486" s="1"/>
      <c r="I486" s="1"/>
    </row>
    <row r="487" spans="3:9" ht="15.75" customHeight="1" x14ac:dyDescent="0.25">
      <c r="C487" s="1"/>
      <c r="D487" s="1"/>
      <c r="E487" s="1"/>
      <c r="F487" s="1"/>
      <c r="G487" s="1"/>
      <c r="H487" s="1"/>
      <c r="I487" s="1"/>
    </row>
    <row r="488" spans="3:9" ht="15.75" customHeight="1" x14ac:dyDescent="0.25">
      <c r="C488" s="1"/>
      <c r="D488" s="1"/>
      <c r="E488" s="1"/>
      <c r="F488" s="1"/>
      <c r="G488" s="1"/>
      <c r="H488" s="1"/>
      <c r="I488" s="1"/>
    </row>
    <row r="489" spans="3:9" ht="15.75" customHeight="1" x14ac:dyDescent="0.25">
      <c r="C489" s="1"/>
      <c r="D489" s="1"/>
      <c r="E489" s="1"/>
      <c r="F489" s="1"/>
      <c r="G489" s="1"/>
      <c r="H489" s="1"/>
      <c r="I489" s="1"/>
    </row>
    <row r="490" spans="3:9" ht="15.75" customHeight="1" x14ac:dyDescent="0.25">
      <c r="C490" s="1"/>
      <c r="D490" s="1"/>
      <c r="E490" s="1"/>
      <c r="F490" s="1"/>
      <c r="G490" s="1"/>
      <c r="H490" s="1"/>
      <c r="I490" s="1"/>
    </row>
    <row r="491" spans="3:9" ht="15.75" customHeight="1" x14ac:dyDescent="0.25">
      <c r="C491" s="1"/>
      <c r="D491" s="1"/>
      <c r="E491" s="1"/>
      <c r="F491" s="1"/>
      <c r="G491" s="1"/>
      <c r="H491" s="1"/>
      <c r="I491" s="1"/>
    </row>
    <row r="492" spans="3:9" ht="15.75" customHeight="1" x14ac:dyDescent="0.25">
      <c r="C492" s="1"/>
      <c r="D492" s="1"/>
      <c r="E492" s="1"/>
      <c r="F492" s="1"/>
      <c r="G492" s="1"/>
      <c r="H492" s="1"/>
      <c r="I492" s="1"/>
    </row>
    <row r="493" spans="3:9" ht="15.75" customHeight="1" x14ac:dyDescent="0.25">
      <c r="C493" s="1"/>
      <c r="D493" s="1"/>
      <c r="E493" s="1"/>
      <c r="F493" s="1"/>
      <c r="G493" s="1"/>
      <c r="H493" s="1"/>
      <c r="I493" s="1"/>
    </row>
    <row r="494" spans="3:9" ht="15.75" customHeight="1" x14ac:dyDescent="0.25">
      <c r="C494" s="1"/>
      <c r="D494" s="1"/>
      <c r="E494" s="1"/>
      <c r="F494" s="1"/>
      <c r="G494" s="1"/>
      <c r="H494" s="1"/>
      <c r="I494" s="1"/>
    </row>
    <row r="495" spans="3:9" ht="15.75" customHeight="1" x14ac:dyDescent="0.25">
      <c r="C495" s="1"/>
      <c r="D495" s="1"/>
      <c r="E495" s="1"/>
      <c r="F495" s="1"/>
      <c r="G495" s="1"/>
      <c r="H495" s="1"/>
      <c r="I495" s="1"/>
    </row>
    <row r="496" spans="3:9" ht="15.75" customHeight="1" x14ac:dyDescent="0.25">
      <c r="C496" s="1"/>
      <c r="D496" s="1"/>
      <c r="E496" s="1"/>
      <c r="F496" s="1"/>
      <c r="G496" s="1"/>
      <c r="H496" s="1"/>
      <c r="I496" s="1"/>
    </row>
    <row r="497" spans="3:9" ht="15.75" customHeight="1" x14ac:dyDescent="0.25">
      <c r="C497" s="1"/>
      <c r="D497" s="1"/>
      <c r="E497" s="1"/>
      <c r="F497" s="1"/>
      <c r="G497" s="1"/>
      <c r="H497" s="1"/>
      <c r="I497" s="1"/>
    </row>
    <row r="498" spans="3:9" ht="15.75" customHeight="1" x14ac:dyDescent="0.25">
      <c r="C498" s="1"/>
      <c r="D498" s="1"/>
      <c r="E498" s="1"/>
      <c r="F498" s="1"/>
      <c r="G498" s="1"/>
      <c r="H498" s="1"/>
      <c r="I498" s="1"/>
    </row>
    <row r="499" spans="3:9" ht="15.75" customHeight="1" x14ac:dyDescent="0.25">
      <c r="C499" s="1"/>
      <c r="D499" s="1"/>
      <c r="E499" s="1"/>
      <c r="F499" s="1"/>
      <c r="G499" s="1"/>
      <c r="H499" s="1"/>
      <c r="I499" s="1"/>
    </row>
    <row r="500" spans="3:9" ht="15.75" customHeight="1" x14ac:dyDescent="0.25">
      <c r="C500" s="1"/>
      <c r="D500" s="1"/>
      <c r="E500" s="1"/>
      <c r="F500" s="1"/>
      <c r="G500" s="1"/>
      <c r="H500" s="1"/>
      <c r="I500" s="1"/>
    </row>
    <row r="501" spans="3:9" ht="15.75" customHeight="1" x14ac:dyDescent="0.25">
      <c r="C501" s="1"/>
      <c r="D501" s="1"/>
      <c r="E501" s="1"/>
      <c r="F501" s="1"/>
      <c r="G501" s="1"/>
      <c r="H501" s="1"/>
      <c r="I501" s="1"/>
    </row>
    <row r="502" spans="3:9" ht="15.75" customHeight="1" x14ac:dyDescent="0.25">
      <c r="C502" s="1"/>
      <c r="D502" s="1"/>
      <c r="E502" s="1"/>
      <c r="F502" s="1"/>
      <c r="G502" s="1"/>
      <c r="H502" s="1"/>
      <c r="I502" s="1"/>
    </row>
    <row r="503" spans="3:9" ht="15.75" customHeight="1" x14ac:dyDescent="0.25">
      <c r="C503" s="1"/>
      <c r="D503" s="1"/>
      <c r="E503" s="1"/>
      <c r="F503" s="1"/>
      <c r="G503" s="1"/>
      <c r="H503" s="1"/>
      <c r="I503" s="1"/>
    </row>
    <row r="504" spans="3:9" ht="15.75" customHeight="1" x14ac:dyDescent="0.25">
      <c r="C504" s="1"/>
      <c r="D504" s="1"/>
      <c r="E504" s="1"/>
      <c r="F504" s="1"/>
      <c r="G504" s="1"/>
      <c r="H504" s="1"/>
      <c r="I504" s="1"/>
    </row>
    <row r="505" spans="3:9" ht="15.75" customHeight="1" x14ac:dyDescent="0.25">
      <c r="C505" s="1"/>
      <c r="D505" s="1"/>
      <c r="E505" s="1"/>
      <c r="F505" s="1"/>
      <c r="G505" s="1"/>
      <c r="H505" s="1"/>
      <c r="I505" s="1"/>
    </row>
    <row r="506" spans="3:9" ht="15.75" customHeight="1" x14ac:dyDescent="0.25">
      <c r="C506" s="1"/>
      <c r="D506" s="1"/>
      <c r="E506" s="1"/>
      <c r="F506" s="1"/>
      <c r="G506" s="1"/>
      <c r="H506" s="1"/>
      <c r="I506" s="1"/>
    </row>
    <row r="507" spans="3:9" ht="15.75" customHeight="1" x14ac:dyDescent="0.25">
      <c r="C507" s="1"/>
      <c r="D507" s="1"/>
      <c r="E507" s="1"/>
      <c r="F507" s="1"/>
      <c r="G507" s="1"/>
      <c r="H507" s="1"/>
      <c r="I507" s="1"/>
    </row>
    <row r="508" spans="3:9" ht="15.75" customHeight="1" x14ac:dyDescent="0.25">
      <c r="C508" s="1"/>
      <c r="D508" s="1"/>
      <c r="E508" s="1"/>
      <c r="F508" s="1"/>
      <c r="G508" s="1"/>
      <c r="H508" s="1"/>
      <c r="I508" s="1"/>
    </row>
    <row r="509" spans="3:9" ht="15.75" customHeight="1" x14ac:dyDescent="0.25">
      <c r="C509" s="1"/>
      <c r="D509" s="1"/>
      <c r="E509" s="1"/>
      <c r="F509" s="1"/>
      <c r="G509" s="1"/>
      <c r="H509" s="1"/>
      <c r="I509" s="1"/>
    </row>
    <row r="510" spans="3:9" ht="15.75" customHeight="1" x14ac:dyDescent="0.25">
      <c r="C510" s="1"/>
      <c r="D510" s="1"/>
      <c r="E510" s="1"/>
      <c r="F510" s="1"/>
      <c r="G510" s="1"/>
      <c r="H510" s="1"/>
      <c r="I510" s="1"/>
    </row>
    <row r="511" spans="3:9" ht="15.75" customHeight="1" x14ac:dyDescent="0.25">
      <c r="C511" s="1"/>
      <c r="D511" s="1"/>
      <c r="E511" s="1"/>
      <c r="F511" s="1"/>
      <c r="G511" s="1"/>
      <c r="H511" s="1"/>
      <c r="I511" s="1"/>
    </row>
    <row r="512" spans="3:9" ht="15.75" customHeight="1" x14ac:dyDescent="0.25">
      <c r="C512" s="1"/>
      <c r="D512" s="1"/>
      <c r="E512" s="1"/>
      <c r="F512" s="1"/>
      <c r="G512" s="1"/>
      <c r="H512" s="1"/>
      <c r="I512" s="1"/>
    </row>
    <row r="513" spans="3:9" ht="15.75" customHeight="1" x14ac:dyDescent="0.25">
      <c r="C513" s="1"/>
      <c r="D513" s="1"/>
      <c r="E513" s="1"/>
      <c r="F513" s="1"/>
      <c r="G513" s="1"/>
      <c r="H513" s="1"/>
      <c r="I513" s="1"/>
    </row>
    <row r="514" spans="3:9" ht="15.75" customHeight="1" x14ac:dyDescent="0.25">
      <c r="C514" s="1"/>
      <c r="D514" s="1"/>
      <c r="E514" s="1"/>
      <c r="F514" s="1"/>
      <c r="G514" s="1"/>
      <c r="H514" s="1"/>
      <c r="I514" s="1"/>
    </row>
    <row r="515" spans="3:9" ht="15.75" customHeight="1" x14ac:dyDescent="0.25">
      <c r="C515" s="1"/>
      <c r="D515" s="1"/>
      <c r="E515" s="1"/>
      <c r="F515" s="1"/>
      <c r="G515" s="1"/>
      <c r="H515" s="1"/>
      <c r="I515" s="1"/>
    </row>
    <row r="516" spans="3:9" ht="15.75" customHeight="1" x14ac:dyDescent="0.25">
      <c r="C516" s="1"/>
      <c r="D516" s="1"/>
      <c r="E516" s="1"/>
      <c r="F516" s="1"/>
      <c r="G516" s="1"/>
      <c r="H516" s="1"/>
      <c r="I516" s="1"/>
    </row>
    <row r="517" spans="3:9" ht="15.75" customHeight="1" x14ac:dyDescent="0.25">
      <c r="C517" s="1"/>
      <c r="D517" s="1"/>
      <c r="E517" s="1"/>
      <c r="F517" s="1"/>
      <c r="G517" s="1"/>
      <c r="H517" s="1"/>
      <c r="I517" s="1"/>
    </row>
    <row r="518" spans="3:9" ht="15.75" customHeight="1" x14ac:dyDescent="0.25">
      <c r="C518" s="1"/>
      <c r="D518" s="1"/>
      <c r="E518" s="1"/>
      <c r="F518" s="1"/>
      <c r="G518" s="1"/>
      <c r="H518" s="1"/>
      <c r="I518" s="1"/>
    </row>
    <row r="519" spans="3:9" ht="15.75" customHeight="1" x14ac:dyDescent="0.25">
      <c r="C519" s="1"/>
      <c r="D519" s="1"/>
      <c r="E519" s="1"/>
      <c r="F519" s="1"/>
      <c r="G519" s="1"/>
      <c r="H519" s="1"/>
      <c r="I519" s="1"/>
    </row>
    <row r="520" spans="3:9" ht="15.75" customHeight="1" x14ac:dyDescent="0.25">
      <c r="C520" s="1"/>
      <c r="D520" s="1"/>
      <c r="E520" s="1"/>
      <c r="F520" s="1"/>
      <c r="G520" s="1"/>
      <c r="H520" s="1"/>
      <c r="I520" s="1"/>
    </row>
    <row r="521" spans="3:9" ht="15.75" customHeight="1" x14ac:dyDescent="0.25">
      <c r="C521" s="1"/>
      <c r="D521" s="1"/>
      <c r="E521" s="1"/>
      <c r="F521" s="1"/>
      <c r="G521" s="1"/>
      <c r="H521" s="1"/>
      <c r="I521" s="1"/>
    </row>
    <row r="522" spans="3:9" ht="15.75" customHeight="1" x14ac:dyDescent="0.25">
      <c r="C522" s="1"/>
      <c r="D522" s="1"/>
      <c r="E522" s="1"/>
      <c r="F522" s="1"/>
      <c r="G522" s="1"/>
      <c r="H522" s="1"/>
      <c r="I522" s="1"/>
    </row>
    <row r="523" spans="3:9" ht="15.75" customHeight="1" x14ac:dyDescent="0.25">
      <c r="C523" s="1"/>
      <c r="D523" s="1"/>
      <c r="E523" s="1"/>
      <c r="F523" s="1"/>
      <c r="G523" s="1"/>
      <c r="H523" s="1"/>
      <c r="I523" s="1"/>
    </row>
    <row r="524" spans="3:9" ht="15.75" customHeight="1" x14ac:dyDescent="0.25">
      <c r="C524" s="1"/>
      <c r="D524" s="1"/>
      <c r="E524" s="1"/>
      <c r="F524" s="1"/>
      <c r="G524" s="1"/>
      <c r="H524" s="1"/>
      <c r="I524" s="1"/>
    </row>
    <row r="525" spans="3:9" ht="15.75" customHeight="1" x14ac:dyDescent="0.25">
      <c r="C525" s="1"/>
      <c r="D525" s="1"/>
      <c r="E525" s="1"/>
      <c r="F525" s="1"/>
      <c r="G525" s="1"/>
      <c r="H525" s="1"/>
      <c r="I525" s="1"/>
    </row>
    <row r="526" spans="3:9" ht="15.75" customHeight="1" x14ac:dyDescent="0.25">
      <c r="C526" s="1"/>
      <c r="D526" s="1"/>
      <c r="E526" s="1"/>
      <c r="F526" s="1"/>
      <c r="G526" s="1"/>
      <c r="H526" s="1"/>
      <c r="I526" s="1"/>
    </row>
    <row r="527" spans="3:9" ht="15.75" customHeight="1" x14ac:dyDescent="0.25">
      <c r="C527" s="1"/>
      <c r="D527" s="1"/>
      <c r="E527" s="1"/>
      <c r="F527" s="1"/>
      <c r="G527" s="1"/>
      <c r="H527" s="1"/>
      <c r="I527" s="1"/>
    </row>
    <row r="528" spans="3:9" ht="15.75" customHeight="1" x14ac:dyDescent="0.25">
      <c r="C528" s="1"/>
      <c r="D528" s="1"/>
      <c r="E528" s="1"/>
      <c r="F528" s="1"/>
      <c r="G528" s="1"/>
      <c r="H528" s="1"/>
      <c r="I528" s="1"/>
    </row>
    <row r="529" spans="3:9" ht="15.75" customHeight="1" x14ac:dyDescent="0.25">
      <c r="C529" s="1"/>
      <c r="D529" s="1"/>
      <c r="E529" s="1"/>
      <c r="F529" s="1"/>
      <c r="G529" s="1"/>
      <c r="H529" s="1"/>
      <c r="I529" s="1"/>
    </row>
    <row r="530" spans="3:9" ht="15.75" customHeight="1" x14ac:dyDescent="0.25">
      <c r="C530" s="1"/>
      <c r="D530" s="1"/>
      <c r="E530" s="1"/>
      <c r="F530" s="1"/>
      <c r="G530" s="1"/>
      <c r="H530" s="1"/>
      <c r="I530" s="1"/>
    </row>
    <row r="531" spans="3:9" ht="15.75" customHeight="1" x14ac:dyDescent="0.25">
      <c r="C531" s="1"/>
      <c r="D531" s="1"/>
      <c r="E531" s="1"/>
      <c r="F531" s="1"/>
      <c r="G531" s="1"/>
      <c r="H531" s="1"/>
      <c r="I531" s="1"/>
    </row>
    <row r="532" spans="3:9" ht="15.75" customHeight="1" x14ac:dyDescent="0.25">
      <c r="C532" s="1"/>
      <c r="D532" s="1"/>
      <c r="E532" s="1"/>
      <c r="F532" s="1"/>
      <c r="G532" s="1"/>
      <c r="H532" s="1"/>
      <c r="I532" s="1"/>
    </row>
    <row r="533" spans="3:9" ht="15.75" customHeight="1" x14ac:dyDescent="0.25">
      <c r="C533" s="1"/>
      <c r="D533" s="1"/>
      <c r="E533" s="1"/>
      <c r="F533" s="1"/>
      <c r="G533" s="1"/>
      <c r="H533" s="1"/>
      <c r="I533" s="1"/>
    </row>
    <row r="534" spans="3:9" ht="15.75" customHeight="1" x14ac:dyDescent="0.25">
      <c r="C534" s="1"/>
      <c r="D534" s="1"/>
      <c r="E534" s="1"/>
      <c r="F534" s="1"/>
      <c r="G534" s="1"/>
      <c r="H534" s="1"/>
      <c r="I534" s="1"/>
    </row>
    <row r="535" spans="3:9" ht="15.75" customHeight="1" x14ac:dyDescent="0.25">
      <c r="C535" s="1"/>
      <c r="D535" s="1"/>
      <c r="E535" s="1"/>
      <c r="F535" s="1"/>
      <c r="G535" s="1"/>
      <c r="H535" s="1"/>
      <c r="I535" s="1"/>
    </row>
    <row r="536" spans="3:9" ht="15.75" customHeight="1" x14ac:dyDescent="0.25">
      <c r="C536" s="1"/>
      <c r="D536" s="1"/>
      <c r="E536" s="1"/>
      <c r="F536" s="1"/>
      <c r="G536" s="1"/>
      <c r="H536" s="1"/>
      <c r="I536" s="1"/>
    </row>
    <row r="537" spans="3:9" ht="15.75" customHeight="1" x14ac:dyDescent="0.25">
      <c r="C537" s="1"/>
      <c r="D537" s="1"/>
      <c r="E537" s="1"/>
      <c r="F537" s="1"/>
      <c r="G537" s="1"/>
      <c r="H537" s="1"/>
      <c r="I537" s="1"/>
    </row>
    <row r="538" spans="3:9" ht="15.75" customHeight="1" x14ac:dyDescent="0.25">
      <c r="C538" s="1"/>
      <c r="D538" s="1"/>
      <c r="E538" s="1"/>
      <c r="F538" s="1"/>
      <c r="G538" s="1"/>
      <c r="H538" s="1"/>
      <c r="I538" s="1"/>
    </row>
    <row r="539" spans="3:9" ht="15.75" customHeight="1" x14ac:dyDescent="0.25">
      <c r="C539" s="1"/>
      <c r="D539" s="1"/>
      <c r="E539" s="1"/>
      <c r="F539" s="1"/>
      <c r="G539" s="1"/>
      <c r="H539" s="1"/>
      <c r="I539" s="1"/>
    </row>
    <row r="540" spans="3:9" ht="15.75" customHeight="1" x14ac:dyDescent="0.25">
      <c r="C540" s="1"/>
      <c r="D540" s="1"/>
      <c r="E540" s="1"/>
      <c r="F540" s="1"/>
      <c r="G540" s="1"/>
      <c r="H540" s="1"/>
      <c r="I540" s="1"/>
    </row>
    <row r="541" spans="3:9" ht="15.75" customHeight="1" x14ac:dyDescent="0.25">
      <c r="C541" s="1"/>
      <c r="D541" s="1"/>
      <c r="E541" s="1"/>
      <c r="F541" s="1"/>
      <c r="G541" s="1"/>
      <c r="H541" s="1"/>
      <c r="I541" s="1"/>
    </row>
    <row r="542" spans="3:9" ht="15.75" customHeight="1" x14ac:dyDescent="0.25">
      <c r="C542" s="1"/>
      <c r="D542" s="1"/>
      <c r="E542" s="1"/>
      <c r="F542" s="1"/>
      <c r="G542" s="1"/>
      <c r="H542" s="1"/>
      <c r="I542" s="1"/>
    </row>
    <row r="543" spans="3:9" ht="15.75" customHeight="1" x14ac:dyDescent="0.25">
      <c r="C543" s="1"/>
      <c r="D543" s="1"/>
      <c r="E543" s="1"/>
      <c r="F543" s="1"/>
      <c r="G543" s="1"/>
      <c r="H543" s="1"/>
      <c r="I543" s="1"/>
    </row>
    <row r="544" spans="3:9" ht="15.75" customHeight="1" x14ac:dyDescent="0.25">
      <c r="C544" s="1"/>
      <c r="D544" s="1"/>
      <c r="E544" s="1"/>
      <c r="F544" s="1"/>
      <c r="G544" s="1"/>
      <c r="H544" s="1"/>
      <c r="I544" s="1"/>
    </row>
    <row r="545" spans="3:9" ht="15.75" customHeight="1" x14ac:dyDescent="0.25">
      <c r="C545" s="1"/>
      <c r="D545" s="1"/>
      <c r="E545" s="1"/>
      <c r="F545" s="1"/>
      <c r="G545" s="1"/>
      <c r="H545" s="1"/>
      <c r="I545" s="1"/>
    </row>
    <row r="546" spans="3:9" ht="15.75" customHeight="1" x14ac:dyDescent="0.25">
      <c r="C546" s="1"/>
      <c r="D546" s="1"/>
      <c r="E546" s="1"/>
      <c r="F546" s="1"/>
      <c r="G546" s="1"/>
      <c r="H546" s="1"/>
      <c r="I546" s="1"/>
    </row>
    <row r="547" spans="3:9" ht="15.75" customHeight="1" x14ac:dyDescent="0.25">
      <c r="C547" s="1"/>
      <c r="D547" s="1"/>
      <c r="E547" s="1"/>
      <c r="F547" s="1"/>
      <c r="G547" s="1"/>
      <c r="H547" s="1"/>
      <c r="I547" s="1"/>
    </row>
    <row r="548" spans="3:9" ht="15.75" customHeight="1" x14ac:dyDescent="0.25">
      <c r="C548" s="1"/>
      <c r="D548" s="1"/>
      <c r="E548" s="1"/>
      <c r="F548" s="1"/>
      <c r="G548" s="1"/>
      <c r="H548" s="1"/>
      <c r="I548" s="1"/>
    </row>
    <row r="549" spans="3:9" ht="15.75" customHeight="1" x14ac:dyDescent="0.25">
      <c r="C549" s="1"/>
      <c r="D549" s="1"/>
      <c r="E549" s="1"/>
      <c r="F549" s="1"/>
      <c r="G549" s="1"/>
      <c r="H549" s="1"/>
      <c r="I549" s="1"/>
    </row>
    <row r="550" spans="3:9" ht="15.75" customHeight="1" x14ac:dyDescent="0.25">
      <c r="C550" s="1"/>
      <c r="D550" s="1"/>
      <c r="E550" s="1"/>
      <c r="F550" s="1"/>
      <c r="G550" s="1"/>
      <c r="H550" s="1"/>
      <c r="I550" s="1"/>
    </row>
    <row r="551" spans="3:9" ht="15.75" customHeight="1" x14ac:dyDescent="0.25">
      <c r="C551" s="1"/>
      <c r="D551" s="1"/>
      <c r="E551" s="1"/>
      <c r="F551" s="1"/>
      <c r="G551" s="1"/>
      <c r="H551" s="1"/>
      <c r="I551" s="1"/>
    </row>
    <row r="552" spans="3:9" ht="15.75" customHeight="1" x14ac:dyDescent="0.25">
      <c r="C552" s="1"/>
      <c r="D552" s="1"/>
      <c r="E552" s="1"/>
      <c r="F552" s="1"/>
      <c r="G552" s="1"/>
      <c r="H552" s="1"/>
      <c r="I552" s="1"/>
    </row>
    <row r="553" spans="3:9" ht="15.75" customHeight="1" x14ac:dyDescent="0.25">
      <c r="C553" s="1"/>
      <c r="D553" s="1"/>
      <c r="E553" s="1"/>
      <c r="F553" s="1"/>
      <c r="G553" s="1"/>
      <c r="H553" s="1"/>
      <c r="I553" s="1"/>
    </row>
    <row r="554" spans="3:9" ht="15.75" customHeight="1" x14ac:dyDescent="0.25">
      <c r="C554" s="1"/>
      <c r="D554" s="1"/>
      <c r="E554" s="1"/>
      <c r="F554" s="1"/>
      <c r="G554" s="1"/>
      <c r="H554" s="1"/>
      <c r="I554" s="1"/>
    </row>
    <row r="555" spans="3:9" ht="15.75" customHeight="1" x14ac:dyDescent="0.25">
      <c r="C555" s="1"/>
      <c r="D555" s="1"/>
      <c r="E555" s="1"/>
      <c r="F555" s="1"/>
      <c r="G555" s="1"/>
      <c r="H555" s="1"/>
      <c r="I555" s="1"/>
    </row>
    <row r="556" spans="3:9" ht="15.75" customHeight="1" x14ac:dyDescent="0.25">
      <c r="C556" s="1"/>
      <c r="D556" s="1"/>
      <c r="E556" s="1"/>
      <c r="F556" s="1"/>
      <c r="G556" s="1"/>
      <c r="H556" s="1"/>
      <c r="I556" s="1"/>
    </row>
    <row r="557" spans="3:9" ht="15.75" customHeight="1" x14ac:dyDescent="0.25">
      <c r="C557" s="1"/>
      <c r="D557" s="1"/>
      <c r="E557" s="1"/>
      <c r="F557" s="1"/>
      <c r="G557" s="1"/>
      <c r="H557" s="1"/>
      <c r="I557" s="1"/>
    </row>
    <row r="558" spans="3:9" ht="15.75" customHeight="1" x14ac:dyDescent="0.25">
      <c r="C558" s="1"/>
      <c r="D558" s="1"/>
      <c r="E558" s="1"/>
      <c r="F558" s="1"/>
      <c r="G558" s="1"/>
      <c r="H558" s="1"/>
      <c r="I558" s="1"/>
    </row>
    <row r="559" spans="3:9" ht="15.75" customHeight="1" x14ac:dyDescent="0.25">
      <c r="C559" s="1"/>
      <c r="D559" s="1"/>
      <c r="E559" s="1"/>
      <c r="F559" s="1"/>
      <c r="G559" s="1"/>
      <c r="H559" s="1"/>
      <c r="I559" s="1"/>
    </row>
    <row r="560" spans="3:9" ht="15.75" customHeight="1" x14ac:dyDescent="0.25">
      <c r="C560" s="1"/>
      <c r="D560" s="1"/>
      <c r="E560" s="1"/>
      <c r="F560" s="1"/>
      <c r="G560" s="1"/>
      <c r="H560" s="1"/>
      <c r="I560" s="1"/>
    </row>
    <row r="561" spans="3:9" ht="15.75" customHeight="1" x14ac:dyDescent="0.25">
      <c r="C561" s="1"/>
      <c r="D561" s="1"/>
      <c r="E561" s="1"/>
      <c r="F561" s="1"/>
      <c r="G561" s="1"/>
      <c r="H561" s="1"/>
      <c r="I561" s="1"/>
    </row>
    <row r="562" spans="3:9" ht="15.75" customHeight="1" x14ac:dyDescent="0.25">
      <c r="C562" s="1"/>
      <c r="D562" s="1"/>
      <c r="E562" s="1"/>
      <c r="F562" s="1"/>
      <c r="G562" s="1"/>
      <c r="H562" s="1"/>
      <c r="I562" s="1"/>
    </row>
    <row r="563" spans="3:9" ht="15.75" customHeight="1" x14ac:dyDescent="0.25">
      <c r="C563" s="1"/>
      <c r="D563" s="1"/>
      <c r="E563" s="1"/>
      <c r="F563" s="1"/>
      <c r="G563" s="1"/>
      <c r="H563" s="1"/>
      <c r="I563" s="1"/>
    </row>
    <row r="564" spans="3:9" ht="15.75" customHeight="1" x14ac:dyDescent="0.25">
      <c r="C564" s="1"/>
      <c r="D564" s="1"/>
      <c r="E564" s="1"/>
      <c r="F564" s="1"/>
      <c r="G564" s="1"/>
      <c r="H564" s="1"/>
      <c r="I564" s="1"/>
    </row>
    <row r="565" spans="3:9" ht="15.75" customHeight="1" x14ac:dyDescent="0.25">
      <c r="C565" s="1"/>
      <c r="D565" s="1"/>
      <c r="E565" s="1"/>
      <c r="F565" s="1"/>
      <c r="G565" s="1"/>
      <c r="H565" s="1"/>
      <c r="I565" s="1"/>
    </row>
    <row r="566" spans="3:9" ht="15.75" customHeight="1" x14ac:dyDescent="0.25">
      <c r="C566" s="1"/>
      <c r="D566" s="1"/>
      <c r="E566" s="1"/>
      <c r="F566" s="1"/>
      <c r="G566" s="1"/>
      <c r="H566" s="1"/>
      <c r="I566" s="1"/>
    </row>
    <row r="567" spans="3:9" ht="15.75" customHeight="1" x14ac:dyDescent="0.25">
      <c r="C567" s="1"/>
      <c r="D567" s="1"/>
      <c r="E567" s="1"/>
      <c r="F567" s="1"/>
      <c r="G567" s="1"/>
      <c r="H567" s="1"/>
      <c r="I567" s="1"/>
    </row>
    <row r="568" spans="3:9" ht="15.75" customHeight="1" x14ac:dyDescent="0.25">
      <c r="C568" s="1"/>
      <c r="D568" s="1"/>
      <c r="E568" s="1"/>
      <c r="F568" s="1"/>
      <c r="G568" s="1"/>
      <c r="H568" s="1"/>
      <c r="I568" s="1"/>
    </row>
    <row r="569" spans="3:9" ht="15.75" customHeight="1" x14ac:dyDescent="0.25">
      <c r="C569" s="1"/>
      <c r="D569" s="1"/>
      <c r="E569" s="1"/>
      <c r="F569" s="1"/>
      <c r="G569" s="1"/>
      <c r="H569" s="1"/>
      <c r="I569" s="1"/>
    </row>
    <row r="570" spans="3:9" ht="15.75" customHeight="1" x14ac:dyDescent="0.25">
      <c r="C570" s="1"/>
      <c r="D570" s="1"/>
      <c r="E570" s="1"/>
      <c r="F570" s="1"/>
      <c r="G570" s="1"/>
      <c r="H570" s="1"/>
      <c r="I570" s="1"/>
    </row>
    <row r="571" spans="3:9" ht="15.75" customHeight="1" x14ac:dyDescent="0.25">
      <c r="C571" s="1"/>
      <c r="D571" s="1"/>
      <c r="E571" s="1"/>
      <c r="F571" s="1"/>
      <c r="G571" s="1"/>
      <c r="H571" s="1"/>
      <c r="I571" s="1"/>
    </row>
    <row r="572" spans="3:9" ht="15.75" customHeight="1" x14ac:dyDescent="0.25">
      <c r="C572" s="1"/>
      <c r="D572" s="1"/>
      <c r="E572" s="1"/>
      <c r="F572" s="1"/>
      <c r="G572" s="1"/>
      <c r="H572" s="1"/>
      <c r="I572" s="1"/>
    </row>
    <row r="573" spans="3:9" ht="15.75" customHeight="1" x14ac:dyDescent="0.25">
      <c r="C573" s="1"/>
      <c r="D573" s="1"/>
      <c r="E573" s="1"/>
      <c r="F573" s="1"/>
      <c r="G573" s="1"/>
      <c r="H573" s="1"/>
      <c r="I573" s="1"/>
    </row>
    <row r="574" spans="3:9" ht="15.75" customHeight="1" x14ac:dyDescent="0.25">
      <c r="C574" s="1"/>
      <c r="D574" s="1"/>
      <c r="E574" s="1"/>
      <c r="F574" s="1"/>
      <c r="G574" s="1"/>
      <c r="H574" s="1"/>
      <c r="I574" s="1"/>
    </row>
    <row r="575" spans="3:9" ht="15.75" customHeight="1" x14ac:dyDescent="0.25">
      <c r="C575" s="1"/>
      <c r="D575" s="1"/>
      <c r="E575" s="1"/>
      <c r="F575" s="1"/>
      <c r="G575" s="1"/>
      <c r="H575" s="1"/>
      <c r="I575" s="1"/>
    </row>
    <row r="576" spans="3:9" ht="15.75" customHeight="1" x14ac:dyDescent="0.25">
      <c r="C576" s="1"/>
      <c r="D576" s="1"/>
      <c r="E576" s="1"/>
      <c r="F576" s="1"/>
      <c r="G576" s="1"/>
      <c r="H576" s="1"/>
      <c r="I576" s="1"/>
    </row>
    <row r="577" spans="3:9" ht="15.75" customHeight="1" x14ac:dyDescent="0.25">
      <c r="C577" s="1"/>
      <c r="D577" s="1"/>
      <c r="E577" s="1"/>
      <c r="F577" s="1"/>
      <c r="G577" s="1"/>
      <c r="H577" s="1"/>
      <c r="I577" s="1"/>
    </row>
    <row r="578" spans="3:9" ht="15.75" customHeight="1" x14ac:dyDescent="0.25">
      <c r="C578" s="1"/>
      <c r="D578" s="1"/>
      <c r="E578" s="1"/>
      <c r="F578" s="1"/>
      <c r="G578" s="1"/>
      <c r="H578" s="1"/>
      <c r="I578" s="1"/>
    </row>
    <row r="579" spans="3:9" ht="15.75" customHeight="1" x14ac:dyDescent="0.25">
      <c r="C579" s="1"/>
      <c r="D579" s="1"/>
      <c r="E579" s="1"/>
      <c r="F579" s="1"/>
      <c r="G579" s="1"/>
      <c r="H579" s="1"/>
      <c r="I579" s="1"/>
    </row>
    <row r="580" spans="3:9" ht="15.75" customHeight="1" x14ac:dyDescent="0.25">
      <c r="C580" s="1"/>
      <c r="D580" s="1"/>
      <c r="E580" s="1"/>
      <c r="F580" s="1"/>
      <c r="G580" s="1"/>
      <c r="H580" s="1"/>
      <c r="I580" s="1"/>
    </row>
    <row r="581" spans="3:9" ht="15.75" customHeight="1" x14ac:dyDescent="0.25">
      <c r="C581" s="1"/>
      <c r="D581" s="1"/>
      <c r="E581" s="1"/>
      <c r="F581" s="1"/>
      <c r="G581" s="1"/>
      <c r="H581" s="1"/>
      <c r="I581" s="1"/>
    </row>
    <row r="582" spans="3:9" ht="15.75" customHeight="1" x14ac:dyDescent="0.25">
      <c r="C582" s="1"/>
      <c r="D582" s="1"/>
      <c r="E582" s="1"/>
      <c r="F582" s="1"/>
      <c r="G582" s="1"/>
      <c r="H582" s="1"/>
      <c r="I582" s="1"/>
    </row>
    <row r="583" spans="3:9" ht="15.75" customHeight="1" x14ac:dyDescent="0.25">
      <c r="C583" s="1"/>
      <c r="D583" s="1"/>
      <c r="E583" s="1"/>
      <c r="F583" s="1"/>
      <c r="G583" s="1"/>
      <c r="H583" s="1"/>
      <c r="I583" s="1"/>
    </row>
    <row r="584" spans="3:9" ht="15.75" customHeight="1" x14ac:dyDescent="0.25">
      <c r="C584" s="1"/>
      <c r="D584" s="1"/>
      <c r="E584" s="1"/>
      <c r="F584" s="1"/>
      <c r="G584" s="1"/>
      <c r="H584" s="1"/>
      <c r="I584" s="1"/>
    </row>
    <row r="585" spans="3:9" ht="15.75" customHeight="1" x14ac:dyDescent="0.25">
      <c r="C585" s="1"/>
      <c r="D585" s="1"/>
      <c r="E585" s="1"/>
      <c r="F585" s="1"/>
      <c r="G585" s="1"/>
      <c r="H585" s="1"/>
      <c r="I585" s="1"/>
    </row>
    <row r="586" spans="3:9" ht="15.75" customHeight="1" x14ac:dyDescent="0.25">
      <c r="C586" s="1"/>
      <c r="D586" s="1"/>
      <c r="E586" s="1"/>
      <c r="F586" s="1"/>
      <c r="G586" s="1"/>
      <c r="H586" s="1"/>
      <c r="I586" s="1"/>
    </row>
    <row r="587" spans="3:9" ht="15.75" customHeight="1" x14ac:dyDescent="0.25">
      <c r="C587" s="1"/>
      <c r="D587" s="1"/>
      <c r="E587" s="1"/>
      <c r="F587" s="1"/>
      <c r="G587" s="1"/>
      <c r="H587" s="1"/>
      <c r="I587" s="1"/>
    </row>
    <row r="588" spans="3:9" ht="15.75" customHeight="1" x14ac:dyDescent="0.25">
      <c r="C588" s="1"/>
      <c r="D588" s="1"/>
      <c r="E588" s="1"/>
      <c r="F588" s="1"/>
      <c r="G588" s="1"/>
      <c r="H588" s="1"/>
      <c r="I588" s="1"/>
    </row>
    <row r="589" spans="3:9" ht="15.75" customHeight="1" x14ac:dyDescent="0.25">
      <c r="C589" s="1"/>
      <c r="D589" s="1"/>
      <c r="E589" s="1"/>
      <c r="F589" s="1"/>
      <c r="G589" s="1"/>
      <c r="H589" s="1"/>
      <c r="I589" s="1"/>
    </row>
    <row r="590" spans="3:9" ht="15.75" customHeight="1" x14ac:dyDescent="0.25">
      <c r="C590" s="1"/>
      <c r="D590" s="1"/>
      <c r="E590" s="1"/>
      <c r="F590" s="1"/>
      <c r="G590" s="1"/>
      <c r="H590" s="1"/>
      <c r="I590" s="1"/>
    </row>
    <row r="591" spans="3:9" ht="15.75" customHeight="1" x14ac:dyDescent="0.25">
      <c r="C591" s="1"/>
      <c r="D591" s="1"/>
      <c r="E591" s="1"/>
      <c r="F591" s="1"/>
      <c r="G591" s="1"/>
      <c r="H591" s="1"/>
      <c r="I591" s="1"/>
    </row>
    <row r="592" spans="3:9" ht="15.75" customHeight="1" x14ac:dyDescent="0.25">
      <c r="C592" s="1"/>
      <c r="D592" s="1"/>
      <c r="E592" s="1"/>
      <c r="F592" s="1"/>
      <c r="G592" s="1"/>
      <c r="H592" s="1"/>
      <c r="I592" s="1"/>
    </row>
    <row r="593" spans="3:9" ht="15.75" customHeight="1" x14ac:dyDescent="0.25">
      <c r="C593" s="1"/>
      <c r="D593" s="1"/>
      <c r="E593" s="1"/>
      <c r="F593" s="1"/>
      <c r="G593" s="1"/>
      <c r="H593" s="1"/>
      <c r="I593" s="1"/>
    </row>
    <row r="594" spans="3:9" ht="15.75" customHeight="1" x14ac:dyDescent="0.25">
      <c r="C594" s="1"/>
      <c r="D594" s="1"/>
      <c r="E594" s="1"/>
      <c r="F594" s="1"/>
      <c r="G594" s="1"/>
      <c r="H594" s="1"/>
      <c r="I594" s="1"/>
    </row>
    <row r="595" spans="3:9" ht="15.75" customHeight="1" x14ac:dyDescent="0.25">
      <c r="C595" s="1"/>
      <c r="D595" s="1"/>
      <c r="E595" s="1"/>
      <c r="F595" s="1"/>
      <c r="G595" s="1"/>
      <c r="H595" s="1"/>
      <c r="I595" s="1"/>
    </row>
    <row r="596" spans="3:9" ht="15.75" customHeight="1" x14ac:dyDescent="0.25">
      <c r="C596" s="1"/>
      <c r="D596" s="1"/>
      <c r="E596" s="1"/>
      <c r="F596" s="1"/>
      <c r="G596" s="1"/>
      <c r="H596" s="1"/>
      <c r="I596" s="1"/>
    </row>
    <row r="597" spans="3:9" ht="15.75" customHeight="1" x14ac:dyDescent="0.25">
      <c r="C597" s="1"/>
      <c r="D597" s="1"/>
      <c r="E597" s="1"/>
      <c r="F597" s="1"/>
      <c r="G597" s="1"/>
      <c r="H597" s="1"/>
      <c r="I597" s="1"/>
    </row>
    <row r="598" spans="3:9" ht="15.75" customHeight="1" x14ac:dyDescent="0.25">
      <c r="C598" s="1"/>
      <c r="D598" s="1"/>
      <c r="E598" s="1"/>
      <c r="F598" s="1"/>
      <c r="G598" s="1"/>
      <c r="H598" s="1"/>
      <c r="I598" s="1"/>
    </row>
    <row r="599" spans="3:9" ht="15.75" customHeight="1" x14ac:dyDescent="0.25">
      <c r="C599" s="1"/>
      <c r="D599" s="1"/>
      <c r="E599" s="1"/>
      <c r="F599" s="1"/>
      <c r="G599" s="1"/>
      <c r="H599" s="1"/>
      <c r="I599" s="1"/>
    </row>
    <row r="600" spans="3:9" ht="15.75" customHeight="1" x14ac:dyDescent="0.25">
      <c r="C600" s="1"/>
      <c r="D600" s="1"/>
      <c r="E600" s="1"/>
      <c r="F600" s="1"/>
      <c r="G600" s="1"/>
      <c r="H600" s="1"/>
      <c r="I600" s="1"/>
    </row>
    <row r="601" spans="3:9" ht="15.75" customHeight="1" x14ac:dyDescent="0.25">
      <c r="C601" s="1"/>
      <c r="D601" s="1"/>
      <c r="E601" s="1"/>
      <c r="F601" s="1"/>
      <c r="G601" s="1"/>
      <c r="H601" s="1"/>
      <c r="I601" s="1"/>
    </row>
    <row r="602" spans="3:9" ht="15.75" customHeight="1" x14ac:dyDescent="0.25">
      <c r="C602" s="1"/>
      <c r="D602" s="1"/>
      <c r="E602" s="1"/>
      <c r="F602" s="1"/>
      <c r="G602" s="1"/>
      <c r="H602" s="1"/>
      <c r="I602" s="1"/>
    </row>
    <row r="603" spans="3:9" ht="15.75" customHeight="1" x14ac:dyDescent="0.25">
      <c r="C603" s="1"/>
      <c r="D603" s="1"/>
      <c r="E603" s="1"/>
      <c r="F603" s="1"/>
      <c r="G603" s="1"/>
      <c r="H603" s="1"/>
      <c r="I603" s="1"/>
    </row>
    <row r="604" spans="3:9" ht="15.75" customHeight="1" x14ac:dyDescent="0.25">
      <c r="C604" s="1"/>
      <c r="D604" s="1"/>
      <c r="E604" s="1"/>
      <c r="F604" s="1"/>
      <c r="G604" s="1"/>
      <c r="H604" s="1"/>
      <c r="I604" s="1"/>
    </row>
    <row r="605" spans="3:9" ht="15.75" customHeight="1" x14ac:dyDescent="0.25">
      <c r="C605" s="1"/>
      <c r="D605" s="1"/>
      <c r="E605" s="1"/>
      <c r="F605" s="1"/>
      <c r="G605" s="1"/>
      <c r="H605" s="1"/>
      <c r="I605" s="1"/>
    </row>
    <row r="606" spans="3:9" ht="15.75" customHeight="1" x14ac:dyDescent="0.25">
      <c r="C606" s="1"/>
      <c r="D606" s="1"/>
      <c r="E606" s="1"/>
      <c r="F606" s="1"/>
      <c r="G606" s="1"/>
      <c r="H606" s="1"/>
      <c r="I606" s="1"/>
    </row>
    <row r="607" spans="3:9" ht="15.75" customHeight="1" x14ac:dyDescent="0.25">
      <c r="C607" s="1"/>
      <c r="D607" s="1"/>
      <c r="E607" s="1"/>
      <c r="F607" s="1"/>
      <c r="G607" s="1"/>
      <c r="H607" s="1"/>
      <c r="I607" s="1"/>
    </row>
    <row r="608" spans="3:9" ht="15.75" customHeight="1" x14ac:dyDescent="0.25">
      <c r="C608" s="1"/>
      <c r="D608" s="1"/>
      <c r="E608" s="1"/>
      <c r="F608" s="1"/>
      <c r="G608" s="1"/>
      <c r="H608" s="1"/>
      <c r="I608" s="1"/>
    </row>
    <row r="609" spans="3:9" ht="15.75" customHeight="1" x14ac:dyDescent="0.25">
      <c r="C609" s="1"/>
      <c r="D609" s="1"/>
      <c r="E609" s="1"/>
      <c r="F609" s="1"/>
      <c r="G609" s="1"/>
      <c r="H609" s="1"/>
      <c r="I609" s="1"/>
    </row>
    <row r="610" spans="3:9" ht="15.75" customHeight="1" x14ac:dyDescent="0.25">
      <c r="C610" s="1"/>
      <c r="D610" s="1"/>
      <c r="E610" s="1"/>
      <c r="F610" s="1"/>
      <c r="G610" s="1"/>
      <c r="H610" s="1"/>
      <c r="I610" s="1"/>
    </row>
    <row r="611" spans="3:9" ht="15.75" customHeight="1" x14ac:dyDescent="0.25">
      <c r="C611" s="1"/>
      <c r="D611" s="1"/>
      <c r="E611" s="1"/>
      <c r="F611" s="1"/>
      <c r="G611" s="1"/>
      <c r="H611" s="1"/>
      <c r="I611" s="1"/>
    </row>
    <row r="612" spans="3:9" ht="15.75" customHeight="1" x14ac:dyDescent="0.25">
      <c r="C612" s="1"/>
      <c r="D612" s="1"/>
      <c r="E612" s="1"/>
      <c r="F612" s="1"/>
      <c r="G612" s="1"/>
      <c r="H612" s="1"/>
      <c r="I612" s="1"/>
    </row>
    <row r="613" spans="3:9" ht="15.75" customHeight="1" x14ac:dyDescent="0.25">
      <c r="C613" s="1"/>
      <c r="D613" s="1"/>
      <c r="E613" s="1"/>
      <c r="F613" s="1"/>
      <c r="G613" s="1"/>
      <c r="H613" s="1"/>
      <c r="I613" s="1"/>
    </row>
    <row r="614" spans="3:9" ht="15.75" customHeight="1" x14ac:dyDescent="0.25">
      <c r="C614" s="1"/>
      <c r="D614" s="1"/>
      <c r="E614" s="1"/>
      <c r="F614" s="1"/>
      <c r="G614" s="1"/>
      <c r="H614" s="1"/>
      <c r="I614" s="1"/>
    </row>
    <row r="615" spans="3:9" ht="15.75" customHeight="1" x14ac:dyDescent="0.25">
      <c r="C615" s="1"/>
      <c r="D615" s="1"/>
      <c r="E615" s="1"/>
      <c r="F615" s="1"/>
      <c r="G615" s="1"/>
      <c r="H615" s="1"/>
      <c r="I615" s="1"/>
    </row>
    <row r="616" spans="3:9" ht="15.75" customHeight="1" x14ac:dyDescent="0.25">
      <c r="C616" s="1"/>
      <c r="D616" s="1"/>
      <c r="E616" s="1"/>
      <c r="F616" s="1"/>
      <c r="G616" s="1"/>
      <c r="H616" s="1"/>
      <c r="I616" s="1"/>
    </row>
    <row r="617" spans="3:9" ht="15.75" customHeight="1" x14ac:dyDescent="0.25">
      <c r="C617" s="1"/>
      <c r="D617" s="1"/>
      <c r="E617" s="1"/>
      <c r="F617" s="1"/>
      <c r="G617" s="1"/>
      <c r="H617" s="1"/>
      <c r="I617" s="1"/>
    </row>
    <row r="618" spans="3:9" ht="15.75" customHeight="1" x14ac:dyDescent="0.25">
      <c r="C618" s="1"/>
      <c r="D618" s="1"/>
      <c r="E618" s="1"/>
      <c r="F618" s="1"/>
      <c r="G618" s="1"/>
      <c r="H618" s="1"/>
      <c r="I618" s="1"/>
    </row>
    <row r="619" spans="3:9" ht="15.75" customHeight="1" x14ac:dyDescent="0.25">
      <c r="C619" s="1"/>
      <c r="D619" s="1"/>
      <c r="E619" s="1"/>
      <c r="F619" s="1"/>
      <c r="G619" s="1"/>
      <c r="H619" s="1"/>
      <c r="I619" s="1"/>
    </row>
    <row r="620" spans="3:9" ht="15.75" customHeight="1" x14ac:dyDescent="0.25">
      <c r="C620" s="1"/>
      <c r="D620" s="1"/>
      <c r="E620" s="1"/>
      <c r="F620" s="1"/>
      <c r="G620" s="1"/>
      <c r="H620" s="1"/>
      <c r="I620" s="1"/>
    </row>
    <row r="621" spans="3:9" ht="15.75" customHeight="1" x14ac:dyDescent="0.25">
      <c r="C621" s="1"/>
      <c r="D621" s="1"/>
      <c r="E621" s="1"/>
      <c r="F621" s="1"/>
      <c r="G621" s="1"/>
      <c r="H621" s="1"/>
      <c r="I621" s="1"/>
    </row>
    <row r="622" spans="3:9" ht="15.75" customHeight="1" x14ac:dyDescent="0.25">
      <c r="C622" s="1"/>
      <c r="D622" s="1"/>
      <c r="E622" s="1"/>
      <c r="F622" s="1"/>
      <c r="G622" s="1"/>
      <c r="H622" s="1"/>
      <c r="I622" s="1"/>
    </row>
    <row r="623" spans="3:9" ht="15.75" customHeight="1" x14ac:dyDescent="0.25">
      <c r="C623" s="1"/>
      <c r="D623" s="1"/>
      <c r="E623" s="1"/>
      <c r="F623" s="1"/>
      <c r="G623" s="1"/>
      <c r="H623" s="1"/>
      <c r="I623" s="1"/>
    </row>
    <row r="624" spans="3:9" ht="15.75" customHeight="1" x14ac:dyDescent="0.25">
      <c r="C624" s="1"/>
      <c r="D624" s="1"/>
      <c r="E624" s="1"/>
      <c r="F624" s="1"/>
      <c r="G624" s="1"/>
      <c r="H624" s="1"/>
      <c r="I624" s="1"/>
    </row>
    <row r="625" spans="3:9" ht="15.75" customHeight="1" x14ac:dyDescent="0.25">
      <c r="C625" s="1"/>
      <c r="D625" s="1"/>
      <c r="E625" s="1"/>
      <c r="F625" s="1"/>
      <c r="G625" s="1"/>
      <c r="H625" s="1"/>
      <c r="I625" s="1"/>
    </row>
    <row r="626" spans="3:9" ht="15.75" customHeight="1" x14ac:dyDescent="0.25">
      <c r="C626" s="1"/>
      <c r="D626" s="1"/>
      <c r="E626" s="1"/>
      <c r="F626" s="1"/>
      <c r="G626" s="1"/>
      <c r="H626" s="1"/>
      <c r="I626" s="1"/>
    </row>
    <row r="627" spans="3:9" ht="15.75" customHeight="1" x14ac:dyDescent="0.25">
      <c r="C627" s="1"/>
      <c r="D627" s="1"/>
      <c r="E627" s="1"/>
      <c r="F627" s="1"/>
      <c r="G627" s="1"/>
      <c r="H627" s="1"/>
      <c r="I627" s="1"/>
    </row>
    <row r="628" spans="3:9" ht="15.75" customHeight="1" x14ac:dyDescent="0.25">
      <c r="C628" s="1"/>
      <c r="D628" s="1"/>
      <c r="E628" s="1"/>
      <c r="F628" s="1"/>
      <c r="G628" s="1"/>
      <c r="H628" s="1"/>
      <c r="I628" s="1"/>
    </row>
    <row r="629" spans="3:9" ht="15.75" customHeight="1" x14ac:dyDescent="0.25">
      <c r="C629" s="1"/>
      <c r="D629" s="1"/>
      <c r="E629" s="1"/>
      <c r="F629" s="1"/>
      <c r="G629" s="1"/>
      <c r="H629" s="1"/>
      <c r="I629" s="1"/>
    </row>
    <row r="630" spans="3:9" ht="15.75" customHeight="1" x14ac:dyDescent="0.25">
      <c r="C630" s="1"/>
      <c r="D630" s="1"/>
      <c r="E630" s="1"/>
      <c r="F630" s="1"/>
      <c r="G630" s="1"/>
      <c r="H630" s="1"/>
      <c r="I630" s="1"/>
    </row>
    <row r="631" spans="3:9" ht="15.75" customHeight="1" x14ac:dyDescent="0.25">
      <c r="C631" s="1"/>
      <c r="D631" s="1"/>
      <c r="E631" s="1"/>
      <c r="F631" s="1"/>
      <c r="G631" s="1"/>
      <c r="H631" s="1"/>
      <c r="I631" s="1"/>
    </row>
    <row r="632" spans="3:9" ht="15.75" customHeight="1" x14ac:dyDescent="0.25">
      <c r="C632" s="1"/>
      <c r="D632" s="1"/>
      <c r="E632" s="1"/>
      <c r="F632" s="1"/>
      <c r="G632" s="1"/>
      <c r="H632" s="1"/>
      <c r="I632" s="1"/>
    </row>
    <row r="633" spans="3:9" ht="15.75" customHeight="1" x14ac:dyDescent="0.25">
      <c r="C633" s="1"/>
      <c r="D633" s="1"/>
      <c r="E633" s="1"/>
      <c r="F633" s="1"/>
      <c r="G633" s="1"/>
      <c r="H633" s="1"/>
      <c r="I633" s="1"/>
    </row>
    <row r="634" spans="3:9" ht="15.75" customHeight="1" x14ac:dyDescent="0.25">
      <c r="C634" s="1"/>
      <c r="D634" s="1"/>
      <c r="E634" s="1"/>
      <c r="F634" s="1"/>
      <c r="G634" s="1"/>
      <c r="H634" s="1"/>
      <c r="I634" s="1"/>
    </row>
    <row r="635" spans="3:9" ht="15.75" customHeight="1" x14ac:dyDescent="0.25">
      <c r="C635" s="1"/>
      <c r="D635" s="1"/>
      <c r="E635" s="1"/>
      <c r="F635" s="1"/>
      <c r="G635" s="1"/>
      <c r="H635" s="1"/>
      <c r="I635" s="1"/>
    </row>
    <row r="636" spans="3:9" ht="15.75" customHeight="1" x14ac:dyDescent="0.25">
      <c r="C636" s="1"/>
      <c r="D636" s="1"/>
      <c r="E636" s="1"/>
      <c r="F636" s="1"/>
      <c r="G636" s="1"/>
      <c r="H636" s="1"/>
      <c r="I636" s="1"/>
    </row>
    <row r="637" spans="3:9" ht="15.75" customHeight="1" x14ac:dyDescent="0.25">
      <c r="C637" s="1"/>
      <c r="D637" s="1"/>
      <c r="E637" s="1"/>
      <c r="F637" s="1"/>
      <c r="G637" s="1"/>
      <c r="H637" s="1"/>
      <c r="I637" s="1"/>
    </row>
    <row r="638" spans="3:9" ht="15.75" customHeight="1" x14ac:dyDescent="0.25">
      <c r="C638" s="1"/>
      <c r="D638" s="1"/>
      <c r="E638" s="1"/>
      <c r="F638" s="1"/>
      <c r="G638" s="1"/>
      <c r="H638" s="1"/>
      <c r="I638" s="1"/>
    </row>
    <row r="639" spans="3:9" ht="15.75" customHeight="1" x14ac:dyDescent="0.25">
      <c r="C639" s="1"/>
      <c r="D639" s="1"/>
      <c r="E639" s="1"/>
      <c r="F639" s="1"/>
      <c r="G639" s="1"/>
      <c r="H639" s="1"/>
      <c r="I639" s="1"/>
    </row>
    <row r="640" spans="3:9" ht="15.75" customHeight="1" x14ac:dyDescent="0.25">
      <c r="C640" s="1"/>
      <c r="D640" s="1"/>
      <c r="E640" s="1"/>
      <c r="F640" s="1"/>
      <c r="G640" s="1"/>
      <c r="H640" s="1"/>
      <c r="I640" s="1"/>
    </row>
    <row r="641" spans="3:9" ht="15.75" customHeight="1" x14ac:dyDescent="0.25">
      <c r="C641" s="1"/>
      <c r="D641" s="1"/>
      <c r="E641" s="1"/>
      <c r="F641" s="1"/>
      <c r="G641" s="1"/>
      <c r="H641" s="1"/>
      <c r="I641" s="1"/>
    </row>
    <row r="642" spans="3:9" ht="15.75" customHeight="1" x14ac:dyDescent="0.25">
      <c r="C642" s="1"/>
      <c r="D642" s="1"/>
      <c r="E642" s="1"/>
      <c r="F642" s="1"/>
      <c r="G642" s="1"/>
      <c r="H642" s="1"/>
      <c r="I642" s="1"/>
    </row>
    <row r="643" spans="3:9" ht="15.75" customHeight="1" x14ac:dyDescent="0.25">
      <c r="C643" s="1"/>
      <c r="D643" s="1"/>
      <c r="E643" s="1"/>
      <c r="F643" s="1"/>
      <c r="G643" s="1"/>
      <c r="H643" s="1"/>
      <c r="I643" s="1"/>
    </row>
    <row r="644" spans="3:9" ht="15.75" customHeight="1" x14ac:dyDescent="0.25">
      <c r="C644" s="1"/>
      <c r="D644" s="1"/>
      <c r="E644" s="1"/>
      <c r="F644" s="1"/>
      <c r="G644" s="1"/>
      <c r="H644" s="1"/>
      <c r="I644" s="1"/>
    </row>
    <row r="645" spans="3:9" ht="15.75" customHeight="1" x14ac:dyDescent="0.25">
      <c r="C645" s="1"/>
      <c r="D645" s="1"/>
      <c r="E645" s="1"/>
      <c r="F645" s="1"/>
      <c r="G645" s="1"/>
      <c r="H645" s="1"/>
      <c r="I645" s="1"/>
    </row>
    <row r="646" spans="3:9" ht="15.75" customHeight="1" x14ac:dyDescent="0.25">
      <c r="C646" s="1"/>
      <c r="D646" s="1"/>
      <c r="E646" s="1"/>
      <c r="F646" s="1"/>
      <c r="G646" s="1"/>
      <c r="H646" s="1"/>
      <c r="I646" s="1"/>
    </row>
    <row r="647" spans="3:9" ht="15.75" customHeight="1" x14ac:dyDescent="0.25">
      <c r="C647" s="1"/>
      <c r="D647" s="1"/>
      <c r="E647" s="1"/>
      <c r="F647" s="1"/>
      <c r="G647" s="1"/>
      <c r="H647" s="1"/>
      <c r="I647" s="1"/>
    </row>
    <row r="648" spans="3:9" ht="15.75" customHeight="1" x14ac:dyDescent="0.25">
      <c r="C648" s="1"/>
      <c r="D648" s="1"/>
      <c r="E648" s="1"/>
      <c r="F648" s="1"/>
      <c r="G648" s="1"/>
      <c r="H648" s="1"/>
      <c r="I648" s="1"/>
    </row>
    <row r="649" spans="3:9" ht="15.75" customHeight="1" x14ac:dyDescent="0.25">
      <c r="C649" s="1"/>
      <c r="D649" s="1"/>
      <c r="E649" s="1"/>
      <c r="F649" s="1"/>
      <c r="G649" s="1"/>
      <c r="H649" s="1"/>
      <c r="I649" s="1"/>
    </row>
    <row r="650" spans="3:9" ht="15.75" customHeight="1" x14ac:dyDescent="0.25">
      <c r="C650" s="1"/>
      <c r="D650" s="1"/>
      <c r="E650" s="1"/>
      <c r="F650" s="1"/>
      <c r="G650" s="1"/>
      <c r="H650" s="1"/>
      <c r="I650" s="1"/>
    </row>
    <row r="651" spans="3:9" ht="15.75" customHeight="1" x14ac:dyDescent="0.25">
      <c r="C651" s="1"/>
      <c r="D651" s="1"/>
      <c r="E651" s="1"/>
      <c r="F651" s="1"/>
      <c r="G651" s="1"/>
      <c r="H651" s="1"/>
      <c r="I651" s="1"/>
    </row>
    <row r="652" spans="3:9" ht="15.75" customHeight="1" x14ac:dyDescent="0.25">
      <c r="C652" s="1"/>
      <c r="D652" s="1"/>
      <c r="E652" s="1"/>
      <c r="F652" s="1"/>
      <c r="G652" s="1"/>
      <c r="H652" s="1"/>
      <c r="I652" s="1"/>
    </row>
    <row r="653" spans="3:9" ht="15.75" customHeight="1" x14ac:dyDescent="0.25">
      <c r="C653" s="1"/>
      <c r="D653" s="1"/>
      <c r="E653" s="1"/>
      <c r="F653" s="1"/>
      <c r="G653" s="1"/>
      <c r="H653" s="1"/>
      <c r="I653" s="1"/>
    </row>
    <row r="654" spans="3:9" ht="15.75" customHeight="1" x14ac:dyDescent="0.25">
      <c r="C654" s="1"/>
      <c r="D654" s="1"/>
      <c r="E654" s="1"/>
      <c r="F654" s="1"/>
      <c r="G654" s="1"/>
      <c r="H654" s="1"/>
      <c r="I654" s="1"/>
    </row>
    <row r="655" spans="3:9" ht="15.75" customHeight="1" x14ac:dyDescent="0.25">
      <c r="C655" s="1"/>
      <c r="D655" s="1"/>
      <c r="E655" s="1"/>
      <c r="F655" s="1"/>
      <c r="G655" s="1"/>
      <c r="H655" s="1"/>
      <c r="I655" s="1"/>
    </row>
    <row r="656" spans="3:9" ht="15.75" customHeight="1" x14ac:dyDescent="0.25">
      <c r="C656" s="1"/>
      <c r="D656" s="1"/>
      <c r="E656" s="1"/>
      <c r="F656" s="1"/>
      <c r="G656" s="1"/>
      <c r="H656" s="1"/>
      <c r="I656" s="1"/>
    </row>
    <row r="657" spans="3:9" ht="15.75" customHeight="1" x14ac:dyDescent="0.25">
      <c r="C657" s="1"/>
      <c r="D657" s="1"/>
      <c r="E657" s="1"/>
      <c r="F657" s="1"/>
      <c r="G657" s="1"/>
      <c r="H657" s="1"/>
      <c r="I657" s="1"/>
    </row>
    <row r="658" spans="3:9" ht="15.75" customHeight="1" x14ac:dyDescent="0.25">
      <c r="C658" s="1"/>
      <c r="D658" s="1"/>
      <c r="E658" s="1"/>
      <c r="F658" s="1"/>
      <c r="G658" s="1"/>
      <c r="H658" s="1"/>
      <c r="I658" s="1"/>
    </row>
    <row r="659" spans="3:9" ht="15.75" customHeight="1" x14ac:dyDescent="0.25">
      <c r="C659" s="1"/>
      <c r="D659" s="1"/>
      <c r="E659" s="1"/>
      <c r="F659" s="1"/>
      <c r="G659" s="1"/>
      <c r="H659" s="1"/>
      <c r="I659" s="1"/>
    </row>
    <row r="660" spans="3:9" ht="15.75" customHeight="1" x14ac:dyDescent="0.25">
      <c r="C660" s="1"/>
      <c r="D660" s="1"/>
      <c r="E660" s="1"/>
      <c r="F660" s="1"/>
      <c r="G660" s="1"/>
      <c r="H660" s="1"/>
      <c r="I660" s="1"/>
    </row>
    <row r="661" spans="3:9" ht="15.75" customHeight="1" x14ac:dyDescent="0.25">
      <c r="C661" s="1"/>
      <c r="D661" s="1"/>
      <c r="E661" s="1"/>
      <c r="F661" s="1"/>
      <c r="G661" s="1"/>
      <c r="H661" s="1"/>
      <c r="I661" s="1"/>
    </row>
    <row r="662" spans="3:9" ht="15.75" customHeight="1" x14ac:dyDescent="0.25">
      <c r="C662" s="1"/>
      <c r="D662" s="1"/>
      <c r="E662" s="1"/>
      <c r="F662" s="1"/>
      <c r="G662" s="1"/>
      <c r="H662" s="1"/>
      <c r="I662" s="1"/>
    </row>
    <row r="663" spans="3:9" ht="15.75" customHeight="1" x14ac:dyDescent="0.25">
      <c r="C663" s="1"/>
      <c r="D663" s="1"/>
      <c r="E663" s="1"/>
      <c r="F663" s="1"/>
      <c r="G663" s="1"/>
      <c r="H663" s="1"/>
      <c r="I663" s="1"/>
    </row>
    <row r="664" spans="3:9" ht="15.75" customHeight="1" x14ac:dyDescent="0.25">
      <c r="C664" s="1"/>
      <c r="D664" s="1"/>
      <c r="E664" s="1"/>
      <c r="F664" s="1"/>
      <c r="G664" s="1"/>
      <c r="H664" s="1"/>
      <c r="I664" s="1"/>
    </row>
    <row r="665" spans="3:9" ht="15.75" customHeight="1" x14ac:dyDescent="0.25">
      <c r="C665" s="1"/>
      <c r="D665" s="1"/>
      <c r="E665" s="1"/>
      <c r="F665" s="1"/>
      <c r="G665" s="1"/>
      <c r="H665" s="1"/>
      <c r="I665" s="1"/>
    </row>
    <row r="666" spans="3:9" ht="15.75" customHeight="1" x14ac:dyDescent="0.25">
      <c r="C666" s="1"/>
      <c r="D666" s="1"/>
      <c r="E666" s="1"/>
      <c r="F666" s="1"/>
      <c r="G666" s="1"/>
      <c r="H666" s="1"/>
      <c r="I666" s="1"/>
    </row>
    <row r="667" spans="3:9" ht="15.75" customHeight="1" x14ac:dyDescent="0.25">
      <c r="C667" s="1"/>
      <c r="D667" s="1"/>
      <c r="E667" s="1"/>
      <c r="F667" s="1"/>
      <c r="G667" s="1"/>
      <c r="H667" s="1"/>
      <c r="I667" s="1"/>
    </row>
    <row r="668" spans="3:9" ht="15.75" customHeight="1" x14ac:dyDescent="0.25">
      <c r="C668" s="1"/>
      <c r="D668" s="1"/>
      <c r="E668" s="1"/>
      <c r="F668" s="1"/>
      <c r="G668" s="1"/>
      <c r="H668" s="1"/>
      <c r="I668" s="1"/>
    </row>
    <row r="669" spans="3:9" ht="15.75" customHeight="1" x14ac:dyDescent="0.25">
      <c r="C669" s="1"/>
      <c r="D669" s="1"/>
      <c r="E669" s="1"/>
      <c r="F669" s="1"/>
      <c r="G669" s="1"/>
      <c r="H669" s="1"/>
      <c r="I669" s="1"/>
    </row>
    <row r="670" spans="3:9" ht="15.75" customHeight="1" x14ac:dyDescent="0.25">
      <c r="C670" s="1"/>
      <c r="D670" s="1"/>
      <c r="E670" s="1"/>
      <c r="F670" s="1"/>
      <c r="G670" s="1"/>
      <c r="H670" s="1"/>
      <c r="I670" s="1"/>
    </row>
    <row r="671" spans="3:9" ht="15.75" customHeight="1" x14ac:dyDescent="0.25">
      <c r="C671" s="1"/>
      <c r="D671" s="1"/>
      <c r="E671" s="1"/>
      <c r="F671" s="1"/>
      <c r="G671" s="1"/>
      <c r="H671" s="1"/>
      <c r="I671" s="1"/>
    </row>
    <row r="672" spans="3:9" ht="15.75" customHeight="1" x14ac:dyDescent="0.25">
      <c r="C672" s="1"/>
      <c r="D672" s="1"/>
      <c r="E672" s="1"/>
      <c r="F672" s="1"/>
      <c r="G672" s="1"/>
      <c r="H672" s="1"/>
      <c r="I672" s="1"/>
    </row>
    <row r="673" spans="3:9" ht="15.75" customHeight="1" x14ac:dyDescent="0.25">
      <c r="C673" s="1"/>
      <c r="D673" s="1"/>
      <c r="E673" s="1"/>
      <c r="F673" s="1"/>
      <c r="G673" s="1"/>
      <c r="H673" s="1"/>
      <c r="I673" s="1"/>
    </row>
    <row r="674" spans="3:9" ht="15.75" customHeight="1" x14ac:dyDescent="0.25">
      <c r="C674" s="1"/>
      <c r="D674" s="1"/>
      <c r="E674" s="1"/>
      <c r="F674" s="1"/>
      <c r="G674" s="1"/>
      <c r="H674" s="1"/>
      <c r="I674" s="1"/>
    </row>
    <row r="675" spans="3:9" ht="15.75" customHeight="1" x14ac:dyDescent="0.25">
      <c r="C675" s="1"/>
      <c r="D675" s="1"/>
      <c r="E675" s="1"/>
      <c r="F675" s="1"/>
      <c r="G675" s="1"/>
      <c r="H675" s="1"/>
      <c r="I675" s="1"/>
    </row>
    <row r="676" spans="3:9" ht="15.75" customHeight="1" x14ac:dyDescent="0.25">
      <c r="C676" s="1"/>
      <c r="D676" s="1"/>
      <c r="E676" s="1"/>
      <c r="F676" s="1"/>
      <c r="G676" s="1"/>
      <c r="H676" s="1"/>
      <c r="I676" s="1"/>
    </row>
    <row r="677" spans="3:9" ht="15.75" customHeight="1" x14ac:dyDescent="0.25">
      <c r="C677" s="1"/>
      <c r="D677" s="1"/>
      <c r="E677" s="1"/>
      <c r="F677" s="1"/>
      <c r="G677" s="1"/>
      <c r="H677" s="1"/>
      <c r="I677" s="1"/>
    </row>
    <row r="678" spans="3:9" ht="15.75" customHeight="1" x14ac:dyDescent="0.25">
      <c r="C678" s="1"/>
      <c r="D678" s="1"/>
      <c r="E678" s="1"/>
      <c r="F678" s="1"/>
      <c r="G678" s="1"/>
      <c r="H678" s="1"/>
      <c r="I678" s="1"/>
    </row>
    <row r="679" spans="3:9" ht="15.75" customHeight="1" x14ac:dyDescent="0.25">
      <c r="C679" s="1"/>
      <c r="D679" s="1"/>
      <c r="E679" s="1"/>
      <c r="F679" s="1"/>
      <c r="G679" s="1"/>
      <c r="H679" s="1"/>
      <c r="I679" s="1"/>
    </row>
    <row r="680" spans="3:9" ht="15.75" customHeight="1" x14ac:dyDescent="0.25">
      <c r="C680" s="1"/>
      <c r="D680" s="1"/>
      <c r="E680" s="1"/>
      <c r="F680" s="1"/>
      <c r="G680" s="1"/>
      <c r="H680" s="1"/>
      <c r="I680" s="1"/>
    </row>
    <row r="681" spans="3:9" ht="15.75" customHeight="1" x14ac:dyDescent="0.25">
      <c r="C681" s="1"/>
      <c r="D681" s="1"/>
      <c r="E681" s="1"/>
      <c r="F681" s="1"/>
      <c r="G681" s="1"/>
      <c r="H681" s="1"/>
      <c r="I681" s="1"/>
    </row>
    <row r="682" spans="3:9" ht="15.75" customHeight="1" x14ac:dyDescent="0.25">
      <c r="C682" s="1"/>
      <c r="D682" s="1"/>
      <c r="E682" s="1"/>
      <c r="F682" s="1"/>
      <c r="G682" s="1"/>
      <c r="H682" s="1"/>
      <c r="I682" s="1"/>
    </row>
    <row r="683" spans="3:9" ht="15.75" customHeight="1" x14ac:dyDescent="0.25">
      <c r="C683" s="1"/>
      <c r="D683" s="1"/>
      <c r="E683" s="1"/>
      <c r="F683" s="1"/>
      <c r="G683" s="1"/>
      <c r="H683" s="1"/>
      <c r="I683" s="1"/>
    </row>
    <row r="684" spans="3:9" ht="15.75" customHeight="1" x14ac:dyDescent="0.25">
      <c r="C684" s="1"/>
      <c r="D684" s="1"/>
      <c r="E684" s="1"/>
      <c r="F684" s="1"/>
      <c r="G684" s="1"/>
      <c r="H684" s="1"/>
      <c r="I684" s="1"/>
    </row>
    <row r="685" spans="3:9" ht="15.75" customHeight="1" x14ac:dyDescent="0.25">
      <c r="C685" s="1"/>
      <c r="D685" s="1"/>
      <c r="E685" s="1"/>
      <c r="F685" s="1"/>
      <c r="G685" s="1"/>
      <c r="H685" s="1"/>
      <c r="I685" s="1"/>
    </row>
    <row r="686" spans="3:9" ht="15.75" customHeight="1" x14ac:dyDescent="0.25">
      <c r="C686" s="1"/>
      <c r="D686" s="1"/>
      <c r="E686" s="1"/>
      <c r="F686" s="1"/>
      <c r="G686" s="1"/>
      <c r="H686" s="1"/>
      <c r="I686" s="1"/>
    </row>
    <row r="687" spans="3:9" ht="15.75" customHeight="1" x14ac:dyDescent="0.25">
      <c r="C687" s="1"/>
      <c r="D687" s="1"/>
      <c r="E687" s="1"/>
      <c r="F687" s="1"/>
      <c r="G687" s="1"/>
      <c r="H687" s="1"/>
      <c r="I687" s="1"/>
    </row>
    <row r="688" spans="3:9" ht="15.75" customHeight="1" x14ac:dyDescent="0.25">
      <c r="C688" s="1"/>
      <c r="D688" s="1"/>
      <c r="E688" s="1"/>
      <c r="F688" s="1"/>
      <c r="G688" s="1"/>
      <c r="H688" s="1"/>
      <c r="I688" s="1"/>
    </row>
    <row r="689" spans="3:9" ht="15.75" customHeight="1" x14ac:dyDescent="0.25">
      <c r="C689" s="1"/>
      <c r="D689" s="1"/>
      <c r="E689" s="1"/>
      <c r="F689" s="1"/>
      <c r="G689" s="1"/>
      <c r="H689" s="1"/>
      <c r="I689" s="1"/>
    </row>
    <row r="690" spans="3:9" ht="15.75" customHeight="1" x14ac:dyDescent="0.25">
      <c r="C690" s="1"/>
      <c r="D690" s="1"/>
      <c r="E690" s="1"/>
      <c r="F690" s="1"/>
      <c r="G690" s="1"/>
      <c r="H690" s="1"/>
      <c r="I690" s="1"/>
    </row>
    <row r="691" spans="3:9" ht="15.75" customHeight="1" x14ac:dyDescent="0.25">
      <c r="C691" s="1"/>
      <c r="D691" s="1"/>
      <c r="E691" s="1"/>
      <c r="F691" s="1"/>
      <c r="G691" s="1"/>
      <c r="H691" s="1"/>
      <c r="I691" s="1"/>
    </row>
    <row r="692" spans="3:9" ht="15.75" customHeight="1" x14ac:dyDescent="0.25">
      <c r="C692" s="1"/>
      <c r="D692" s="1"/>
      <c r="E692" s="1"/>
      <c r="F692" s="1"/>
      <c r="G692" s="1"/>
      <c r="H692" s="1"/>
      <c r="I692" s="1"/>
    </row>
    <row r="693" spans="3:9" ht="15.75" customHeight="1" x14ac:dyDescent="0.25">
      <c r="C693" s="1"/>
      <c r="D693" s="1"/>
      <c r="E693" s="1"/>
      <c r="F693" s="1"/>
      <c r="G693" s="1"/>
      <c r="H693" s="1"/>
      <c r="I693" s="1"/>
    </row>
    <row r="694" spans="3:9" ht="15.75" customHeight="1" x14ac:dyDescent="0.25">
      <c r="C694" s="1"/>
      <c r="D694" s="1"/>
      <c r="E694" s="1"/>
      <c r="F694" s="1"/>
      <c r="G694" s="1"/>
      <c r="H694" s="1"/>
      <c r="I694" s="1"/>
    </row>
    <row r="695" spans="3:9" ht="15.75" customHeight="1" x14ac:dyDescent="0.25">
      <c r="C695" s="1"/>
      <c r="D695" s="1"/>
      <c r="E695" s="1"/>
      <c r="F695" s="1"/>
      <c r="G695" s="1"/>
      <c r="H695" s="1"/>
      <c r="I695" s="1"/>
    </row>
    <row r="696" spans="3:9" ht="15.75" customHeight="1" x14ac:dyDescent="0.25">
      <c r="C696" s="1"/>
      <c r="D696" s="1"/>
      <c r="E696" s="1"/>
      <c r="F696" s="1"/>
      <c r="G696" s="1"/>
      <c r="H696" s="1"/>
      <c r="I696" s="1"/>
    </row>
    <row r="697" spans="3:9" ht="15.75" customHeight="1" x14ac:dyDescent="0.25">
      <c r="C697" s="1"/>
      <c r="D697" s="1"/>
      <c r="E697" s="1"/>
      <c r="F697" s="1"/>
      <c r="G697" s="1"/>
      <c r="H697" s="1"/>
      <c r="I697" s="1"/>
    </row>
    <row r="698" spans="3:9" ht="15.75" customHeight="1" x14ac:dyDescent="0.25">
      <c r="C698" s="1"/>
      <c r="D698" s="1"/>
      <c r="E698" s="1"/>
      <c r="F698" s="1"/>
      <c r="G698" s="1"/>
      <c r="H698" s="1"/>
      <c r="I698" s="1"/>
    </row>
    <row r="699" spans="3:9" ht="15.75" customHeight="1" x14ac:dyDescent="0.25">
      <c r="C699" s="1"/>
      <c r="D699" s="1"/>
      <c r="E699" s="1"/>
      <c r="F699" s="1"/>
      <c r="G699" s="1"/>
      <c r="H699" s="1"/>
      <c r="I699" s="1"/>
    </row>
    <row r="700" spans="3:9" ht="15.75" customHeight="1" x14ac:dyDescent="0.25">
      <c r="C700" s="1"/>
      <c r="D700" s="1"/>
      <c r="E700" s="1"/>
      <c r="F700" s="1"/>
      <c r="G700" s="1"/>
      <c r="H700" s="1"/>
      <c r="I700" s="1"/>
    </row>
    <row r="701" spans="3:9" ht="15.75" customHeight="1" x14ac:dyDescent="0.25">
      <c r="C701" s="1"/>
      <c r="D701" s="1"/>
      <c r="E701" s="1"/>
      <c r="F701" s="1"/>
      <c r="G701" s="1"/>
      <c r="H701" s="1"/>
      <c r="I701" s="1"/>
    </row>
    <row r="702" spans="3:9" ht="15.75" customHeight="1" x14ac:dyDescent="0.25">
      <c r="C702" s="1"/>
      <c r="D702" s="1"/>
      <c r="E702" s="1"/>
      <c r="F702" s="1"/>
      <c r="G702" s="1"/>
      <c r="H702" s="1"/>
      <c r="I702" s="1"/>
    </row>
    <row r="703" spans="3:9" ht="15.75" customHeight="1" x14ac:dyDescent="0.25">
      <c r="C703" s="1"/>
      <c r="D703" s="1"/>
      <c r="E703" s="1"/>
      <c r="F703" s="1"/>
      <c r="G703" s="1"/>
      <c r="H703" s="1"/>
      <c r="I703" s="1"/>
    </row>
    <row r="704" spans="3:9" ht="15.75" customHeight="1" x14ac:dyDescent="0.25">
      <c r="C704" s="1"/>
      <c r="D704" s="1"/>
      <c r="E704" s="1"/>
      <c r="F704" s="1"/>
      <c r="G704" s="1"/>
      <c r="H704" s="1"/>
      <c r="I704" s="1"/>
    </row>
    <row r="705" spans="3:9" ht="15.75" customHeight="1" x14ac:dyDescent="0.25">
      <c r="C705" s="1"/>
      <c r="D705" s="1"/>
      <c r="E705" s="1"/>
      <c r="F705" s="1"/>
      <c r="G705" s="1"/>
      <c r="H705" s="1"/>
      <c r="I705" s="1"/>
    </row>
    <row r="706" spans="3:9" ht="15.75" customHeight="1" x14ac:dyDescent="0.25">
      <c r="C706" s="1"/>
      <c r="D706" s="1"/>
      <c r="E706" s="1"/>
      <c r="F706" s="1"/>
      <c r="G706" s="1"/>
      <c r="H706" s="1"/>
      <c r="I706" s="1"/>
    </row>
    <row r="707" spans="3:9" ht="15.75" customHeight="1" x14ac:dyDescent="0.25">
      <c r="C707" s="1"/>
      <c r="D707" s="1"/>
      <c r="E707" s="1"/>
      <c r="F707" s="1"/>
      <c r="G707" s="1"/>
      <c r="H707" s="1"/>
      <c r="I707" s="1"/>
    </row>
    <row r="708" spans="3:9" ht="15.75" customHeight="1" x14ac:dyDescent="0.25">
      <c r="C708" s="1"/>
      <c r="D708" s="1"/>
      <c r="E708" s="1"/>
      <c r="F708" s="1"/>
      <c r="G708" s="1"/>
      <c r="H708" s="1"/>
      <c r="I708" s="1"/>
    </row>
    <row r="709" spans="3:9" ht="15.75" customHeight="1" x14ac:dyDescent="0.25">
      <c r="C709" s="1"/>
      <c r="D709" s="1"/>
      <c r="E709" s="1"/>
      <c r="F709" s="1"/>
      <c r="G709" s="1"/>
      <c r="H709" s="1"/>
      <c r="I709" s="1"/>
    </row>
    <row r="710" spans="3:9" ht="15.75" customHeight="1" x14ac:dyDescent="0.25">
      <c r="C710" s="1"/>
      <c r="D710" s="1"/>
      <c r="E710" s="1"/>
      <c r="F710" s="1"/>
      <c r="G710" s="1"/>
      <c r="H710" s="1"/>
      <c r="I710" s="1"/>
    </row>
    <row r="711" spans="3:9" ht="15.75" customHeight="1" x14ac:dyDescent="0.25">
      <c r="C711" s="1"/>
      <c r="D711" s="1"/>
      <c r="E711" s="1"/>
      <c r="F711" s="1"/>
      <c r="G711" s="1"/>
      <c r="H711" s="1"/>
      <c r="I711" s="1"/>
    </row>
    <row r="712" spans="3:9" ht="15.75" customHeight="1" x14ac:dyDescent="0.25">
      <c r="C712" s="1"/>
      <c r="D712" s="1"/>
      <c r="E712" s="1"/>
      <c r="F712" s="1"/>
      <c r="G712" s="1"/>
      <c r="H712" s="1"/>
      <c r="I712" s="1"/>
    </row>
    <row r="713" spans="3:9" ht="15.75" customHeight="1" x14ac:dyDescent="0.25">
      <c r="C713" s="1"/>
      <c r="D713" s="1"/>
      <c r="E713" s="1"/>
      <c r="F713" s="1"/>
      <c r="G713" s="1"/>
      <c r="H713" s="1"/>
      <c r="I713" s="1"/>
    </row>
    <row r="714" spans="3:9" ht="15.75" customHeight="1" x14ac:dyDescent="0.25">
      <c r="C714" s="1"/>
      <c r="D714" s="1"/>
      <c r="E714" s="1"/>
      <c r="F714" s="1"/>
      <c r="G714" s="1"/>
      <c r="H714" s="1"/>
      <c r="I714" s="1"/>
    </row>
    <row r="715" spans="3:9" ht="15.75" customHeight="1" x14ac:dyDescent="0.25">
      <c r="C715" s="1"/>
      <c r="D715" s="1"/>
      <c r="E715" s="1"/>
      <c r="F715" s="1"/>
      <c r="G715" s="1"/>
      <c r="H715" s="1"/>
      <c r="I715" s="1"/>
    </row>
    <row r="716" spans="3:9" ht="15.75" customHeight="1" x14ac:dyDescent="0.25">
      <c r="C716" s="1"/>
      <c r="D716" s="1"/>
      <c r="E716" s="1"/>
      <c r="F716" s="1"/>
      <c r="G716" s="1"/>
      <c r="H716" s="1"/>
      <c r="I716" s="1"/>
    </row>
    <row r="717" spans="3:9" ht="15.75" customHeight="1" x14ac:dyDescent="0.25">
      <c r="C717" s="1"/>
      <c r="D717" s="1"/>
      <c r="E717" s="1"/>
      <c r="F717" s="1"/>
      <c r="G717" s="1"/>
      <c r="H717" s="1"/>
      <c r="I717" s="1"/>
    </row>
    <row r="718" spans="3:9" ht="15.75" customHeight="1" x14ac:dyDescent="0.25">
      <c r="C718" s="1"/>
      <c r="D718" s="1"/>
      <c r="E718" s="1"/>
      <c r="F718" s="1"/>
      <c r="G718" s="1"/>
      <c r="H718" s="1"/>
      <c r="I718" s="1"/>
    </row>
    <row r="719" spans="3:9" ht="15.75" customHeight="1" x14ac:dyDescent="0.25">
      <c r="C719" s="1"/>
      <c r="D719" s="1"/>
      <c r="E719" s="1"/>
      <c r="F719" s="1"/>
      <c r="G719" s="1"/>
      <c r="H719" s="1"/>
      <c r="I719" s="1"/>
    </row>
    <row r="720" spans="3:9" ht="15.75" customHeight="1" x14ac:dyDescent="0.25">
      <c r="C720" s="1"/>
      <c r="D720" s="1"/>
      <c r="E720" s="1"/>
      <c r="F720" s="1"/>
      <c r="G720" s="1"/>
      <c r="H720" s="1"/>
      <c r="I720" s="1"/>
    </row>
    <row r="721" spans="3:9" ht="15.75" customHeight="1" x14ac:dyDescent="0.25">
      <c r="C721" s="1"/>
      <c r="D721" s="1"/>
      <c r="E721" s="1"/>
      <c r="F721" s="1"/>
      <c r="G721" s="1"/>
      <c r="H721" s="1"/>
      <c r="I721" s="1"/>
    </row>
    <row r="722" spans="3:9" ht="15.75" customHeight="1" x14ac:dyDescent="0.25">
      <c r="C722" s="1"/>
      <c r="D722" s="1"/>
      <c r="E722" s="1"/>
      <c r="F722" s="1"/>
      <c r="G722" s="1"/>
      <c r="H722" s="1"/>
      <c r="I722" s="1"/>
    </row>
    <row r="723" spans="3:9" ht="15.75" customHeight="1" x14ac:dyDescent="0.25">
      <c r="C723" s="1"/>
      <c r="D723" s="1"/>
      <c r="E723" s="1"/>
      <c r="F723" s="1"/>
      <c r="G723" s="1"/>
      <c r="H723" s="1"/>
      <c r="I723" s="1"/>
    </row>
    <row r="724" spans="3:9" ht="15.75" customHeight="1" x14ac:dyDescent="0.25">
      <c r="C724" s="1"/>
      <c r="D724" s="1"/>
      <c r="E724" s="1"/>
      <c r="F724" s="1"/>
      <c r="G724" s="1"/>
      <c r="H724" s="1"/>
      <c r="I724" s="1"/>
    </row>
    <row r="725" spans="3:9" ht="15.75" customHeight="1" x14ac:dyDescent="0.25">
      <c r="C725" s="1"/>
      <c r="D725" s="1"/>
      <c r="E725" s="1"/>
      <c r="F725" s="1"/>
      <c r="G725" s="1"/>
      <c r="H725" s="1"/>
      <c r="I725" s="1"/>
    </row>
    <row r="726" spans="3:9" ht="15.75" customHeight="1" x14ac:dyDescent="0.25">
      <c r="C726" s="1"/>
      <c r="D726" s="1"/>
      <c r="E726" s="1"/>
      <c r="F726" s="1"/>
      <c r="G726" s="1"/>
      <c r="H726" s="1"/>
      <c r="I726" s="1"/>
    </row>
    <row r="727" spans="3:9" ht="15.75" customHeight="1" x14ac:dyDescent="0.25">
      <c r="C727" s="1"/>
      <c r="D727" s="1"/>
      <c r="E727" s="1"/>
      <c r="F727" s="1"/>
      <c r="G727" s="1"/>
      <c r="H727" s="1"/>
      <c r="I727" s="1"/>
    </row>
    <row r="728" spans="3:9" ht="15.75" customHeight="1" x14ac:dyDescent="0.25">
      <c r="C728" s="1"/>
      <c r="D728" s="1"/>
      <c r="E728" s="1"/>
      <c r="F728" s="1"/>
      <c r="G728" s="1"/>
      <c r="H728" s="1"/>
      <c r="I728" s="1"/>
    </row>
    <row r="729" spans="3:9" ht="15.75" customHeight="1" x14ac:dyDescent="0.25">
      <c r="C729" s="1"/>
      <c r="D729" s="1"/>
      <c r="E729" s="1"/>
      <c r="F729" s="1"/>
      <c r="G729" s="1"/>
      <c r="H729" s="1"/>
      <c r="I729" s="1"/>
    </row>
    <row r="730" spans="3:9" ht="15.75" customHeight="1" x14ac:dyDescent="0.25">
      <c r="C730" s="1"/>
      <c r="D730" s="1"/>
      <c r="E730" s="1"/>
      <c r="F730" s="1"/>
      <c r="G730" s="1"/>
      <c r="H730" s="1"/>
      <c r="I730" s="1"/>
    </row>
    <row r="731" spans="3:9" ht="15.75" customHeight="1" x14ac:dyDescent="0.25">
      <c r="C731" s="1"/>
      <c r="D731" s="1"/>
      <c r="E731" s="1"/>
      <c r="F731" s="1"/>
      <c r="G731" s="1"/>
      <c r="H731" s="1"/>
      <c r="I731" s="1"/>
    </row>
    <row r="732" spans="3:9" ht="15.75" customHeight="1" x14ac:dyDescent="0.25">
      <c r="C732" s="1"/>
      <c r="D732" s="1"/>
      <c r="E732" s="1"/>
      <c r="F732" s="1"/>
      <c r="G732" s="1"/>
      <c r="H732" s="1"/>
      <c r="I732" s="1"/>
    </row>
    <row r="733" spans="3:9" ht="15.75" customHeight="1" x14ac:dyDescent="0.25">
      <c r="C733" s="1"/>
      <c r="D733" s="1"/>
      <c r="E733" s="1"/>
      <c r="F733" s="1"/>
      <c r="G733" s="1"/>
      <c r="H733" s="1"/>
      <c r="I733" s="1"/>
    </row>
    <row r="734" spans="3:9" ht="15.75" customHeight="1" x14ac:dyDescent="0.25">
      <c r="C734" s="1"/>
      <c r="D734" s="1"/>
      <c r="E734" s="1"/>
      <c r="F734" s="1"/>
      <c r="G734" s="1"/>
      <c r="H734" s="1"/>
      <c r="I734" s="1"/>
    </row>
    <row r="735" spans="3:9" ht="15.75" customHeight="1" x14ac:dyDescent="0.25">
      <c r="C735" s="1"/>
      <c r="D735" s="1"/>
      <c r="E735" s="1"/>
      <c r="F735" s="1"/>
      <c r="G735" s="1"/>
      <c r="H735" s="1"/>
      <c r="I735" s="1"/>
    </row>
    <row r="736" spans="3:9" ht="15.75" customHeight="1" x14ac:dyDescent="0.25">
      <c r="C736" s="1"/>
      <c r="D736" s="1"/>
      <c r="E736" s="1"/>
      <c r="F736" s="1"/>
      <c r="G736" s="1"/>
      <c r="H736" s="1"/>
      <c r="I736" s="1"/>
    </row>
    <row r="737" spans="3:9" ht="15.75" customHeight="1" x14ac:dyDescent="0.25">
      <c r="C737" s="1"/>
      <c r="D737" s="1"/>
      <c r="E737" s="1"/>
      <c r="F737" s="1"/>
      <c r="G737" s="1"/>
      <c r="H737" s="1"/>
      <c r="I737" s="1"/>
    </row>
    <row r="738" spans="3:9" ht="15.75" customHeight="1" x14ac:dyDescent="0.25">
      <c r="C738" s="1"/>
      <c r="D738" s="1"/>
      <c r="E738" s="1"/>
      <c r="F738" s="1"/>
      <c r="G738" s="1"/>
      <c r="H738" s="1"/>
      <c r="I738" s="1"/>
    </row>
    <row r="739" spans="3:9" ht="15.75" customHeight="1" x14ac:dyDescent="0.25">
      <c r="C739" s="1"/>
      <c r="D739" s="1"/>
      <c r="E739" s="1"/>
      <c r="F739" s="1"/>
      <c r="G739" s="1"/>
      <c r="H739" s="1"/>
      <c r="I739" s="1"/>
    </row>
    <row r="740" spans="3:9" ht="15.75" customHeight="1" x14ac:dyDescent="0.25">
      <c r="C740" s="1"/>
      <c r="D740" s="1"/>
      <c r="E740" s="1"/>
      <c r="F740" s="1"/>
      <c r="G740" s="1"/>
      <c r="H740" s="1"/>
      <c r="I740" s="1"/>
    </row>
    <row r="741" spans="3:9" ht="15.75" customHeight="1" x14ac:dyDescent="0.25">
      <c r="C741" s="1"/>
      <c r="D741" s="1"/>
      <c r="E741" s="1"/>
      <c r="F741" s="1"/>
      <c r="G741" s="1"/>
      <c r="H741" s="1"/>
      <c r="I741" s="1"/>
    </row>
    <row r="742" spans="3:9" ht="15.75" customHeight="1" x14ac:dyDescent="0.25">
      <c r="C742" s="1"/>
      <c r="D742" s="1"/>
      <c r="E742" s="1"/>
      <c r="F742" s="1"/>
      <c r="G742" s="1"/>
      <c r="H742" s="1"/>
      <c r="I742" s="1"/>
    </row>
    <row r="743" spans="3:9" ht="15.75" customHeight="1" x14ac:dyDescent="0.25">
      <c r="C743" s="1"/>
      <c r="D743" s="1"/>
      <c r="E743" s="1"/>
      <c r="F743" s="1"/>
      <c r="G743" s="1"/>
      <c r="H743" s="1"/>
      <c r="I743" s="1"/>
    </row>
    <row r="744" spans="3:9" ht="15.75" customHeight="1" x14ac:dyDescent="0.25">
      <c r="C744" s="1"/>
      <c r="D744" s="1"/>
      <c r="E744" s="1"/>
      <c r="F744" s="1"/>
      <c r="G744" s="1"/>
      <c r="H744" s="1"/>
      <c r="I744" s="1"/>
    </row>
    <row r="745" spans="3:9" ht="15.75" customHeight="1" x14ac:dyDescent="0.25">
      <c r="C745" s="1"/>
      <c r="D745" s="1"/>
      <c r="E745" s="1"/>
      <c r="F745" s="1"/>
      <c r="G745" s="1"/>
      <c r="H745" s="1"/>
      <c r="I745" s="1"/>
    </row>
    <row r="746" spans="3:9" ht="15.75" customHeight="1" x14ac:dyDescent="0.25">
      <c r="C746" s="1"/>
      <c r="D746" s="1"/>
      <c r="E746" s="1"/>
      <c r="F746" s="1"/>
      <c r="G746" s="1"/>
      <c r="H746" s="1"/>
      <c r="I746" s="1"/>
    </row>
    <row r="747" spans="3:9" ht="15.75" customHeight="1" x14ac:dyDescent="0.25">
      <c r="C747" s="1"/>
      <c r="D747" s="1"/>
      <c r="E747" s="1"/>
      <c r="F747" s="1"/>
      <c r="G747" s="1"/>
      <c r="H747" s="1"/>
      <c r="I747" s="1"/>
    </row>
    <row r="748" spans="3:9" ht="15.75" customHeight="1" x14ac:dyDescent="0.25">
      <c r="C748" s="1"/>
      <c r="D748" s="1"/>
      <c r="E748" s="1"/>
      <c r="F748" s="1"/>
      <c r="G748" s="1"/>
      <c r="H748" s="1"/>
      <c r="I748" s="1"/>
    </row>
    <row r="749" spans="3:9" ht="15.75" customHeight="1" x14ac:dyDescent="0.25">
      <c r="C749" s="1"/>
      <c r="D749" s="1"/>
      <c r="E749" s="1"/>
      <c r="F749" s="1"/>
      <c r="G749" s="1"/>
      <c r="H749" s="1"/>
      <c r="I749" s="1"/>
    </row>
    <row r="750" spans="3:9" ht="15.75" customHeight="1" x14ac:dyDescent="0.25">
      <c r="C750" s="1"/>
      <c r="D750" s="1"/>
      <c r="E750" s="1"/>
      <c r="F750" s="1"/>
      <c r="G750" s="1"/>
      <c r="H750" s="1"/>
      <c r="I750" s="1"/>
    </row>
    <row r="751" spans="3:9" ht="15.75" customHeight="1" x14ac:dyDescent="0.25">
      <c r="C751" s="1"/>
      <c r="D751" s="1"/>
      <c r="E751" s="1"/>
      <c r="F751" s="1"/>
      <c r="G751" s="1"/>
      <c r="H751" s="1"/>
      <c r="I751" s="1"/>
    </row>
    <row r="752" spans="3:9" ht="15.75" customHeight="1" x14ac:dyDescent="0.25">
      <c r="C752" s="1"/>
      <c r="D752" s="1"/>
      <c r="E752" s="1"/>
      <c r="F752" s="1"/>
      <c r="G752" s="1"/>
      <c r="H752" s="1"/>
      <c r="I752" s="1"/>
    </row>
    <row r="753" spans="3:9" ht="15.75" customHeight="1" x14ac:dyDescent="0.25">
      <c r="C753" s="1"/>
      <c r="D753" s="1"/>
      <c r="E753" s="1"/>
      <c r="F753" s="1"/>
      <c r="G753" s="1"/>
      <c r="H753" s="1"/>
      <c r="I753" s="1"/>
    </row>
    <row r="754" spans="3:9" ht="15.75" customHeight="1" x14ac:dyDescent="0.25">
      <c r="C754" s="1"/>
      <c r="D754" s="1"/>
      <c r="E754" s="1"/>
      <c r="F754" s="1"/>
      <c r="G754" s="1"/>
      <c r="H754" s="1"/>
      <c r="I754" s="1"/>
    </row>
    <row r="755" spans="3:9" ht="15.75" customHeight="1" x14ac:dyDescent="0.25">
      <c r="C755" s="1"/>
      <c r="D755" s="1"/>
      <c r="E755" s="1"/>
      <c r="F755" s="1"/>
      <c r="G755" s="1"/>
      <c r="H755" s="1"/>
      <c r="I755" s="1"/>
    </row>
    <row r="756" spans="3:9" ht="15.75" customHeight="1" x14ac:dyDescent="0.25">
      <c r="C756" s="1"/>
      <c r="D756" s="1"/>
      <c r="E756" s="1"/>
      <c r="F756" s="1"/>
      <c r="G756" s="1"/>
      <c r="H756" s="1"/>
      <c r="I756" s="1"/>
    </row>
    <row r="757" spans="3:9" ht="15.75" customHeight="1" x14ac:dyDescent="0.25">
      <c r="C757" s="1"/>
      <c r="D757" s="1"/>
      <c r="E757" s="1"/>
      <c r="F757" s="1"/>
      <c r="G757" s="1"/>
      <c r="H757" s="1"/>
      <c r="I757" s="1"/>
    </row>
    <row r="758" spans="3:9" ht="15.75" customHeight="1" x14ac:dyDescent="0.25">
      <c r="C758" s="1"/>
      <c r="D758" s="1"/>
      <c r="E758" s="1"/>
      <c r="F758" s="1"/>
      <c r="G758" s="1"/>
      <c r="H758" s="1"/>
      <c r="I758" s="1"/>
    </row>
    <row r="759" spans="3:9" ht="15.75" customHeight="1" x14ac:dyDescent="0.25">
      <c r="C759" s="1"/>
      <c r="D759" s="1"/>
      <c r="E759" s="1"/>
      <c r="F759" s="1"/>
      <c r="G759" s="1"/>
      <c r="H759" s="1"/>
      <c r="I759" s="1"/>
    </row>
    <row r="760" spans="3:9" ht="15.75" customHeight="1" x14ac:dyDescent="0.25">
      <c r="C760" s="1"/>
      <c r="D760" s="1"/>
      <c r="E760" s="1"/>
      <c r="F760" s="1"/>
      <c r="G760" s="1"/>
      <c r="H760" s="1"/>
      <c r="I760" s="1"/>
    </row>
    <row r="761" spans="3:9" ht="15.75" customHeight="1" x14ac:dyDescent="0.25">
      <c r="C761" s="1"/>
      <c r="D761" s="1"/>
      <c r="E761" s="1"/>
      <c r="F761" s="1"/>
      <c r="G761" s="1"/>
      <c r="H761" s="1"/>
      <c r="I761" s="1"/>
    </row>
    <row r="762" spans="3:9" ht="15.75" customHeight="1" x14ac:dyDescent="0.25">
      <c r="C762" s="1"/>
      <c r="D762" s="1"/>
      <c r="E762" s="1"/>
      <c r="F762" s="1"/>
      <c r="G762" s="1"/>
      <c r="H762" s="1"/>
      <c r="I762" s="1"/>
    </row>
    <row r="763" spans="3:9" ht="15.75" customHeight="1" x14ac:dyDescent="0.25">
      <c r="C763" s="1"/>
      <c r="D763" s="1"/>
      <c r="E763" s="1"/>
      <c r="F763" s="1"/>
      <c r="G763" s="1"/>
      <c r="H763" s="1"/>
      <c r="I763" s="1"/>
    </row>
    <row r="764" spans="3:9" ht="15.75" customHeight="1" x14ac:dyDescent="0.25">
      <c r="C764" s="1"/>
      <c r="D764" s="1"/>
      <c r="E764" s="1"/>
      <c r="F764" s="1"/>
      <c r="G764" s="1"/>
      <c r="H764" s="1"/>
      <c r="I764" s="1"/>
    </row>
    <row r="765" spans="3:9" ht="15.75" customHeight="1" x14ac:dyDescent="0.25">
      <c r="C765" s="1"/>
      <c r="D765" s="1"/>
      <c r="E765" s="1"/>
      <c r="F765" s="1"/>
      <c r="G765" s="1"/>
      <c r="H765" s="1"/>
      <c r="I765" s="1"/>
    </row>
    <row r="766" spans="3:9" ht="15.75" customHeight="1" x14ac:dyDescent="0.25">
      <c r="C766" s="1"/>
      <c r="D766" s="1"/>
      <c r="E766" s="1"/>
      <c r="F766" s="1"/>
      <c r="G766" s="1"/>
      <c r="H766" s="1"/>
      <c r="I766" s="1"/>
    </row>
    <row r="767" spans="3:9" ht="15.75" customHeight="1" x14ac:dyDescent="0.25">
      <c r="C767" s="1"/>
      <c r="D767" s="1"/>
      <c r="E767" s="1"/>
      <c r="F767" s="1"/>
      <c r="G767" s="1"/>
      <c r="H767" s="1"/>
      <c r="I767" s="1"/>
    </row>
    <row r="768" spans="3:9" ht="15.75" customHeight="1" x14ac:dyDescent="0.25">
      <c r="C768" s="1"/>
      <c r="D768" s="1"/>
      <c r="E768" s="1"/>
      <c r="F768" s="1"/>
      <c r="G768" s="1"/>
      <c r="H768" s="1"/>
      <c r="I768" s="1"/>
    </row>
    <row r="769" spans="3:9" ht="15.75" customHeight="1" x14ac:dyDescent="0.25">
      <c r="C769" s="1"/>
      <c r="D769" s="1"/>
      <c r="E769" s="1"/>
      <c r="F769" s="1"/>
      <c r="G769" s="1"/>
      <c r="H769" s="1"/>
      <c r="I769" s="1"/>
    </row>
    <row r="770" spans="3:9" ht="15.75" customHeight="1" x14ac:dyDescent="0.25">
      <c r="C770" s="1"/>
      <c r="D770" s="1"/>
      <c r="E770" s="1"/>
      <c r="F770" s="1"/>
      <c r="G770" s="1"/>
      <c r="H770" s="1"/>
      <c r="I770" s="1"/>
    </row>
    <row r="771" spans="3:9" ht="15.75" customHeight="1" x14ac:dyDescent="0.25">
      <c r="C771" s="1"/>
      <c r="D771" s="1"/>
      <c r="E771" s="1"/>
      <c r="F771" s="1"/>
      <c r="G771" s="1"/>
      <c r="H771" s="1"/>
      <c r="I771" s="1"/>
    </row>
    <row r="772" spans="3:9" ht="15.75" customHeight="1" x14ac:dyDescent="0.25">
      <c r="C772" s="1"/>
      <c r="D772" s="1"/>
      <c r="E772" s="1"/>
      <c r="F772" s="1"/>
      <c r="G772" s="1"/>
      <c r="H772" s="1"/>
      <c r="I772" s="1"/>
    </row>
    <row r="773" spans="3:9" ht="15.75" customHeight="1" x14ac:dyDescent="0.25">
      <c r="C773" s="1"/>
      <c r="D773" s="1"/>
      <c r="E773" s="1"/>
      <c r="F773" s="1"/>
      <c r="G773" s="1"/>
      <c r="H773" s="1"/>
      <c r="I773" s="1"/>
    </row>
    <row r="774" spans="3:9" ht="15.75" customHeight="1" x14ac:dyDescent="0.25">
      <c r="C774" s="1"/>
      <c r="D774" s="1"/>
      <c r="E774" s="1"/>
      <c r="F774" s="1"/>
      <c r="G774" s="1"/>
      <c r="H774" s="1"/>
      <c r="I774" s="1"/>
    </row>
    <row r="775" spans="3:9" ht="15.75" customHeight="1" x14ac:dyDescent="0.25">
      <c r="C775" s="1"/>
      <c r="D775" s="1"/>
      <c r="E775" s="1"/>
      <c r="F775" s="1"/>
      <c r="G775" s="1"/>
      <c r="H775" s="1"/>
      <c r="I775" s="1"/>
    </row>
    <row r="776" spans="3:9" ht="15.75" customHeight="1" x14ac:dyDescent="0.25">
      <c r="C776" s="1"/>
      <c r="D776" s="1"/>
      <c r="E776" s="1"/>
      <c r="F776" s="1"/>
      <c r="G776" s="1"/>
      <c r="H776" s="1"/>
      <c r="I776" s="1"/>
    </row>
    <row r="777" spans="3:9" ht="15.75" customHeight="1" x14ac:dyDescent="0.25">
      <c r="C777" s="1"/>
      <c r="D777" s="1"/>
      <c r="E777" s="1"/>
      <c r="F777" s="1"/>
      <c r="G777" s="1"/>
      <c r="H777" s="1"/>
      <c r="I777" s="1"/>
    </row>
    <row r="778" spans="3:9" ht="15.75" customHeight="1" x14ac:dyDescent="0.25">
      <c r="C778" s="1"/>
      <c r="D778" s="1"/>
      <c r="E778" s="1"/>
      <c r="F778" s="1"/>
      <c r="G778" s="1"/>
      <c r="H778" s="1"/>
      <c r="I778" s="1"/>
    </row>
    <row r="779" spans="3:9" ht="15.75" customHeight="1" x14ac:dyDescent="0.25">
      <c r="C779" s="1"/>
      <c r="D779" s="1"/>
      <c r="E779" s="1"/>
      <c r="F779" s="1"/>
      <c r="G779" s="1"/>
      <c r="H779" s="1"/>
      <c r="I779" s="1"/>
    </row>
    <row r="780" spans="3:9" ht="15.75" customHeight="1" x14ac:dyDescent="0.25">
      <c r="C780" s="1"/>
      <c r="D780" s="1"/>
      <c r="E780" s="1"/>
      <c r="F780" s="1"/>
      <c r="G780" s="1"/>
      <c r="H780" s="1"/>
      <c r="I780" s="1"/>
    </row>
    <row r="781" spans="3:9" ht="15.75" customHeight="1" x14ac:dyDescent="0.25">
      <c r="C781" s="1"/>
      <c r="D781" s="1"/>
      <c r="E781" s="1"/>
      <c r="F781" s="1"/>
      <c r="G781" s="1"/>
      <c r="H781" s="1"/>
      <c r="I781" s="1"/>
    </row>
    <row r="782" spans="3:9" ht="15.75" customHeight="1" x14ac:dyDescent="0.25">
      <c r="C782" s="1"/>
      <c r="D782" s="1"/>
      <c r="E782" s="1"/>
      <c r="F782" s="1"/>
      <c r="G782" s="1"/>
      <c r="H782" s="1"/>
      <c r="I782" s="1"/>
    </row>
    <row r="783" spans="3:9" ht="15.75" customHeight="1" x14ac:dyDescent="0.25">
      <c r="C783" s="1"/>
      <c r="D783" s="1"/>
      <c r="E783" s="1"/>
      <c r="F783" s="1"/>
      <c r="G783" s="1"/>
      <c r="H783" s="1"/>
      <c r="I783" s="1"/>
    </row>
    <row r="784" spans="3:9" ht="15.75" customHeight="1" x14ac:dyDescent="0.25">
      <c r="C784" s="1"/>
      <c r="D784" s="1"/>
      <c r="E784" s="1"/>
      <c r="F784" s="1"/>
      <c r="G784" s="1"/>
      <c r="H784" s="1"/>
      <c r="I784" s="1"/>
    </row>
    <row r="785" spans="3:9" ht="15.75" customHeight="1" x14ac:dyDescent="0.25">
      <c r="C785" s="1"/>
      <c r="D785" s="1"/>
      <c r="E785" s="1"/>
      <c r="F785" s="1"/>
      <c r="G785" s="1"/>
      <c r="H785" s="1"/>
      <c r="I785" s="1"/>
    </row>
    <row r="786" spans="3:9" ht="15.75" customHeight="1" x14ac:dyDescent="0.25">
      <c r="C786" s="1"/>
      <c r="D786" s="1"/>
      <c r="E786" s="1"/>
      <c r="F786" s="1"/>
      <c r="G786" s="1"/>
      <c r="H786" s="1"/>
      <c r="I786" s="1"/>
    </row>
    <row r="787" spans="3:9" ht="15.75" customHeight="1" x14ac:dyDescent="0.25">
      <c r="C787" s="1"/>
      <c r="D787" s="1"/>
      <c r="E787" s="1"/>
      <c r="F787" s="1"/>
      <c r="G787" s="1"/>
      <c r="H787" s="1"/>
      <c r="I787" s="1"/>
    </row>
    <row r="788" spans="3:9" ht="15.75" customHeight="1" x14ac:dyDescent="0.25">
      <c r="C788" s="1"/>
      <c r="D788" s="1"/>
      <c r="E788" s="1"/>
      <c r="F788" s="1"/>
      <c r="G788" s="1"/>
      <c r="H788" s="1"/>
      <c r="I788" s="1"/>
    </row>
    <row r="789" spans="3:9" ht="15.75" customHeight="1" x14ac:dyDescent="0.25">
      <c r="C789" s="1"/>
      <c r="D789" s="1"/>
      <c r="E789" s="1"/>
      <c r="F789" s="1"/>
      <c r="G789" s="1"/>
      <c r="H789" s="1"/>
      <c r="I789" s="1"/>
    </row>
    <row r="790" spans="3:9" ht="15.75" customHeight="1" x14ac:dyDescent="0.25">
      <c r="C790" s="1"/>
      <c r="D790" s="1"/>
      <c r="E790" s="1"/>
      <c r="F790" s="1"/>
      <c r="G790" s="1"/>
      <c r="H790" s="1"/>
      <c r="I790" s="1"/>
    </row>
    <row r="791" spans="3:9" ht="15.75" customHeight="1" x14ac:dyDescent="0.25">
      <c r="C791" s="1"/>
      <c r="D791" s="1"/>
      <c r="E791" s="1"/>
      <c r="F791" s="1"/>
      <c r="G791" s="1"/>
      <c r="H791" s="1"/>
      <c r="I791" s="1"/>
    </row>
    <row r="792" spans="3:9" ht="15.75" customHeight="1" x14ac:dyDescent="0.25">
      <c r="C792" s="1"/>
      <c r="D792" s="1"/>
      <c r="E792" s="1"/>
      <c r="F792" s="1"/>
      <c r="G792" s="1"/>
      <c r="H792" s="1"/>
      <c r="I792" s="1"/>
    </row>
    <row r="793" spans="3:9" ht="15.75" customHeight="1" x14ac:dyDescent="0.25">
      <c r="C793" s="1"/>
      <c r="D793" s="1"/>
      <c r="E793" s="1"/>
      <c r="F793" s="1"/>
      <c r="G793" s="1"/>
      <c r="H793" s="1"/>
      <c r="I793" s="1"/>
    </row>
    <row r="794" spans="3:9" ht="15.75" customHeight="1" x14ac:dyDescent="0.25">
      <c r="C794" s="1"/>
      <c r="D794" s="1"/>
      <c r="E794" s="1"/>
      <c r="F794" s="1"/>
      <c r="G794" s="1"/>
      <c r="H794" s="1"/>
      <c r="I794" s="1"/>
    </row>
    <row r="795" spans="3:9" ht="15.75" customHeight="1" x14ac:dyDescent="0.25">
      <c r="C795" s="1"/>
      <c r="D795" s="1"/>
      <c r="E795" s="1"/>
      <c r="F795" s="1"/>
      <c r="G795" s="1"/>
      <c r="H795" s="1"/>
      <c r="I795" s="1"/>
    </row>
    <row r="796" spans="3:9" ht="15.75" customHeight="1" x14ac:dyDescent="0.25">
      <c r="C796" s="1"/>
      <c r="D796" s="1"/>
      <c r="E796" s="1"/>
      <c r="F796" s="1"/>
      <c r="G796" s="1"/>
      <c r="H796" s="1"/>
      <c r="I796" s="1"/>
    </row>
    <row r="797" spans="3:9" ht="15.75" customHeight="1" x14ac:dyDescent="0.25">
      <c r="C797" s="1"/>
      <c r="D797" s="1"/>
      <c r="E797" s="1"/>
      <c r="F797" s="1"/>
      <c r="G797" s="1"/>
      <c r="H797" s="1"/>
      <c r="I797" s="1"/>
    </row>
    <row r="798" spans="3:9" ht="15.75" customHeight="1" x14ac:dyDescent="0.25">
      <c r="C798" s="1"/>
      <c r="D798" s="1"/>
      <c r="E798" s="1"/>
      <c r="F798" s="1"/>
      <c r="G798" s="1"/>
      <c r="H798" s="1"/>
      <c r="I798" s="1"/>
    </row>
    <row r="799" spans="3:9" ht="15.75" customHeight="1" x14ac:dyDescent="0.25">
      <c r="C799" s="1"/>
      <c r="D799" s="1"/>
      <c r="E799" s="1"/>
      <c r="F799" s="1"/>
      <c r="G799" s="1"/>
      <c r="H799" s="1"/>
      <c r="I799" s="1"/>
    </row>
    <row r="800" spans="3:9" ht="15.75" customHeight="1" x14ac:dyDescent="0.25">
      <c r="C800" s="1"/>
      <c r="D800" s="1"/>
      <c r="E800" s="1"/>
      <c r="F800" s="1"/>
      <c r="G800" s="1"/>
      <c r="H800" s="1"/>
      <c r="I800" s="1"/>
    </row>
    <row r="801" spans="3:9" ht="15.75" customHeight="1" x14ac:dyDescent="0.25">
      <c r="C801" s="1"/>
      <c r="D801" s="1"/>
      <c r="E801" s="1"/>
      <c r="F801" s="1"/>
      <c r="G801" s="1"/>
      <c r="H801" s="1"/>
      <c r="I801" s="1"/>
    </row>
    <row r="802" spans="3:9" ht="15.75" customHeight="1" x14ac:dyDescent="0.25">
      <c r="C802" s="1"/>
      <c r="D802" s="1"/>
      <c r="E802" s="1"/>
      <c r="F802" s="1"/>
      <c r="G802" s="1"/>
      <c r="H802" s="1"/>
      <c r="I802" s="1"/>
    </row>
    <row r="803" spans="3:9" ht="15.75" customHeight="1" x14ac:dyDescent="0.25">
      <c r="C803" s="1"/>
      <c r="D803" s="1"/>
      <c r="E803" s="1"/>
      <c r="F803" s="1"/>
      <c r="G803" s="1"/>
      <c r="H803" s="1"/>
      <c r="I803" s="1"/>
    </row>
    <row r="804" spans="3:9" ht="15.75" customHeight="1" x14ac:dyDescent="0.25">
      <c r="C804" s="1"/>
      <c r="D804" s="1"/>
      <c r="E804" s="1"/>
      <c r="F804" s="1"/>
      <c r="G804" s="1"/>
      <c r="H804" s="1"/>
      <c r="I804" s="1"/>
    </row>
    <row r="805" spans="3:9" ht="15.75" customHeight="1" x14ac:dyDescent="0.25">
      <c r="C805" s="1"/>
      <c r="D805" s="1"/>
      <c r="E805" s="1"/>
      <c r="F805" s="1"/>
      <c r="G805" s="1"/>
      <c r="H805" s="1"/>
      <c r="I805" s="1"/>
    </row>
    <row r="806" spans="3:9" ht="15.75" customHeight="1" x14ac:dyDescent="0.25">
      <c r="C806" s="1"/>
      <c r="D806" s="1"/>
      <c r="E806" s="1"/>
      <c r="F806" s="1"/>
      <c r="G806" s="1"/>
      <c r="H806" s="1"/>
      <c r="I806" s="1"/>
    </row>
    <row r="807" spans="3:9" ht="15.75" customHeight="1" x14ac:dyDescent="0.25">
      <c r="C807" s="1"/>
      <c r="D807" s="1"/>
      <c r="E807" s="1"/>
      <c r="F807" s="1"/>
      <c r="G807" s="1"/>
      <c r="H807" s="1"/>
      <c r="I807" s="1"/>
    </row>
    <row r="808" spans="3:9" ht="15.75" customHeight="1" x14ac:dyDescent="0.25">
      <c r="C808" s="1"/>
      <c r="D808" s="1"/>
      <c r="E808" s="1"/>
      <c r="F808" s="1"/>
      <c r="G808" s="1"/>
      <c r="H808" s="1"/>
      <c r="I808" s="1"/>
    </row>
    <row r="809" spans="3:9" ht="15.75" customHeight="1" x14ac:dyDescent="0.25">
      <c r="C809" s="1"/>
      <c r="D809" s="1"/>
      <c r="E809" s="1"/>
      <c r="F809" s="1"/>
      <c r="G809" s="1"/>
      <c r="H809" s="1"/>
      <c r="I809" s="1"/>
    </row>
    <row r="810" spans="3:9" ht="15.75" customHeight="1" x14ac:dyDescent="0.25">
      <c r="C810" s="1"/>
      <c r="D810" s="1"/>
      <c r="E810" s="1"/>
      <c r="F810" s="1"/>
      <c r="G810" s="1"/>
      <c r="H810" s="1"/>
      <c r="I810" s="1"/>
    </row>
    <row r="811" spans="3:9" ht="15.75" customHeight="1" x14ac:dyDescent="0.25">
      <c r="C811" s="1"/>
      <c r="D811" s="1"/>
      <c r="E811" s="1"/>
      <c r="F811" s="1"/>
      <c r="G811" s="1"/>
      <c r="H811" s="1"/>
      <c r="I811" s="1"/>
    </row>
    <row r="812" spans="3:9" ht="15.75" customHeight="1" x14ac:dyDescent="0.25">
      <c r="C812" s="1"/>
      <c r="D812" s="1"/>
      <c r="E812" s="1"/>
      <c r="F812" s="1"/>
      <c r="G812" s="1"/>
      <c r="H812" s="1"/>
      <c r="I812" s="1"/>
    </row>
    <row r="813" spans="3:9" ht="15.75" customHeight="1" x14ac:dyDescent="0.25">
      <c r="C813" s="1"/>
      <c r="D813" s="1"/>
      <c r="E813" s="1"/>
      <c r="F813" s="1"/>
      <c r="G813" s="1"/>
      <c r="H813" s="1"/>
      <c r="I813" s="1"/>
    </row>
    <row r="814" spans="3:9" ht="15.75" customHeight="1" x14ac:dyDescent="0.25">
      <c r="C814" s="1"/>
      <c r="D814" s="1"/>
      <c r="E814" s="1"/>
      <c r="F814" s="1"/>
      <c r="G814" s="1"/>
      <c r="H814" s="1"/>
      <c r="I814" s="1"/>
    </row>
    <row r="815" spans="3:9" ht="15.75" customHeight="1" x14ac:dyDescent="0.25">
      <c r="C815" s="1"/>
      <c r="D815" s="1"/>
      <c r="E815" s="1"/>
      <c r="F815" s="1"/>
      <c r="G815" s="1"/>
      <c r="H815" s="1"/>
      <c r="I815" s="1"/>
    </row>
    <row r="816" spans="3:9" ht="15.75" customHeight="1" x14ac:dyDescent="0.25">
      <c r="C816" s="1"/>
      <c r="D816" s="1"/>
      <c r="E816" s="1"/>
      <c r="F816" s="1"/>
      <c r="G816" s="1"/>
      <c r="H816" s="1"/>
      <c r="I816" s="1"/>
    </row>
    <row r="817" spans="3:9" ht="15.75" customHeight="1" x14ac:dyDescent="0.25">
      <c r="C817" s="1"/>
      <c r="D817" s="1"/>
      <c r="E817" s="1"/>
      <c r="F817" s="1"/>
      <c r="G817" s="1"/>
      <c r="H817" s="1"/>
      <c r="I817" s="1"/>
    </row>
    <row r="818" spans="3:9" ht="15.75" customHeight="1" x14ac:dyDescent="0.25">
      <c r="C818" s="1"/>
      <c r="D818" s="1"/>
      <c r="E818" s="1"/>
      <c r="F818" s="1"/>
      <c r="G818" s="1"/>
      <c r="H818" s="1"/>
      <c r="I818" s="1"/>
    </row>
    <row r="819" spans="3:9" ht="15.75" customHeight="1" x14ac:dyDescent="0.25">
      <c r="C819" s="1"/>
      <c r="D819" s="1"/>
      <c r="E819" s="1"/>
      <c r="F819" s="1"/>
      <c r="G819" s="1"/>
      <c r="H819" s="1"/>
      <c r="I819" s="1"/>
    </row>
    <row r="820" spans="3:9" ht="15.75" customHeight="1" x14ac:dyDescent="0.25">
      <c r="C820" s="1"/>
      <c r="D820" s="1"/>
      <c r="E820" s="1"/>
      <c r="F820" s="1"/>
      <c r="G820" s="1"/>
      <c r="H820" s="1"/>
      <c r="I820" s="1"/>
    </row>
    <row r="821" spans="3:9" ht="15.75" customHeight="1" x14ac:dyDescent="0.25">
      <c r="C821" s="1"/>
      <c r="D821" s="1"/>
      <c r="E821" s="1"/>
      <c r="F821" s="1"/>
      <c r="G821" s="1"/>
      <c r="H821" s="1"/>
      <c r="I821" s="1"/>
    </row>
    <row r="822" spans="3:9" ht="15.75" customHeight="1" x14ac:dyDescent="0.25">
      <c r="C822" s="1"/>
      <c r="D822" s="1"/>
      <c r="E822" s="1"/>
      <c r="F822" s="1"/>
      <c r="G822" s="1"/>
      <c r="H822" s="1"/>
      <c r="I822" s="1"/>
    </row>
    <row r="823" spans="3:9" ht="15.75" customHeight="1" x14ac:dyDescent="0.25">
      <c r="C823" s="1"/>
      <c r="D823" s="1"/>
      <c r="E823" s="1"/>
      <c r="F823" s="1"/>
      <c r="G823" s="1"/>
      <c r="H823" s="1"/>
      <c r="I823" s="1"/>
    </row>
    <row r="824" spans="3:9" ht="15.75" customHeight="1" x14ac:dyDescent="0.25">
      <c r="C824" s="1"/>
      <c r="D824" s="1"/>
      <c r="E824" s="1"/>
      <c r="F824" s="1"/>
      <c r="G824" s="1"/>
      <c r="H824" s="1"/>
      <c r="I824" s="1"/>
    </row>
    <row r="825" spans="3:9" ht="15.75" customHeight="1" x14ac:dyDescent="0.25">
      <c r="C825" s="1"/>
      <c r="D825" s="1"/>
      <c r="E825" s="1"/>
      <c r="F825" s="1"/>
      <c r="G825" s="1"/>
      <c r="H825" s="1"/>
      <c r="I825" s="1"/>
    </row>
    <row r="826" spans="3:9" ht="15.75" customHeight="1" x14ac:dyDescent="0.25">
      <c r="C826" s="1"/>
      <c r="D826" s="1"/>
      <c r="E826" s="1"/>
      <c r="F826" s="1"/>
      <c r="G826" s="1"/>
      <c r="H826" s="1"/>
      <c r="I826" s="1"/>
    </row>
    <row r="827" spans="3:9" ht="15.75" customHeight="1" x14ac:dyDescent="0.25">
      <c r="C827" s="1"/>
      <c r="D827" s="1"/>
      <c r="E827" s="1"/>
      <c r="F827" s="1"/>
      <c r="G827" s="1"/>
      <c r="H827" s="1"/>
      <c r="I827" s="1"/>
    </row>
    <row r="828" spans="3:9" ht="15.75" customHeight="1" x14ac:dyDescent="0.25">
      <c r="C828" s="1"/>
      <c r="D828" s="1"/>
      <c r="E828" s="1"/>
      <c r="F828" s="1"/>
      <c r="G828" s="1"/>
      <c r="H828" s="1"/>
      <c r="I828" s="1"/>
    </row>
    <row r="829" spans="3:9" ht="15.75" customHeight="1" x14ac:dyDescent="0.25">
      <c r="C829" s="1"/>
      <c r="D829" s="1"/>
      <c r="E829" s="1"/>
      <c r="F829" s="1"/>
      <c r="G829" s="1"/>
      <c r="H829" s="1"/>
      <c r="I829" s="1"/>
    </row>
    <row r="830" spans="3:9" ht="15.75" customHeight="1" x14ac:dyDescent="0.25">
      <c r="C830" s="1"/>
      <c r="D830" s="1"/>
      <c r="E830" s="1"/>
      <c r="F830" s="1"/>
      <c r="G830" s="1"/>
      <c r="H830" s="1"/>
      <c r="I830" s="1"/>
    </row>
    <row r="831" spans="3:9" ht="15.75" customHeight="1" x14ac:dyDescent="0.25">
      <c r="C831" s="1"/>
      <c r="D831" s="1"/>
      <c r="E831" s="1"/>
      <c r="F831" s="1"/>
      <c r="G831" s="1"/>
      <c r="H831" s="1"/>
      <c r="I831" s="1"/>
    </row>
    <row r="832" spans="3:9" ht="15.75" customHeight="1" x14ac:dyDescent="0.25">
      <c r="C832" s="1"/>
      <c r="D832" s="1"/>
      <c r="E832" s="1"/>
      <c r="F832" s="1"/>
      <c r="G832" s="1"/>
      <c r="H832" s="1"/>
      <c r="I832" s="1"/>
    </row>
    <row r="833" spans="3:9" ht="15.75" customHeight="1" x14ac:dyDescent="0.25">
      <c r="C833" s="1"/>
      <c r="D833" s="1"/>
      <c r="E833" s="1"/>
      <c r="F833" s="1"/>
      <c r="G833" s="1"/>
      <c r="H833" s="1"/>
      <c r="I833" s="1"/>
    </row>
    <row r="834" spans="3:9" ht="15.75" customHeight="1" x14ac:dyDescent="0.25">
      <c r="C834" s="1"/>
      <c r="D834" s="1"/>
      <c r="E834" s="1"/>
      <c r="F834" s="1"/>
      <c r="G834" s="1"/>
      <c r="H834" s="1"/>
      <c r="I834" s="1"/>
    </row>
    <row r="835" spans="3:9" ht="15.75" customHeight="1" x14ac:dyDescent="0.25">
      <c r="C835" s="1"/>
      <c r="D835" s="1"/>
      <c r="E835" s="1"/>
      <c r="F835" s="1"/>
      <c r="G835" s="1"/>
      <c r="H835" s="1"/>
      <c r="I835" s="1"/>
    </row>
    <row r="836" spans="3:9" ht="15.75" customHeight="1" x14ac:dyDescent="0.25">
      <c r="C836" s="1"/>
      <c r="D836" s="1"/>
      <c r="E836" s="1"/>
      <c r="F836" s="1"/>
      <c r="G836" s="1"/>
      <c r="H836" s="1"/>
      <c r="I836" s="1"/>
    </row>
    <row r="837" spans="3:9" ht="15.75" customHeight="1" x14ac:dyDescent="0.25">
      <c r="C837" s="1"/>
      <c r="D837" s="1"/>
      <c r="E837" s="1"/>
      <c r="F837" s="1"/>
      <c r="G837" s="1"/>
      <c r="H837" s="1"/>
      <c r="I837" s="1"/>
    </row>
    <row r="838" spans="3:9" ht="15.75" customHeight="1" x14ac:dyDescent="0.25">
      <c r="C838" s="1"/>
      <c r="D838" s="1"/>
      <c r="E838" s="1"/>
      <c r="F838" s="1"/>
      <c r="G838" s="1"/>
      <c r="H838" s="1"/>
      <c r="I838" s="1"/>
    </row>
    <row r="839" spans="3:9" ht="15.75" customHeight="1" x14ac:dyDescent="0.25">
      <c r="C839" s="1"/>
      <c r="D839" s="1"/>
      <c r="E839" s="1"/>
      <c r="F839" s="1"/>
      <c r="G839" s="1"/>
      <c r="H839" s="1"/>
      <c r="I839" s="1"/>
    </row>
    <row r="840" spans="3:9" ht="15.75" customHeight="1" x14ac:dyDescent="0.25">
      <c r="C840" s="1"/>
      <c r="D840" s="1"/>
      <c r="E840" s="1"/>
      <c r="F840" s="1"/>
      <c r="G840" s="1"/>
      <c r="H840" s="1"/>
      <c r="I840" s="1"/>
    </row>
    <row r="841" spans="3:9" ht="15.75" customHeight="1" x14ac:dyDescent="0.25">
      <c r="C841" s="1"/>
      <c r="D841" s="1"/>
      <c r="E841" s="1"/>
      <c r="F841" s="1"/>
      <c r="G841" s="1"/>
      <c r="H841" s="1"/>
      <c r="I841" s="1"/>
    </row>
    <row r="842" spans="3:9" ht="15.75" customHeight="1" x14ac:dyDescent="0.25">
      <c r="C842" s="1"/>
      <c r="D842" s="1"/>
      <c r="E842" s="1"/>
      <c r="F842" s="1"/>
      <c r="G842" s="1"/>
      <c r="H842" s="1"/>
      <c r="I842" s="1"/>
    </row>
    <row r="843" spans="3:9" ht="15.75" customHeight="1" x14ac:dyDescent="0.25">
      <c r="C843" s="1"/>
      <c r="D843" s="1"/>
      <c r="E843" s="1"/>
      <c r="F843" s="1"/>
      <c r="G843" s="1"/>
      <c r="H843" s="1"/>
      <c r="I843" s="1"/>
    </row>
    <row r="844" spans="3:9" ht="15.75" customHeight="1" x14ac:dyDescent="0.25">
      <c r="C844" s="1"/>
      <c r="D844" s="1"/>
      <c r="E844" s="1"/>
      <c r="F844" s="1"/>
      <c r="G844" s="1"/>
      <c r="H844" s="1"/>
      <c r="I844" s="1"/>
    </row>
    <row r="845" spans="3:9" ht="15.75" customHeight="1" x14ac:dyDescent="0.25">
      <c r="C845" s="1"/>
      <c r="D845" s="1"/>
      <c r="E845" s="1"/>
      <c r="F845" s="1"/>
      <c r="G845" s="1"/>
      <c r="H845" s="1"/>
      <c r="I845" s="1"/>
    </row>
    <row r="846" spans="3:9" ht="15.75" customHeight="1" x14ac:dyDescent="0.25">
      <c r="C846" s="1"/>
      <c r="D846" s="1"/>
      <c r="E846" s="1"/>
      <c r="F846" s="1"/>
      <c r="G846" s="1"/>
      <c r="H846" s="1"/>
      <c r="I846" s="1"/>
    </row>
    <row r="847" spans="3:9" ht="15.75" customHeight="1" x14ac:dyDescent="0.25">
      <c r="C847" s="1"/>
      <c r="D847" s="1"/>
      <c r="E847" s="1"/>
      <c r="F847" s="1"/>
      <c r="G847" s="1"/>
      <c r="H847" s="1"/>
      <c r="I847" s="1"/>
    </row>
    <row r="848" spans="3:9" ht="15.75" customHeight="1" x14ac:dyDescent="0.25">
      <c r="C848" s="1"/>
      <c r="D848" s="1"/>
      <c r="E848" s="1"/>
      <c r="F848" s="1"/>
      <c r="G848" s="1"/>
      <c r="H848" s="1"/>
      <c r="I848" s="1"/>
    </row>
    <row r="849" spans="3:9" ht="15.75" customHeight="1" x14ac:dyDescent="0.25">
      <c r="C849" s="1"/>
      <c r="D849" s="1"/>
      <c r="E849" s="1"/>
      <c r="F849" s="1"/>
      <c r="G849" s="1"/>
      <c r="H849" s="1"/>
      <c r="I849" s="1"/>
    </row>
    <row r="850" spans="3:9" ht="15.75" customHeight="1" x14ac:dyDescent="0.25">
      <c r="C850" s="1"/>
      <c r="D850" s="1"/>
      <c r="E850" s="1"/>
      <c r="F850" s="1"/>
      <c r="G850" s="1"/>
      <c r="H850" s="1"/>
      <c r="I850" s="1"/>
    </row>
    <row r="851" spans="3:9" ht="15.75" customHeight="1" x14ac:dyDescent="0.25">
      <c r="C851" s="1"/>
      <c r="D851" s="1"/>
      <c r="E851" s="1"/>
      <c r="F851" s="1"/>
      <c r="G851" s="1"/>
      <c r="H851" s="1"/>
      <c r="I851" s="1"/>
    </row>
    <row r="852" spans="3:9" ht="15.75" customHeight="1" x14ac:dyDescent="0.25">
      <c r="C852" s="1"/>
      <c r="D852" s="1"/>
      <c r="E852" s="1"/>
      <c r="F852" s="1"/>
      <c r="G852" s="1"/>
      <c r="H852" s="1"/>
      <c r="I852" s="1"/>
    </row>
    <row r="853" spans="3:9" ht="15.75" customHeight="1" x14ac:dyDescent="0.25">
      <c r="C853" s="1"/>
      <c r="D853" s="1"/>
      <c r="E853" s="1"/>
      <c r="F853" s="1"/>
      <c r="G853" s="1"/>
      <c r="H853" s="1"/>
      <c r="I853" s="1"/>
    </row>
    <row r="854" spans="3:9" ht="15.75" customHeight="1" x14ac:dyDescent="0.25">
      <c r="C854" s="1"/>
      <c r="D854" s="1"/>
      <c r="E854" s="1"/>
      <c r="F854" s="1"/>
      <c r="G854" s="1"/>
      <c r="H854" s="1"/>
      <c r="I854" s="1"/>
    </row>
    <row r="855" spans="3:9" ht="15.75" customHeight="1" x14ac:dyDescent="0.25">
      <c r="C855" s="1"/>
      <c r="D855" s="1"/>
      <c r="E855" s="1"/>
      <c r="F855" s="1"/>
      <c r="G855" s="1"/>
      <c r="H855" s="1"/>
      <c r="I855" s="1"/>
    </row>
    <row r="856" spans="3:9" ht="15.75" customHeight="1" x14ac:dyDescent="0.25">
      <c r="C856" s="1"/>
      <c r="D856" s="1"/>
      <c r="E856" s="1"/>
      <c r="F856" s="1"/>
      <c r="G856" s="1"/>
      <c r="H856" s="1"/>
      <c r="I856" s="1"/>
    </row>
    <row r="857" spans="3:9" ht="15.75" customHeight="1" x14ac:dyDescent="0.25">
      <c r="C857" s="1"/>
      <c r="D857" s="1"/>
      <c r="E857" s="1"/>
      <c r="F857" s="1"/>
      <c r="G857" s="1"/>
      <c r="H857" s="1"/>
      <c r="I857" s="1"/>
    </row>
    <row r="858" spans="3:9" ht="15.75" customHeight="1" x14ac:dyDescent="0.25">
      <c r="C858" s="1"/>
      <c r="D858" s="1"/>
      <c r="E858" s="1"/>
      <c r="F858" s="1"/>
      <c r="G858" s="1"/>
      <c r="H858" s="1"/>
      <c r="I858" s="1"/>
    </row>
    <row r="859" spans="3:9" ht="15.75" customHeight="1" x14ac:dyDescent="0.25">
      <c r="C859" s="1"/>
      <c r="D859" s="1"/>
      <c r="E859" s="1"/>
      <c r="F859" s="1"/>
      <c r="G859" s="1"/>
      <c r="H859" s="1"/>
      <c r="I859" s="1"/>
    </row>
    <row r="860" spans="3:9" ht="15.75" customHeight="1" x14ac:dyDescent="0.25">
      <c r="C860" s="1"/>
      <c r="D860" s="1"/>
      <c r="E860" s="1"/>
      <c r="F860" s="1"/>
      <c r="G860" s="1"/>
      <c r="H860" s="1"/>
      <c r="I860" s="1"/>
    </row>
    <row r="861" spans="3:9" ht="15.75" customHeight="1" x14ac:dyDescent="0.25">
      <c r="C861" s="1"/>
      <c r="D861" s="1"/>
      <c r="E861" s="1"/>
      <c r="F861" s="1"/>
      <c r="G861" s="1"/>
      <c r="H861" s="1"/>
      <c r="I861" s="1"/>
    </row>
    <row r="862" spans="3:9" ht="15.75" customHeight="1" x14ac:dyDescent="0.25">
      <c r="C862" s="1"/>
      <c r="D862" s="1"/>
      <c r="E862" s="1"/>
      <c r="F862" s="1"/>
      <c r="G862" s="1"/>
      <c r="H862" s="1"/>
      <c r="I862" s="1"/>
    </row>
    <row r="863" spans="3:9" ht="15.75" customHeight="1" x14ac:dyDescent="0.25">
      <c r="C863" s="1"/>
      <c r="D863" s="1"/>
      <c r="E863" s="1"/>
      <c r="F863" s="1"/>
      <c r="G863" s="1"/>
      <c r="H863" s="1"/>
      <c r="I863" s="1"/>
    </row>
    <row r="864" spans="3:9" ht="15.75" customHeight="1" x14ac:dyDescent="0.25">
      <c r="C864" s="1"/>
      <c r="D864" s="1"/>
      <c r="E864" s="1"/>
      <c r="F864" s="1"/>
      <c r="G864" s="1"/>
      <c r="H864" s="1"/>
      <c r="I864" s="1"/>
    </row>
    <row r="865" spans="3:9" ht="15.75" customHeight="1" x14ac:dyDescent="0.25">
      <c r="C865" s="1"/>
      <c r="D865" s="1"/>
      <c r="E865" s="1"/>
      <c r="F865" s="1"/>
      <c r="G865" s="1"/>
      <c r="H865" s="1"/>
      <c r="I865" s="1"/>
    </row>
    <row r="866" spans="3:9" ht="15.75" customHeight="1" x14ac:dyDescent="0.25">
      <c r="C866" s="1"/>
      <c r="D866" s="1"/>
      <c r="E866" s="1"/>
      <c r="F866" s="1"/>
      <c r="G866" s="1"/>
      <c r="H866" s="1"/>
      <c r="I866" s="1"/>
    </row>
    <row r="867" spans="3:9" ht="15.75" customHeight="1" x14ac:dyDescent="0.25">
      <c r="C867" s="1"/>
      <c r="D867" s="1"/>
      <c r="E867" s="1"/>
      <c r="F867" s="1"/>
      <c r="G867" s="1"/>
      <c r="H867" s="1"/>
      <c r="I867" s="1"/>
    </row>
    <row r="868" spans="3:9" ht="15.75" customHeight="1" x14ac:dyDescent="0.25">
      <c r="C868" s="1"/>
      <c r="D868" s="1"/>
      <c r="E868" s="1"/>
      <c r="F868" s="1"/>
      <c r="G868" s="1"/>
      <c r="H868" s="1"/>
      <c r="I868" s="1"/>
    </row>
    <row r="869" spans="3:9" ht="15.75" customHeight="1" x14ac:dyDescent="0.25">
      <c r="C869" s="1"/>
      <c r="D869" s="1"/>
      <c r="E869" s="1"/>
      <c r="F869" s="1"/>
      <c r="G869" s="1"/>
      <c r="H869" s="1"/>
      <c r="I869" s="1"/>
    </row>
    <row r="870" spans="3:9" ht="15.75" customHeight="1" x14ac:dyDescent="0.25">
      <c r="C870" s="1"/>
      <c r="D870" s="1"/>
      <c r="E870" s="1"/>
      <c r="F870" s="1"/>
      <c r="G870" s="1"/>
      <c r="H870" s="1"/>
      <c r="I870" s="1"/>
    </row>
    <row r="871" spans="3:9" ht="15.75" customHeight="1" x14ac:dyDescent="0.25">
      <c r="C871" s="1"/>
      <c r="D871" s="1"/>
      <c r="E871" s="1"/>
      <c r="F871" s="1"/>
      <c r="G871" s="1"/>
      <c r="H871" s="1"/>
      <c r="I871" s="1"/>
    </row>
    <row r="872" spans="3:9" ht="15.75" customHeight="1" x14ac:dyDescent="0.25">
      <c r="C872" s="1"/>
      <c r="D872" s="1"/>
      <c r="E872" s="1"/>
      <c r="F872" s="1"/>
      <c r="G872" s="1"/>
      <c r="H872" s="1"/>
      <c r="I872" s="1"/>
    </row>
    <row r="873" spans="3:9" ht="15.75" customHeight="1" x14ac:dyDescent="0.25">
      <c r="C873" s="1"/>
      <c r="D873" s="1"/>
      <c r="E873" s="1"/>
      <c r="F873" s="1"/>
      <c r="G873" s="1"/>
      <c r="H873" s="1"/>
      <c r="I873" s="1"/>
    </row>
    <row r="874" spans="3:9" ht="15.75" customHeight="1" x14ac:dyDescent="0.25">
      <c r="C874" s="1"/>
      <c r="D874" s="1"/>
      <c r="E874" s="1"/>
      <c r="F874" s="1"/>
      <c r="G874" s="1"/>
      <c r="H874" s="1"/>
      <c r="I874" s="1"/>
    </row>
    <row r="875" spans="3:9" ht="15.75" customHeight="1" x14ac:dyDescent="0.25">
      <c r="C875" s="1"/>
      <c r="D875" s="1"/>
      <c r="E875" s="1"/>
      <c r="F875" s="1"/>
      <c r="G875" s="1"/>
      <c r="H875" s="1"/>
      <c r="I875" s="1"/>
    </row>
    <row r="876" spans="3:9" ht="15.75" customHeight="1" x14ac:dyDescent="0.25">
      <c r="C876" s="1"/>
      <c r="D876" s="1"/>
      <c r="E876" s="1"/>
      <c r="F876" s="1"/>
      <c r="G876" s="1"/>
      <c r="H876" s="1"/>
      <c r="I876" s="1"/>
    </row>
    <row r="877" spans="3:9" ht="15.75" customHeight="1" x14ac:dyDescent="0.25">
      <c r="C877" s="1"/>
      <c r="D877" s="1"/>
      <c r="E877" s="1"/>
      <c r="F877" s="1"/>
      <c r="G877" s="1"/>
      <c r="H877" s="1"/>
      <c r="I877" s="1"/>
    </row>
    <row r="878" spans="3:9" ht="15.75" customHeight="1" x14ac:dyDescent="0.25">
      <c r="C878" s="1"/>
      <c r="D878" s="1"/>
      <c r="E878" s="1"/>
      <c r="F878" s="1"/>
      <c r="G878" s="1"/>
      <c r="H878" s="1"/>
      <c r="I878" s="1"/>
    </row>
    <row r="879" spans="3:9" ht="15.75" customHeight="1" x14ac:dyDescent="0.25">
      <c r="C879" s="1"/>
      <c r="D879" s="1"/>
      <c r="E879" s="1"/>
      <c r="F879" s="1"/>
      <c r="G879" s="1"/>
      <c r="H879" s="1"/>
      <c r="I879" s="1"/>
    </row>
    <row r="880" spans="3:9" ht="15.75" customHeight="1" x14ac:dyDescent="0.25">
      <c r="C880" s="1"/>
      <c r="D880" s="1"/>
      <c r="E880" s="1"/>
      <c r="F880" s="1"/>
      <c r="G880" s="1"/>
      <c r="H880" s="1"/>
      <c r="I880" s="1"/>
    </row>
    <row r="881" spans="3:9" ht="15.75" customHeight="1" x14ac:dyDescent="0.25">
      <c r="C881" s="1"/>
      <c r="D881" s="1"/>
      <c r="E881" s="1"/>
      <c r="F881" s="1"/>
      <c r="G881" s="1"/>
      <c r="H881" s="1"/>
      <c r="I881" s="1"/>
    </row>
    <row r="882" spans="3:9" ht="15.75" customHeight="1" x14ac:dyDescent="0.25">
      <c r="C882" s="1"/>
      <c r="D882" s="1"/>
      <c r="E882" s="1"/>
      <c r="F882" s="1"/>
      <c r="G882" s="1"/>
      <c r="H882" s="1"/>
      <c r="I882" s="1"/>
    </row>
    <row r="883" spans="3:9" ht="15.75" customHeight="1" x14ac:dyDescent="0.25">
      <c r="C883" s="1"/>
      <c r="D883" s="1"/>
      <c r="E883" s="1"/>
      <c r="F883" s="1"/>
      <c r="G883" s="1"/>
      <c r="H883" s="1"/>
      <c r="I883" s="1"/>
    </row>
    <row r="884" spans="3:9" ht="15.75" customHeight="1" x14ac:dyDescent="0.25">
      <c r="C884" s="1"/>
      <c r="D884" s="1"/>
      <c r="E884" s="1"/>
      <c r="F884" s="1"/>
      <c r="G884" s="1"/>
      <c r="H884" s="1"/>
      <c r="I884" s="1"/>
    </row>
    <row r="885" spans="3:9" ht="15.75" customHeight="1" x14ac:dyDescent="0.25">
      <c r="C885" s="1"/>
      <c r="D885" s="1"/>
      <c r="E885" s="1"/>
      <c r="F885" s="1"/>
      <c r="G885" s="1"/>
      <c r="H885" s="1"/>
      <c r="I885" s="1"/>
    </row>
    <row r="886" spans="3:9" ht="15.75" customHeight="1" x14ac:dyDescent="0.25">
      <c r="C886" s="1"/>
      <c r="D886" s="1"/>
      <c r="E886" s="1"/>
      <c r="F886" s="1"/>
      <c r="G886" s="1"/>
      <c r="H886" s="1"/>
      <c r="I886" s="1"/>
    </row>
    <row r="887" spans="3:9" ht="15.75" customHeight="1" x14ac:dyDescent="0.25">
      <c r="C887" s="1"/>
      <c r="D887" s="1"/>
      <c r="E887" s="1"/>
      <c r="F887" s="1"/>
      <c r="G887" s="1"/>
      <c r="H887" s="1"/>
      <c r="I887" s="1"/>
    </row>
    <row r="888" spans="3:9" ht="15.75" customHeight="1" x14ac:dyDescent="0.25">
      <c r="C888" s="1"/>
      <c r="D888" s="1"/>
      <c r="E888" s="1"/>
      <c r="F888" s="1"/>
      <c r="G888" s="1"/>
      <c r="H888" s="1"/>
      <c r="I888" s="1"/>
    </row>
    <row r="889" spans="3:9" ht="15.75" customHeight="1" x14ac:dyDescent="0.25">
      <c r="C889" s="1"/>
      <c r="D889" s="1"/>
      <c r="E889" s="1"/>
      <c r="F889" s="1"/>
      <c r="G889" s="1"/>
      <c r="H889" s="1"/>
      <c r="I889" s="1"/>
    </row>
    <row r="890" spans="3:9" ht="15.75" customHeight="1" x14ac:dyDescent="0.25">
      <c r="C890" s="1"/>
      <c r="D890" s="1"/>
      <c r="E890" s="1"/>
      <c r="F890" s="1"/>
      <c r="G890" s="1"/>
      <c r="H890" s="1"/>
      <c r="I890" s="1"/>
    </row>
    <row r="891" spans="3:9" ht="15.75" customHeight="1" x14ac:dyDescent="0.25">
      <c r="C891" s="1"/>
      <c r="D891" s="1"/>
      <c r="E891" s="1"/>
      <c r="F891" s="1"/>
      <c r="G891" s="1"/>
      <c r="H891" s="1"/>
      <c r="I891" s="1"/>
    </row>
    <row r="892" spans="3:9" ht="15.75" customHeight="1" x14ac:dyDescent="0.25">
      <c r="C892" s="1"/>
      <c r="D892" s="1"/>
      <c r="E892" s="1"/>
      <c r="F892" s="1"/>
      <c r="G892" s="1"/>
      <c r="H892" s="1"/>
      <c r="I892" s="1"/>
    </row>
    <row r="893" spans="3:9" ht="15.75" customHeight="1" x14ac:dyDescent="0.25">
      <c r="C893" s="1"/>
      <c r="D893" s="1"/>
      <c r="E893" s="1"/>
      <c r="F893" s="1"/>
      <c r="G893" s="1"/>
      <c r="H893" s="1"/>
      <c r="I893" s="1"/>
    </row>
    <row r="894" spans="3:9" ht="15.75" customHeight="1" x14ac:dyDescent="0.25">
      <c r="C894" s="1"/>
      <c r="D894" s="1"/>
      <c r="E894" s="1"/>
      <c r="F894" s="1"/>
      <c r="G894" s="1"/>
      <c r="H894" s="1"/>
      <c r="I894" s="1"/>
    </row>
    <row r="895" spans="3:9" ht="15.75" customHeight="1" x14ac:dyDescent="0.25">
      <c r="C895" s="1"/>
      <c r="D895" s="1"/>
      <c r="E895" s="1"/>
      <c r="F895" s="1"/>
      <c r="G895" s="1"/>
      <c r="H895" s="1"/>
      <c r="I895" s="1"/>
    </row>
    <row r="896" spans="3:9" ht="15.75" customHeight="1" x14ac:dyDescent="0.25">
      <c r="C896" s="1"/>
      <c r="D896" s="1"/>
      <c r="E896" s="1"/>
      <c r="F896" s="1"/>
      <c r="G896" s="1"/>
      <c r="H896" s="1"/>
      <c r="I896" s="1"/>
    </row>
    <row r="897" spans="3:9" ht="15.75" customHeight="1" x14ac:dyDescent="0.25">
      <c r="C897" s="1"/>
      <c r="D897" s="1"/>
      <c r="E897" s="1"/>
      <c r="F897" s="1"/>
      <c r="G897" s="1"/>
      <c r="H897" s="1"/>
      <c r="I897" s="1"/>
    </row>
    <row r="898" spans="3:9" ht="15.75" customHeight="1" x14ac:dyDescent="0.25">
      <c r="C898" s="1"/>
      <c r="D898" s="1"/>
      <c r="E898" s="1"/>
      <c r="F898" s="1"/>
      <c r="G898" s="1"/>
      <c r="H898" s="1"/>
      <c r="I898" s="1"/>
    </row>
    <row r="899" spans="3:9" ht="15.75" customHeight="1" x14ac:dyDescent="0.25">
      <c r="C899" s="1"/>
      <c r="D899" s="1"/>
      <c r="E899" s="1"/>
      <c r="F899" s="1"/>
      <c r="G899" s="1"/>
      <c r="H899" s="1"/>
      <c r="I899" s="1"/>
    </row>
    <row r="900" spans="3:9" ht="15.75" customHeight="1" x14ac:dyDescent="0.25">
      <c r="C900" s="1"/>
      <c r="D900" s="1"/>
      <c r="E900" s="1"/>
      <c r="F900" s="1"/>
      <c r="G900" s="1"/>
      <c r="H900" s="1"/>
      <c r="I900" s="1"/>
    </row>
    <row r="901" spans="3:9" ht="15.75" customHeight="1" x14ac:dyDescent="0.25">
      <c r="C901" s="1"/>
      <c r="D901" s="1"/>
      <c r="E901" s="1"/>
      <c r="F901" s="1"/>
      <c r="G901" s="1"/>
      <c r="H901" s="1"/>
      <c r="I901" s="1"/>
    </row>
    <row r="902" spans="3:9" ht="15.75" customHeight="1" x14ac:dyDescent="0.25">
      <c r="C902" s="1"/>
      <c r="D902" s="1"/>
      <c r="E902" s="1"/>
      <c r="F902" s="1"/>
      <c r="G902" s="1"/>
      <c r="H902" s="1"/>
      <c r="I902" s="1"/>
    </row>
    <row r="903" spans="3:9" ht="15.75" customHeight="1" x14ac:dyDescent="0.25">
      <c r="C903" s="1"/>
      <c r="D903" s="1"/>
      <c r="E903" s="1"/>
      <c r="F903" s="1"/>
      <c r="G903" s="1"/>
      <c r="H903" s="1"/>
      <c r="I903" s="1"/>
    </row>
    <row r="904" spans="3:9" ht="15.75" customHeight="1" x14ac:dyDescent="0.25">
      <c r="C904" s="1"/>
      <c r="D904" s="1"/>
      <c r="E904" s="1"/>
      <c r="F904" s="1"/>
      <c r="G904" s="1"/>
      <c r="H904" s="1"/>
      <c r="I904" s="1"/>
    </row>
    <row r="905" spans="3:9" ht="15.75" customHeight="1" x14ac:dyDescent="0.25">
      <c r="C905" s="1"/>
      <c r="D905" s="1"/>
      <c r="E905" s="1"/>
      <c r="F905" s="1"/>
      <c r="G905" s="1"/>
      <c r="H905" s="1"/>
      <c r="I905" s="1"/>
    </row>
    <row r="906" spans="3:9" ht="15.75" customHeight="1" x14ac:dyDescent="0.25">
      <c r="C906" s="1"/>
      <c r="D906" s="1"/>
      <c r="E906" s="1"/>
      <c r="F906" s="1"/>
      <c r="G906" s="1"/>
      <c r="H906" s="1"/>
      <c r="I906" s="1"/>
    </row>
    <row r="907" spans="3:9" ht="15.75" customHeight="1" x14ac:dyDescent="0.25">
      <c r="C907" s="1"/>
      <c r="D907" s="1"/>
      <c r="E907" s="1"/>
      <c r="F907" s="1"/>
      <c r="G907" s="1"/>
      <c r="H907" s="1"/>
      <c r="I907" s="1"/>
    </row>
    <row r="908" spans="3:9" ht="15.75" customHeight="1" x14ac:dyDescent="0.25">
      <c r="C908" s="1"/>
      <c r="D908" s="1"/>
      <c r="E908" s="1"/>
      <c r="F908" s="1"/>
      <c r="G908" s="1"/>
      <c r="H908" s="1"/>
      <c r="I908" s="1"/>
    </row>
    <row r="909" spans="3:9" ht="15.75" customHeight="1" x14ac:dyDescent="0.25">
      <c r="C909" s="1"/>
      <c r="D909" s="1"/>
      <c r="E909" s="1"/>
      <c r="F909" s="1"/>
      <c r="G909" s="1"/>
      <c r="H909" s="1"/>
      <c r="I909" s="1"/>
    </row>
    <row r="910" spans="3:9" ht="15.75" customHeight="1" x14ac:dyDescent="0.25">
      <c r="C910" s="1"/>
      <c r="D910" s="1"/>
      <c r="E910" s="1"/>
      <c r="F910" s="1"/>
      <c r="G910" s="1"/>
      <c r="H910" s="1"/>
      <c r="I910" s="1"/>
    </row>
    <row r="911" spans="3:9" ht="15.75" customHeight="1" x14ac:dyDescent="0.25">
      <c r="C911" s="1"/>
      <c r="D911" s="1"/>
      <c r="E911" s="1"/>
      <c r="F911" s="1"/>
      <c r="G911" s="1"/>
      <c r="H911" s="1"/>
      <c r="I911" s="1"/>
    </row>
    <row r="912" spans="3:9" ht="15.75" customHeight="1" x14ac:dyDescent="0.25">
      <c r="C912" s="1"/>
      <c r="D912" s="1"/>
      <c r="E912" s="1"/>
      <c r="F912" s="1"/>
      <c r="G912" s="1"/>
      <c r="H912" s="1"/>
      <c r="I912" s="1"/>
    </row>
    <row r="913" spans="3:9" ht="15.75" customHeight="1" x14ac:dyDescent="0.25">
      <c r="C913" s="1"/>
      <c r="D913" s="1"/>
      <c r="E913" s="1"/>
      <c r="F913" s="1"/>
      <c r="G913" s="1"/>
      <c r="H913" s="1"/>
      <c r="I913" s="1"/>
    </row>
    <row r="914" spans="3:9" ht="15.75" customHeight="1" x14ac:dyDescent="0.25">
      <c r="C914" s="1"/>
      <c r="D914" s="1"/>
      <c r="E914" s="1"/>
      <c r="F914" s="1"/>
      <c r="G914" s="1"/>
      <c r="H914" s="1"/>
      <c r="I914" s="1"/>
    </row>
    <row r="915" spans="3:9" ht="15.75" customHeight="1" x14ac:dyDescent="0.25">
      <c r="C915" s="1"/>
      <c r="D915" s="1"/>
      <c r="E915" s="1"/>
      <c r="F915" s="1"/>
      <c r="G915" s="1"/>
      <c r="H915" s="1"/>
      <c r="I915" s="1"/>
    </row>
    <row r="916" spans="3:9" ht="15.75" customHeight="1" x14ac:dyDescent="0.25">
      <c r="C916" s="1"/>
      <c r="D916" s="1"/>
      <c r="E916" s="1"/>
      <c r="F916" s="1"/>
      <c r="G916" s="1"/>
      <c r="H916" s="1"/>
      <c r="I916" s="1"/>
    </row>
    <row r="917" spans="3:9" ht="15.75" customHeight="1" x14ac:dyDescent="0.25">
      <c r="C917" s="1"/>
      <c r="D917" s="1"/>
      <c r="E917" s="1"/>
      <c r="F917" s="1"/>
      <c r="G917" s="1"/>
      <c r="H917" s="1"/>
      <c r="I917" s="1"/>
    </row>
    <row r="918" spans="3:9" ht="15.75" customHeight="1" x14ac:dyDescent="0.25">
      <c r="C918" s="1"/>
      <c r="D918" s="1"/>
      <c r="E918" s="1"/>
      <c r="F918" s="1"/>
      <c r="G918" s="1"/>
      <c r="H918" s="1"/>
      <c r="I918" s="1"/>
    </row>
    <row r="919" spans="3:9" ht="15.75" customHeight="1" x14ac:dyDescent="0.25">
      <c r="C919" s="1"/>
      <c r="D919" s="1"/>
      <c r="E919" s="1"/>
      <c r="F919" s="1"/>
      <c r="G919" s="1"/>
      <c r="H919" s="1"/>
      <c r="I919" s="1"/>
    </row>
    <row r="920" spans="3:9" ht="15.75" customHeight="1" x14ac:dyDescent="0.25">
      <c r="C920" s="1"/>
      <c r="D920" s="1"/>
      <c r="E920" s="1"/>
      <c r="F920" s="1"/>
      <c r="G920" s="1"/>
      <c r="H920" s="1"/>
      <c r="I920" s="1"/>
    </row>
    <row r="921" spans="3:9" ht="15.75" customHeight="1" x14ac:dyDescent="0.25">
      <c r="C921" s="1"/>
      <c r="D921" s="1"/>
      <c r="E921" s="1"/>
      <c r="F921" s="1"/>
      <c r="G921" s="1"/>
      <c r="H921" s="1"/>
      <c r="I921" s="1"/>
    </row>
    <row r="922" spans="3:9" ht="15.75" customHeight="1" x14ac:dyDescent="0.25">
      <c r="C922" s="1"/>
      <c r="D922" s="1"/>
      <c r="E922" s="1"/>
      <c r="F922" s="1"/>
      <c r="G922" s="1"/>
      <c r="H922" s="1"/>
      <c r="I922" s="1"/>
    </row>
    <row r="923" spans="3:9" ht="15.75" customHeight="1" x14ac:dyDescent="0.25">
      <c r="C923" s="1"/>
      <c r="D923" s="1"/>
      <c r="E923" s="1"/>
      <c r="F923" s="1"/>
      <c r="G923" s="1"/>
      <c r="H923" s="1"/>
      <c r="I923" s="1"/>
    </row>
    <row r="924" spans="3:9" ht="15.75" customHeight="1" x14ac:dyDescent="0.25">
      <c r="C924" s="1"/>
      <c r="D924" s="1"/>
      <c r="E924" s="1"/>
      <c r="F924" s="1"/>
      <c r="G924" s="1"/>
      <c r="H924" s="1"/>
      <c r="I924" s="1"/>
    </row>
    <row r="925" spans="3:9" ht="15.75" customHeight="1" x14ac:dyDescent="0.25">
      <c r="C925" s="1"/>
      <c r="D925" s="1"/>
      <c r="E925" s="1"/>
      <c r="F925" s="1"/>
      <c r="G925" s="1"/>
      <c r="H925" s="1"/>
      <c r="I925" s="1"/>
    </row>
    <row r="926" spans="3:9" ht="15.75" customHeight="1" x14ac:dyDescent="0.25">
      <c r="C926" s="1"/>
      <c r="D926" s="1"/>
      <c r="E926" s="1"/>
      <c r="F926" s="1"/>
      <c r="G926" s="1"/>
      <c r="H926" s="1"/>
      <c r="I926" s="1"/>
    </row>
    <row r="927" spans="3:9" ht="15.75" customHeight="1" x14ac:dyDescent="0.25">
      <c r="C927" s="1"/>
      <c r="D927" s="1"/>
      <c r="E927" s="1"/>
      <c r="F927" s="1"/>
      <c r="G927" s="1"/>
      <c r="H927" s="1"/>
      <c r="I927" s="1"/>
    </row>
    <row r="928" spans="3:9" ht="15.75" customHeight="1" x14ac:dyDescent="0.25">
      <c r="C928" s="1"/>
      <c r="D928" s="1"/>
      <c r="E928" s="1"/>
      <c r="F928" s="1"/>
      <c r="G928" s="1"/>
      <c r="H928" s="1"/>
      <c r="I928" s="1"/>
    </row>
    <row r="929" spans="3:9" ht="15.75" customHeight="1" x14ac:dyDescent="0.25">
      <c r="C929" s="1"/>
      <c r="D929" s="1"/>
      <c r="E929" s="1"/>
      <c r="F929" s="1"/>
      <c r="G929" s="1"/>
      <c r="H929" s="1"/>
      <c r="I929" s="1"/>
    </row>
    <row r="930" spans="3:9" ht="15.75" customHeight="1" x14ac:dyDescent="0.25">
      <c r="C930" s="1"/>
      <c r="D930" s="1"/>
      <c r="E930" s="1"/>
      <c r="F930" s="1"/>
      <c r="G930" s="1"/>
      <c r="H930" s="1"/>
      <c r="I930" s="1"/>
    </row>
    <row r="931" spans="3:9" ht="15.75" customHeight="1" x14ac:dyDescent="0.25">
      <c r="C931" s="1"/>
      <c r="D931" s="1"/>
      <c r="E931" s="1"/>
      <c r="F931" s="1"/>
      <c r="G931" s="1"/>
      <c r="H931" s="1"/>
      <c r="I931" s="1"/>
    </row>
    <row r="932" spans="3:9" ht="15.75" customHeight="1" x14ac:dyDescent="0.25">
      <c r="C932" s="1"/>
      <c r="D932" s="1"/>
      <c r="E932" s="1"/>
      <c r="F932" s="1"/>
      <c r="G932" s="1"/>
      <c r="H932" s="1"/>
      <c r="I932" s="1"/>
    </row>
    <row r="933" spans="3:9" ht="15.75" customHeight="1" x14ac:dyDescent="0.25">
      <c r="C933" s="1"/>
      <c r="D933" s="1"/>
      <c r="E933" s="1"/>
      <c r="F933" s="1"/>
      <c r="G933" s="1"/>
      <c r="H933" s="1"/>
      <c r="I933" s="1"/>
    </row>
    <row r="934" spans="3:9" ht="15.75" customHeight="1" x14ac:dyDescent="0.25">
      <c r="C934" s="1"/>
      <c r="D934" s="1"/>
      <c r="E934" s="1"/>
      <c r="F934" s="1"/>
      <c r="G934" s="1"/>
      <c r="H934" s="1"/>
      <c r="I934" s="1"/>
    </row>
    <row r="935" spans="3:9" ht="15.75" customHeight="1" x14ac:dyDescent="0.25">
      <c r="C935" s="1"/>
      <c r="D935" s="1"/>
      <c r="E935" s="1"/>
      <c r="F935" s="1"/>
      <c r="G935" s="1"/>
      <c r="H935" s="1"/>
      <c r="I935" s="1"/>
    </row>
    <row r="936" spans="3:9" ht="15.75" customHeight="1" x14ac:dyDescent="0.25">
      <c r="C936" s="1"/>
      <c r="D936" s="1"/>
      <c r="E936" s="1"/>
      <c r="F936" s="1"/>
      <c r="G936" s="1"/>
      <c r="H936" s="1"/>
      <c r="I936" s="1"/>
    </row>
    <row r="937" spans="3:9" ht="15.75" customHeight="1" x14ac:dyDescent="0.25">
      <c r="C937" s="1"/>
      <c r="D937" s="1"/>
      <c r="E937" s="1"/>
      <c r="F937" s="1"/>
      <c r="G937" s="1"/>
      <c r="H937" s="1"/>
      <c r="I937" s="1"/>
    </row>
    <row r="938" spans="3:9" ht="15.75" customHeight="1" x14ac:dyDescent="0.25">
      <c r="C938" s="1"/>
      <c r="D938" s="1"/>
      <c r="E938" s="1"/>
      <c r="F938" s="1"/>
      <c r="G938" s="1"/>
      <c r="H938" s="1"/>
      <c r="I938" s="1"/>
    </row>
    <row r="939" spans="3:9" ht="15.75" customHeight="1" x14ac:dyDescent="0.25">
      <c r="C939" s="1"/>
      <c r="D939" s="1"/>
      <c r="E939" s="1"/>
      <c r="F939" s="1"/>
      <c r="G939" s="1"/>
      <c r="H939" s="1"/>
      <c r="I939" s="1"/>
    </row>
    <row r="940" spans="3:9" ht="15.75" customHeight="1" x14ac:dyDescent="0.25">
      <c r="C940" s="1"/>
      <c r="D940" s="1"/>
      <c r="E940" s="1"/>
      <c r="F940" s="1"/>
      <c r="G940" s="1"/>
      <c r="H940" s="1"/>
      <c r="I940" s="1"/>
    </row>
    <row r="941" spans="3:9" ht="15.75" customHeight="1" x14ac:dyDescent="0.25">
      <c r="C941" s="1"/>
      <c r="D941" s="1"/>
      <c r="E941" s="1"/>
      <c r="F941" s="1"/>
      <c r="G941" s="1"/>
      <c r="H941" s="1"/>
      <c r="I941" s="1"/>
    </row>
    <row r="942" spans="3:9" ht="15.75" customHeight="1" x14ac:dyDescent="0.25">
      <c r="C942" s="1"/>
      <c r="D942" s="1"/>
      <c r="E942" s="1"/>
      <c r="F942" s="1"/>
      <c r="G942" s="1"/>
      <c r="H942" s="1"/>
      <c r="I942" s="1"/>
    </row>
    <row r="943" spans="3:9" ht="15.75" customHeight="1" x14ac:dyDescent="0.25">
      <c r="C943" s="1"/>
      <c r="D943" s="1"/>
      <c r="E943" s="1"/>
      <c r="F943" s="1"/>
      <c r="G943" s="1"/>
      <c r="H943" s="1"/>
      <c r="I943" s="1"/>
    </row>
    <row r="944" spans="3:9" ht="15.75" customHeight="1" x14ac:dyDescent="0.25">
      <c r="C944" s="1"/>
      <c r="D944" s="1"/>
      <c r="E944" s="1"/>
      <c r="F944" s="1"/>
      <c r="G944" s="1"/>
      <c r="H944" s="1"/>
      <c r="I944" s="1"/>
    </row>
    <row r="945" spans="3:9" ht="15.75" customHeight="1" x14ac:dyDescent="0.25">
      <c r="C945" s="1"/>
      <c r="D945" s="1"/>
      <c r="E945" s="1"/>
      <c r="F945" s="1"/>
      <c r="G945" s="1"/>
      <c r="H945" s="1"/>
      <c r="I945" s="1"/>
    </row>
    <row r="946" spans="3:9" ht="15.75" customHeight="1" x14ac:dyDescent="0.25">
      <c r="C946" s="1"/>
      <c r="D946" s="1"/>
      <c r="E946" s="1"/>
      <c r="F946" s="1"/>
      <c r="G946" s="1"/>
      <c r="H946" s="1"/>
      <c r="I946" s="1"/>
    </row>
    <row r="947" spans="3:9" ht="15.75" customHeight="1" x14ac:dyDescent="0.25">
      <c r="C947" s="1"/>
      <c r="D947" s="1"/>
      <c r="E947" s="1"/>
      <c r="F947" s="1"/>
      <c r="G947" s="1"/>
      <c r="H947" s="1"/>
      <c r="I947" s="1"/>
    </row>
    <row r="948" spans="3:9" ht="15.75" customHeight="1" x14ac:dyDescent="0.25">
      <c r="C948" s="1"/>
      <c r="D948" s="1"/>
      <c r="E948" s="1"/>
      <c r="F948" s="1"/>
      <c r="G948" s="1"/>
      <c r="H948" s="1"/>
      <c r="I948" s="1"/>
    </row>
    <row r="949" spans="3:9" ht="15.75" customHeight="1" x14ac:dyDescent="0.25">
      <c r="C949" s="1"/>
      <c r="D949" s="1"/>
      <c r="E949" s="1"/>
      <c r="F949" s="1"/>
      <c r="G949" s="1"/>
      <c r="H949" s="1"/>
      <c r="I949" s="1"/>
    </row>
    <row r="950" spans="3:9" ht="15.75" customHeight="1" x14ac:dyDescent="0.25">
      <c r="C950" s="1"/>
      <c r="D950" s="1"/>
      <c r="E950" s="1"/>
      <c r="F950" s="1"/>
      <c r="G950" s="1"/>
      <c r="H950" s="1"/>
      <c r="I950" s="1"/>
    </row>
    <row r="951" spans="3:9" ht="15.75" customHeight="1" x14ac:dyDescent="0.25">
      <c r="C951" s="1"/>
      <c r="D951" s="1"/>
      <c r="E951" s="1"/>
      <c r="F951" s="1"/>
      <c r="G951" s="1"/>
      <c r="H951" s="1"/>
      <c r="I951" s="1"/>
    </row>
    <row r="952" spans="3:9" ht="15.75" customHeight="1" x14ac:dyDescent="0.25">
      <c r="C952" s="1"/>
      <c r="D952" s="1"/>
      <c r="E952" s="1"/>
      <c r="F952" s="1"/>
      <c r="G952" s="1"/>
      <c r="H952" s="1"/>
      <c r="I952" s="1"/>
    </row>
    <row r="953" spans="3:9" ht="15.75" customHeight="1" x14ac:dyDescent="0.25">
      <c r="C953" s="1"/>
      <c r="D953" s="1"/>
      <c r="E953" s="1"/>
      <c r="F953" s="1"/>
      <c r="G953" s="1"/>
      <c r="H953" s="1"/>
      <c r="I953" s="1"/>
    </row>
    <row r="954" spans="3:9" ht="15.75" customHeight="1" x14ac:dyDescent="0.25">
      <c r="C954" s="1"/>
      <c r="D954" s="1"/>
      <c r="E954" s="1"/>
      <c r="F954" s="1"/>
      <c r="G954" s="1"/>
      <c r="H954" s="1"/>
      <c r="I954" s="1"/>
    </row>
    <row r="955" spans="3:9" ht="15.75" customHeight="1" x14ac:dyDescent="0.25">
      <c r="C955" s="1"/>
      <c r="D955" s="1"/>
      <c r="E955" s="1"/>
      <c r="F955" s="1"/>
      <c r="G955" s="1"/>
      <c r="H955" s="1"/>
      <c r="I955" s="1"/>
    </row>
    <row r="956" spans="3:9" ht="15.75" customHeight="1" x14ac:dyDescent="0.25">
      <c r="C956" s="1"/>
      <c r="D956" s="1"/>
      <c r="E956" s="1"/>
      <c r="F956" s="1"/>
      <c r="G956" s="1"/>
      <c r="H956" s="1"/>
      <c r="I956" s="1"/>
    </row>
    <row r="957" spans="3:9" ht="15.75" customHeight="1" x14ac:dyDescent="0.25">
      <c r="C957" s="1"/>
      <c r="D957" s="1"/>
      <c r="E957" s="1"/>
      <c r="F957" s="1"/>
      <c r="G957" s="1"/>
      <c r="H957" s="1"/>
      <c r="I957" s="1"/>
    </row>
    <row r="958" spans="3:9" ht="15.75" customHeight="1" x14ac:dyDescent="0.25">
      <c r="C958" s="1"/>
      <c r="D958" s="1"/>
      <c r="E958" s="1"/>
      <c r="F958" s="1"/>
      <c r="G958" s="1"/>
      <c r="H958" s="1"/>
      <c r="I958" s="1"/>
    </row>
    <row r="959" spans="3:9" ht="15.75" customHeight="1" x14ac:dyDescent="0.25">
      <c r="C959" s="1"/>
      <c r="D959" s="1"/>
      <c r="E959" s="1"/>
      <c r="F959" s="1"/>
      <c r="G959" s="1"/>
      <c r="H959" s="1"/>
      <c r="I959" s="1"/>
    </row>
    <row r="960" spans="3:9" ht="15.75" customHeight="1" x14ac:dyDescent="0.25">
      <c r="C960" s="1"/>
      <c r="D960" s="1"/>
      <c r="E960" s="1"/>
      <c r="F960" s="1"/>
      <c r="G960" s="1"/>
      <c r="H960" s="1"/>
      <c r="I960" s="1"/>
    </row>
    <row r="961" spans="3:9" ht="15.75" customHeight="1" x14ac:dyDescent="0.25">
      <c r="C961" s="1"/>
      <c r="D961" s="1"/>
      <c r="E961" s="1"/>
      <c r="F961" s="1"/>
      <c r="G961" s="1"/>
      <c r="H961" s="1"/>
      <c r="I961" s="1"/>
    </row>
    <row r="962" spans="3:9" ht="15.75" customHeight="1" x14ac:dyDescent="0.25">
      <c r="C962" s="1"/>
      <c r="D962" s="1"/>
      <c r="E962" s="1"/>
      <c r="F962" s="1"/>
      <c r="G962" s="1"/>
      <c r="H962" s="1"/>
      <c r="I962" s="1"/>
    </row>
    <row r="963" spans="3:9" ht="15.75" customHeight="1" x14ac:dyDescent="0.25">
      <c r="C963" s="1"/>
      <c r="D963" s="1"/>
      <c r="E963" s="1"/>
      <c r="F963" s="1"/>
      <c r="G963" s="1"/>
      <c r="H963" s="1"/>
      <c r="I963" s="1"/>
    </row>
    <row r="964" spans="3:9" ht="15.75" customHeight="1" x14ac:dyDescent="0.25">
      <c r="C964" s="1"/>
      <c r="D964" s="1"/>
      <c r="E964" s="1"/>
      <c r="F964" s="1"/>
      <c r="G964" s="1"/>
      <c r="H964" s="1"/>
      <c r="I964" s="1"/>
    </row>
    <row r="965" spans="3:9" ht="15.75" customHeight="1" x14ac:dyDescent="0.25">
      <c r="C965" s="1"/>
      <c r="D965" s="1"/>
      <c r="E965" s="1"/>
      <c r="F965" s="1"/>
      <c r="G965" s="1"/>
      <c r="H965" s="1"/>
      <c r="I965" s="1"/>
    </row>
    <row r="966" spans="3:9" ht="15.75" customHeight="1" x14ac:dyDescent="0.25">
      <c r="C966" s="1"/>
      <c r="D966" s="1"/>
      <c r="E966" s="1"/>
      <c r="F966" s="1"/>
      <c r="G966" s="1"/>
      <c r="H966" s="1"/>
      <c r="I966" s="1"/>
    </row>
    <row r="967" spans="3:9" ht="15.75" customHeight="1" x14ac:dyDescent="0.25">
      <c r="C967" s="1"/>
      <c r="D967" s="1"/>
      <c r="E967" s="1"/>
      <c r="F967" s="1"/>
      <c r="G967" s="1"/>
      <c r="H967" s="1"/>
      <c r="I967" s="1"/>
    </row>
    <row r="968" spans="3:9" ht="15.75" customHeight="1" x14ac:dyDescent="0.25">
      <c r="C968" s="1"/>
      <c r="D968" s="1"/>
      <c r="E968" s="1"/>
      <c r="F968" s="1"/>
      <c r="G968" s="1"/>
      <c r="H968" s="1"/>
      <c r="I968" s="1"/>
    </row>
    <row r="969" spans="3:9" ht="15.75" customHeight="1" x14ac:dyDescent="0.25">
      <c r="C969" s="1"/>
      <c r="D969" s="1"/>
      <c r="E969" s="1"/>
      <c r="F969" s="1"/>
      <c r="G969" s="1"/>
      <c r="H969" s="1"/>
      <c r="I969" s="1"/>
    </row>
    <row r="970" spans="3:9" ht="15.75" customHeight="1" x14ac:dyDescent="0.25">
      <c r="C970" s="1"/>
      <c r="D970" s="1"/>
      <c r="E970" s="1"/>
      <c r="F970" s="1"/>
      <c r="G970" s="1"/>
      <c r="H970" s="1"/>
      <c r="I970" s="1"/>
    </row>
    <row r="971" spans="3:9" ht="15.75" customHeight="1" x14ac:dyDescent="0.25">
      <c r="C971" s="1"/>
      <c r="D971" s="1"/>
      <c r="E971" s="1"/>
      <c r="F971" s="1"/>
      <c r="G971" s="1"/>
      <c r="H971" s="1"/>
      <c r="I971" s="1"/>
    </row>
    <row r="972" spans="3:9" ht="15.75" customHeight="1" x14ac:dyDescent="0.25">
      <c r="C972" s="1"/>
      <c r="D972" s="1"/>
      <c r="E972" s="1"/>
      <c r="F972" s="1"/>
      <c r="G972" s="1"/>
      <c r="H972" s="1"/>
      <c r="I972" s="1"/>
    </row>
    <row r="973" spans="3:9" ht="15.75" customHeight="1" x14ac:dyDescent="0.25">
      <c r="C973" s="1"/>
      <c r="D973" s="1"/>
      <c r="E973" s="1"/>
      <c r="F973" s="1"/>
      <c r="G973" s="1"/>
      <c r="H973" s="1"/>
      <c r="I973" s="1"/>
    </row>
    <row r="974" spans="3:9" ht="15.75" customHeight="1" x14ac:dyDescent="0.25">
      <c r="C974" s="1"/>
      <c r="D974" s="1"/>
      <c r="E974" s="1"/>
      <c r="F974" s="1"/>
      <c r="G974" s="1"/>
      <c r="H974" s="1"/>
      <c r="I974" s="1"/>
    </row>
    <row r="975" spans="3:9" ht="15.75" customHeight="1" x14ac:dyDescent="0.25">
      <c r="C975" s="1"/>
      <c r="D975" s="1"/>
      <c r="E975" s="1"/>
      <c r="F975" s="1"/>
      <c r="G975" s="1"/>
      <c r="H975" s="1"/>
      <c r="I975" s="1"/>
    </row>
    <row r="976" spans="3:9" ht="15.75" customHeight="1" x14ac:dyDescent="0.25">
      <c r="C976" s="1"/>
      <c r="D976" s="1"/>
      <c r="E976" s="1"/>
      <c r="F976" s="1"/>
      <c r="G976" s="1"/>
      <c r="H976" s="1"/>
      <c r="I976" s="1"/>
    </row>
    <row r="977" spans="3:9" ht="15.75" customHeight="1" x14ac:dyDescent="0.25">
      <c r="C977" s="1"/>
      <c r="D977" s="1"/>
      <c r="E977" s="1"/>
      <c r="F977" s="1"/>
      <c r="G977" s="1"/>
      <c r="H977" s="1"/>
      <c r="I977" s="1"/>
    </row>
    <row r="978" spans="3:9" ht="15.75" customHeight="1" x14ac:dyDescent="0.25">
      <c r="C978" s="1"/>
      <c r="D978" s="1"/>
      <c r="E978" s="1"/>
      <c r="F978" s="1"/>
      <c r="G978" s="1"/>
      <c r="H978" s="1"/>
      <c r="I978" s="1"/>
    </row>
    <row r="979" spans="3:9" ht="15.75" customHeight="1" x14ac:dyDescent="0.25">
      <c r="C979" s="1"/>
      <c r="D979" s="1"/>
      <c r="E979" s="1"/>
      <c r="F979" s="1"/>
      <c r="G979" s="1"/>
      <c r="H979" s="1"/>
      <c r="I979" s="1"/>
    </row>
    <row r="980" spans="3:9" ht="15.75" customHeight="1" x14ac:dyDescent="0.25">
      <c r="C980" s="1"/>
      <c r="D980" s="1"/>
      <c r="E980" s="1"/>
      <c r="F980" s="1"/>
      <c r="G980" s="1"/>
      <c r="H980" s="1"/>
      <c r="I980" s="1"/>
    </row>
    <row r="981" spans="3:9" ht="15.75" customHeight="1" x14ac:dyDescent="0.25">
      <c r="C981" s="1"/>
      <c r="D981" s="1"/>
      <c r="E981" s="1"/>
      <c r="F981" s="1"/>
      <c r="G981" s="1"/>
      <c r="H981" s="1"/>
      <c r="I981" s="1"/>
    </row>
    <row r="982" spans="3:9" ht="15.75" customHeight="1" x14ac:dyDescent="0.25">
      <c r="C982" s="1"/>
      <c r="D982" s="1"/>
      <c r="E982" s="1"/>
      <c r="F982" s="1"/>
      <c r="G982" s="1"/>
      <c r="H982" s="1"/>
      <c r="I982" s="1"/>
    </row>
    <row r="983" spans="3:9" ht="15.75" customHeight="1" x14ac:dyDescent="0.25">
      <c r="C983" s="1"/>
      <c r="D983" s="1"/>
      <c r="E983" s="1"/>
      <c r="F983" s="1"/>
      <c r="G983" s="1"/>
      <c r="H983" s="1"/>
      <c r="I983" s="1"/>
    </row>
    <row r="984" spans="3:9" ht="15.75" customHeight="1" x14ac:dyDescent="0.25">
      <c r="C984" s="1"/>
      <c r="D984" s="1"/>
      <c r="E984" s="1"/>
      <c r="F984" s="1"/>
      <c r="G984" s="1"/>
      <c r="H984" s="1"/>
      <c r="I984" s="1"/>
    </row>
    <row r="985" spans="3:9" ht="15.75" customHeight="1" x14ac:dyDescent="0.25">
      <c r="C985" s="1"/>
      <c r="D985" s="1"/>
      <c r="E985" s="1"/>
      <c r="F985" s="1"/>
      <c r="G985" s="1"/>
      <c r="H985" s="1"/>
      <c r="I985" s="1"/>
    </row>
    <row r="986" spans="3:9" ht="15.75" customHeight="1" x14ac:dyDescent="0.25">
      <c r="C986" s="1"/>
      <c r="D986" s="1"/>
      <c r="E986" s="1"/>
      <c r="F986" s="1"/>
      <c r="G986" s="1"/>
      <c r="H986" s="1"/>
      <c r="I986" s="1"/>
    </row>
    <row r="987" spans="3:9" ht="15.75" customHeight="1" x14ac:dyDescent="0.25">
      <c r="C987" s="1"/>
      <c r="D987" s="1"/>
      <c r="E987" s="1"/>
      <c r="F987" s="1"/>
      <c r="G987" s="1"/>
      <c r="H987" s="1"/>
      <c r="I987" s="1"/>
    </row>
    <row r="988" spans="3:9" ht="15.75" customHeight="1" x14ac:dyDescent="0.25">
      <c r="C988" s="1"/>
      <c r="D988" s="1"/>
      <c r="E988" s="1"/>
      <c r="F988" s="1"/>
      <c r="G988" s="1"/>
      <c r="H988" s="1"/>
      <c r="I988" s="1"/>
    </row>
    <row r="989" spans="3:9" ht="15.75" customHeight="1" x14ac:dyDescent="0.25">
      <c r="C989" s="1"/>
      <c r="D989" s="1"/>
      <c r="E989" s="1"/>
      <c r="F989" s="1"/>
      <c r="G989" s="1"/>
      <c r="H989" s="1"/>
      <c r="I989" s="1"/>
    </row>
    <row r="990" spans="3:9" ht="15.75" customHeight="1" x14ac:dyDescent="0.25">
      <c r="C990" s="1"/>
      <c r="D990" s="1"/>
      <c r="E990" s="1"/>
      <c r="F990" s="1"/>
      <c r="G990" s="1"/>
      <c r="H990" s="1"/>
      <c r="I990" s="1"/>
    </row>
    <row r="991" spans="3:9" ht="15.75" customHeight="1" x14ac:dyDescent="0.25">
      <c r="C991" s="1"/>
      <c r="D991" s="1"/>
      <c r="E991" s="1"/>
      <c r="F991" s="1"/>
      <c r="G991" s="1"/>
      <c r="H991" s="1"/>
      <c r="I991" s="1"/>
    </row>
    <row r="992" spans="3:9" ht="15.75" customHeight="1" x14ac:dyDescent="0.25">
      <c r="C992" s="1"/>
      <c r="D992" s="1"/>
      <c r="E992" s="1"/>
      <c r="F992" s="1"/>
      <c r="G992" s="1"/>
      <c r="H992" s="1"/>
      <c r="I992" s="1"/>
    </row>
    <row r="993" spans="3:9" ht="15.75" customHeight="1" x14ac:dyDescent="0.25">
      <c r="C993" s="1"/>
      <c r="D993" s="1"/>
      <c r="E993" s="1"/>
      <c r="F993" s="1"/>
      <c r="G993" s="1"/>
      <c r="H993" s="1"/>
      <c r="I993" s="1"/>
    </row>
    <row r="994" spans="3:9" ht="15.75" customHeight="1" x14ac:dyDescent="0.25">
      <c r="C994" s="1"/>
      <c r="D994" s="1"/>
      <c r="E994" s="1"/>
      <c r="F994" s="1"/>
      <c r="G994" s="1"/>
      <c r="H994" s="1"/>
      <c r="I994" s="1"/>
    </row>
    <row r="995" spans="3:9" ht="15.75" customHeight="1" x14ac:dyDescent="0.25">
      <c r="C995" s="1"/>
      <c r="D995" s="1"/>
      <c r="E995" s="1"/>
      <c r="F995" s="1"/>
      <c r="G995" s="1"/>
      <c r="H995" s="1"/>
      <c r="I995" s="1"/>
    </row>
    <row r="996" spans="3:9" ht="15.75" customHeight="1" x14ac:dyDescent="0.25">
      <c r="C996" s="1"/>
      <c r="D996" s="1"/>
      <c r="E996" s="1"/>
      <c r="F996" s="1"/>
      <c r="G996" s="1"/>
      <c r="H996" s="1"/>
      <c r="I996" s="1"/>
    </row>
    <row r="997" spans="3:9" ht="15.75" customHeight="1" x14ac:dyDescent="0.25">
      <c r="C997" s="1"/>
      <c r="D997" s="1"/>
      <c r="E997" s="1"/>
      <c r="F997" s="1"/>
      <c r="G997" s="1"/>
      <c r="H997" s="1"/>
      <c r="I997" s="1"/>
    </row>
    <row r="998" spans="3:9" ht="15.75" customHeight="1" x14ac:dyDescent="0.25">
      <c r="C998" s="1"/>
      <c r="D998" s="1"/>
      <c r="E998" s="1"/>
      <c r="F998" s="1"/>
      <c r="G998" s="1"/>
      <c r="H998" s="1"/>
      <c r="I998" s="1"/>
    </row>
    <row r="999" spans="3:9" ht="15.75" customHeight="1" x14ac:dyDescent="0.25">
      <c r="C999" s="1"/>
      <c r="D999" s="1"/>
      <c r="E999" s="1"/>
      <c r="F999" s="1"/>
      <c r="G999" s="1"/>
      <c r="H999" s="1"/>
      <c r="I999" s="1"/>
    </row>
    <row r="1000" spans="3:9" ht="15.75" customHeight="1" x14ac:dyDescent="0.25">
      <c r="C1000" s="1"/>
      <c r="D1000" s="1"/>
      <c r="E1000" s="1"/>
      <c r="F1000" s="1"/>
      <c r="G1000" s="1"/>
      <c r="H1000" s="1"/>
      <c r="I1000" s="1"/>
    </row>
  </sheetData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7"/>
  <sheetViews>
    <sheetView topLeftCell="A13" workbookViewId="0">
      <selection activeCell="D70" sqref="D70"/>
    </sheetView>
  </sheetViews>
  <sheetFormatPr defaultColWidth="14.42578125" defaultRowHeight="15" customHeight="1" x14ac:dyDescent="0.25"/>
  <cols>
    <col min="1" max="1" width="0.7109375" customWidth="1"/>
    <col min="2" max="2" width="12.5703125" style="42" customWidth="1"/>
    <col min="3" max="3" width="9.7109375" style="42" customWidth="1"/>
    <col min="4" max="4" width="15.7109375" style="42" customWidth="1"/>
    <col min="5" max="5" width="14.28515625" style="42" customWidth="1"/>
    <col min="6" max="6" width="16.85546875" style="42" customWidth="1"/>
    <col min="7" max="7" width="23.7109375" style="42" customWidth="1"/>
    <col min="8" max="8" width="11.140625" style="42" customWidth="1"/>
    <col min="9" max="9" width="7.85546875" style="42" customWidth="1"/>
    <col min="10" max="10" width="20.140625" style="42" customWidth="1"/>
    <col min="11" max="11" width="19" customWidth="1"/>
    <col min="12" max="12" width="11.42578125" customWidth="1"/>
    <col min="13" max="13" width="11.28515625" customWidth="1"/>
    <col min="14" max="14" width="9.7109375" customWidth="1"/>
    <col min="15" max="15" width="22.140625" customWidth="1"/>
    <col min="16" max="16" width="13.140625" customWidth="1"/>
    <col min="17" max="17" width="10.85546875" customWidth="1"/>
    <col min="18" max="18" width="8.7109375" customWidth="1"/>
    <col min="19" max="19" width="7.85546875" customWidth="1"/>
    <col min="20" max="20" width="10.42578125" customWidth="1"/>
    <col min="21" max="21" width="10" customWidth="1"/>
    <col min="22" max="22" width="10.42578125" customWidth="1"/>
    <col min="23" max="26" width="9.140625" customWidth="1"/>
  </cols>
  <sheetData>
    <row r="1" spans="1:26" x14ac:dyDescent="0.25">
      <c r="A1" s="10"/>
      <c r="B1" s="12"/>
      <c r="C1" s="12"/>
      <c r="D1" s="12"/>
      <c r="E1" s="12"/>
      <c r="F1" s="12"/>
      <c r="G1" s="12"/>
      <c r="H1" s="12"/>
      <c r="I1" s="12"/>
      <c r="J1" s="12"/>
      <c r="K1" s="11"/>
      <c r="L1" s="13"/>
      <c r="M1" s="11"/>
      <c r="N1" s="12"/>
      <c r="O1" s="11"/>
      <c r="P1" s="12"/>
      <c r="Q1" s="14"/>
      <c r="R1" s="11"/>
      <c r="S1" s="15"/>
      <c r="T1" s="10"/>
      <c r="U1" s="10"/>
      <c r="V1" s="10"/>
      <c r="W1" s="10"/>
      <c r="X1" s="10"/>
      <c r="Y1" s="10"/>
      <c r="Z1" s="10"/>
    </row>
    <row r="2" spans="1:26" ht="21" x14ac:dyDescent="0.25">
      <c r="A2" s="10"/>
      <c r="B2" s="104" t="s">
        <v>22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56"/>
      <c r="W2" s="10"/>
      <c r="X2" s="10"/>
      <c r="Y2" s="10"/>
      <c r="Z2" s="10"/>
    </row>
    <row r="3" spans="1:26" ht="21" x14ac:dyDescent="0.25">
      <c r="A3" s="10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56"/>
      <c r="W3" s="10"/>
      <c r="X3" s="10"/>
      <c r="Y3" s="10"/>
      <c r="Z3" s="10"/>
    </row>
    <row r="4" spans="1:26" x14ac:dyDescent="0.25">
      <c r="A4" s="16"/>
      <c r="B4" s="18" t="s">
        <v>23</v>
      </c>
      <c r="C4" s="18" t="s">
        <v>24</v>
      </c>
      <c r="D4" s="18" t="s">
        <v>25</v>
      </c>
      <c r="E4" s="18" t="s">
        <v>26</v>
      </c>
      <c r="F4" s="18" t="s">
        <v>27</v>
      </c>
      <c r="G4" s="18" t="s">
        <v>28</v>
      </c>
      <c r="H4" s="18" t="s">
        <v>29</v>
      </c>
      <c r="I4" s="18" t="s">
        <v>30</v>
      </c>
      <c r="J4" s="18" t="s">
        <v>31</v>
      </c>
      <c r="K4" s="18" t="s">
        <v>32</v>
      </c>
      <c r="L4" s="19" t="s">
        <v>33</v>
      </c>
      <c r="M4" s="17" t="s">
        <v>34</v>
      </c>
      <c r="N4" s="17" t="s">
        <v>35</v>
      </c>
      <c r="O4" s="18" t="s">
        <v>36</v>
      </c>
      <c r="P4" s="17" t="s">
        <v>37</v>
      </c>
      <c r="Q4" s="19" t="s">
        <v>38</v>
      </c>
      <c r="R4" s="18" t="s">
        <v>39</v>
      </c>
      <c r="S4" s="17" t="s">
        <v>7</v>
      </c>
      <c r="T4" s="17" t="s">
        <v>40</v>
      </c>
      <c r="U4" s="19" t="s">
        <v>3</v>
      </c>
      <c r="V4" s="19"/>
      <c r="W4" s="10"/>
      <c r="X4" s="10"/>
      <c r="Y4" s="10"/>
      <c r="Z4" s="10"/>
    </row>
    <row r="5" spans="1:26" ht="25.5" x14ac:dyDescent="0.25">
      <c r="A5" s="10"/>
      <c r="B5" s="21">
        <v>45665</v>
      </c>
      <c r="C5" s="18"/>
      <c r="D5" s="18" t="s">
        <v>41</v>
      </c>
      <c r="E5" s="18" t="s">
        <v>42</v>
      </c>
      <c r="F5" s="18" t="s">
        <v>43</v>
      </c>
      <c r="G5" s="18"/>
      <c r="H5" s="21">
        <v>45666</v>
      </c>
      <c r="I5" s="22"/>
      <c r="J5" s="18"/>
      <c r="K5" s="18"/>
      <c r="L5" s="19">
        <v>150</v>
      </c>
      <c r="M5" s="20"/>
      <c r="N5" s="17" t="s">
        <v>44</v>
      </c>
      <c r="O5" s="18"/>
      <c r="P5" s="17"/>
      <c r="Q5" s="19"/>
      <c r="R5" s="18"/>
      <c r="S5" s="17" t="s">
        <v>45</v>
      </c>
      <c r="T5" s="17" t="s">
        <v>44</v>
      </c>
      <c r="U5" s="19">
        <f>Table_2[[#This Row],[VALOR]]-Table_2[[#This Row],[ CUSTO]]</f>
        <v>150</v>
      </c>
      <c r="V5" s="19"/>
      <c r="W5" s="10"/>
      <c r="X5" s="10"/>
      <c r="Y5" s="10"/>
      <c r="Z5" s="10"/>
    </row>
    <row r="6" spans="1:26" x14ac:dyDescent="0.25">
      <c r="A6" s="10"/>
      <c r="B6" s="21">
        <v>45672</v>
      </c>
      <c r="C6" s="18"/>
      <c r="D6" s="18" t="s">
        <v>46</v>
      </c>
      <c r="E6" s="18" t="s">
        <v>47</v>
      </c>
      <c r="F6" s="18" t="s">
        <v>43</v>
      </c>
      <c r="G6" s="18"/>
      <c r="H6" s="21">
        <v>45672</v>
      </c>
      <c r="I6" s="22"/>
      <c r="J6" s="18" t="s">
        <v>48</v>
      </c>
      <c r="K6" s="18" t="s">
        <v>49</v>
      </c>
      <c r="L6" s="19">
        <v>300</v>
      </c>
      <c r="M6" s="20"/>
      <c r="N6" s="17" t="s">
        <v>44</v>
      </c>
      <c r="O6" s="18" t="s">
        <v>50</v>
      </c>
      <c r="P6" s="17" t="s">
        <v>51</v>
      </c>
      <c r="Q6" s="19">
        <v>150</v>
      </c>
      <c r="R6" s="20"/>
      <c r="S6" s="17" t="s">
        <v>45</v>
      </c>
      <c r="T6" s="17" t="s">
        <v>44</v>
      </c>
      <c r="U6" s="19">
        <f>Table_2[[#This Row],[VALOR]]-Table_2[[#This Row],[ CUSTO]]</f>
        <v>150</v>
      </c>
      <c r="V6" s="19"/>
      <c r="W6" s="10"/>
      <c r="X6" s="10"/>
      <c r="Y6" s="10"/>
      <c r="Z6" s="10"/>
    </row>
    <row r="7" spans="1:26" x14ac:dyDescent="0.25">
      <c r="A7" s="10"/>
      <c r="B7" s="21">
        <v>45673</v>
      </c>
      <c r="C7" s="18"/>
      <c r="D7" s="18" t="s">
        <v>52</v>
      </c>
      <c r="E7" s="18" t="s">
        <v>53</v>
      </c>
      <c r="F7" s="18" t="s">
        <v>54</v>
      </c>
      <c r="G7" s="18"/>
      <c r="H7" s="21">
        <v>45677</v>
      </c>
      <c r="I7" s="22">
        <v>0.41666666666666669</v>
      </c>
      <c r="J7" s="18" t="s">
        <v>55</v>
      </c>
      <c r="K7" s="18" t="s">
        <v>56</v>
      </c>
      <c r="L7" s="19">
        <v>400</v>
      </c>
      <c r="M7" s="20"/>
      <c r="N7" s="17" t="s">
        <v>44</v>
      </c>
      <c r="O7" s="18" t="s">
        <v>57</v>
      </c>
      <c r="P7" s="17"/>
      <c r="Q7" s="19"/>
      <c r="R7" s="21"/>
      <c r="S7" s="17" t="s">
        <v>45</v>
      </c>
      <c r="T7" s="17" t="s">
        <v>44</v>
      </c>
      <c r="U7" s="19">
        <f>Table_2[[#This Row],[VALOR]]-Table_2[[#This Row],[ CUSTO]]</f>
        <v>400</v>
      </c>
      <c r="V7" s="19"/>
      <c r="W7" s="10"/>
      <c r="X7" s="10"/>
      <c r="Y7" s="10"/>
      <c r="Z7" s="10"/>
    </row>
    <row r="8" spans="1:26" ht="25.5" x14ac:dyDescent="0.25">
      <c r="A8" s="10"/>
      <c r="B8" s="21">
        <v>45663</v>
      </c>
      <c r="C8" s="18"/>
      <c r="D8" s="18" t="s">
        <v>58</v>
      </c>
      <c r="E8" s="18" t="s">
        <v>59</v>
      </c>
      <c r="F8" s="18" t="s">
        <v>60</v>
      </c>
      <c r="G8" s="18" t="s">
        <v>61</v>
      </c>
      <c r="H8" s="21">
        <v>45678</v>
      </c>
      <c r="I8" s="22">
        <v>0.49305555555555558</v>
      </c>
      <c r="J8" s="18" t="s">
        <v>62</v>
      </c>
      <c r="K8" s="18" t="s">
        <v>63</v>
      </c>
      <c r="L8" s="19"/>
      <c r="M8" s="20"/>
      <c r="N8" s="17" t="s">
        <v>44</v>
      </c>
      <c r="O8" s="18" t="s">
        <v>64</v>
      </c>
      <c r="P8" s="17" t="s">
        <v>65</v>
      </c>
      <c r="Q8" s="19">
        <v>50</v>
      </c>
      <c r="R8" s="18"/>
      <c r="S8" s="17" t="s">
        <v>45</v>
      </c>
      <c r="T8" s="17" t="s">
        <v>44</v>
      </c>
      <c r="U8" s="19">
        <f>Table_2[[#This Row],[VALOR]]-Table_2[[#This Row],[ CUSTO]]</f>
        <v>-50</v>
      </c>
      <c r="V8" s="19"/>
      <c r="W8" s="10"/>
      <c r="X8" s="10"/>
      <c r="Y8" s="10"/>
      <c r="Z8" s="10"/>
    </row>
    <row r="9" spans="1:26" x14ac:dyDescent="0.25">
      <c r="A9" s="10"/>
      <c r="B9" s="21">
        <v>45663</v>
      </c>
      <c r="C9" s="18"/>
      <c r="D9" s="18" t="s">
        <v>58</v>
      </c>
      <c r="E9" s="18" t="s">
        <v>59</v>
      </c>
      <c r="F9" s="18" t="s">
        <v>66</v>
      </c>
      <c r="G9" s="18" t="s">
        <v>67</v>
      </c>
      <c r="H9" s="21">
        <v>45678</v>
      </c>
      <c r="I9" s="22">
        <v>0.35416666666666669</v>
      </c>
      <c r="J9" s="18" t="s">
        <v>68</v>
      </c>
      <c r="K9" s="18" t="s">
        <v>69</v>
      </c>
      <c r="L9" s="19">
        <v>200</v>
      </c>
      <c r="M9" s="20"/>
      <c r="N9" s="17" t="s">
        <v>44</v>
      </c>
      <c r="O9" s="18" t="s">
        <v>70</v>
      </c>
      <c r="P9" s="17" t="s">
        <v>71</v>
      </c>
      <c r="Q9" s="19">
        <v>70</v>
      </c>
      <c r="R9" s="18"/>
      <c r="S9" s="17" t="s">
        <v>45</v>
      </c>
      <c r="T9" s="17" t="s">
        <v>44</v>
      </c>
      <c r="U9" s="19">
        <f>Table_2[[#This Row],[VALOR]]-Table_2[[#This Row],[ CUSTO]]</f>
        <v>130</v>
      </c>
      <c r="V9" s="19"/>
      <c r="W9" s="10"/>
      <c r="X9" s="10"/>
      <c r="Y9" s="10"/>
      <c r="Z9" s="10"/>
    </row>
    <row r="10" spans="1:26" x14ac:dyDescent="0.25">
      <c r="A10" s="10"/>
      <c r="B10" s="21">
        <v>45672</v>
      </c>
      <c r="C10" s="18"/>
      <c r="D10" s="18" t="s">
        <v>72</v>
      </c>
      <c r="E10" s="18" t="s">
        <v>73</v>
      </c>
      <c r="F10" s="18" t="s">
        <v>74</v>
      </c>
      <c r="G10" s="18"/>
      <c r="H10" s="21">
        <v>45678</v>
      </c>
      <c r="I10" s="22">
        <v>0.58680555555555558</v>
      </c>
      <c r="J10" s="18" t="s">
        <v>75</v>
      </c>
      <c r="K10" s="18" t="s">
        <v>63</v>
      </c>
      <c r="L10" s="19">
        <v>150</v>
      </c>
      <c r="M10" s="20">
        <v>45726</v>
      </c>
      <c r="N10" s="17" t="s">
        <v>44</v>
      </c>
      <c r="O10" s="18" t="s">
        <v>76</v>
      </c>
      <c r="P10" s="17" t="s">
        <v>77</v>
      </c>
      <c r="Q10" s="19">
        <v>70</v>
      </c>
      <c r="R10" s="18"/>
      <c r="S10" s="17" t="s">
        <v>45</v>
      </c>
      <c r="T10" s="17" t="s">
        <v>44</v>
      </c>
      <c r="U10" s="19">
        <f>Table_2[[#This Row],[VALOR]]-Table_2[[#This Row],[ CUSTO]]</f>
        <v>80</v>
      </c>
      <c r="V10" s="19"/>
      <c r="W10" s="10"/>
      <c r="X10" s="10"/>
      <c r="Y10" s="10"/>
      <c r="Z10" s="10"/>
    </row>
    <row r="11" spans="1:26" ht="25.5" x14ac:dyDescent="0.25">
      <c r="A11" s="10"/>
      <c r="B11" s="21">
        <v>45677</v>
      </c>
      <c r="C11" s="18"/>
      <c r="D11" s="18" t="s">
        <v>78</v>
      </c>
      <c r="E11" s="18" t="s">
        <v>79</v>
      </c>
      <c r="F11" s="18" t="s">
        <v>43</v>
      </c>
      <c r="G11" s="18"/>
      <c r="H11" s="21">
        <v>45678</v>
      </c>
      <c r="I11" s="22"/>
      <c r="J11" s="18" t="s">
        <v>48</v>
      </c>
      <c r="K11" s="18" t="s">
        <v>80</v>
      </c>
      <c r="L11" s="19"/>
      <c r="M11" s="20"/>
      <c r="N11" s="17"/>
      <c r="O11" s="18"/>
      <c r="P11" s="17"/>
      <c r="Q11" s="19"/>
      <c r="R11" s="18"/>
      <c r="S11" s="17"/>
      <c r="T11" s="17"/>
      <c r="U11" s="19">
        <f>Table_2[[#This Row],[VALOR]]-Table_2[[#This Row],[ CUSTO]]</f>
        <v>0</v>
      </c>
      <c r="V11" s="19"/>
      <c r="W11" s="10"/>
      <c r="X11" s="10"/>
      <c r="Y11" s="10"/>
      <c r="Z11" s="10"/>
    </row>
    <row r="12" spans="1:26" ht="25.5" x14ac:dyDescent="0.25">
      <c r="A12" s="10"/>
      <c r="B12" s="21">
        <v>45663</v>
      </c>
      <c r="C12" s="18"/>
      <c r="D12" s="18" t="s">
        <v>58</v>
      </c>
      <c r="E12" s="18" t="s">
        <v>59</v>
      </c>
      <c r="F12" s="18" t="s">
        <v>66</v>
      </c>
      <c r="G12" s="18" t="s">
        <v>81</v>
      </c>
      <c r="H12" s="21">
        <v>45679</v>
      </c>
      <c r="I12" s="22">
        <v>0.44444444444444442</v>
      </c>
      <c r="J12" s="18" t="s">
        <v>82</v>
      </c>
      <c r="K12" s="18" t="s">
        <v>83</v>
      </c>
      <c r="L12" s="19">
        <v>200</v>
      </c>
      <c r="M12" s="20"/>
      <c r="N12" s="17" t="s">
        <v>44</v>
      </c>
      <c r="O12" s="18" t="s">
        <v>64</v>
      </c>
      <c r="P12" s="17" t="s">
        <v>65</v>
      </c>
      <c r="Q12" s="19">
        <v>70</v>
      </c>
      <c r="R12" s="18" t="s">
        <v>84</v>
      </c>
      <c r="S12" s="17" t="s">
        <v>45</v>
      </c>
      <c r="T12" s="17" t="s">
        <v>44</v>
      </c>
      <c r="U12" s="19">
        <f>Table_2[[#This Row],[VALOR]]-Table_2[[#This Row],[ CUSTO]]</f>
        <v>130</v>
      </c>
      <c r="V12" s="19"/>
      <c r="W12" s="10"/>
      <c r="X12" s="10"/>
      <c r="Y12" s="10"/>
      <c r="Z12" s="10"/>
    </row>
    <row r="13" spans="1:26" ht="25.5" x14ac:dyDescent="0.25">
      <c r="A13" s="10"/>
      <c r="B13" s="21">
        <v>45673</v>
      </c>
      <c r="C13" s="18"/>
      <c r="D13" s="18" t="s">
        <v>85</v>
      </c>
      <c r="E13" s="18" t="s">
        <v>86</v>
      </c>
      <c r="F13" s="18" t="s">
        <v>87</v>
      </c>
      <c r="G13" s="18"/>
      <c r="H13" s="21">
        <v>45679</v>
      </c>
      <c r="I13" s="22">
        <v>0.375</v>
      </c>
      <c r="J13" s="18" t="s">
        <v>88</v>
      </c>
      <c r="K13" s="18" t="s">
        <v>89</v>
      </c>
      <c r="L13" s="19">
        <v>150</v>
      </c>
      <c r="M13" s="20"/>
      <c r="N13" s="17" t="s">
        <v>44</v>
      </c>
      <c r="O13" s="18" t="s">
        <v>64</v>
      </c>
      <c r="P13" s="17" t="s">
        <v>65</v>
      </c>
      <c r="Q13" s="19">
        <v>50</v>
      </c>
      <c r="R13" s="18"/>
      <c r="S13" s="17" t="s">
        <v>45</v>
      </c>
      <c r="T13" s="17" t="s">
        <v>44</v>
      </c>
      <c r="U13" s="19">
        <f>Table_2[[#This Row],[VALOR]]-Table_2[[#This Row],[ CUSTO]]</f>
        <v>100</v>
      </c>
      <c r="V13" s="19"/>
      <c r="W13" s="10"/>
      <c r="X13" s="10"/>
      <c r="Y13" s="10"/>
      <c r="Z13" s="10"/>
    </row>
    <row r="14" spans="1:26" x14ac:dyDescent="0.25">
      <c r="A14" s="10"/>
      <c r="B14" s="21">
        <v>45677</v>
      </c>
      <c r="C14" s="18"/>
      <c r="D14" s="18" t="s">
        <v>90</v>
      </c>
      <c r="E14" s="18" t="s">
        <v>91</v>
      </c>
      <c r="F14" s="18" t="s">
        <v>92</v>
      </c>
      <c r="G14" s="18" t="s">
        <v>93</v>
      </c>
      <c r="H14" s="21">
        <v>45679</v>
      </c>
      <c r="I14" s="22">
        <v>0.38541666666666669</v>
      </c>
      <c r="J14" s="18" t="s">
        <v>68</v>
      </c>
      <c r="K14" s="18" t="s">
        <v>94</v>
      </c>
      <c r="L14" s="19">
        <v>150</v>
      </c>
      <c r="M14" s="20"/>
      <c r="N14" s="17" t="s">
        <v>44</v>
      </c>
      <c r="O14" s="18" t="s">
        <v>95</v>
      </c>
      <c r="P14" s="17" t="s">
        <v>96</v>
      </c>
      <c r="Q14" s="19">
        <v>70</v>
      </c>
      <c r="R14" s="18"/>
      <c r="S14" s="17" t="s">
        <v>45</v>
      </c>
      <c r="T14" s="17" t="s">
        <v>44</v>
      </c>
      <c r="U14" s="19">
        <f>Table_2[[#This Row],[VALOR]]-Table_2[[#This Row],[ CUSTO]]</f>
        <v>80</v>
      </c>
      <c r="V14" s="19"/>
      <c r="W14" s="10"/>
      <c r="X14" s="10"/>
      <c r="Y14" s="10"/>
      <c r="Z14" s="10"/>
    </row>
    <row r="15" spans="1:26" x14ac:dyDescent="0.25">
      <c r="A15" s="10"/>
      <c r="B15" s="21">
        <v>45678</v>
      </c>
      <c r="C15" s="18"/>
      <c r="D15" s="18" t="s">
        <v>97</v>
      </c>
      <c r="E15" s="18" t="s">
        <v>98</v>
      </c>
      <c r="F15" s="18" t="s">
        <v>92</v>
      </c>
      <c r="G15" s="18"/>
      <c r="H15" s="21">
        <v>45679</v>
      </c>
      <c r="I15" s="22">
        <v>0.57638888888888884</v>
      </c>
      <c r="J15" s="18" t="s">
        <v>99</v>
      </c>
      <c r="K15" s="18" t="s">
        <v>100</v>
      </c>
      <c r="L15" s="19">
        <v>200</v>
      </c>
      <c r="M15" s="20"/>
      <c r="N15" s="17" t="s">
        <v>44</v>
      </c>
      <c r="O15" s="18" t="s">
        <v>101</v>
      </c>
      <c r="P15" s="17" t="s">
        <v>102</v>
      </c>
      <c r="Q15" s="19">
        <v>70</v>
      </c>
      <c r="R15" s="18"/>
      <c r="S15" s="17" t="s">
        <v>45</v>
      </c>
      <c r="T15" s="17" t="s">
        <v>44</v>
      </c>
      <c r="U15" s="19">
        <f>Table_2[[#This Row],[VALOR]]-Table_2[[#This Row],[ CUSTO]]</f>
        <v>130</v>
      </c>
      <c r="V15" s="19"/>
      <c r="W15" s="10"/>
      <c r="X15" s="10"/>
      <c r="Y15" s="10"/>
      <c r="Z15" s="10"/>
    </row>
    <row r="16" spans="1:26" x14ac:dyDescent="0.25">
      <c r="A16" s="10"/>
      <c r="B16" s="21">
        <v>45679</v>
      </c>
      <c r="C16" s="18"/>
      <c r="D16" s="18" t="s">
        <v>103</v>
      </c>
      <c r="E16" s="18" t="s">
        <v>104</v>
      </c>
      <c r="F16" s="18" t="s">
        <v>92</v>
      </c>
      <c r="G16" s="18"/>
      <c r="H16" s="21">
        <v>45679</v>
      </c>
      <c r="I16" s="22">
        <v>0.40625</v>
      </c>
      <c r="J16" s="18" t="s">
        <v>105</v>
      </c>
      <c r="K16" s="18" t="s">
        <v>106</v>
      </c>
      <c r="L16" s="19">
        <v>200</v>
      </c>
      <c r="M16" s="20"/>
      <c r="N16" s="17" t="s">
        <v>44</v>
      </c>
      <c r="O16" s="18" t="s">
        <v>107</v>
      </c>
      <c r="P16" s="17" t="s">
        <v>108</v>
      </c>
      <c r="Q16" s="19">
        <v>80</v>
      </c>
      <c r="R16" s="18"/>
      <c r="S16" s="17" t="s">
        <v>45</v>
      </c>
      <c r="T16" s="17" t="s">
        <v>44</v>
      </c>
      <c r="U16" s="19">
        <f>Table_2[[#This Row],[VALOR]]-Table_2[[#This Row],[ CUSTO]]</f>
        <v>120</v>
      </c>
      <c r="V16" s="19"/>
      <c r="W16" s="10"/>
      <c r="X16" s="10"/>
      <c r="Y16" s="10"/>
      <c r="Z16" s="10"/>
    </row>
    <row r="17" spans="1:26" x14ac:dyDescent="0.25">
      <c r="A17" s="10"/>
      <c r="B17" s="21">
        <v>45666</v>
      </c>
      <c r="C17" s="18"/>
      <c r="D17" s="18" t="s">
        <v>109</v>
      </c>
      <c r="E17" s="18" t="s">
        <v>110</v>
      </c>
      <c r="F17" s="18" t="s">
        <v>111</v>
      </c>
      <c r="G17" s="18"/>
      <c r="H17" s="21">
        <v>45680</v>
      </c>
      <c r="I17" s="22">
        <v>0.64583333333333337</v>
      </c>
      <c r="J17" s="18" t="s">
        <v>112</v>
      </c>
      <c r="K17" s="18" t="s">
        <v>113</v>
      </c>
      <c r="L17" s="19">
        <v>200</v>
      </c>
      <c r="M17" s="20"/>
      <c r="N17" s="17" t="s">
        <v>44</v>
      </c>
      <c r="O17" s="18" t="s">
        <v>114</v>
      </c>
      <c r="P17" s="17" t="s">
        <v>115</v>
      </c>
      <c r="Q17" s="19">
        <v>70</v>
      </c>
      <c r="R17" s="21"/>
      <c r="S17" s="17" t="s">
        <v>45</v>
      </c>
      <c r="T17" s="17" t="s">
        <v>44</v>
      </c>
      <c r="U17" s="19">
        <f>Table_2[[#This Row],[VALOR]]-Table_2[[#This Row],[ CUSTO]]</f>
        <v>130</v>
      </c>
      <c r="V17" s="19"/>
      <c r="W17" s="10"/>
      <c r="X17" s="10"/>
      <c r="Y17" s="10"/>
      <c r="Z17" s="10"/>
    </row>
    <row r="18" spans="1:26" x14ac:dyDescent="0.25">
      <c r="A18" s="10"/>
      <c r="B18" s="21">
        <v>45678</v>
      </c>
      <c r="C18" s="18"/>
      <c r="D18" s="18" t="s">
        <v>52</v>
      </c>
      <c r="E18" s="18" t="s">
        <v>53</v>
      </c>
      <c r="F18" s="18" t="s">
        <v>54</v>
      </c>
      <c r="G18" s="18"/>
      <c r="H18" s="21">
        <v>45680</v>
      </c>
      <c r="I18" s="22">
        <v>0.58333333333333337</v>
      </c>
      <c r="J18" s="18" t="s">
        <v>55</v>
      </c>
      <c r="K18" s="18" t="s">
        <v>56</v>
      </c>
      <c r="L18" s="19">
        <f>300+36.8</f>
        <v>336.8</v>
      </c>
      <c r="M18" s="20"/>
      <c r="N18" s="17" t="s">
        <v>44</v>
      </c>
      <c r="O18" s="18" t="s">
        <v>57</v>
      </c>
      <c r="P18" s="17"/>
      <c r="Q18" s="19">
        <v>36.799999999999997</v>
      </c>
      <c r="R18" s="18"/>
      <c r="S18" s="17" t="s">
        <v>45</v>
      </c>
      <c r="T18" s="17" t="s">
        <v>44</v>
      </c>
      <c r="U18" s="19">
        <f>Table_2[[#This Row],[VALOR]]-Table_2[[#This Row],[ CUSTO]]</f>
        <v>300</v>
      </c>
      <c r="V18" s="19"/>
      <c r="W18" s="10"/>
      <c r="X18" s="10"/>
      <c r="Y18" s="10"/>
      <c r="Z18" s="10"/>
    </row>
    <row r="19" spans="1:26" x14ac:dyDescent="0.25">
      <c r="A19" s="10"/>
      <c r="B19" s="21">
        <v>45678</v>
      </c>
      <c r="C19" s="18"/>
      <c r="D19" s="18" t="s">
        <v>116</v>
      </c>
      <c r="E19" s="18" t="s">
        <v>117</v>
      </c>
      <c r="F19" s="18" t="s">
        <v>66</v>
      </c>
      <c r="G19" s="18" t="s">
        <v>118</v>
      </c>
      <c r="H19" s="21">
        <v>45680</v>
      </c>
      <c r="I19" s="22">
        <v>0.59375</v>
      </c>
      <c r="J19" s="18" t="s">
        <v>119</v>
      </c>
      <c r="K19" s="18" t="s">
        <v>120</v>
      </c>
      <c r="L19" s="19">
        <v>400</v>
      </c>
      <c r="M19" s="20"/>
      <c r="N19" s="17" t="s">
        <v>44</v>
      </c>
      <c r="O19" s="18" t="s">
        <v>121</v>
      </c>
      <c r="P19" s="17" t="s">
        <v>122</v>
      </c>
      <c r="Q19" s="19">
        <v>120</v>
      </c>
      <c r="R19" s="20"/>
      <c r="S19" s="17" t="s">
        <v>45</v>
      </c>
      <c r="T19" s="17" t="s">
        <v>44</v>
      </c>
      <c r="U19" s="19">
        <f>Table_2[[#This Row],[VALOR]]-Table_2[[#This Row],[ CUSTO]]</f>
        <v>280</v>
      </c>
      <c r="V19" s="19"/>
      <c r="W19" s="10"/>
      <c r="X19" s="10"/>
      <c r="Y19" s="10"/>
      <c r="Z19" s="10"/>
    </row>
    <row r="20" spans="1:26" ht="25.5" x14ac:dyDescent="0.25">
      <c r="A20" s="10"/>
      <c r="B20" s="21">
        <v>45644</v>
      </c>
      <c r="C20" s="18"/>
      <c r="D20" s="18" t="s">
        <v>123</v>
      </c>
      <c r="E20" s="18" t="s">
        <v>124</v>
      </c>
      <c r="F20" s="18" t="s">
        <v>92</v>
      </c>
      <c r="G20" s="18"/>
      <c r="H20" s="21">
        <v>45681</v>
      </c>
      <c r="I20" s="22">
        <v>0.35416666666666669</v>
      </c>
      <c r="J20" s="18" t="s">
        <v>125</v>
      </c>
      <c r="K20" s="18" t="s">
        <v>56</v>
      </c>
      <c r="L20" s="19">
        <v>150</v>
      </c>
      <c r="M20" s="20"/>
      <c r="N20" s="17" t="s">
        <v>44</v>
      </c>
      <c r="O20" s="18" t="s">
        <v>70</v>
      </c>
      <c r="P20" s="17" t="s">
        <v>71</v>
      </c>
      <c r="Q20" s="19">
        <v>70</v>
      </c>
      <c r="R20" s="18"/>
      <c r="S20" s="17" t="s">
        <v>45</v>
      </c>
      <c r="T20" s="17" t="s">
        <v>44</v>
      </c>
      <c r="U20" s="19">
        <f>Table_2[[#This Row],[VALOR]]-Table_2[[#This Row],[ CUSTO]]</f>
        <v>80</v>
      </c>
      <c r="V20" s="19"/>
      <c r="W20" s="10"/>
      <c r="X20" s="10"/>
      <c r="Y20" s="10"/>
      <c r="Z20" s="10"/>
    </row>
    <row r="21" spans="1:26" ht="25.5" x14ac:dyDescent="0.25">
      <c r="A21" s="10"/>
      <c r="B21" s="21">
        <v>45671</v>
      </c>
      <c r="C21" s="18"/>
      <c r="D21" s="18" t="s">
        <v>126</v>
      </c>
      <c r="E21" s="18" t="s">
        <v>127</v>
      </c>
      <c r="F21" s="18" t="s">
        <v>74</v>
      </c>
      <c r="G21" s="18" t="s">
        <v>128</v>
      </c>
      <c r="H21" s="21">
        <v>45681</v>
      </c>
      <c r="I21" s="22">
        <v>0.38194444444444442</v>
      </c>
      <c r="J21" s="18" t="s">
        <v>129</v>
      </c>
      <c r="K21" s="18" t="s">
        <v>56</v>
      </c>
      <c r="L21" s="19">
        <v>200</v>
      </c>
      <c r="M21" s="20">
        <v>45693</v>
      </c>
      <c r="N21" s="17" t="s">
        <v>44</v>
      </c>
      <c r="O21" s="18" t="s">
        <v>130</v>
      </c>
      <c r="P21" s="17" t="s">
        <v>131</v>
      </c>
      <c r="Q21" s="19">
        <v>70</v>
      </c>
      <c r="R21" s="21"/>
      <c r="S21" s="17" t="s">
        <v>45</v>
      </c>
      <c r="T21" s="17" t="s">
        <v>44</v>
      </c>
      <c r="U21" s="19">
        <f>Table_2[[#This Row],[VALOR]]-Table_2[[#This Row],[ CUSTO]]</f>
        <v>130</v>
      </c>
      <c r="V21" s="19"/>
      <c r="W21" s="10"/>
      <c r="X21" s="10"/>
      <c r="Y21" s="10"/>
      <c r="Z21" s="10"/>
    </row>
    <row r="22" spans="1:26" s="42" customFormat="1" ht="25.5" x14ac:dyDescent="0.25">
      <c r="A22" s="43"/>
      <c r="B22" s="21">
        <v>45681</v>
      </c>
      <c r="C22" s="18"/>
      <c r="D22" s="18" t="s">
        <v>52</v>
      </c>
      <c r="E22" s="18" t="s">
        <v>53</v>
      </c>
      <c r="F22" s="18" t="s">
        <v>132</v>
      </c>
      <c r="G22" s="18"/>
      <c r="H22" s="21">
        <v>45682</v>
      </c>
      <c r="I22" s="22">
        <v>0.58333333333333337</v>
      </c>
      <c r="J22" s="18"/>
      <c r="K22" s="18" t="s">
        <v>56</v>
      </c>
      <c r="L22" s="44">
        <v>536.79999999999995</v>
      </c>
      <c r="M22" s="21"/>
      <c r="N22" s="18" t="s">
        <v>44</v>
      </c>
      <c r="O22" s="18" t="s">
        <v>57</v>
      </c>
      <c r="P22" s="18"/>
      <c r="Q22" s="44">
        <v>36.799999999999997</v>
      </c>
      <c r="R22" s="18"/>
      <c r="S22" s="18" t="s">
        <v>45</v>
      </c>
      <c r="T22" s="17" t="s">
        <v>44</v>
      </c>
      <c r="U22" s="19">
        <f>Table_2[[#This Row],[VALOR]]-Table_2[[#This Row],[ CUSTO]]</f>
        <v>499.99999999999994</v>
      </c>
      <c r="V22" s="44"/>
      <c r="W22" s="43"/>
      <c r="X22" s="43"/>
      <c r="Y22" s="43"/>
      <c r="Z22" s="43"/>
    </row>
    <row r="23" spans="1:26" ht="25.5" x14ac:dyDescent="0.25">
      <c r="A23" s="10"/>
      <c r="B23" s="21">
        <v>45644</v>
      </c>
      <c r="C23" s="18"/>
      <c r="D23" s="18" t="s">
        <v>123</v>
      </c>
      <c r="E23" s="18" t="s">
        <v>124</v>
      </c>
      <c r="F23" s="18" t="s">
        <v>92</v>
      </c>
      <c r="G23" s="18"/>
      <c r="H23" s="21">
        <v>45684</v>
      </c>
      <c r="I23" s="22">
        <v>0.66666666666666663</v>
      </c>
      <c r="J23" s="18" t="s">
        <v>133</v>
      </c>
      <c r="K23" s="18" t="s">
        <v>56</v>
      </c>
      <c r="L23" s="19">
        <v>150</v>
      </c>
      <c r="M23" s="20"/>
      <c r="N23" s="17" t="s">
        <v>44</v>
      </c>
      <c r="O23" s="18" t="s">
        <v>70</v>
      </c>
      <c r="P23" s="17" t="s">
        <v>71</v>
      </c>
      <c r="Q23" s="19">
        <v>70</v>
      </c>
      <c r="R23" s="18"/>
      <c r="S23" s="17" t="s">
        <v>45</v>
      </c>
      <c r="T23" s="17" t="s">
        <v>44</v>
      </c>
      <c r="U23" s="19">
        <f>Table_2[[#This Row],[VALOR]]-Table_2[[#This Row],[ CUSTO]]</f>
        <v>80</v>
      </c>
      <c r="V23" s="19"/>
      <c r="W23" s="10"/>
      <c r="X23" s="10"/>
      <c r="Y23" s="10"/>
      <c r="Z23" s="10"/>
    </row>
    <row r="24" spans="1:26" ht="25.5" x14ac:dyDescent="0.25">
      <c r="A24" s="10"/>
      <c r="B24" s="21">
        <v>45663</v>
      </c>
      <c r="C24" s="18"/>
      <c r="D24" s="18" t="s">
        <v>58</v>
      </c>
      <c r="E24" s="18" t="s">
        <v>59</v>
      </c>
      <c r="F24" s="18" t="s">
        <v>60</v>
      </c>
      <c r="G24" s="18" t="s">
        <v>134</v>
      </c>
      <c r="H24" s="21">
        <v>45684</v>
      </c>
      <c r="I24" s="22">
        <v>0.375</v>
      </c>
      <c r="J24" s="18" t="s">
        <v>68</v>
      </c>
      <c r="K24" s="18" t="s">
        <v>69</v>
      </c>
      <c r="L24" s="19">
        <v>200</v>
      </c>
      <c r="M24" s="20">
        <v>45688</v>
      </c>
      <c r="N24" s="17" t="s">
        <v>44</v>
      </c>
      <c r="O24" s="18" t="s">
        <v>70</v>
      </c>
      <c r="P24" s="17" t="s">
        <v>71</v>
      </c>
      <c r="Q24" s="19">
        <v>70</v>
      </c>
      <c r="R24" s="18"/>
      <c r="S24" s="17" t="s">
        <v>45</v>
      </c>
      <c r="T24" s="17" t="s">
        <v>44</v>
      </c>
      <c r="U24" s="19">
        <f>Table_2[[#This Row],[VALOR]]-Table_2[[#This Row],[ CUSTO]]</f>
        <v>130</v>
      </c>
      <c r="V24" s="19"/>
      <c r="W24" s="10"/>
      <c r="X24" s="10"/>
      <c r="Y24" s="10"/>
      <c r="Z24" s="10"/>
    </row>
    <row r="25" spans="1:26" ht="25.5" x14ac:dyDescent="0.25">
      <c r="A25" s="10"/>
      <c r="B25" s="21">
        <v>45671</v>
      </c>
      <c r="C25" s="18"/>
      <c r="D25" s="18" t="s">
        <v>126</v>
      </c>
      <c r="E25" s="18" t="s">
        <v>127</v>
      </c>
      <c r="F25" s="18" t="s">
        <v>74</v>
      </c>
      <c r="G25" s="18" t="s">
        <v>135</v>
      </c>
      <c r="H25" s="21">
        <v>45684</v>
      </c>
      <c r="I25" s="22">
        <v>0.56944444444444442</v>
      </c>
      <c r="J25" s="18" t="s">
        <v>136</v>
      </c>
      <c r="K25" s="18" t="s">
        <v>56</v>
      </c>
      <c r="L25" s="19">
        <v>200</v>
      </c>
      <c r="M25" s="20">
        <v>45693</v>
      </c>
      <c r="N25" s="17" t="s">
        <v>44</v>
      </c>
      <c r="O25" s="18" t="s">
        <v>70</v>
      </c>
      <c r="P25" s="17" t="s">
        <v>71</v>
      </c>
      <c r="Q25" s="19">
        <v>70</v>
      </c>
      <c r="R25" s="21"/>
      <c r="S25" s="17" t="s">
        <v>45</v>
      </c>
      <c r="T25" s="17" t="s">
        <v>44</v>
      </c>
      <c r="U25" s="19">
        <f>Table_2[[#This Row],[VALOR]]-Table_2[[#This Row],[ CUSTO]]</f>
        <v>130</v>
      </c>
      <c r="V25" s="19"/>
      <c r="W25" s="10"/>
      <c r="X25" s="10"/>
      <c r="Y25" s="10"/>
      <c r="Z25" s="10"/>
    </row>
    <row r="26" spans="1:26" ht="25.5" x14ac:dyDescent="0.25">
      <c r="A26" s="10"/>
      <c r="B26" s="21">
        <v>45681</v>
      </c>
      <c r="C26" s="18"/>
      <c r="D26" s="18" t="s">
        <v>137</v>
      </c>
      <c r="E26" s="18" t="s">
        <v>138</v>
      </c>
      <c r="F26" s="18" t="s">
        <v>74</v>
      </c>
      <c r="G26" s="18" t="s">
        <v>139</v>
      </c>
      <c r="H26" s="21">
        <v>45684</v>
      </c>
      <c r="I26" s="22">
        <v>0.5625</v>
      </c>
      <c r="J26" s="18" t="s">
        <v>140</v>
      </c>
      <c r="K26" s="18" t="s">
        <v>56</v>
      </c>
      <c r="L26" s="19">
        <v>200</v>
      </c>
      <c r="M26" s="20"/>
      <c r="N26" s="17" t="s">
        <v>44</v>
      </c>
      <c r="O26" s="18" t="s">
        <v>141</v>
      </c>
      <c r="P26" s="17" t="s">
        <v>142</v>
      </c>
      <c r="Q26" s="19">
        <v>70</v>
      </c>
      <c r="R26" s="18"/>
      <c r="S26" s="17" t="s">
        <v>45</v>
      </c>
      <c r="T26" s="17" t="s">
        <v>44</v>
      </c>
      <c r="U26" s="19">
        <f>Table_2[[#This Row],[VALOR]]-Table_2[[#This Row],[ CUSTO]]</f>
        <v>130</v>
      </c>
      <c r="V26" s="19"/>
      <c r="W26" s="10"/>
      <c r="X26" s="10"/>
      <c r="Y26" s="10"/>
      <c r="Z26" s="10"/>
    </row>
    <row r="27" spans="1:26" ht="15.75" customHeight="1" x14ac:dyDescent="0.25">
      <c r="A27" s="10"/>
      <c r="B27" s="21">
        <v>45681</v>
      </c>
      <c r="C27" s="18">
        <v>4636037</v>
      </c>
      <c r="D27" s="18" t="s">
        <v>143</v>
      </c>
      <c r="E27" s="18"/>
      <c r="F27" s="18" t="s">
        <v>74</v>
      </c>
      <c r="G27" s="18" t="s">
        <v>144</v>
      </c>
      <c r="H27" s="21">
        <v>45684</v>
      </c>
      <c r="I27" s="22">
        <v>0.63194444444444442</v>
      </c>
      <c r="J27" s="18" t="s">
        <v>145</v>
      </c>
      <c r="K27" s="18" t="s">
        <v>120</v>
      </c>
      <c r="L27" s="19">
        <v>84.25</v>
      </c>
      <c r="M27" s="20">
        <v>45703</v>
      </c>
      <c r="N27" s="17" t="s">
        <v>44</v>
      </c>
      <c r="O27" s="18" t="s">
        <v>57</v>
      </c>
      <c r="P27" s="17"/>
      <c r="Q27" s="19"/>
      <c r="R27" s="18"/>
      <c r="S27" s="17" t="s">
        <v>45</v>
      </c>
      <c r="T27" s="17" t="s">
        <v>44</v>
      </c>
      <c r="U27" s="19">
        <f>Table_2[[#This Row],[VALOR]]-Table_2[[#This Row],[ CUSTO]]</f>
        <v>84.25</v>
      </c>
      <c r="V27" s="19"/>
      <c r="W27" s="10"/>
      <c r="X27" s="10"/>
      <c r="Y27" s="10"/>
      <c r="Z27" s="10"/>
    </row>
    <row r="28" spans="1:26" ht="15.75" customHeight="1" x14ac:dyDescent="0.25">
      <c r="A28" s="10"/>
      <c r="B28" s="21">
        <v>45681</v>
      </c>
      <c r="C28" s="18"/>
      <c r="D28" s="18" t="s">
        <v>146</v>
      </c>
      <c r="E28" s="18" t="s">
        <v>147</v>
      </c>
      <c r="F28" s="18" t="s">
        <v>148</v>
      </c>
      <c r="G28" s="18" t="s">
        <v>149</v>
      </c>
      <c r="H28" s="21">
        <v>45684</v>
      </c>
      <c r="I28" s="22"/>
      <c r="J28" s="18" t="s">
        <v>150</v>
      </c>
      <c r="K28" s="18" t="s">
        <v>151</v>
      </c>
      <c r="L28" s="19">
        <v>250</v>
      </c>
      <c r="M28" s="20"/>
      <c r="N28" s="17" t="s">
        <v>44</v>
      </c>
      <c r="O28" s="18" t="s">
        <v>152</v>
      </c>
      <c r="P28" s="17" t="s">
        <v>153</v>
      </c>
      <c r="Q28" s="19">
        <v>70</v>
      </c>
      <c r="R28" s="18"/>
      <c r="S28" s="17" t="s">
        <v>45</v>
      </c>
      <c r="T28" s="17" t="s">
        <v>44</v>
      </c>
      <c r="U28" s="19">
        <f>Table_2[[#This Row],[VALOR]]-Table_2[[#This Row],[ CUSTO]]</f>
        <v>180</v>
      </c>
      <c r="V28" s="19"/>
      <c r="W28" s="10"/>
      <c r="X28" s="10"/>
      <c r="Y28" s="10"/>
      <c r="Z28" s="10"/>
    </row>
    <row r="29" spans="1:26" ht="15.75" customHeight="1" x14ac:dyDescent="0.25">
      <c r="A29" s="10"/>
      <c r="B29" s="21">
        <v>45684</v>
      </c>
      <c r="C29" s="18"/>
      <c r="D29" s="18" t="s">
        <v>103</v>
      </c>
      <c r="E29" s="18" t="s">
        <v>104</v>
      </c>
      <c r="F29" s="18" t="s">
        <v>43</v>
      </c>
      <c r="G29" s="18"/>
      <c r="H29" s="21">
        <v>45684</v>
      </c>
      <c r="I29" s="22"/>
      <c r="J29" s="18"/>
      <c r="K29" s="18" t="s">
        <v>154</v>
      </c>
      <c r="L29" s="19">
        <v>180</v>
      </c>
      <c r="M29" s="20"/>
      <c r="N29" s="17" t="s">
        <v>44</v>
      </c>
      <c r="O29" s="18" t="s">
        <v>155</v>
      </c>
      <c r="P29" s="17" t="s">
        <v>156</v>
      </c>
      <c r="Q29" s="19">
        <v>40</v>
      </c>
      <c r="R29" s="20"/>
      <c r="S29" s="17" t="s">
        <v>45</v>
      </c>
      <c r="T29" s="17" t="s">
        <v>44</v>
      </c>
      <c r="U29" s="19">
        <f>Table_2[[#This Row],[VALOR]]-Table_2[[#This Row],[ CUSTO]]</f>
        <v>140</v>
      </c>
      <c r="V29" s="19"/>
      <c r="W29" s="10"/>
      <c r="X29" s="10"/>
      <c r="Y29" s="10"/>
      <c r="Z29" s="10"/>
    </row>
    <row r="30" spans="1:26" ht="15.75" customHeight="1" x14ac:dyDescent="0.25">
      <c r="A30" s="10"/>
      <c r="B30" s="21">
        <v>45660</v>
      </c>
      <c r="C30" s="18"/>
      <c r="D30" s="18" t="s">
        <v>157</v>
      </c>
      <c r="E30" s="18" t="s">
        <v>158</v>
      </c>
      <c r="F30" s="18" t="s">
        <v>111</v>
      </c>
      <c r="G30" s="18"/>
      <c r="H30" s="21">
        <v>45685</v>
      </c>
      <c r="I30" s="22">
        <v>0.64583333333333337</v>
      </c>
      <c r="J30" s="18" t="s">
        <v>112</v>
      </c>
      <c r="K30" s="18" t="s">
        <v>100</v>
      </c>
      <c r="L30" s="19">
        <v>120</v>
      </c>
      <c r="M30" s="20"/>
      <c r="N30" s="17" t="s">
        <v>44</v>
      </c>
      <c r="O30" s="18" t="s">
        <v>57</v>
      </c>
      <c r="P30" s="17"/>
      <c r="Q30" s="19"/>
      <c r="R30" s="18"/>
      <c r="S30" s="17" t="s">
        <v>45</v>
      </c>
      <c r="T30" s="17" t="s">
        <v>44</v>
      </c>
      <c r="U30" s="19">
        <f>Table_2[[#This Row],[VALOR]]-Table_2[[#This Row],[ CUSTO]]</f>
        <v>120</v>
      </c>
      <c r="V30" s="19"/>
      <c r="W30" s="10"/>
      <c r="X30" s="10"/>
      <c r="Y30" s="10"/>
      <c r="Z30" s="10"/>
    </row>
    <row r="31" spans="1:26" ht="25.5" x14ac:dyDescent="0.25">
      <c r="A31" s="10"/>
      <c r="B31" s="21">
        <v>45663</v>
      </c>
      <c r="C31" s="18"/>
      <c r="D31" s="18" t="s">
        <v>58</v>
      </c>
      <c r="E31" s="18" t="s">
        <v>59</v>
      </c>
      <c r="F31" s="18" t="s">
        <v>60</v>
      </c>
      <c r="G31" s="18" t="s">
        <v>159</v>
      </c>
      <c r="H31" s="21">
        <v>45685</v>
      </c>
      <c r="I31" s="22">
        <v>0.66319444444444442</v>
      </c>
      <c r="J31" s="18" t="s">
        <v>160</v>
      </c>
      <c r="K31" s="18" t="s">
        <v>63</v>
      </c>
      <c r="L31" s="19">
        <v>200</v>
      </c>
      <c r="M31" s="20">
        <v>45688</v>
      </c>
      <c r="N31" s="17" t="s">
        <v>44</v>
      </c>
      <c r="O31" s="18" t="s">
        <v>64</v>
      </c>
      <c r="P31" s="17" t="s">
        <v>65</v>
      </c>
      <c r="Q31" s="19">
        <v>50</v>
      </c>
      <c r="R31" s="21" t="s">
        <v>84</v>
      </c>
      <c r="S31" s="17" t="s">
        <v>45</v>
      </c>
      <c r="T31" s="17" t="s">
        <v>44</v>
      </c>
      <c r="U31" s="19">
        <f>Table_2[[#This Row],[VALOR]]-Table_2[[#This Row],[ CUSTO]]</f>
        <v>150</v>
      </c>
      <c r="V31" s="19"/>
      <c r="W31" s="10"/>
      <c r="X31" s="10"/>
      <c r="Y31" s="10"/>
      <c r="Z31" s="10"/>
    </row>
    <row r="32" spans="1:26" ht="25.5" x14ac:dyDescent="0.25">
      <c r="A32" s="10"/>
      <c r="B32" s="21">
        <v>45671</v>
      </c>
      <c r="C32" s="18"/>
      <c r="D32" s="18" t="s">
        <v>126</v>
      </c>
      <c r="E32" s="18" t="s">
        <v>127</v>
      </c>
      <c r="F32" s="18" t="s">
        <v>74</v>
      </c>
      <c r="G32" s="18" t="s">
        <v>161</v>
      </c>
      <c r="H32" s="21">
        <v>45685</v>
      </c>
      <c r="I32" s="22">
        <v>0.39583333333333331</v>
      </c>
      <c r="J32" s="18" t="s">
        <v>162</v>
      </c>
      <c r="K32" s="18" t="s">
        <v>56</v>
      </c>
      <c r="L32" s="19">
        <v>200</v>
      </c>
      <c r="M32" s="20">
        <v>45693</v>
      </c>
      <c r="N32" s="17" t="s">
        <v>44</v>
      </c>
      <c r="O32" s="18" t="s">
        <v>70</v>
      </c>
      <c r="P32" s="17" t="s">
        <v>71</v>
      </c>
      <c r="Q32" s="19">
        <v>70</v>
      </c>
      <c r="R32" s="21"/>
      <c r="S32" s="17" t="s">
        <v>45</v>
      </c>
      <c r="T32" s="17" t="s">
        <v>44</v>
      </c>
      <c r="U32" s="19">
        <f>Table_2[[#This Row],[VALOR]]-Table_2[[#This Row],[ CUSTO]]</f>
        <v>130</v>
      </c>
      <c r="V32" s="19"/>
      <c r="W32" s="10"/>
      <c r="X32" s="10"/>
      <c r="Y32" s="10"/>
      <c r="Z32" s="10"/>
    </row>
    <row r="33" spans="1:26" ht="25.5" x14ac:dyDescent="0.25">
      <c r="A33" s="10"/>
      <c r="B33" s="21">
        <v>45674</v>
      </c>
      <c r="C33" s="18"/>
      <c r="D33" s="18" t="s">
        <v>163</v>
      </c>
      <c r="E33" s="18" t="s">
        <v>164</v>
      </c>
      <c r="F33" s="18" t="s">
        <v>165</v>
      </c>
      <c r="G33" s="18" t="s">
        <v>166</v>
      </c>
      <c r="H33" s="21">
        <v>45685</v>
      </c>
      <c r="I33" s="22">
        <v>0.47916666666666669</v>
      </c>
      <c r="J33" s="18" t="s">
        <v>167</v>
      </c>
      <c r="K33" s="18" t="s">
        <v>168</v>
      </c>
      <c r="L33" s="19">
        <v>120</v>
      </c>
      <c r="M33" s="20"/>
      <c r="N33" s="17" t="s">
        <v>44</v>
      </c>
      <c r="O33" s="18" t="s">
        <v>169</v>
      </c>
      <c r="P33" s="17" t="s">
        <v>170</v>
      </c>
      <c r="Q33" s="19">
        <v>70</v>
      </c>
      <c r="R33" s="18"/>
      <c r="S33" s="17" t="s">
        <v>45</v>
      </c>
      <c r="T33" s="17" t="s">
        <v>44</v>
      </c>
      <c r="U33" s="19">
        <f>Table_2[[#This Row],[VALOR]]-Table_2[[#This Row],[ CUSTO]]</f>
        <v>50</v>
      </c>
      <c r="V33" s="19"/>
      <c r="W33" s="10"/>
      <c r="X33" s="10"/>
      <c r="Y33" s="10"/>
      <c r="Z33" s="10"/>
    </row>
    <row r="34" spans="1:26" ht="25.5" x14ac:dyDescent="0.25">
      <c r="A34" s="10"/>
      <c r="B34" s="21">
        <v>45681</v>
      </c>
      <c r="C34" s="18"/>
      <c r="D34" s="18" t="s">
        <v>171</v>
      </c>
      <c r="E34" s="18" t="s">
        <v>172</v>
      </c>
      <c r="F34" s="18" t="s">
        <v>74</v>
      </c>
      <c r="G34" s="18" t="s">
        <v>173</v>
      </c>
      <c r="H34" s="21">
        <v>45685</v>
      </c>
      <c r="I34" s="22">
        <v>0.4375</v>
      </c>
      <c r="J34" s="18" t="s">
        <v>174</v>
      </c>
      <c r="K34" s="18" t="s">
        <v>175</v>
      </c>
      <c r="L34" s="19">
        <v>200</v>
      </c>
      <c r="M34" s="20">
        <v>45688</v>
      </c>
      <c r="N34" s="17" t="s">
        <v>44</v>
      </c>
      <c r="O34" s="18" t="s">
        <v>176</v>
      </c>
      <c r="P34" s="17" t="s">
        <v>177</v>
      </c>
      <c r="Q34" s="19">
        <v>120</v>
      </c>
      <c r="R34" s="20"/>
      <c r="S34" s="17" t="s">
        <v>45</v>
      </c>
      <c r="T34" s="17" t="s">
        <v>44</v>
      </c>
      <c r="U34" s="19">
        <f>Table_2[[#This Row],[VALOR]]-Table_2[[#This Row],[ CUSTO]]</f>
        <v>80</v>
      </c>
      <c r="V34" s="19"/>
      <c r="W34" s="10"/>
      <c r="X34" s="10"/>
      <c r="Y34" s="10"/>
      <c r="Z34" s="10"/>
    </row>
    <row r="35" spans="1:26" ht="25.5" x14ac:dyDescent="0.25">
      <c r="A35" s="10"/>
      <c r="B35" s="21">
        <v>45684</v>
      </c>
      <c r="C35" s="18"/>
      <c r="D35" s="18" t="s">
        <v>58</v>
      </c>
      <c r="E35" s="18" t="s">
        <v>59</v>
      </c>
      <c r="F35" s="18" t="s">
        <v>60</v>
      </c>
      <c r="G35" s="18" t="s">
        <v>178</v>
      </c>
      <c r="H35" s="21">
        <v>45685</v>
      </c>
      <c r="I35" s="22">
        <v>0.44444444444444442</v>
      </c>
      <c r="J35" s="18" t="s">
        <v>179</v>
      </c>
      <c r="K35" s="18" t="s">
        <v>63</v>
      </c>
      <c r="L35" s="19"/>
      <c r="M35" s="20" t="s">
        <v>180</v>
      </c>
      <c r="N35" s="17"/>
      <c r="O35" s="18" t="s">
        <v>64</v>
      </c>
      <c r="P35" s="17" t="s">
        <v>65</v>
      </c>
      <c r="Q35" s="19"/>
      <c r="R35" s="18"/>
      <c r="S35" s="17"/>
      <c r="T35" s="17" t="s">
        <v>44</v>
      </c>
      <c r="U35" s="19">
        <f>Table_2[[#This Row],[VALOR]]-Table_2[[#This Row],[ CUSTO]]</f>
        <v>0</v>
      </c>
      <c r="V35" s="19"/>
      <c r="W35" s="10"/>
      <c r="X35" s="10"/>
      <c r="Y35" s="10"/>
      <c r="Z35" s="10"/>
    </row>
    <row r="36" spans="1:26" ht="25.5" x14ac:dyDescent="0.25">
      <c r="A36" s="10"/>
      <c r="B36" s="21">
        <v>45685</v>
      </c>
      <c r="C36" s="18"/>
      <c r="D36" s="18" t="s">
        <v>58</v>
      </c>
      <c r="E36" s="18" t="s">
        <v>59</v>
      </c>
      <c r="F36" s="18" t="s">
        <v>60</v>
      </c>
      <c r="G36" s="18" t="s">
        <v>181</v>
      </c>
      <c r="H36" s="21">
        <v>45685</v>
      </c>
      <c r="I36" s="22">
        <v>0.36458333333333331</v>
      </c>
      <c r="J36" s="18" t="s">
        <v>160</v>
      </c>
      <c r="K36" s="18" t="s">
        <v>63</v>
      </c>
      <c r="L36" s="19">
        <v>200</v>
      </c>
      <c r="M36" s="20">
        <v>45688</v>
      </c>
      <c r="N36" s="17" t="s">
        <v>44</v>
      </c>
      <c r="O36" s="18" t="s">
        <v>64</v>
      </c>
      <c r="P36" s="17" t="s">
        <v>65</v>
      </c>
      <c r="Q36" s="19">
        <v>80</v>
      </c>
      <c r="R36" s="20"/>
      <c r="S36" s="17" t="s">
        <v>45</v>
      </c>
      <c r="T36" s="17" t="s">
        <v>44</v>
      </c>
      <c r="U36" s="19">
        <f>Table_2[[#This Row],[VALOR]]-Table_2[[#This Row],[ CUSTO]]</f>
        <v>120</v>
      </c>
      <c r="V36" s="19"/>
      <c r="W36" s="10"/>
      <c r="X36" s="10"/>
      <c r="Y36" s="10"/>
      <c r="Z36" s="10"/>
    </row>
    <row r="37" spans="1:26" ht="25.5" x14ac:dyDescent="0.25">
      <c r="A37" s="10"/>
      <c r="B37" s="21">
        <v>45663</v>
      </c>
      <c r="C37" s="18"/>
      <c r="D37" s="18" t="s">
        <v>58</v>
      </c>
      <c r="E37" s="18" t="s">
        <v>59</v>
      </c>
      <c r="F37" s="18" t="s">
        <v>182</v>
      </c>
      <c r="G37" s="18" t="s">
        <v>183</v>
      </c>
      <c r="H37" s="21">
        <v>45686</v>
      </c>
      <c r="I37" s="22">
        <v>0.53472222222222221</v>
      </c>
      <c r="J37" s="18" t="s">
        <v>62</v>
      </c>
      <c r="K37" s="18" t="s">
        <v>63</v>
      </c>
      <c r="L37" s="19"/>
      <c r="M37" s="20">
        <v>45688</v>
      </c>
      <c r="N37" s="17" t="s">
        <v>44</v>
      </c>
      <c r="O37" s="18" t="s">
        <v>64</v>
      </c>
      <c r="P37" s="17" t="s">
        <v>65</v>
      </c>
      <c r="Q37" s="19">
        <v>50</v>
      </c>
      <c r="R37" s="21" t="s">
        <v>84</v>
      </c>
      <c r="S37" s="17" t="s">
        <v>45</v>
      </c>
      <c r="T37" s="17" t="s">
        <v>44</v>
      </c>
      <c r="U37" s="19">
        <f>Table_2[[#This Row],[VALOR]]-Table_2[[#This Row],[ CUSTO]]</f>
        <v>-50</v>
      </c>
      <c r="V37" s="19"/>
      <c r="W37" s="10"/>
      <c r="X37" s="10"/>
      <c r="Y37" s="10"/>
      <c r="Z37" s="10"/>
    </row>
    <row r="38" spans="1:26" ht="25.5" x14ac:dyDescent="0.25">
      <c r="A38" s="10"/>
      <c r="B38" s="21">
        <v>45663</v>
      </c>
      <c r="C38" s="18"/>
      <c r="D38" s="18" t="s">
        <v>58</v>
      </c>
      <c r="E38" s="18" t="s">
        <v>59</v>
      </c>
      <c r="F38" s="18" t="s">
        <v>66</v>
      </c>
      <c r="G38" s="18" t="s">
        <v>184</v>
      </c>
      <c r="H38" s="21">
        <v>45686</v>
      </c>
      <c r="I38" s="22">
        <v>0.59722222222222221</v>
      </c>
      <c r="J38" s="18" t="s">
        <v>185</v>
      </c>
      <c r="K38" s="18" t="s">
        <v>168</v>
      </c>
      <c r="L38" s="19">
        <v>200</v>
      </c>
      <c r="M38" s="20">
        <v>45688</v>
      </c>
      <c r="N38" s="17" t="s">
        <v>44</v>
      </c>
      <c r="O38" s="18" t="s">
        <v>169</v>
      </c>
      <c r="P38" s="17" t="s">
        <v>170</v>
      </c>
      <c r="Q38" s="19">
        <v>50</v>
      </c>
      <c r="R38" s="21"/>
      <c r="S38" s="17" t="s">
        <v>45</v>
      </c>
      <c r="T38" s="17" t="s">
        <v>44</v>
      </c>
      <c r="U38" s="19">
        <f>Table_2[[#This Row],[VALOR]]-Table_2[[#This Row],[ CUSTO]]</f>
        <v>150</v>
      </c>
      <c r="V38" s="19"/>
      <c r="W38" s="10"/>
      <c r="X38" s="10"/>
      <c r="Y38" s="10"/>
      <c r="Z38" s="10"/>
    </row>
    <row r="39" spans="1:26" x14ac:dyDescent="0.25">
      <c r="A39" s="10"/>
      <c r="B39" s="21">
        <v>45681</v>
      </c>
      <c r="C39" s="18"/>
      <c r="D39" s="18" t="s">
        <v>72</v>
      </c>
      <c r="E39" s="18" t="s">
        <v>73</v>
      </c>
      <c r="F39" s="18" t="s">
        <v>148</v>
      </c>
      <c r="G39" s="18" t="s">
        <v>186</v>
      </c>
      <c r="H39" s="21">
        <v>45686</v>
      </c>
      <c r="I39" s="22"/>
      <c r="J39" s="18" t="s">
        <v>187</v>
      </c>
      <c r="K39" s="18" t="s">
        <v>188</v>
      </c>
      <c r="L39" s="19">
        <v>200</v>
      </c>
      <c r="M39" s="20">
        <v>45726</v>
      </c>
      <c r="N39" s="17" t="s">
        <v>44</v>
      </c>
      <c r="O39" s="18" t="s">
        <v>189</v>
      </c>
      <c r="P39" s="17" t="s">
        <v>190</v>
      </c>
      <c r="Q39" s="19">
        <v>50</v>
      </c>
      <c r="R39" s="18"/>
      <c r="S39" s="17" t="s">
        <v>45</v>
      </c>
      <c r="T39" s="17" t="s">
        <v>44</v>
      </c>
      <c r="U39" s="19">
        <f>Table_2[[#This Row],[VALOR]]-Table_2[[#This Row],[ CUSTO]]</f>
        <v>150</v>
      </c>
      <c r="V39" s="19"/>
      <c r="W39" s="10"/>
      <c r="X39" s="10"/>
      <c r="Y39" s="10"/>
      <c r="Z39" s="10"/>
    </row>
    <row r="40" spans="1:26" ht="25.5" x14ac:dyDescent="0.25">
      <c r="A40" s="10"/>
      <c r="B40" s="21">
        <v>45681</v>
      </c>
      <c r="C40" s="18"/>
      <c r="D40" s="18" t="s">
        <v>72</v>
      </c>
      <c r="E40" s="18" t="s">
        <v>73</v>
      </c>
      <c r="F40" s="18" t="s">
        <v>182</v>
      </c>
      <c r="G40" s="18" t="s">
        <v>191</v>
      </c>
      <c r="H40" s="21">
        <v>45686</v>
      </c>
      <c r="I40" s="22">
        <v>0.44444444444444442</v>
      </c>
      <c r="J40" s="18" t="s">
        <v>68</v>
      </c>
      <c r="K40" s="18" t="s">
        <v>192</v>
      </c>
      <c r="L40" s="19">
        <v>300</v>
      </c>
      <c r="M40" s="20">
        <v>45726</v>
      </c>
      <c r="N40" s="17" t="s">
        <v>44</v>
      </c>
      <c r="O40" s="18" t="s">
        <v>193</v>
      </c>
      <c r="P40" s="17" t="s">
        <v>194</v>
      </c>
      <c r="Q40" s="19">
        <v>120</v>
      </c>
      <c r="R40" s="20"/>
      <c r="S40" s="17" t="s">
        <v>45</v>
      </c>
      <c r="T40" s="17" t="s">
        <v>44</v>
      </c>
      <c r="U40" s="19">
        <f>Table_2[[#This Row],[VALOR]]-Table_2[[#This Row],[ CUSTO]]</f>
        <v>180</v>
      </c>
      <c r="V40" s="19"/>
      <c r="W40" s="10"/>
      <c r="X40" s="10"/>
      <c r="Y40" s="10"/>
      <c r="Z40" s="10"/>
    </row>
    <row r="41" spans="1:26" ht="25.5" x14ac:dyDescent="0.25">
      <c r="A41" s="10"/>
      <c r="B41" s="21">
        <v>45681</v>
      </c>
      <c r="C41" s="18"/>
      <c r="D41" s="18" t="s">
        <v>72</v>
      </c>
      <c r="E41" s="18" t="s">
        <v>73</v>
      </c>
      <c r="F41" s="18" t="s">
        <v>182</v>
      </c>
      <c r="G41" s="18" t="s">
        <v>195</v>
      </c>
      <c r="H41" s="21">
        <v>45686</v>
      </c>
      <c r="I41" s="22">
        <v>0.61458333333333337</v>
      </c>
      <c r="J41" s="18" t="s">
        <v>68</v>
      </c>
      <c r="K41" s="18" t="s">
        <v>196</v>
      </c>
      <c r="L41" s="19">
        <v>450</v>
      </c>
      <c r="M41" s="20">
        <v>45726</v>
      </c>
      <c r="N41" s="17" t="s">
        <v>44</v>
      </c>
      <c r="O41" s="18" t="s">
        <v>197</v>
      </c>
      <c r="P41" s="17" t="s">
        <v>198</v>
      </c>
      <c r="Q41" s="19">
        <v>200</v>
      </c>
      <c r="R41" s="20"/>
      <c r="S41" s="17" t="s">
        <v>45</v>
      </c>
      <c r="T41" s="17" t="s">
        <v>44</v>
      </c>
      <c r="U41" s="19">
        <f>Table_2[[#This Row],[VALOR]]-Table_2[[#This Row],[ CUSTO]]</f>
        <v>250</v>
      </c>
      <c r="V41" s="19"/>
      <c r="W41" s="10"/>
      <c r="X41" s="10"/>
      <c r="Y41" s="10"/>
      <c r="Z41" s="10"/>
    </row>
    <row r="42" spans="1:26" ht="25.5" x14ac:dyDescent="0.25">
      <c r="A42" s="10"/>
      <c r="B42" s="21">
        <v>45681</v>
      </c>
      <c r="C42" s="18"/>
      <c r="D42" s="18" t="s">
        <v>72</v>
      </c>
      <c r="E42" s="18" t="s">
        <v>73</v>
      </c>
      <c r="F42" s="18" t="s">
        <v>182</v>
      </c>
      <c r="G42" s="18" t="s">
        <v>199</v>
      </c>
      <c r="H42" s="21">
        <v>45686</v>
      </c>
      <c r="I42" s="22">
        <v>0.65972222222222221</v>
      </c>
      <c r="J42" s="18" t="s">
        <v>68</v>
      </c>
      <c r="K42" s="18" t="s">
        <v>200</v>
      </c>
      <c r="L42" s="19">
        <v>300</v>
      </c>
      <c r="M42" s="20">
        <v>45726</v>
      </c>
      <c r="N42" s="17" t="s">
        <v>44</v>
      </c>
      <c r="O42" s="18" t="s">
        <v>201</v>
      </c>
      <c r="P42" s="17" t="s">
        <v>202</v>
      </c>
      <c r="Q42" s="19">
        <v>80</v>
      </c>
      <c r="R42" s="20"/>
      <c r="S42" s="17" t="s">
        <v>45</v>
      </c>
      <c r="T42" s="17" t="s">
        <v>44</v>
      </c>
      <c r="U42" s="19">
        <f>Table_2[[#This Row],[VALOR]]-Table_2[[#This Row],[ CUSTO]]</f>
        <v>220</v>
      </c>
      <c r="V42" s="19"/>
      <c r="W42" s="10"/>
      <c r="X42" s="10"/>
      <c r="Y42" s="10"/>
      <c r="Z42" s="10"/>
    </row>
    <row r="43" spans="1:26" x14ac:dyDescent="0.25">
      <c r="A43" s="10"/>
      <c r="B43" s="21">
        <v>45684</v>
      </c>
      <c r="C43" s="18"/>
      <c r="D43" s="18" t="s">
        <v>203</v>
      </c>
      <c r="E43" s="18" t="s">
        <v>204</v>
      </c>
      <c r="F43" s="18" t="s">
        <v>66</v>
      </c>
      <c r="G43" s="18"/>
      <c r="H43" s="21">
        <v>45687</v>
      </c>
      <c r="I43" s="22">
        <v>0.36805555555555558</v>
      </c>
      <c r="J43" s="18" t="s">
        <v>205</v>
      </c>
      <c r="K43" s="18" t="s">
        <v>206</v>
      </c>
      <c r="L43" s="19">
        <v>400</v>
      </c>
      <c r="M43" s="20"/>
      <c r="N43" s="17" t="s">
        <v>44</v>
      </c>
      <c r="O43" s="18" t="s">
        <v>207</v>
      </c>
      <c r="P43" s="17" t="s">
        <v>208</v>
      </c>
      <c r="Q43" s="19">
        <v>80</v>
      </c>
      <c r="R43" s="18"/>
      <c r="S43" s="17" t="s">
        <v>45</v>
      </c>
      <c r="T43" s="17" t="s">
        <v>44</v>
      </c>
      <c r="U43" s="19">
        <f>Table_2[[#This Row],[VALOR]]-Table_2[[#This Row],[ CUSTO]]</f>
        <v>320</v>
      </c>
      <c r="V43" s="19"/>
      <c r="W43" s="10"/>
      <c r="X43" s="10"/>
      <c r="Y43" s="10"/>
      <c r="Z43" s="10"/>
    </row>
    <row r="44" spans="1:26" x14ac:dyDescent="0.25">
      <c r="A44" s="10"/>
      <c r="B44" s="21">
        <v>45686</v>
      </c>
      <c r="C44" s="18"/>
      <c r="D44" s="18" t="s">
        <v>52</v>
      </c>
      <c r="E44" s="18" t="s">
        <v>53</v>
      </c>
      <c r="F44" s="21" t="s">
        <v>54</v>
      </c>
      <c r="G44" s="18"/>
      <c r="H44" s="21">
        <v>45687</v>
      </c>
      <c r="I44" s="22">
        <v>0.41666666666666669</v>
      </c>
      <c r="J44" s="18"/>
      <c r="K44" s="18" t="s">
        <v>209</v>
      </c>
      <c r="L44" s="19">
        <v>150</v>
      </c>
      <c r="M44" s="20"/>
      <c r="N44" s="17" t="s">
        <v>44</v>
      </c>
      <c r="O44" s="18" t="s">
        <v>210</v>
      </c>
      <c r="P44" s="17" t="s">
        <v>211</v>
      </c>
      <c r="Q44" s="19">
        <v>30</v>
      </c>
      <c r="R44" s="18"/>
      <c r="S44" s="17" t="s">
        <v>45</v>
      </c>
      <c r="T44" s="17" t="s">
        <v>44</v>
      </c>
      <c r="U44" s="19">
        <f>Table_2[[#This Row],[VALOR]]-Table_2[[#This Row],[ CUSTO]]</f>
        <v>120</v>
      </c>
      <c r="V44" s="19"/>
      <c r="W44" s="10"/>
      <c r="X44" s="10"/>
      <c r="Y44" s="10"/>
      <c r="Z44" s="10"/>
    </row>
    <row r="45" spans="1:26" ht="25.5" x14ac:dyDescent="0.25">
      <c r="A45" s="10"/>
      <c r="B45" s="21">
        <v>45663</v>
      </c>
      <c r="C45" s="18"/>
      <c r="D45" s="18" t="s">
        <v>58</v>
      </c>
      <c r="E45" s="18" t="s">
        <v>59</v>
      </c>
      <c r="F45" s="18" t="s">
        <v>182</v>
      </c>
      <c r="G45" s="18" t="s">
        <v>212</v>
      </c>
      <c r="H45" s="21">
        <v>45688</v>
      </c>
      <c r="I45" s="22">
        <v>0.63194444444444442</v>
      </c>
      <c r="J45" s="18" t="s">
        <v>213</v>
      </c>
      <c r="K45" s="18" t="s">
        <v>83</v>
      </c>
      <c r="L45" s="19">
        <v>200</v>
      </c>
      <c r="M45" s="20">
        <v>45688</v>
      </c>
      <c r="N45" s="17" t="s">
        <v>44</v>
      </c>
      <c r="O45" s="18" t="s">
        <v>64</v>
      </c>
      <c r="P45" s="17" t="s">
        <v>65</v>
      </c>
      <c r="Q45" s="19">
        <v>70</v>
      </c>
      <c r="R45" s="18" t="s">
        <v>84</v>
      </c>
      <c r="S45" s="17" t="s">
        <v>45</v>
      </c>
      <c r="T45" s="17" t="s">
        <v>44</v>
      </c>
      <c r="U45" s="19">
        <f>Table_2[[#This Row],[VALOR]]-Table_2[[#This Row],[ CUSTO]]</f>
        <v>130</v>
      </c>
      <c r="V45" s="19"/>
      <c r="W45" s="10"/>
      <c r="X45" s="10"/>
      <c r="Y45" s="10"/>
      <c r="Z45" s="10"/>
    </row>
    <row r="46" spans="1:26" ht="15.75" customHeight="1" x14ac:dyDescent="0.25">
      <c r="A46" s="10"/>
      <c r="B46" s="21">
        <v>45687</v>
      </c>
      <c r="C46" s="18"/>
      <c r="D46" s="18" t="s">
        <v>214</v>
      </c>
      <c r="E46" s="18" t="s">
        <v>215</v>
      </c>
      <c r="F46" s="18" t="s">
        <v>165</v>
      </c>
      <c r="G46" s="18"/>
      <c r="H46" s="21">
        <v>45688</v>
      </c>
      <c r="I46" s="22">
        <v>0.41875000000000001</v>
      </c>
      <c r="J46" s="18" t="s">
        <v>216</v>
      </c>
      <c r="K46" s="18" t="s">
        <v>217</v>
      </c>
      <c r="L46" s="19">
        <v>250</v>
      </c>
      <c r="M46" s="20">
        <v>45688</v>
      </c>
      <c r="N46" s="17" t="s">
        <v>44</v>
      </c>
      <c r="O46" s="18" t="s">
        <v>218</v>
      </c>
      <c r="P46" s="17" t="s">
        <v>219</v>
      </c>
      <c r="Q46" s="19">
        <v>80</v>
      </c>
      <c r="R46" s="18"/>
      <c r="S46" s="17" t="s">
        <v>45</v>
      </c>
      <c r="T46" s="17" t="s">
        <v>44</v>
      </c>
      <c r="U46" s="19">
        <f>Table_2[[#This Row],[VALOR]]-Table_2[[#This Row],[ CUSTO]]</f>
        <v>170</v>
      </c>
      <c r="V46" s="19"/>
      <c r="W46" s="10"/>
      <c r="X46" s="10"/>
      <c r="Y46" s="10"/>
      <c r="Z46" s="10"/>
    </row>
    <row r="47" spans="1:26" ht="38.25" x14ac:dyDescent="0.25">
      <c r="A47" s="10"/>
      <c r="B47" s="21">
        <v>45687</v>
      </c>
      <c r="C47" s="18"/>
      <c r="D47" s="18" t="s">
        <v>220</v>
      </c>
      <c r="E47" s="18" t="s">
        <v>221</v>
      </c>
      <c r="F47" s="18" t="s">
        <v>165</v>
      </c>
      <c r="G47" s="18" t="s">
        <v>222</v>
      </c>
      <c r="H47" s="21">
        <v>45688</v>
      </c>
      <c r="I47" s="22">
        <v>0.6875</v>
      </c>
      <c r="J47" s="18" t="s">
        <v>223</v>
      </c>
      <c r="K47" s="18" t="s">
        <v>56</v>
      </c>
      <c r="L47" s="19">
        <v>180</v>
      </c>
      <c r="M47" s="20">
        <v>45688</v>
      </c>
      <c r="N47" s="17" t="s">
        <v>44</v>
      </c>
      <c r="O47" s="18" t="s">
        <v>224</v>
      </c>
      <c r="P47" s="17" t="s">
        <v>225</v>
      </c>
      <c r="Q47" s="19">
        <v>80</v>
      </c>
      <c r="R47" s="21"/>
      <c r="S47" s="17" t="s">
        <v>45</v>
      </c>
      <c r="T47" s="17" t="s">
        <v>44</v>
      </c>
      <c r="U47" s="19">
        <f>Table_2[[#This Row],[VALOR]]-Table_2[[#This Row],[ CUSTO]]</f>
        <v>100</v>
      </c>
      <c r="V47" s="19"/>
      <c r="W47" s="10"/>
      <c r="X47" s="10"/>
      <c r="Y47" s="10"/>
      <c r="Z47" s="10"/>
    </row>
    <row r="48" spans="1:26" ht="15.75" customHeight="1" x14ac:dyDescent="0.25">
      <c r="A48" s="10"/>
      <c r="B48" s="21">
        <v>45688</v>
      </c>
      <c r="C48" s="18"/>
      <c r="D48" s="18" t="s">
        <v>52</v>
      </c>
      <c r="E48" s="18" t="s">
        <v>53</v>
      </c>
      <c r="F48" s="18" t="s">
        <v>54</v>
      </c>
      <c r="G48" s="18"/>
      <c r="H48" s="21">
        <v>45688</v>
      </c>
      <c r="I48" s="22">
        <v>0.5</v>
      </c>
      <c r="J48" s="18"/>
      <c r="K48" s="18" t="s">
        <v>226</v>
      </c>
      <c r="L48" s="19">
        <f>407.4</f>
        <v>407.4</v>
      </c>
      <c r="M48" s="20"/>
      <c r="N48" s="17" t="s">
        <v>44</v>
      </c>
      <c r="O48" s="18" t="s">
        <v>227</v>
      </c>
      <c r="P48" s="17" t="s">
        <v>228</v>
      </c>
      <c r="Q48" s="19">
        <v>107.4</v>
      </c>
      <c r="R48" s="18"/>
      <c r="S48" s="17" t="s">
        <v>45</v>
      </c>
      <c r="T48" s="17" t="s">
        <v>44</v>
      </c>
      <c r="U48" s="19">
        <f>Table_2[[#This Row],[VALOR]]-Table_2[[#This Row],[ CUSTO]]</f>
        <v>300</v>
      </c>
      <c r="V48" s="19"/>
      <c r="W48" s="10"/>
      <c r="X48" s="10"/>
      <c r="Y48" s="10"/>
      <c r="Z48" s="10"/>
    </row>
    <row r="49" spans="1:26" ht="15.75" customHeight="1" x14ac:dyDescent="0.25">
      <c r="A49" s="10"/>
      <c r="B49" s="21"/>
      <c r="C49" s="18"/>
      <c r="D49" s="18"/>
      <c r="E49" s="18"/>
      <c r="F49" s="18"/>
      <c r="G49" s="18"/>
      <c r="H49" s="21"/>
      <c r="I49" s="22"/>
      <c r="J49" s="18"/>
      <c r="K49" s="18"/>
      <c r="L49" s="19"/>
      <c r="M49" s="20"/>
      <c r="N49" s="17"/>
      <c r="O49" s="18"/>
      <c r="P49" s="17"/>
      <c r="Q49" s="19"/>
      <c r="R49" s="18"/>
      <c r="S49" s="17"/>
      <c r="T49" s="17"/>
      <c r="U49" s="19">
        <f>Table_2[[#This Row],[VALOR]]-Table_2[[#This Row],[ CUSTO]]</f>
        <v>0</v>
      </c>
      <c r="V49" s="19"/>
      <c r="W49" s="10"/>
      <c r="X49" s="10"/>
      <c r="Y49" s="10"/>
      <c r="Z49" s="10"/>
    </row>
    <row r="50" spans="1:26" ht="15.75" customHeight="1" x14ac:dyDescent="0.25">
      <c r="A50" s="10"/>
      <c r="B50" s="21"/>
      <c r="C50" s="18"/>
      <c r="D50" s="18"/>
      <c r="E50" s="18"/>
      <c r="F50" s="18"/>
      <c r="G50" s="18"/>
      <c r="H50" s="21"/>
      <c r="I50" s="22"/>
      <c r="J50" s="18"/>
      <c r="K50" s="18"/>
      <c r="L50" s="19"/>
      <c r="M50" s="20"/>
      <c r="N50" s="17"/>
      <c r="O50" s="18"/>
      <c r="P50" s="17"/>
      <c r="Q50" s="19"/>
      <c r="R50" s="18"/>
      <c r="S50" s="17"/>
      <c r="T50" s="17"/>
      <c r="U50" s="19">
        <f>Table_2[[#This Row],[VALOR]]-Table_2[[#This Row],[ CUSTO]]</f>
        <v>0</v>
      </c>
      <c r="V50" s="19"/>
      <c r="W50" s="10"/>
      <c r="X50" s="10"/>
      <c r="Y50" s="10"/>
      <c r="Z50" s="10"/>
    </row>
    <row r="51" spans="1:26" ht="15.75" customHeight="1" x14ac:dyDescent="0.25">
      <c r="A51" s="10"/>
      <c r="B51" s="21"/>
      <c r="C51" s="18"/>
      <c r="D51" s="18"/>
      <c r="E51" s="18"/>
      <c r="F51" s="18"/>
      <c r="G51" s="18"/>
      <c r="H51" s="21"/>
      <c r="I51" s="22"/>
      <c r="J51" s="18"/>
      <c r="K51" s="18"/>
      <c r="L51" s="19"/>
      <c r="M51" s="20"/>
      <c r="N51" s="17"/>
      <c r="O51" s="18"/>
      <c r="P51" s="17"/>
      <c r="Q51" s="19"/>
      <c r="R51" s="18"/>
      <c r="S51" s="17"/>
      <c r="T51" s="17"/>
      <c r="U51" s="19">
        <f>Table_2[[#This Row],[VALOR]]-Table_2[[#This Row],[ CUSTO]]</f>
        <v>0</v>
      </c>
      <c r="V51" s="19"/>
      <c r="W51" s="10"/>
      <c r="X51" s="10"/>
      <c r="Y51" s="10"/>
      <c r="Z51" s="10"/>
    </row>
    <row r="52" spans="1:26" ht="15.75" customHeight="1" x14ac:dyDescent="0.25">
      <c r="A52" s="10"/>
      <c r="B52" s="21"/>
      <c r="C52" s="18"/>
      <c r="D52" s="18"/>
      <c r="E52" s="18"/>
      <c r="F52" s="18"/>
      <c r="G52" s="18"/>
      <c r="H52" s="21"/>
      <c r="I52" s="22"/>
      <c r="J52" s="18"/>
      <c r="K52" s="18"/>
      <c r="L52" s="19"/>
      <c r="M52" s="20"/>
      <c r="N52" s="17"/>
      <c r="O52" s="18"/>
      <c r="P52" s="17"/>
      <c r="Q52" s="19"/>
      <c r="R52" s="18"/>
      <c r="S52" s="17"/>
      <c r="T52" s="17"/>
      <c r="U52" s="19">
        <f>Table_2[[#This Row],[VALOR]]-Table_2[[#This Row],[ CUSTO]]</f>
        <v>0</v>
      </c>
      <c r="V52" s="19"/>
      <c r="W52" s="10"/>
      <c r="X52" s="10"/>
      <c r="Y52" s="10"/>
      <c r="Z52" s="10"/>
    </row>
    <row r="53" spans="1:26" ht="15.75" customHeight="1" x14ac:dyDescent="0.25">
      <c r="A53" s="10"/>
      <c r="B53" s="21"/>
      <c r="C53" s="18"/>
      <c r="D53" s="18"/>
      <c r="E53" s="18"/>
      <c r="F53" s="18"/>
      <c r="G53" s="18"/>
      <c r="H53" s="21"/>
      <c r="I53" s="22"/>
      <c r="J53" s="18"/>
      <c r="K53" s="18"/>
      <c r="L53" s="19"/>
      <c r="M53" s="20"/>
      <c r="N53" s="17"/>
      <c r="O53" s="18"/>
      <c r="P53" s="17"/>
      <c r="Q53" s="19"/>
      <c r="R53" s="18"/>
      <c r="S53" s="17"/>
      <c r="T53" s="17"/>
      <c r="U53" s="19">
        <f>Table_2[[#This Row],[VALOR]]-Table_2[[#This Row],[ CUSTO]]</f>
        <v>0</v>
      </c>
      <c r="V53" s="19"/>
      <c r="W53" s="10"/>
      <c r="X53" s="10"/>
      <c r="Y53" s="10"/>
      <c r="Z53" s="10"/>
    </row>
    <row r="54" spans="1:26" ht="15.75" customHeight="1" x14ac:dyDescent="0.25">
      <c r="A54" s="10"/>
      <c r="B54" s="21"/>
      <c r="C54" s="18"/>
      <c r="D54" s="18"/>
      <c r="E54" s="18"/>
      <c r="F54" s="18"/>
      <c r="G54" s="18"/>
      <c r="H54" s="21"/>
      <c r="I54" s="22"/>
      <c r="J54" s="18"/>
      <c r="K54" s="18"/>
      <c r="L54" s="19"/>
      <c r="M54" s="20"/>
      <c r="N54" s="17"/>
      <c r="O54" s="18"/>
      <c r="P54" s="17"/>
      <c r="Q54" s="19"/>
      <c r="R54" s="18"/>
      <c r="S54" s="17"/>
      <c r="T54" s="17"/>
      <c r="U54" s="19">
        <f>Table_2[[#This Row],[VALOR]]-Table_2[[#This Row],[ CUSTO]]</f>
        <v>0</v>
      </c>
      <c r="V54" s="19"/>
      <c r="W54" s="10"/>
      <c r="X54" s="10"/>
      <c r="Y54" s="10"/>
      <c r="Z54" s="10"/>
    </row>
    <row r="55" spans="1:26" ht="15.75" customHeight="1" x14ac:dyDescent="0.25">
      <c r="A55" s="10"/>
      <c r="B55" s="21"/>
      <c r="C55" s="18"/>
      <c r="D55" s="18"/>
      <c r="E55" s="18"/>
      <c r="F55" s="18"/>
      <c r="G55" s="18"/>
      <c r="H55" s="21"/>
      <c r="I55" s="22"/>
      <c r="J55" s="18"/>
      <c r="K55" s="18"/>
      <c r="L55" s="19"/>
      <c r="M55" s="20"/>
      <c r="N55" s="17"/>
      <c r="O55" s="18"/>
      <c r="P55" s="17"/>
      <c r="Q55" s="19"/>
      <c r="R55" s="18"/>
      <c r="S55" s="17"/>
      <c r="T55" s="17"/>
      <c r="U55" s="19">
        <f>Table_2[[#This Row],[VALOR]]-Table_2[[#This Row],[ CUSTO]]</f>
        <v>0</v>
      </c>
      <c r="V55" s="19"/>
      <c r="W55" s="10"/>
      <c r="X55" s="10"/>
      <c r="Y55" s="10"/>
      <c r="Z55" s="10"/>
    </row>
    <row r="56" spans="1:26" ht="15.75" customHeight="1" x14ac:dyDescent="0.25">
      <c r="A56" s="10"/>
      <c r="B56" s="21"/>
      <c r="C56" s="18"/>
      <c r="D56" s="18"/>
      <c r="E56" s="18"/>
      <c r="F56" s="18"/>
      <c r="G56" s="18"/>
      <c r="H56" s="21"/>
      <c r="I56" s="22"/>
      <c r="J56" s="18"/>
      <c r="K56" s="18"/>
      <c r="L56" s="19"/>
      <c r="M56" s="20"/>
      <c r="N56" s="17"/>
      <c r="O56" s="18"/>
      <c r="P56" s="17"/>
      <c r="Q56" s="19"/>
      <c r="R56" s="18"/>
      <c r="S56" s="17"/>
      <c r="T56" s="17"/>
      <c r="U56" s="19">
        <f>Table_2[[#This Row],[VALOR]]-Table_2[[#This Row],[ CUSTO]]</f>
        <v>0</v>
      </c>
      <c r="V56" s="19"/>
      <c r="W56" s="10"/>
      <c r="X56" s="10"/>
      <c r="Y56" s="10"/>
      <c r="Z56" s="10"/>
    </row>
    <row r="57" spans="1:26" ht="15.75" customHeight="1" x14ac:dyDescent="0.25">
      <c r="A57" s="10"/>
      <c r="B57" s="21"/>
      <c r="C57" s="18"/>
      <c r="D57" s="18"/>
      <c r="E57" s="18"/>
      <c r="F57" s="18"/>
      <c r="G57" s="18"/>
      <c r="H57" s="21"/>
      <c r="I57" s="22"/>
      <c r="J57" s="18"/>
      <c r="K57" s="18"/>
      <c r="L57" s="19"/>
      <c r="M57" s="20"/>
      <c r="N57" s="17"/>
      <c r="O57" s="18"/>
      <c r="P57" s="17"/>
      <c r="Q57" s="19"/>
      <c r="R57" s="18"/>
      <c r="S57" s="17"/>
      <c r="T57" s="17"/>
      <c r="U57" s="19">
        <f>Table_2[[#This Row],[VALOR]]-Table_2[[#This Row],[ CUSTO]]</f>
        <v>0</v>
      </c>
      <c r="V57" s="19"/>
      <c r="W57" s="10"/>
      <c r="X57" s="10"/>
      <c r="Y57" s="10"/>
      <c r="Z57" s="10"/>
    </row>
    <row r="58" spans="1:26" ht="15.75" customHeight="1" x14ac:dyDescent="0.25">
      <c r="A58" s="10"/>
      <c r="B58" s="21"/>
      <c r="C58" s="18"/>
      <c r="D58" s="18"/>
      <c r="E58" s="18"/>
      <c r="F58" s="18"/>
      <c r="G58" s="18"/>
      <c r="H58" s="21"/>
      <c r="I58" s="22"/>
      <c r="J58" s="18"/>
      <c r="K58" s="18"/>
      <c r="L58" s="19"/>
      <c r="M58" s="20"/>
      <c r="N58" s="17"/>
      <c r="O58" s="18"/>
      <c r="P58" s="17"/>
      <c r="Q58" s="19"/>
      <c r="R58" s="21"/>
      <c r="S58" s="17"/>
      <c r="T58" s="17"/>
      <c r="U58" s="19">
        <f>Table_2[[#This Row],[VALOR]]-Table_2[[#This Row],[ CUSTO]]</f>
        <v>0</v>
      </c>
      <c r="V58" s="10"/>
      <c r="W58" s="10"/>
      <c r="X58" s="10"/>
      <c r="Y58" s="10"/>
      <c r="Z58" s="10"/>
    </row>
    <row r="59" spans="1:26" ht="15.75" customHeight="1" x14ac:dyDescent="0.25">
      <c r="A59" s="10"/>
      <c r="B59" s="21"/>
      <c r="C59" s="18"/>
      <c r="D59" s="18"/>
      <c r="E59" s="18"/>
      <c r="F59" s="18"/>
      <c r="G59" s="18"/>
      <c r="H59" s="21"/>
      <c r="I59" s="22"/>
      <c r="J59" s="18"/>
      <c r="K59" s="18"/>
      <c r="L59" s="19"/>
      <c r="M59" s="20"/>
      <c r="N59" s="17"/>
      <c r="O59" s="18"/>
      <c r="P59" s="17"/>
      <c r="Q59" s="19"/>
      <c r="R59" s="21"/>
      <c r="S59" s="17"/>
      <c r="T59" s="17"/>
      <c r="U59" s="19">
        <f>Table_2[[#This Row],[VALOR]]-Table_2[[#This Row],[ CUSTO]]</f>
        <v>0</v>
      </c>
      <c r="V59" s="10"/>
      <c r="W59" s="10"/>
      <c r="X59" s="10"/>
      <c r="Y59" s="10"/>
      <c r="Z59" s="10"/>
    </row>
    <row r="60" spans="1:26" ht="15.75" customHeight="1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1"/>
      <c r="L60" s="13"/>
      <c r="M60" s="11"/>
      <c r="N60" s="12"/>
      <c r="O60" s="11"/>
      <c r="P60" s="12"/>
      <c r="Q60" s="14"/>
      <c r="R60" s="11"/>
      <c r="S60" s="15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10"/>
      <c r="B61" s="12"/>
      <c r="C61" s="12"/>
      <c r="D61" s="12"/>
      <c r="E61" s="12"/>
      <c r="F61" s="12"/>
      <c r="G61" s="12"/>
      <c r="H61" s="12"/>
      <c r="I61" s="12"/>
      <c r="J61" s="12"/>
      <c r="K61" s="11"/>
      <c r="L61" s="23"/>
      <c r="M61" s="11"/>
      <c r="N61" s="12"/>
      <c r="O61" s="11"/>
      <c r="P61" s="12"/>
      <c r="Q61" s="14"/>
      <c r="R61" s="11"/>
      <c r="S61" s="15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10"/>
      <c r="B62" s="12"/>
      <c r="C62" s="12"/>
      <c r="D62" s="12"/>
      <c r="E62" s="12"/>
      <c r="F62" s="12"/>
      <c r="G62" s="12"/>
      <c r="H62" s="12"/>
      <c r="I62" s="12"/>
      <c r="J62" s="12"/>
      <c r="K62" s="11"/>
      <c r="L62" s="13"/>
      <c r="M62" s="11"/>
      <c r="N62" s="12"/>
      <c r="O62" s="11"/>
      <c r="P62" s="12"/>
      <c r="Q62" s="14"/>
      <c r="R62" s="11"/>
      <c r="S62" s="15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10"/>
      <c r="B63" s="12"/>
      <c r="C63" s="12"/>
      <c r="D63" s="12"/>
      <c r="E63" s="12"/>
      <c r="F63" s="12"/>
      <c r="G63" s="12"/>
      <c r="H63" s="12"/>
      <c r="I63" s="12"/>
      <c r="J63" s="12"/>
      <c r="K63" s="11"/>
      <c r="L63" s="13"/>
      <c r="M63" s="11"/>
      <c r="N63" s="12"/>
      <c r="O63" s="11"/>
      <c r="P63" s="12"/>
      <c r="Q63" s="14"/>
      <c r="R63" s="11"/>
      <c r="S63" s="15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10"/>
      <c r="B64" s="106" t="s">
        <v>2</v>
      </c>
      <c r="C64" s="101"/>
      <c r="D64" s="35">
        <f>SUM(JANEIRO!$L$5:$L$59)</f>
        <v>9265.25</v>
      </c>
      <c r="E64" s="12"/>
      <c r="F64" s="12"/>
      <c r="G64" s="12"/>
      <c r="H64" s="12"/>
      <c r="I64" s="12"/>
      <c r="J64" s="12"/>
      <c r="K64" s="11"/>
      <c r="L64" s="13"/>
      <c r="M64" s="11"/>
      <c r="N64" s="12"/>
      <c r="O64" s="11"/>
      <c r="P64" s="12"/>
      <c r="Q64" s="14"/>
      <c r="R64" s="11"/>
      <c r="S64" s="15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10"/>
      <c r="B65" s="107" t="s">
        <v>3</v>
      </c>
      <c r="C65" s="101"/>
      <c r="D65" s="36">
        <f>SUM(JANEIRO!$U$5:$U$59)</f>
        <v>6404.25</v>
      </c>
      <c r="E65" s="12"/>
      <c r="F65" s="12"/>
      <c r="G65" s="12"/>
      <c r="H65" s="12"/>
      <c r="I65" s="12"/>
      <c r="J65" s="12"/>
      <c r="K65" s="11"/>
      <c r="L65" s="13"/>
      <c r="M65" s="11"/>
      <c r="N65" s="12"/>
      <c r="O65" s="11"/>
      <c r="P65" s="12"/>
      <c r="Q65" s="14"/>
      <c r="R65" s="11"/>
      <c r="S65" s="15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10"/>
      <c r="B66" s="108" t="s">
        <v>4</v>
      </c>
      <c r="C66" s="101"/>
      <c r="D66" s="37">
        <f>SUM(JANEIRO!$Q$5:$Q$59)</f>
        <v>2861</v>
      </c>
      <c r="E66" s="12"/>
      <c r="F66" s="12"/>
      <c r="G66" s="12"/>
      <c r="H66" s="12"/>
      <c r="I66" s="12"/>
      <c r="J66" s="12"/>
      <c r="K66" s="11"/>
      <c r="L66" s="13"/>
      <c r="M66" s="11"/>
      <c r="N66" s="12"/>
      <c r="O66" s="11"/>
      <c r="P66" s="12"/>
      <c r="Q66" s="14"/>
      <c r="R66" s="11"/>
      <c r="S66" s="15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10"/>
      <c r="B67" s="109" t="s">
        <v>5</v>
      </c>
      <c r="C67" s="101"/>
      <c r="D67" s="38">
        <f>SUMIF(JANEIRO!$N$5:$N$59,"PENDENTE",JANEIRO!$U$5:$U$59)</f>
        <v>0</v>
      </c>
      <c r="E67" s="12"/>
      <c r="F67" s="12"/>
      <c r="G67" s="12"/>
      <c r="H67" s="12"/>
      <c r="I67" s="12"/>
      <c r="J67" s="12"/>
      <c r="K67" s="11"/>
      <c r="L67" s="13"/>
      <c r="M67" s="11"/>
      <c r="N67" s="12"/>
      <c r="O67" s="11"/>
      <c r="P67" s="12"/>
      <c r="Q67" s="14"/>
      <c r="R67" s="11"/>
      <c r="S67" s="15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10"/>
      <c r="B68" s="100" t="s">
        <v>6</v>
      </c>
      <c r="C68" s="101"/>
      <c r="D68" s="39">
        <f>SUMIF(JANEIRO!$S$5:$S$59,"NÃO",JANEIRO!$Q$5:$Q$59)</f>
        <v>0</v>
      </c>
      <c r="E68" s="12"/>
      <c r="F68" s="12"/>
      <c r="G68" s="12"/>
      <c r="H68" s="12"/>
      <c r="I68" s="12"/>
      <c r="J68" s="12"/>
      <c r="K68" s="11"/>
      <c r="L68" s="13"/>
      <c r="M68" s="11"/>
      <c r="N68" s="12"/>
      <c r="O68" s="11"/>
      <c r="P68" s="12"/>
      <c r="Q68" s="14"/>
      <c r="R68" s="11"/>
      <c r="S68" s="15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10"/>
      <c r="B69" s="102" t="s">
        <v>7</v>
      </c>
      <c r="C69" s="101"/>
      <c r="D69" s="40">
        <f>SUMIF(JANEIRO!$S$5:$S$59,"SIM",JANEIRO!$Q$5:$Q$59)</f>
        <v>2861</v>
      </c>
      <c r="E69" s="12"/>
      <c r="F69" s="12"/>
      <c r="G69" s="12"/>
      <c r="H69" s="12"/>
      <c r="I69" s="12"/>
      <c r="J69" s="12"/>
      <c r="K69" s="11"/>
      <c r="L69" s="13"/>
      <c r="M69" s="11"/>
      <c r="N69" s="12"/>
      <c r="O69" s="11"/>
      <c r="P69" s="12"/>
      <c r="Q69" s="14"/>
      <c r="R69" s="11"/>
      <c r="S69" s="15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10"/>
      <c r="B70" s="103" t="s">
        <v>229</v>
      </c>
      <c r="C70" s="101"/>
      <c r="D70" s="41">
        <f>SUMIF(JANEIRO!$N$5:$N$59,"CUMPRIDO",JANEIRO!$U$5:$U$59)</f>
        <v>6404.25</v>
      </c>
      <c r="E70" s="14"/>
      <c r="F70" s="12"/>
      <c r="G70" s="12"/>
      <c r="H70" s="12"/>
      <c r="I70" s="12"/>
      <c r="J70" s="12"/>
      <c r="K70" s="11"/>
      <c r="L70" s="13"/>
      <c r="M70" s="11"/>
      <c r="N70" s="12"/>
      <c r="O70" s="11"/>
      <c r="P70" s="12"/>
      <c r="Q70" s="14"/>
      <c r="R70" s="11"/>
      <c r="S70" s="15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10"/>
      <c r="B71" s="12"/>
      <c r="C71" s="12"/>
      <c r="D71" s="12"/>
      <c r="E71" s="12"/>
      <c r="F71" s="12"/>
      <c r="G71" s="12"/>
      <c r="H71" s="12"/>
      <c r="I71" s="12"/>
      <c r="J71" s="12"/>
      <c r="K71" s="11"/>
      <c r="L71" s="13"/>
      <c r="M71" s="11"/>
      <c r="N71" s="12"/>
      <c r="O71" s="11"/>
      <c r="P71" s="12"/>
      <c r="Q71" s="14"/>
      <c r="R71" s="11"/>
      <c r="S71" s="15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10"/>
      <c r="B72" s="12"/>
      <c r="C72" s="12"/>
      <c r="D72" s="12"/>
      <c r="E72" s="12"/>
      <c r="F72" s="12"/>
      <c r="G72" s="12"/>
      <c r="H72" s="12"/>
      <c r="I72" s="12"/>
      <c r="J72" s="12"/>
      <c r="K72" s="11"/>
      <c r="L72" s="11"/>
      <c r="M72" s="12"/>
      <c r="N72" s="11"/>
      <c r="O72" s="12"/>
      <c r="P72" s="14"/>
      <c r="Q72" s="11"/>
      <c r="R72" s="15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10"/>
      <c r="B73" s="12"/>
      <c r="C73" s="12"/>
      <c r="D73" s="12"/>
      <c r="E73" s="12"/>
      <c r="F73" s="12"/>
      <c r="G73" s="12"/>
      <c r="H73" s="12"/>
      <c r="I73" s="12"/>
      <c r="J73" s="12"/>
      <c r="K73" s="11"/>
      <c r="L73" s="11"/>
      <c r="M73" s="12"/>
      <c r="N73" s="11"/>
      <c r="O73" s="12"/>
      <c r="P73" s="14"/>
      <c r="Q73" s="11"/>
      <c r="R73" s="15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10"/>
      <c r="B74" s="12"/>
      <c r="C74" s="12"/>
      <c r="D74" s="12"/>
      <c r="E74" s="12"/>
      <c r="F74" s="12"/>
      <c r="G74" s="12"/>
      <c r="H74" s="12"/>
      <c r="I74" s="12"/>
      <c r="J74" s="12"/>
      <c r="K74" s="11"/>
      <c r="L74" s="11"/>
      <c r="M74" s="12"/>
      <c r="N74" s="11"/>
      <c r="O74" s="12"/>
      <c r="P74" s="14"/>
      <c r="Q74" s="11"/>
      <c r="R74" s="15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10"/>
      <c r="B75" s="12"/>
      <c r="C75" s="12"/>
      <c r="D75" s="12"/>
      <c r="E75" s="12"/>
      <c r="F75" s="12"/>
      <c r="G75" s="12"/>
      <c r="H75" s="12"/>
      <c r="I75" s="12"/>
      <c r="J75" s="12"/>
      <c r="K75" s="11"/>
      <c r="L75" s="11"/>
      <c r="M75" s="12"/>
      <c r="N75" s="11"/>
      <c r="O75" s="12"/>
      <c r="P75" s="14"/>
      <c r="Q75" s="11"/>
      <c r="R75" s="15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3"/>
      <c r="L76" s="11"/>
      <c r="M76" s="11"/>
      <c r="N76" s="12"/>
      <c r="O76" s="11"/>
      <c r="P76" s="12"/>
      <c r="Q76" s="13"/>
      <c r="R76" s="11"/>
      <c r="S76" s="11"/>
      <c r="T76" s="15"/>
      <c r="U76" s="10"/>
      <c r="V76" s="10"/>
      <c r="W76" s="10"/>
      <c r="X76" s="10"/>
      <c r="Y76" s="10"/>
      <c r="Z76" s="10"/>
    </row>
    <row r="77" spans="1:26" ht="15.75" customHeight="1" x14ac:dyDescent="0.25">
      <c r="A77" s="10"/>
      <c r="B77" s="12"/>
      <c r="C77" s="12"/>
      <c r="D77" s="12"/>
      <c r="E77" s="12"/>
      <c r="F77" s="12"/>
      <c r="G77" s="12"/>
      <c r="H77" s="12"/>
      <c r="I77" s="12"/>
      <c r="J77" s="12"/>
      <c r="K77" s="13"/>
      <c r="L77" s="11"/>
      <c r="M77" s="11"/>
      <c r="N77" s="12"/>
      <c r="O77" s="11"/>
      <c r="P77" s="12"/>
      <c r="Q77" s="13"/>
      <c r="R77" s="11"/>
      <c r="S77" s="11"/>
      <c r="T77" s="15"/>
      <c r="U77" s="10"/>
      <c r="V77" s="10"/>
      <c r="W77" s="10"/>
      <c r="X77" s="10"/>
      <c r="Y77" s="10"/>
      <c r="Z77" s="10"/>
    </row>
    <row r="78" spans="1:26" ht="15.75" customHeight="1" x14ac:dyDescent="0.25">
      <c r="A78" s="10"/>
      <c r="B78" s="12"/>
      <c r="C78" s="12"/>
      <c r="D78" s="12"/>
      <c r="E78" s="12"/>
      <c r="F78" s="12"/>
      <c r="G78" s="12"/>
      <c r="H78" s="12"/>
      <c r="I78" s="12"/>
      <c r="J78" s="12"/>
      <c r="K78" s="13"/>
      <c r="L78" s="11"/>
      <c r="M78" s="11"/>
      <c r="N78" s="12"/>
      <c r="O78" s="11"/>
      <c r="P78" s="12"/>
      <c r="Q78" s="13"/>
      <c r="R78" s="11"/>
      <c r="S78" s="11"/>
      <c r="T78" s="15"/>
      <c r="U78" s="10"/>
      <c r="V78" s="10"/>
      <c r="W78" s="10"/>
      <c r="X78" s="10"/>
      <c r="Y78" s="10"/>
      <c r="Z78" s="10"/>
    </row>
    <row r="79" spans="1:26" ht="15.75" customHeight="1" x14ac:dyDescent="0.25">
      <c r="A79" s="10"/>
      <c r="B79" s="12"/>
      <c r="C79" s="12"/>
      <c r="D79" s="12"/>
      <c r="E79" s="12"/>
      <c r="F79" s="12"/>
      <c r="G79" s="12"/>
      <c r="H79" s="12"/>
      <c r="I79" s="12"/>
      <c r="J79" s="12"/>
      <c r="K79" s="13"/>
      <c r="L79" s="11"/>
      <c r="M79" s="11"/>
      <c r="N79" s="12"/>
      <c r="O79" s="11"/>
      <c r="P79" s="12"/>
      <c r="Q79" s="13"/>
      <c r="R79" s="11"/>
      <c r="S79" s="11"/>
      <c r="T79" s="15"/>
      <c r="U79" s="10"/>
      <c r="V79" s="10"/>
      <c r="W79" s="10"/>
      <c r="X79" s="10"/>
      <c r="Y79" s="10"/>
      <c r="Z79" s="10"/>
    </row>
    <row r="80" spans="1:26" ht="15.75" customHeight="1" x14ac:dyDescent="0.25">
      <c r="A80" s="10"/>
      <c r="B80" s="12"/>
      <c r="C80" s="12"/>
      <c r="D80" s="12"/>
      <c r="E80" s="12"/>
      <c r="F80" s="12"/>
      <c r="G80" s="12"/>
      <c r="H80" s="12"/>
      <c r="I80" s="12"/>
      <c r="J80" s="12"/>
      <c r="K80" s="13"/>
      <c r="L80" s="11"/>
      <c r="M80" s="11"/>
      <c r="N80" s="12"/>
      <c r="O80" s="11"/>
      <c r="P80" s="12"/>
      <c r="Q80" s="13"/>
      <c r="R80" s="11"/>
      <c r="S80" s="11"/>
      <c r="T80" s="15"/>
      <c r="U80" s="10"/>
      <c r="V80" s="10"/>
      <c r="W80" s="10"/>
      <c r="X80" s="10"/>
      <c r="Y80" s="10"/>
      <c r="Z80" s="10"/>
    </row>
    <row r="81" spans="1:26" ht="15.75" customHeight="1" x14ac:dyDescent="0.25">
      <c r="A81" s="10"/>
      <c r="B81" s="12"/>
      <c r="C81" s="12"/>
      <c r="D81" s="12"/>
      <c r="E81" s="12"/>
      <c r="F81" s="12"/>
      <c r="G81" s="12"/>
      <c r="H81" s="12"/>
      <c r="I81" s="12"/>
      <c r="J81" s="12"/>
      <c r="K81" s="13"/>
      <c r="L81" s="11"/>
      <c r="M81" s="11"/>
      <c r="N81" s="12"/>
      <c r="O81" s="11"/>
      <c r="P81" s="12"/>
      <c r="Q81" s="13"/>
      <c r="R81" s="11"/>
      <c r="S81" s="11"/>
      <c r="T81" s="15"/>
      <c r="U81" s="10"/>
      <c r="V81" s="10"/>
      <c r="W81" s="10"/>
      <c r="X81" s="10"/>
      <c r="Y81" s="10"/>
      <c r="Z81" s="10"/>
    </row>
    <row r="82" spans="1:26" ht="15.75" customHeight="1" x14ac:dyDescent="0.25">
      <c r="A82" s="10"/>
      <c r="B82" s="12"/>
      <c r="C82" s="12"/>
      <c r="D82" s="12"/>
      <c r="E82" s="12"/>
      <c r="F82" s="12"/>
      <c r="G82" s="12"/>
      <c r="H82" s="12"/>
      <c r="I82" s="12"/>
      <c r="J82" s="12"/>
      <c r="K82" s="13"/>
      <c r="L82" s="11"/>
      <c r="M82" s="11"/>
      <c r="N82" s="12"/>
      <c r="O82" s="11"/>
      <c r="P82" s="12"/>
      <c r="Q82" s="13"/>
      <c r="R82" s="11"/>
      <c r="S82" s="11"/>
      <c r="T82" s="15"/>
      <c r="U82" s="10"/>
      <c r="V82" s="10"/>
      <c r="W82" s="10"/>
      <c r="X82" s="10"/>
      <c r="Y82" s="10"/>
      <c r="Z82" s="10"/>
    </row>
    <row r="83" spans="1:26" ht="15.75" customHeight="1" x14ac:dyDescent="0.25">
      <c r="A83" s="10"/>
      <c r="B83" s="12"/>
      <c r="C83" s="12"/>
      <c r="D83" s="12"/>
      <c r="E83" s="12"/>
      <c r="F83" s="12"/>
      <c r="G83" s="12"/>
      <c r="H83" s="12"/>
      <c r="I83" s="12"/>
      <c r="J83" s="12"/>
      <c r="K83" s="13"/>
      <c r="L83" s="11"/>
      <c r="M83" s="11"/>
      <c r="N83" s="12"/>
      <c r="O83" s="11"/>
      <c r="P83" s="12"/>
      <c r="Q83" s="13"/>
      <c r="R83" s="11"/>
      <c r="S83" s="11"/>
      <c r="T83" s="15"/>
      <c r="U83" s="10"/>
      <c r="V83" s="10"/>
      <c r="W83" s="10"/>
      <c r="X83" s="10"/>
      <c r="Y83" s="10"/>
      <c r="Z83" s="10"/>
    </row>
    <row r="84" spans="1:26" ht="15.75" customHeight="1" x14ac:dyDescent="0.25">
      <c r="A84" s="10"/>
      <c r="B84" s="12"/>
      <c r="C84" s="12"/>
      <c r="D84" s="12"/>
      <c r="E84" s="12"/>
      <c r="F84" s="12"/>
      <c r="G84" s="12"/>
      <c r="H84" s="12"/>
      <c r="I84" s="12"/>
      <c r="J84" s="12"/>
      <c r="K84" s="13"/>
      <c r="L84" s="11"/>
      <c r="M84" s="11"/>
      <c r="N84" s="12"/>
      <c r="O84" s="11"/>
      <c r="P84" s="12"/>
      <c r="Q84" s="13"/>
      <c r="R84" s="11"/>
      <c r="S84" s="11"/>
      <c r="T84" s="15"/>
      <c r="U84" s="10"/>
      <c r="V84" s="10"/>
      <c r="W84" s="10"/>
      <c r="X84" s="10"/>
      <c r="Y84" s="10"/>
      <c r="Z84" s="10"/>
    </row>
    <row r="85" spans="1:26" ht="15.75" customHeight="1" x14ac:dyDescent="0.25">
      <c r="A85" s="10"/>
      <c r="B85" s="12"/>
      <c r="C85" s="12"/>
      <c r="D85" s="12"/>
      <c r="E85" s="12"/>
      <c r="F85" s="12"/>
      <c r="G85" s="12"/>
      <c r="H85" s="12"/>
      <c r="I85" s="12"/>
      <c r="J85" s="12"/>
      <c r="K85" s="13"/>
      <c r="L85" s="11"/>
      <c r="M85" s="11"/>
      <c r="N85" s="12"/>
      <c r="O85" s="11"/>
      <c r="P85" s="12"/>
      <c r="Q85" s="13"/>
      <c r="R85" s="11"/>
      <c r="S85" s="11"/>
      <c r="T85" s="15"/>
      <c r="U85" s="10"/>
      <c r="V85" s="10"/>
      <c r="W85" s="10"/>
      <c r="X85" s="10"/>
      <c r="Y85" s="10"/>
      <c r="Z85" s="10"/>
    </row>
    <row r="86" spans="1:26" ht="15.75" customHeight="1" x14ac:dyDescent="0.25">
      <c r="A86" s="10"/>
      <c r="B86" s="12"/>
      <c r="C86" s="12"/>
      <c r="D86" s="12"/>
      <c r="E86" s="12"/>
      <c r="F86" s="12"/>
      <c r="G86" s="12"/>
      <c r="H86" s="12"/>
      <c r="I86" s="12"/>
      <c r="J86" s="12"/>
      <c r="K86" s="13"/>
      <c r="L86" s="11"/>
      <c r="M86" s="11"/>
      <c r="N86" s="12"/>
      <c r="O86" s="11"/>
      <c r="P86" s="12"/>
      <c r="Q86" s="13"/>
      <c r="R86" s="11"/>
      <c r="S86" s="11"/>
      <c r="T86" s="15"/>
      <c r="U86" s="10"/>
      <c r="V86" s="10"/>
      <c r="W86" s="10"/>
      <c r="X86" s="10"/>
      <c r="Y86" s="10"/>
      <c r="Z86" s="10"/>
    </row>
    <row r="87" spans="1:26" ht="15.75" customHeight="1" x14ac:dyDescent="0.25">
      <c r="A87" s="10"/>
      <c r="B87" s="12"/>
      <c r="C87" s="12"/>
      <c r="D87" s="12"/>
      <c r="E87" s="12"/>
      <c r="F87" s="12"/>
      <c r="G87" s="12"/>
      <c r="H87" s="12"/>
      <c r="I87" s="12"/>
      <c r="J87" s="12"/>
      <c r="K87" s="13"/>
      <c r="L87" s="11"/>
      <c r="M87" s="11"/>
      <c r="N87" s="12"/>
      <c r="O87" s="11"/>
      <c r="P87" s="12"/>
      <c r="Q87" s="13"/>
      <c r="R87" s="11"/>
      <c r="S87" s="11"/>
      <c r="T87" s="15"/>
      <c r="U87" s="10"/>
      <c r="V87" s="10"/>
      <c r="W87" s="10"/>
      <c r="X87" s="10"/>
      <c r="Y87" s="10"/>
      <c r="Z87" s="10"/>
    </row>
    <row r="88" spans="1:26" ht="15.75" customHeight="1" x14ac:dyDescent="0.25">
      <c r="A88" s="10"/>
      <c r="B88" s="12"/>
      <c r="C88" s="12"/>
      <c r="D88" s="12"/>
      <c r="E88" s="12"/>
      <c r="F88" s="12"/>
      <c r="G88" s="12"/>
      <c r="H88" s="12"/>
      <c r="I88" s="12"/>
      <c r="J88" s="12"/>
      <c r="K88" s="13"/>
      <c r="L88" s="11"/>
      <c r="M88" s="11"/>
      <c r="N88" s="12"/>
      <c r="O88" s="11"/>
      <c r="P88" s="12"/>
      <c r="Q88" s="13"/>
      <c r="R88" s="11"/>
      <c r="S88" s="11"/>
      <c r="T88" s="15"/>
      <c r="U88" s="10"/>
      <c r="V88" s="10"/>
      <c r="W88" s="10"/>
      <c r="X88" s="10"/>
      <c r="Y88" s="10"/>
      <c r="Z88" s="10"/>
    </row>
    <row r="89" spans="1:26" ht="15.75" customHeight="1" x14ac:dyDescent="0.25">
      <c r="A89" s="10"/>
      <c r="B89" s="12"/>
      <c r="C89" s="12"/>
      <c r="D89" s="12"/>
      <c r="E89" s="12"/>
      <c r="F89" s="12"/>
      <c r="G89" s="12"/>
      <c r="H89" s="12"/>
      <c r="I89" s="12"/>
      <c r="J89" s="12"/>
      <c r="K89" s="13"/>
      <c r="L89" s="11"/>
      <c r="M89" s="11"/>
      <c r="N89" s="12"/>
      <c r="O89" s="11"/>
      <c r="P89" s="12"/>
      <c r="Q89" s="13"/>
      <c r="R89" s="11"/>
      <c r="S89" s="11"/>
      <c r="T89" s="15"/>
      <c r="U89" s="10"/>
      <c r="V89" s="10"/>
      <c r="W89" s="10"/>
      <c r="X89" s="10"/>
      <c r="Y89" s="10"/>
      <c r="Z89" s="10"/>
    </row>
    <row r="90" spans="1:26" ht="15.75" customHeight="1" x14ac:dyDescent="0.25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3"/>
      <c r="L90" s="11"/>
      <c r="M90" s="11"/>
      <c r="N90" s="12"/>
      <c r="O90" s="11"/>
      <c r="P90" s="12"/>
      <c r="Q90" s="13"/>
      <c r="R90" s="11"/>
      <c r="S90" s="11"/>
      <c r="T90" s="15"/>
      <c r="U90" s="10"/>
      <c r="V90" s="10"/>
      <c r="W90" s="10"/>
      <c r="X90" s="10"/>
      <c r="Y90" s="10"/>
      <c r="Z90" s="10"/>
    </row>
    <row r="91" spans="1:26" ht="15.75" customHeight="1" x14ac:dyDescent="0.25">
      <c r="A91" s="10"/>
      <c r="B91" s="12"/>
      <c r="C91" s="12"/>
      <c r="D91" s="12"/>
      <c r="E91" s="12"/>
      <c r="F91" s="12"/>
      <c r="G91" s="12"/>
      <c r="H91" s="12"/>
      <c r="I91" s="12"/>
      <c r="J91" s="12"/>
      <c r="K91" s="13"/>
      <c r="L91" s="11"/>
      <c r="M91" s="11"/>
      <c r="N91" s="12"/>
      <c r="O91" s="11"/>
      <c r="P91" s="12"/>
      <c r="Q91" s="13"/>
      <c r="R91" s="11"/>
      <c r="S91" s="11"/>
      <c r="T91" s="15"/>
      <c r="U91" s="10"/>
      <c r="V91" s="10"/>
      <c r="W91" s="10"/>
      <c r="X91" s="10"/>
      <c r="Y91" s="10"/>
      <c r="Z91" s="10"/>
    </row>
    <row r="92" spans="1:26" ht="15.75" customHeight="1" x14ac:dyDescent="0.25">
      <c r="A92" s="10"/>
      <c r="B92" s="12"/>
      <c r="C92" s="12"/>
      <c r="D92" s="12"/>
      <c r="E92" s="12"/>
      <c r="F92" s="12"/>
      <c r="G92" s="12"/>
      <c r="H92" s="12"/>
      <c r="I92" s="12"/>
      <c r="J92" s="12"/>
      <c r="K92" s="13"/>
      <c r="L92" s="11"/>
      <c r="M92" s="11"/>
      <c r="N92" s="12"/>
      <c r="O92" s="11"/>
      <c r="P92" s="12"/>
      <c r="Q92" s="13"/>
      <c r="R92" s="11"/>
      <c r="S92" s="11"/>
      <c r="T92" s="15"/>
      <c r="U92" s="10"/>
      <c r="V92" s="10"/>
      <c r="W92" s="10"/>
      <c r="X92" s="10"/>
      <c r="Y92" s="10"/>
      <c r="Z92" s="10"/>
    </row>
    <row r="93" spans="1:26" ht="15.75" customHeight="1" x14ac:dyDescent="0.25">
      <c r="A93" s="10"/>
      <c r="B93" s="12"/>
      <c r="C93" s="12"/>
      <c r="D93" s="12"/>
      <c r="E93" s="12"/>
      <c r="F93" s="12"/>
      <c r="G93" s="12"/>
      <c r="H93" s="12"/>
      <c r="I93" s="12"/>
      <c r="J93" s="12"/>
      <c r="K93" s="13"/>
      <c r="L93" s="11"/>
      <c r="M93" s="11"/>
      <c r="N93" s="12"/>
      <c r="O93" s="11"/>
      <c r="P93" s="12"/>
      <c r="Q93" s="13"/>
      <c r="R93" s="11"/>
      <c r="S93" s="11"/>
      <c r="T93" s="15"/>
      <c r="U93" s="10"/>
      <c r="V93" s="10"/>
      <c r="W93" s="10"/>
      <c r="X93" s="10"/>
      <c r="Y93" s="10"/>
      <c r="Z93" s="10"/>
    </row>
    <row r="94" spans="1:26" ht="15.75" customHeight="1" x14ac:dyDescent="0.25">
      <c r="A94" s="10"/>
      <c r="B94" s="12"/>
      <c r="C94" s="12"/>
      <c r="D94" s="12"/>
      <c r="E94" s="12"/>
      <c r="F94" s="12"/>
      <c r="G94" s="12"/>
      <c r="H94" s="12"/>
      <c r="I94" s="12"/>
      <c r="J94" s="12"/>
      <c r="K94" s="13"/>
      <c r="L94" s="11"/>
      <c r="M94" s="11"/>
      <c r="N94" s="12"/>
      <c r="O94" s="11"/>
      <c r="P94" s="12"/>
      <c r="Q94" s="13"/>
      <c r="R94" s="11"/>
      <c r="S94" s="11"/>
      <c r="T94" s="15"/>
      <c r="U94" s="10"/>
      <c r="V94" s="10"/>
      <c r="W94" s="10"/>
      <c r="X94" s="10"/>
      <c r="Y94" s="10"/>
      <c r="Z94" s="10"/>
    </row>
    <row r="95" spans="1:26" ht="15.75" customHeight="1" x14ac:dyDescent="0.25">
      <c r="A95" s="10"/>
      <c r="B95" s="12"/>
      <c r="C95" s="12"/>
      <c r="D95" s="12"/>
      <c r="E95" s="12"/>
      <c r="F95" s="12"/>
      <c r="G95" s="12"/>
      <c r="H95" s="12"/>
      <c r="I95" s="12"/>
      <c r="J95" s="12"/>
      <c r="K95" s="13"/>
      <c r="L95" s="11"/>
      <c r="M95" s="11"/>
      <c r="N95" s="12"/>
      <c r="O95" s="11"/>
      <c r="P95" s="12"/>
      <c r="Q95" s="13"/>
      <c r="R95" s="11"/>
      <c r="S95" s="11"/>
      <c r="T95" s="15"/>
      <c r="U95" s="10"/>
      <c r="V95" s="10"/>
      <c r="W95" s="10"/>
      <c r="X95" s="10"/>
      <c r="Y95" s="10"/>
      <c r="Z95" s="10"/>
    </row>
    <row r="96" spans="1:26" ht="15.75" customHeight="1" x14ac:dyDescent="0.25">
      <c r="A96" s="10"/>
      <c r="B96" s="12"/>
      <c r="C96" s="12"/>
      <c r="D96" s="12"/>
      <c r="E96" s="12"/>
      <c r="F96" s="12"/>
      <c r="G96" s="12"/>
      <c r="H96" s="12"/>
      <c r="I96" s="12"/>
      <c r="J96" s="12"/>
      <c r="K96" s="13"/>
      <c r="L96" s="11"/>
      <c r="M96" s="11"/>
      <c r="N96" s="12"/>
      <c r="O96" s="11"/>
      <c r="P96" s="12"/>
      <c r="Q96" s="13"/>
      <c r="R96" s="11"/>
      <c r="S96" s="11"/>
      <c r="T96" s="15"/>
      <c r="U96" s="10"/>
      <c r="V96" s="10"/>
      <c r="W96" s="10"/>
      <c r="X96" s="10"/>
      <c r="Y96" s="10"/>
      <c r="Z96" s="10"/>
    </row>
    <row r="97" spans="1:26" ht="15.75" customHeight="1" x14ac:dyDescent="0.25">
      <c r="A97" s="10"/>
      <c r="B97" s="12"/>
      <c r="C97" s="12"/>
      <c r="D97" s="12"/>
      <c r="E97" s="12"/>
      <c r="F97" s="12"/>
      <c r="G97" s="12"/>
      <c r="H97" s="12"/>
      <c r="I97" s="12"/>
      <c r="J97" s="12"/>
      <c r="K97" s="13"/>
      <c r="L97" s="11"/>
      <c r="M97" s="11"/>
      <c r="N97" s="12"/>
      <c r="O97" s="11"/>
      <c r="P97" s="12"/>
      <c r="Q97" s="13"/>
      <c r="R97" s="11"/>
      <c r="S97" s="11"/>
      <c r="T97" s="15"/>
      <c r="U97" s="10"/>
      <c r="V97" s="10"/>
      <c r="W97" s="10"/>
      <c r="X97" s="10"/>
      <c r="Y97" s="10"/>
      <c r="Z97" s="10"/>
    </row>
    <row r="98" spans="1:26" ht="15.75" customHeight="1" x14ac:dyDescent="0.25">
      <c r="A98" s="10"/>
      <c r="B98" s="12"/>
      <c r="C98" s="12"/>
      <c r="D98" s="12"/>
      <c r="E98" s="12"/>
      <c r="F98" s="12"/>
      <c r="G98" s="12"/>
      <c r="H98" s="12"/>
      <c r="I98" s="12"/>
      <c r="J98" s="12"/>
      <c r="K98" s="13"/>
      <c r="L98" s="11"/>
      <c r="M98" s="11"/>
      <c r="N98" s="12"/>
      <c r="O98" s="11"/>
      <c r="P98" s="12"/>
      <c r="Q98" s="13"/>
      <c r="R98" s="11"/>
      <c r="S98" s="11"/>
      <c r="T98" s="15"/>
      <c r="U98" s="10"/>
      <c r="V98" s="10"/>
      <c r="W98" s="10"/>
      <c r="X98" s="10"/>
      <c r="Y98" s="10"/>
      <c r="Z98" s="10"/>
    </row>
    <row r="99" spans="1:26" ht="15.75" customHeight="1" x14ac:dyDescent="0.25">
      <c r="A99" s="10"/>
      <c r="B99" s="12"/>
      <c r="C99" s="12"/>
      <c r="D99" s="12"/>
      <c r="E99" s="12"/>
      <c r="F99" s="12"/>
      <c r="G99" s="12"/>
      <c r="H99" s="12"/>
      <c r="I99" s="12"/>
      <c r="J99" s="12"/>
      <c r="K99" s="13"/>
      <c r="L99" s="11"/>
      <c r="M99" s="11"/>
      <c r="N99" s="12"/>
      <c r="O99" s="11"/>
      <c r="P99" s="12"/>
      <c r="Q99" s="13"/>
      <c r="R99" s="11"/>
      <c r="S99" s="11"/>
      <c r="T99" s="15"/>
      <c r="U99" s="10"/>
      <c r="V99" s="10"/>
      <c r="W99" s="10"/>
      <c r="X99" s="10"/>
      <c r="Y99" s="10"/>
      <c r="Z99" s="10"/>
    </row>
    <row r="100" spans="1:26" ht="15.75" customHeight="1" x14ac:dyDescent="0.25">
      <c r="A100" s="10"/>
      <c r="B100" s="12"/>
      <c r="C100" s="12"/>
      <c r="D100" s="12"/>
      <c r="E100" s="12"/>
      <c r="F100" s="12"/>
      <c r="G100" s="12"/>
      <c r="H100" s="12"/>
      <c r="I100" s="12"/>
      <c r="J100" s="12"/>
      <c r="K100" s="13"/>
      <c r="L100" s="11"/>
      <c r="M100" s="11"/>
      <c r="N100" s="12"/>
      <c r="O100" s="11"/>
      <c r="P100" s="12"/>
      <c r="Q100" s="13"/>
      <c r="R100" s="11"/>
      <c r="S100" s="11"/>
      <c r="T100" s="15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10"/>
      <c r="B101" s="12"/>
      <c r="C101" s="12"/>
      <c r="D101" s="12"/>
      <c r="E101" s="12"/>
      <c r="F101" s="12"/>
      <c r="G101" s="12"/>
      <c r="H101" s="12"/>
      <c r="I101" s="12"/>
      <c r="J101" s="12"/>
      <c r="K101" s="13"/>
      <c r="L101" s="11"/>
      <c r="M101" s="11"/>
      <c r="N101" s="12"/>
      <c r="O101" s="11"/>
      <c r="P101" s="12"/>
      <c r="Q101" s="13"/>
      <c r="R101" s="11"/>
      <c r="S101" s="11"/>
      <c r="T101" s="15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10"/>
      <c r="B102" s="12"/>
      <c r="C102" s="12"/>
      <c r="D102" s="12"/>
      <c r="E102" s="12"/>
      <c r="F102" s="12"/>
      <c r="G102" s="12"/>
      <c r="H102" s="12"/>
      <c r="I102" s="12"/>
      <c r="J102" s="12"/>
      <c r="K102" s="13"/>
      <c r="L102" s="11"/>
      <c r="M102" s="11"/>
      <c r="N102" s="12"/>
      <c r="O102" s="11"/>
      <c r="P102" s="12"/>
      <c r="Q102" s="13"/>
      <c r="R102" s="11"/>
      <c r="S102" s="11"/>
      <c r="T102" s="15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10"/>
      <c r="B103" s="12"/>
      <c r="C103" s="12"/>
      <c r="D103" s="12"/>
      <c r="E103" s="12"/>
      <c r="F103" s="12"/>
      <c r="G103" s="12"/>
      <c r="H103" s="12"/>
      <c r="I103" s="12"/>
      <c r="J103" s="12"/>
      <c r="K103" s="13"/>
      <c r="L103" s="11"/>
      <c r="M103" s="11"/>
      <c r="N103" s="12"/>
      <c r="O103" s="11"/>
      <c r="P103" s="12"/>
      <c r="Q103" s="13"/>
      <c r="R103" s="11"/>
      <c r="S103" s="11"/>
      <c r="T103" s="15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10"/>
      <c r="B104" s="12"/>
      <c r="C104" s="12"/>
      <c r="D104" s="12"/>
      <c r="E104" s="12"/>
      <c r="F104" s="12"/>
      <c r="G104" s="12"/>
      <c r="H104" s="12"/>
      <c r="I104" s="12"/>
      <c r="J104" s="12"/>
      <c r="K104" s="13"/>
      <c r="L104" s="11"/>
      <c r="M104" s="11"/>
      <c r="N104" s="12"/>
      <c r="O104" s="11"/>
      <c r="P104" s="12"/>
      <c r="Q104" s="13"/>
      <c r="R104" s="11"/>
      <c r="S104" s="11"/>
      <c r="T104" s="15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10"/>
      <c r="B105" s="12"/>
      <c r="C105" s="12"/>
      <c r="D105" s="12"/>
      <c r="E105" s="12"/>
      <c r="F105" s="12"/>
      <c r="G105" s="12"/>
      <c r="H105" s="12"/>
      <c r="I105" s="12"/>
      <c r="J105" s="12"/>
      <c r="K105" s="13"/>
      <c r="L105" s="11"/>
      <c r="M105" s="11"/>
      <c r="N105" s="12"/>
      <c r="O105" s="11"/>
      <c r="P105" s="12"/>
      <c r="Q105" s="13"/>
      <c r="R105" s="11"/>
      <c r="S105" s="11"/>
      <c r="T105" s="15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10"/>
      <c r="B106" s="12"/>
      <c r="C106" s="12"/>
      <c r="D106" s="12"/>
      <c r="E106" s="12"/>
      <c r="F106" s="12"/>
      <c r="G106" s="12"/>
      <c r="H106" s="12"/>
      <c r="I106" s="12"/>
      <c r="J106" s="12"/>
      <c r="K106" s="13"/>
      <c r="L106" s="11"/>
      <c r="M106" s="11"/>
      <c r="N106" s="12"/>
      <c r="O106" s="11"/>
      <c r="P106" s="12"/>
      <c r="Q106" s="13"/>
      <c r="R106" s="11"/>
      <c r="S106" s="11"/>
      <c r="T106" s="15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10"/>
      <c r="B107" s="12"/>
      <c r="C107" s="12"/>
      <c r="D107" s="12"/>
      <c r="E107" s="12"/>
      <c r="F107" s="12"/>
      <c r="G107" s="12"/>
      <c r="H107" s="12"/>
      <c r="I107" s="12"/>
      <c r="J107" s="12"/>
      <c r="K107" s="13"/>
      <c r="L107" s="11"/>
      <c r="M107" s="11"/>
      <c r="N107" s="12"/>
      <c r="O107" s="11"/>
      <c r="P107" s="12"/>
      <c r="Q107" s="13"/>
      <c r="R107" s="11"/>
      <c r="S107" s="11"/>
      <c r="T107" s="15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10"/>
      <c r="B108" s="12"/>
      <c r="C108" s="12"/>
      <c r="D108" s="12"/>
      <c r="E108" s="12"/>
      <c r="F108" s="12"/>
      <c r="G108" s="12"/>
      <c r="H108" s="12"/>
      <c r="I108" s="12"/>
      <c r="J108" s="12"/>
      <c r="K108" s="13"/>
      <c r="L108" s="11"/>
      <c r="M108" s="11"/>
      <c r="N108" s="12"/>
      <c r="O108" s="11"/>
      <c r="P108" s="12"/>
      <c r="Q108" s="13"/>
      <c r="R108" s="11"/>
      <c r="S108" s="11"/>
      <c r="T108" s="15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10"/>
      <c r="B109" s="12"/>
      <c r="C109" s="12"/>
      <c r="D109" s="12"/>
      <c r="E109" s="12"/>
      <c r="F109" s="12"/>
      <c r="G109" s="12"/>
      <c r="H109" s="12"/>
      <c r="I109" s="12"/>
      <c r="J109" s="12"/>
      <c r="K109" s="13"/>
      <c r="L109" s="11"/>
      <c r="M109" s="11"/>
      <c r="N109" s="12"/>
      <c r="O109" s="11"/>
      <c r="P109" s="12"/>
      <c r="Q109" s="13"/>
      <c r="R109" s="11"/>
      <c r="S109" s="11"/>
      <c r="T109" s="15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10"/>
      <c r="B110" s="12"/>
      <c r="C110" s="12"/>
      <c r="D110" s="12"/>
      <c r="E110" s="12"/>
      <c r="F110" s="12"/>
      <c r="G110" s="12"/>
      <c r="H110" s="12"/>
      <c r="I110" s="12"/>
      <c r="J110" s="12"/>
      <c r="K110" s="13"/>
      <c r="L110" s="11"/>
      <c r="M110" s="11"/>
      <c r="N110" s="12"/>
      <c r="O110" s="11"/>
      <c r="P110" s="12"/>
      <c r="Q110" s="13"/>
      <c r="R110" s="11"/>
      <c r="S110" s="11"/>
      <c r="T110" s="15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10"/>
      <c r="B111" s="12"/>
      <c r="C111" s="12"/>
      <c r="D111" s="12"/>
      <c r="E111" s="12"/>
      <c r="F111" s="12"/>
      <c r="G111" s="12"/>
      <c r="H111" s="12"/>
      <c r="I111" s="12"/>
      <c r="J111" s="12"/>
      <c r="K111" s="13"/>
      <c r="L111" s="11"/>
      <c r="M111" s="11"/>
      <c r="N111" s="12"/>
      <c r="O111" s="11"/>
      <c r="P111" s="12"/>
      <c r="Q111" s="13"/>
      <c r="R111" s="11"/>
      <c r="S111" s="11"/>
      <c r="T111" s="15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10"/>
      <c r="B112" s="12"/>
      <c r="C112" s="12"/>
      <c r="D112" s="12"/>
      <c r="E112" s="12"/>
      <c r="F112" s="12"/>
      <c r="G112" s="12"/>
      <c r="H112" s="12"/>
      <c r="I112" s="12"/>
      <c r="J112" s="12"/>
      <c r="K112" s="13"/>
      <c r="L112" s="11"/>
      <c r="M112" s="11"/>
      <c r="N112" s="12"/>
      <c r="O112" s="11"/>
      <c r="P112" s="12"/>
      <c r="Q112" s="13"/>
      <c r="R112" s="11"/>
      <c r="S112" s="11"/>
      <c r="T112" s="15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0"/>
      <c r="B113" s="12"/>
      <c r="C113" s="12"/>
      <c r="D113" s="12"/>
      <c r="E113" s="12"/>
      <c r="F113" s="12"/>
      <c r="G113" s="12"/>
      <c r="H113" s="12"/>
      <c r="I113" s="12"/>
      <c r="J113" s="12"/>
      <c r="K113" s="13"/>
      <c r="L113" s="11"/>
      <c r="M113" s="11"/>
      <c r="N113" s="12"/>
      <c r="O113" s="11"/>
      <c r="P113" s="12"/>
      <c r="Q113" s="13"/>
      <c r="R113" s="11"/>
      <c r="S113" s="11"/>
      <c r="T113" s="15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0"/>
      <c r="B114" s="12"/>
      <c r="C114" s="12"/>
      <c r="D114" s="12"/>
      <c r="E114" s="12"/>
      <c r="F114" s="12"/>
      <c r="G114" s="12"/>
      <c r="H114" s="12"/>
      <c r="I114" s="12"/>
      <c r="J114" s="12"/>
      <c r="K114" s="13"/>
      <c r="L114" s="11"/>
      <c r="M114" s="11"/>
      <c r="N114" s="12"/>
      <c r="O114" s="11"/>
      <c r="P114" s="12"/>
      <c r="Q114" s="13"/>
      <c r="R114" s="11"/>
      <c r="S114" s="11"/>
      <c r="T114" s="15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0"/>
      <c r="B115" s="12"/>
      <c r="C115" s="12"/>
      <c r="D115" s="12"/>
      <c r="E115" s="12"/>
      <c r="F115" s="12"/>
      <c r="G115" s="12"/>
      <c r="H115" s="12"/>
      <c r="I115" s="12"/>
      <c r="J115" s="12"/>
      <c r="K115" s="13"/>
      <c r="L115" s="11"/>
      <c r="M115" s="11"/>
      <c r="N115" s="12"/>
      <c r="O115" s="11"/>
      <c r="P115" s="12"/>
      <c r="Q115" s="13"/>
      <c r="R115" s="11"/>
      <c r="S115" s="11"/>
      <c r="T115" s="15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0"/>
      <c r="B116" s="12"/>
      <c r="C116" s="12"/>
      <c r="D116" s="12"/>
      <c r="E116" s="12"/>
      <c r="F116" s="12"/>
      <c r="G116" s="12"/>
      <c r="H116" s="12"/>
      <c r="I116" s="12"/>
      <c r="J116" s="12"/>
      <c r="K116" s="13"/>
      <c r="L116" s="11"/>
      <c r="M116" s="11"/>
      <c r="N116" s="12"/>
      <c r="O116" s="11"/>
      <c r="P116" s="12"/>
      <c r="Q116" s="13"/>
      <c r="R116" s="11"/>
      <c r="S116" s="11"/>
      <c r="T116" s="15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0"/>
      <c r="B117" s="12"/>
      <c r="C117" s="12"/>
      <c r="D117" s="12"/>
      <c r="E117" s="12"/>
      <c r="F117" s="12"/>
      <c r="G117" s="12"/>
      <c r="H117" s="12"/>
      <c r="I117" s="12"/>
      <c r="J117" s="12"/>
      <c r="K117" s="13"/>
      <c r="L117" s="11"/>
      <c r="M117" s="11"/>
      <c r="N117" s="12"/>
      <c r="O117" s="11"/>
      <c r="P117" s="12"/>
      <c r="Q117" s="13"/>
      <c r="R117" s="11"/>
      <c r="S117" s="11"/>
      <c r="T117" s="15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2"/>
      <c r="C118" s="12"/>
      <c r="D118" s="12"/>
      <c r="E118" s="12"/>
      <c r="F118" s="12"/>
      <c r="G118" s="12"/>
      <c r="H118" s="12"/>
      <c r="I118" s="12"/>
      <c r="J118" s="12"/>
      <c r="K118" s="13"/>
      <c r="L118" s="11"/>
      <c r="M118" s="11"/>
      <c r="N118" s="12"/>
      <c r="O118" s="11"/>
      <c r="P118" s="12"/>
      <c r="Q118" s="13"/>
      <c r="R118" s="11"/>
      <c r="S118" s="11"/>
      <c r="T118" s="15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2"/>
      <c r="C119" s="12"/>
      <c r="D119" s="12"/>
      <c r="E119" s="12"/>
      <c r="F119" s="12"/>
      <c r="G119" s="12"/>
      <c r="H119" s="12"/>
      <c r="I119" s="12"/>
      <c r="J119" s="12"/>
      <c r="K119" s="13"/>
      <c r="L119" s="11"/>
      <c r="M119" s="11"/>
      <c r="N119" s="12"/>
      <c r="O119" s="11"/>
      <c r="P119" s="12"/>
      <c r="Q119" s="13"/>
      <c r="R119" s="11"/>
      <c r="S119" s="11"/>
      <c r="T119" s="15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2"/>
      <c r="C120" s="12"/>
      <c r="D120" s="12"/>
      <c r="E120" s="12"/>
      <c r="F120" s="12"/>
      <c r="G120" s="12"/>
      <c r="H120" s="12"/>
      <c r="I120" s="12"/>
      <c r="J120" s="12"/>
      <c r="K120" s="13"/>
      <c r="L120" s="11"/>
      <c r="M120" s="11"/>
      <c r="N120" s="12"/>
      <c r="O120" s="11"/>
      <c r="P120" s="12"/>
      <c r="Q120" s="13"/>
      <c r="R120" s="11"/>
      <c r="S120" s="11"/>
      <c r="T120" s="15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2"/>
      <c r="C121" s="12"/>
      <c r="D121" s="12"/>
      <c r="E121" s="12"/>
      <c r="F121" s="12"/>
      <c r="G121" s="12"/>
      <c r="H121" s="12"/>
      <c r="I121" s="12"/>
      <c r="J121" s="12"/>
      <c r="K121" s="13"/>
      <c r="L121" s="11"/>
      <c r="M121" s="11"/>
      <c r="N121" s="12"/>
      <c r="O121" s="11"/>
      <c r="P121" s="12"/>
      <c r="Q121" s="13"/>
      <c r="R121" s="11"/>
      <c r="S121" s="11"/>
      <c r="T121" s="15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2"/>
      <c r="C122" s="12"/>
      <c r="D122" s="12"/>
      <c r="E122" s="12"/>
      <c r="F122" s="12"/>
      <c r="G122" s="12"/>
      <c r="H122" s="12"/>
      <c r="I122" s="12"/>
      <c r="J122" s="12"/>
      <c r="K122" s="13"/>
      <c r="L122" s="11"/>
      <c r="M122" s="11"/>
      <c r="N122" s="12"/>
      <c r="O122" s="11"/>
      <c r="P122" s="12"/>
      <c r="Q122" s="13"/>
      <c r="R122" s="11"/>
      <c r="S122" s="11"/>
      <c r="T122" s="15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2"/>
      <c r="C123" s="12"/>
      <c r="D123" s="12"/>
      <c r="E123" s="12"/>
      <c r="F123" s="12"/>
      <c r="G123" s="12"/>
      <c r="H123" s="12"/>
      <c r="I123" s="12"/>
      <c r="J123" s="12"/>
      <c r="K123" s="13"/>
      <c r="L123" s="11"/>
      <c r="M123" s="11"/>
      <c r="N123" s="12"/>
      <c r="O123" s="11"/>
      <c r="P123" s="12"/>
      <c r="Q123" s="13"/>
      <c r="R123" s="11"/>
      <c r="S123" s="11"/>
      <c r="T123" s="15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2"/>
      <c r="C124" s="12"/>
      <c r="D124" s="12"/>
      <c r="E124" s="12"/>
      <c r="F124" s="12"/>
      <c r="G124" s="12"/>
      <c r="H124" s="12"/>
      <c r="I124" s="12"/>
      <c r="J124" s="12"/>
      <c r="K124" s="13"/>
      <c r="L124" s="11"/>
      <c r="M124" s="11"/>
      <c r="N124" s="12"/>
      <c r="O124" s="11"/>
      <c r="P124" s="12"/>
      <c r="Q124" s="13"/>
      <c r="R124" s="11"/>
      <c r="S124" s="11"/>
      <c r="T124" s="15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2"/>
      <c r="C125" s="12"/>
      <c r="D125" s="12"/>
      <c r="E125" s="12"/>
      <c r="F125" s="12"/>
      <c r="G125" s="12"/>
      <c r="H125" s="12"/>
      <c r="I125" s="12"/>
      <c r="J125" s="12"/>
      <c r="K125" s="13"/>
      <c r="L125" s="11"/>
      <c r="M125" s="11"/>
      <c r="N125" s="12"/>
      <c r="O125" s="11"/>
      <c r="P125" s="12"/>
      <c r="Q125" s="13"/>
      <c r="R125" s="11"/>
      <c r="S125" s="11"/>
      <c r="T125" s="15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2"/>
      <c r="C126" s="12"/>
      <c r="D126" s="12"/>
      <c r="E126" s="12"/>
      <c r="F126" s="12"/>
      <c r="G126" s="12"/>
      <c r="H126" s="12"/>
      <c r="I126" s="12"/>
      <c r="J126" s="12"/>
      <c r="K126" s="13"/>
      <c r="L126" s="11"/>
      <c r="M126" s="11"/>
      <c r="N126" s="12"/>
      <c r="O126" s="11"/>
      <c r="P126" s="12"/>
      <c r="Q126" s="13"/>
      <c r="R126" s="11"/>
      <c r="S126" s="11"/>
      <c r="T126" s="15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2"/>
      <c r="C127" s="12"/>
      <c r="D127" s="12"/>
      <c r="E127" s="12"/>
      <c r="F127" s="12"/>
      <c r="G127" s="12"/>
      <c r="H127" s="12"/>
      <c r="I127" s="12"/>
      <c r="J127" s="12"/>
      <c r="K127" s="13"/>
      <c r="L127" s="11"/>
      <c r="M127" s="11"/>
      <c r="N127" s="12"/>
      <c r="O127" s="11"/>
      <c r="P127" s="12"/>
      <c r="Q127" s="13"/>
      <c r="R127" s="11"/>
      <c r="S127" s="11"/>
      <c r="T127" s="15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2"/>
      <c r="C128" s="12"/>
      <c r="D128" s="12"/>
      <c r="E128" s="12"/>
      <c r="F128" s="12"/>
      <c r="G128" s="12"/>
      <c r="H128" s="12"/>
      <c r="I128" s="12"/>
      <c r="J128" s="12"/>
      <c r="K128" s="13"/>
      <c r="L128" s="11"/>
      <c r="M128" s="11"/>
      <c r="N128" s="12"/>
      <c r="O128" s="11"/>
      <c r="P128" s="12"/>
      <c r="Q128" s="13"/>
      <c r="R128" s="11"/>
      <c r="S128" s="11"/>
      <c r="T128" s="15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2"/>
      <c r="C129" s="12"/>
      <c r="D129" s="12"/>
      <c r="E129" s="12"/>
      <c r="F129" s="12"/>
      <c r="G129" s="12"/>
      <c r="H129" s="12"/>
      <c r="I129" s="12"/>
      <c r="J129" s="12"/>
      <c r="K129" s="13"/>
      <c r="L129" s="11"/>
      <c r="M129" s="11"/>
      <c r="N129" s="12"/>
      <c r="O129" s="11"/>
      <c r="P129" s="12"/>
      <c r="Q129" s="13"/>
      <c r="R129" s="11"/>
      <c r="S129" s="11"/>
      <c r="T129" s="15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2"/>
      <c r="C130" s="12"/>
      <c r="D130" s="12"/>
      <c r="E130" s="12"/>
      <c r="F130" s="12"/>
      <c r="G130" s="12"/>
      <c r="H130" s="12"/>
      <c r="I130" s="12"/>
      <c r="J130" s="12"/>
      <c r="K130" s="13"/>
      <c r="L130" s="11"/>
      <c r="M130" s="11"/>
      <c r="N130" s="12"/>
      <c r="O130" s="11"/>
      <c r="P130" s="12"/>
      <c r="Q130" s="13"/>
      <c r="R130" s="11"/>
      <c r="S130" s="11"/>
      <c r="T130" s="15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2"/>
      <c r="C131" s="12"/>
      <c r="D131" s="12"/>
      <c r="E131" s="12"/>
      <c r="F131" s="12"/>
      <c r="G131" s="12"/>
      <c r="H131" s="12"/>
      <c r="I131" s="12"/>
      <c r="J131" s="12"/>
      <c r="K131" s="13"/>
      <c r="L131" s="11"/>
      <c r="M131" s="11"/>
      <c r="N131" s="12"/>
      <c r="O131" s="11"/>
      <c r="P131" s="12"/>
      <c r="Q131" s="13"/>
      <c r="R131" s="11"/>
      <c r="S131" s="11"/>
      <c r="T131" s="15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2"/>
      <c r="C132" s="12"/>
      <c r="D132" s="12"/>
      <c r="E132" s="12"/>
      <c r="F132" s="12"/>
      <c r="G132" s="12"/>
      <c r="H132" s="12"/>
      <c r="I132" s="12"/>
      <c r="J132" s="12"/>
      <c r="K132" s="13"/>
      <c r="L132" s="11"/>
      <c r="M132" s="11"/>
      <c r="N132" s="12"/>
      <c r="O132" s="11"/>
      <c r="P132" s="12"/>
      <c r="Q132" s="13"/>
      <c r="R132" s="11"/>
      <c r="S132" s="11"/>
      <c r="T132" s="15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2"/>
      <c r="C133" s="12"/>
      <c r="D133" s="12"/>
      <c r="E133" s="12"/>
      <c r="F133" s="12"/>
      <c r="G133" s="12"/>
      <c r="H133" s="12"/>
      <c r="I133" s="12"/>
      <c r="J133" s="12"/>
      <c r="K133" s="13"/>
      <c r="L133" s="11"/>
      <c r="M133" s="11"/>
      <c r="N133" s="12"/>
      <c r="O133" s="11"/>
      <c r="P133" s="12"/>
      <c r="Q133" s="13"/>
      <c r="R133" s="11"/>
      <c r="S133" s="11"/>
      <c r="T133" s="15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2"/>
      <c r="C134" s="12"/>
      <c r="D134" s="12"/>
      <c r="E134" s="12"/>
      <c r="F134" s="12"/>
      <c r="G134" s="12"/>
      <c r="H134" s="12"/>
      <c r="I134" s="12"/>
      <c r="J134" s="12"/>
      <c r="K134" s="13"/>
      <c r="L134" s="11"/>
      <c r="M134" s="11"/>
      <c r="N134" s="12"/>
      <c r="O134" s="11"/>
      <c r="P134" s="12"/>
      <c r="Q134" s="13"/>
      <c r="R134" s="11"/>
      <c r="S134" s="11"/>
      <c r="T134" s="15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2"/>
      <c r="C135" s="12"/>
      <c r="D135" s="12"/>
      <c r="E135" s="12"/>
      <c r="F135" s="12"/>
      <c r="G135" s="12"/>
      <c r="H135" s="12"/>
      <c r="I135" s="12"/>
      <c r="J135" s="12"/>
      <c r="K135" s="13"/>
      <c r="L135" s="11"/>
      <c r="M135" s="11"/>
      <c r="N135" s="12"/>
      <c r="O135" s="11"/>
      <c r="P135" s="12"/>
      <c r="Q135" s="13"/>
      <c r="R135" s="11"/>
      <c r="S135" s="11"/>
      <c r="T135" s="15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2"/>
      <c r="C136" s="12"/>
      <c r="D136" s="12"/>
      <c r="E136" s="12"/>
      <c r="F136" s="12"/>
      <c r="G136" s="12"/>
      <c r="H136" s="12"/>
      <c r="I136" s="12"/>
      <c r="J136" s="12"/>
      <c r="K136" s="13"/>
      <c r="L136" s="11"/>
      <c r="M136" s="11"/>
      <c r="N136" s="12"/>
      <c r="O136" s="11"/>
      <c r="P136" s="12"/>
      <c r="Q136" s="13"/>
      <c r="R136" s="11"/>
      <c r="S136" s="11"/>
      <c r="T136" s="15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2"/>
      <c r="C137" s="12"/>
      <c r="D137" s="12"/>
      <c r="E137" s="12"/>
      <c r="F137" s="12"/>
      <c r="G137" s="12"/>
      <c r="H137" s="12"/>
      <c r="I137" s="12"/>
      <c r="J137" s="12"/>
      <c r="K137" s="13"/>
      <c r="L137" s="11"/>
      <c r="M137" s="11"/>
      <c r="N137" s="12"/>
      <c r="O137" s="11"/>
      <c r="P137" s="12"/>
      <c r="Q137" s="13"/>
      <c r="R137" s="11"/>
      <c r="S137" s="11"/>
      <c r="T137" s="15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2"/>
      <c r="C138" s="12"/>
      <c r="D138" s="12"/>
      <c r="E138" s="12"/>
      <c r="F138" s="12"/>
      <c r="G138" s="12"/>
      <c r="H138" s="12"/>
      <c r="I138" s="12"/>
      <c r="J138" s="12"/>
      <c r="K138" s="13"/>
      <c r="L138" s="11"/>
      <c r="M138" s="11"/>
      <c r="N138" s="12"/>
      <c r="O138" s="11"/>
      <c r="P138" s="12"/>
      <c r="Q138" s="13"/>
      <c r="R138" s="11"/>
      <c r="S138" s="11"/>
      <c r="T138" s="15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2"/>
      <c r="C139" s="12"/>
      <c r="D139" s="12"/>
      <c r="E139" s="12"/>
      <c r="F139" s="12"/>
      <c r="G139" s="12"/>
      <c r="H139" s="12"/>
      <c r="I139" s="12"/>
      <c r="J139" s="12"/>
      <c r="K139" s="13"/>
      <c r="L139" s="11"/>
      <c r="M139" s="11"/>
      <c r="N139" s="12"/>
      <c r="O139" s="11"/>
      <c r="P139" s="12"/>
      <c r="Q139" s="13"/>
      <c r="R139" s="11"/>
      <c r="S139" s="11"/>
      <c r="T139" s="15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2"/>
      <c r="C140" s="12"/>
      <c r="D140" s="12"/>
      <c r="E140" s="12"/>
      <c r="F140" s="12"/>
      <c r="G140" s="12"/>
      <c r="H140" s="12"/>
      <c r="I140" s="12"/>
      <c r="J140" s="12"/>
      <c r="K140" s="13"/>
      <c r="L140" s="11"/>
      <c r="M140" s="11"/>
      <c r="N140" s="12"/>
      <c r="O140" s="11"/>
      <c r="P140" s="12"/>
      <c r="Q140" s="13"/>
      <c r="R140" s="11"/>
      <c r="S140" s="11"/>
      <c r="T140" s="15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2"/>
      <c r="C141" s="12"/>
      <c r="D141" s="12"/>
      <c r="E141" s="12"/>
      <c r="F141" s="12"/>
      <c r="G141" s="12"/>
      <c r="H141" s="12"/>
      <c r="I141" s="12"/>
      <c r="J141" s="12"/>
      <c r="K141" s="13"/>
      <c r="L141" s="11"/>
      <c r="M141" s="11"/>
      <c r="N141" s="12"/>
      <c r="O141" s="11"/>
      <c r="P141" s="12"/>
      <c r="Q141" s="13"/>
      <c r="R141" s="11"/>
      <c r="S141" s="11"/>
      <c r="T141" s="15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2"/>
      <c r="C142" s="12"/>
      <c r="D142" s="12"/>
      <c r="E142" s="12"/>
      <c r="F142" s="12"/>
      <c r="G142" s="12"/>
      <c r="H142" s="12"/>
      <c r="I142" s="12"/>
      <c r="J142" s="12"/>
      <c r="K142" s="13"/>
      <c r="L142" s="11"/>
      <c r="M142" s="11"/>
      <c r="N142" s="12"/>
      <c r="O142" s="11"/>
      <c r="P142" s="12"/>
      <c r="Q142" s="13"/>
      <c r="R142" s="11"/>
      <c r="S142" s="11"/>
      <c r="T142" s="15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2"/>
      <c r="C143" s="12"/>
      <c r="D143" s="12"/>
      <c r="E143" s="12"/>
      <c r="F143" s="12"/>
      <c r="G143" s="12"/>
      <c r="H143" s="12"/>
      <c r="I143" s="12"/>
      <c r="J143" s="12"/>
      <c r="K143" s="13"/>
      <c r="L143" s="11"/>
      <c r="M143" s="11"/>
      <c r="N143" s="12"/>
      <c r="O143" s="11"/>
      <c r="P143" s="12"/>
      <c r="Q143" s="13"/>
      <c r="R143" s="11"/>
      <c r="S143" s="11"/>
      <c r="T143" s="15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2"/>
      <c r="C144" s="12"/>
      <c r="D144" s="12"/>
      <c r="E144" s="12"/>
      <c r="F144" s="12"/>
      <c r="G144" s="12"/>
      <c r="H144" s="12"/>
      <c r="I144" s="12"/>
      <c r="J144" s="12"/>
      <c r="K144" s="13"/>
      <c r="L144" s="11"/>
      <c r="M144" s="11"/>
      <c r="N144" s="12"/>
      <c r="O144" s="11"/>
      <c r="P144" s="12"/>
      <c r="Q144" s="13"/>
      <c r="R144" s="11"/>
      <c r="S144" s="11"/>
      <c r="T144" s="15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2"/>
      <c r="C145" s="12"/>
      <c r="D145" s="12"/>
      <c r="E145" s="12"/>
      <c r="F145" s="12"/>
      <c r="G145" s="12"/>
      <c r="H145" s="12"/>
      <c r="I145" s="12"/>
      <c r="J145" s="12"/>
      <c r="K145" s="13"/>
      <c r="L145" s="11"/>
      <c r="M145" s="11"/>
      <c r="N145" s="12"/>
      <c r="O145" s="11"/>
      <c r="P145" s="12"/>
      <c r="Q145" s="13"/>
      <c r="R145" s="11"/>
      <c r="S145" s="11"/>
      <c r="T145" s="15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2"/>
      <c r="C146" s="12"/>
      <c r="D146" s="12"/>
      <c r="E146" s="12"/>
      <c r="F146" s="12"/>
      <c r="G146" s="12"/>
      <c r="H146" s="12"/>
      <c r="I146" s="12"/>
      <c r="J146" s="12"/>
      <c r="K146" s="13"/>
      <c r="L146" s="11"/>
      <c r="M146" s="11"/>
      <c r="N146" s="12"/>
      <c r="O146" s="11"/>
      <c r="P146" s="12"/>
      <c r="Q146" s="13"/>
      <c r="R146" s="11"/>
      <c r="S146" s="11"/>
      <c r="T146" s="15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2"/>
      <c r="C147" s="12"/>
      <c r="D147" s="12"/>
      <c r="E147" s="12"/>
      <c r="F147" s="12"/>
      <c r="G147" s="12"/>
      <c r="H147" s="12"/>
      <c r="I147" s="12"/>
      <c r="J147" s="12"/>
      <c r="K147" s="13"/>
      <c r="L147" s="11"/>
      <c r="M147" s="11"/>
      <c r="N147" s="12"/>
      <c r="O147" s="11"/>
      <c r="P147" s="12"/>
      <c r="Q147" s="13"/>
      <c r="R147" s="11"/>
      <c r="S147" s="11"/>
      <c r="T147" s="15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2"/>
      <c r="C148" s="12"/>
      <c r="D148" s="12"/>
      <c r="E148" s="12"/>
      <c r="F148" s="12"/>
      <c r="G148" s="12"/>
      <c r="H148" s="12"/>
      <c r="I148" s="12"/>
      <c r="J148" s="12"/>
      <c r="K148" s="13"/>
      <c r="L148" s="11"/>
      <c r="M148" s="11"/>
      <c r="N148" s="12"/>
      <c r="O148" s="11"/>
      <c r="P148" s="12"/>
      <c r="Q148" s="13"/>
      <c r="R148" s="11"/>
      <c r="S148" s="11"/>
      <c r="T148" s="15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2"/>
      <c r="C149" s="12"/>
      <c r="D149" s="12"/>
      <c r="E149" s="12"/>
      <c r="F149" s="12"/>
      <c r="G149" s="12"/>
      <c r="H149" s="12"/>
      <c r="I149" s="12"/>
      <c r="J149" s="12"/>
      <c r="K149" s="13"/>
      <c r="L149" s="11"/>
      <c r="M149" s="11"/>
      <c r="N149" s="12"/>
      <c r="O149" s="11"/>
      <c r="P149" s="12"/>
      <c r="Q149" s="13"/>
      <c r="R149" s="11"/>
      <c r="S149" s="11"/>
      <c r="T149" s="15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2"/>
      <c r="C150" s="12"/>
      <c r="D150" s="12"/>
      <c r="E150" s="12"/>
      <c r="F150" s="12"/>
      <c r="G150" s="12"/>
      <c r="H150" s="12"/>
      <c r="I150" s="12"/>
      <c r="J150" s="12"/>
      <c r="K150" s="13"/>
      <c r="L150" s="11"/>
      <c r="M150" s="11"/>
      <c r="N150" s="12"/>
      <c r="O150" s="11"/>
      <c r="P150" s="12"/>
      <c r="Q150" s="13"/>
      <c r="R150" s="11"/>
      <c r="S150" s="11"/>
      <c r="T150" s="15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2"/>
      <c r="C151" s="12"/>
      <c r="D151" s="12"/>
      <c r="E151" s="12"/>
      <c r="F151" s="12"/>
      <c r="G151" s="12"/>
      <c r="H151" s="12"/>
      <c r="I151" s="12"/>
      <c r="J151" s="12"/>
      <c r="K151" s="13"/>
      <c r="L151" s="11"/>
      <c r="M151" s="11"/>
      <c r="N151" s="12"/>
      <c r="O151" s="11"/>
      <c r="P151" s="12"/>
      <c r="Q151" s="13"/>
      <c r="R151" s="11"/>
      <c r="S151" s="11"/>
      <c r="T151" s="15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2"/>
      <c r="C152" s="12"/>
      <c r="D152" s="12"/>
      <c r="E152" s="12"/>
      <c r="F152" s="12"/>
      <c r="G152" s="12"/>
      <c r="H152" s="12"/>
      <c r="I152" s="12"/>
      <c r="J152" s="12"/>
      <c r="K152" s="13"/>
      <c r="L152" s="11"/>
      <c r="M152" s="11"/>
      <c r="N152" s="12"/>
      <c r="O152" s="11"/>
      <c r="P152" s="12"/>
      <c r="Q152" s="13"/>
      <c r="R152" s="11"/>
      <c r="S152" s="11"/>
      <c r="T152" s="15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2"/>
      <c r="C153" s="12"/>
      <c r="D153" s="12"/>
      <c r="E153" s="12"/>
      <c r="F153" s="12"/>
      <c r="G153" s="12"/>
      <c r="H153" s="12"/>
      <c r="I153" s="12"/>
      <c r="J153" s="12"/>
      <c r="K153" s="13"/>
      <c r="L153" s="11"/>
      <c r="M153" s="11"/>
      <c r="N153" s="12"/>
      <c r="O153" s="11"/>
      <c r="P153" s="12"/>
      <c r="Q153" s="13"/>
      <c r="R153" s="11"/>
      <c r="S153" s="11"/>
      <c r="T153" s="15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2"/>
      <c r="C154" s="12"/>
      <c r="D154" s="12"/>
      <c r="E154" s="12"/>
      <c r="F154" s="12"/>
      <c r="G154" s="12"/>
      <c r="H154" s="12"/>
      <c r="I154" s="12"/>
      <c r="J154" s="12"/>
      <c r="K154" s="13"/>
      <c r="L154" s="11"/>
      <c r="M154" s="11"/>
      <c r="N154" s="12"/>
      <c r="O154" s="11"/>
      <c r="P154" s="12"/>
      <c r="Q154" s="13"/>
      <c r="R154" s="11"/>
      <c r="S154" s="11"/>
      <c r="T154" s="15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2"/>
      <c r="C155" s="12"/>
      <c r="D155" s="12"/>
      <c r="E155" s="12"/>
      <c r="F155" s="12"/>
      <c r="G155" s="12"/>
      <c r="H155" s="12"/>
      <c r="I155" s="12"/>
      <c r="J155" s="12"/>
      <c r="K155" s="13"/>
      <c r="L155" s="11"/>
      <c r="M155" s="11"/>
      <c r="N155" s="12"/>
      <c r="O155" s="11"/>
      <c r="P155" s="12"/>
      <c r="Q155" s="13"/>
      <c r="R155" s="11"/>
      <c r="S155" s="11"/>
      <c r="T155" s="15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2"/>
      <c r="C156" s="12"/>
      <c r="D156" s="12"/>
      <c r="E156" s="12"/>
      <c r="F156" s="12"/>
      <c r="G156" s="12"/>
      <c r="H156" s="12"/>
      <c r="I156" s="12"/>
      <c r="J156" s="12"/>
      <c r="K156" s="13"/>
      <c r="L156" s="11"/>
      <c r="M156" s="11"/>
      <c r="N156" s="12"/>
      <c r="O156" s="11"/>
      <c r="P156" s="12"/>
      <c r="Q156" s="13"/>
      <c r="R156" s="11"/>
      <c r="S156" s="11"/>
      <c r="T156" s="15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2"/>
      <c r="C157" s="12"/>
      <c r="D157" s="12"/>
      <c r="E157" s="12"/>
      <c r="F157" s="12"/>
      <c r="G157" s="12"/>
      <c r="H157" s="12"/>
      <c r="I157" s="12"/>
      <c r="J157" s="12"/>
      <c r="K157" s="13"/>
      <c r="L157" s="11"/>
      <c r="M157" s="11"/>
      <c r="N157" s="12"/>
      <c r="O157" s="11"/>
      <c r="P157" s="12"/>
      <c r="Q157" s="13"/>
      <c r="R157" s="11"/>
      <c r="S157" s="11"/>
      <c r="T157" s="15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2"/>
      <c r="C158" s="12"/>
      <c r="D158" s="12"/>
      <c r="E158" s="12"/>
      <c r="F158" s="12"/>
      <c r="G158" s="12"/>
      <c r="H158" s="12"/>
      <c r="I158" s="12"/>
      <c r="J158" s="12"/>
      <c r="K158" s="13"/>
      <c r="L158" s="11"/>
      <c r="M158" s="11"/>
      <c r="N158" s="12"/>
      <c r="O158" s="11"/>
      <c r="P158" s="12"/>
      <c r="Q158" s="13"/>
      <c r="R158" s="11"/>
      <c r="S158" s="11"/>
      <c r="T158" s="15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2"/>
      <c r="C159" s="12"/>
      <c r="D159" s="12"/>
      <c r="E159" s="12"/>
      <c r="F159" s="12"/>
      <c r="G159" s="12"/>
      <c r="H159" s="12"/>
      <c r="I159" s="12"/>
      <c r="J159" s="12"/>
      <c r="K159" s="13"/>
      <c r="L159" s="11"/>
      <c r="M159" s="11"/>
      <c r="N159" s="12"/>
      <c r="O159" s="11"/>
      <c r="P159" s="12"/>
      <c r="Q159" s="13"/>
      <c r="R159" s="11"/>
      <c r="S159" s="11"/>
      <c r="T159" s="15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2"/>
      <c r="C160" s="12"/>
      <c r="D160" s="12"/>
      <c r="E160" s="12"/>
      <c r="F160" s="12"/>
      <c r="G160" s="12"/>
      <c r="H160" s="12"/>
      <c r="I160" s="12"/>
      <c r="J160" s="12"/>
      <c r="K160" s="13"/>
      <c r="L160" s="11"/>
      <c r="M160" s="11"/>
      <c r="N160" s="12"/>
      <c r="O160" s="11"/>
      <c r="P160" s="12"/>
      <c r="Q160" s="13"/>
      <c r="R160" s="11"/>
      <c r="S160" s="11"/>
      <c r="T160" s="15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2"/>
      <c r="C161" s="12"/>
      <c r="D161" s="12"/>
      <c r="E161" s="12"/>
      <c r="F161" s="12"/>
      <c r="G161" s="12"/>
      <c r="H161" s="12"/>
      <c r="I161" s="12"/>
      <c r="J161" s="12"/>
      <c r="K161" s="13"/>
      <c r="L161" s="11"/>
      <c r="M161" s="11"/>
      <c r="N161" s="12"/>
      <c r="O161" s="11"/>
      <c r="P161" s="12"/>
      <c r="Q161" s="13"/>
      <c r="R161" s="11"/>
      <c r="S161" s="11"/>
      <c r="T161" s="15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2"/>
      <c r="C162" s="12"/>
      <c r="D162" s="12"/>
      <c r="E162" s="12"/>
      <c r="F162" s="12"/>
      <c r="G162" s="12"/>
      <c r="H162" s="12"/>
      <c r="I162" s="12"/>
      <c r="J162" s="12"/>
      <c r="K162" s="13"/>
      <c r="L162" s="11"/>
      <c r="M162" s="11"/>
      <c r="N162" s="12"/>
      <c r="O162" s="11"/>
      <c r="P162" s="12"/>
      <c r="Q162" s="13"/>
      <c r="R162" s="11"/>
      <c r="S162" s="11"/>
      <c r="T162" s="15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2"/>
      <c r="C163" s="12"/>
      <c r="D163" s="12"/>
      <c r="E163" s="12"/>
      <c r="F163" s="12"/>
      <c r="G163" s="12"/>
      <c r="H163" s="12"/>
      <c r="I163" s="12"/>
      <c r="J163" s="12"/>
      <c r="K163" s="13"/>
      <c r="L163" s="11"/>
      <c r="M163" s="11"/>
      <c r="N163" s="12"/>
      <c r="O163" s="11"/>
      <c r="P163" s="12"/>
      <c r="Q163" s="13"/>
      <c r="R163" s="11"/>
      <c r="S163" s="11"/>
      <c r="T163" s="15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2"/>
      <c r="C164" s="12"/>
      <c r="D164" s="12"/>
      <c r="E164" s="12"/>
      <c r="F164" s="12"/>
      <c r="G164" s="12"/>
      <c r="H164" s="12"/>
      <c r="I164" s="12"/>
      <c r="J164" s="12"/>
      <c r="K164" s="13"/>
      <c r="L164" s="11"/>
      <c r="M164" s="11"/>
      <c r="N164" s="12"/>
      <c r="O164" s="11"/>
      <c r="P164" s="12"/>
      <c r="Q164" s="13"/>
      <c r="R164" s="11"/>
      <c r="S164" s="11"/>
      <c r="T164" s="15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2"/>
      <c r="C165" s="12"/>
      <c r="D165" s="12"/>
      <c r="E165" s="12"/>
      <c r="F165" s="12"/>
      <c r="G165" s="12"/>
      <c r="H165" s="12"/>
      <c r="I165" s="12"/>
      <c r="J165" s="12"/>
      <c r="K165" s="13"/>
      <c r="L165" s="11"/>
      <c r="M165" s="11"/>
      <c r="N165" s="12"/>
      <c r="O165" s="11"/>
      <c r="P165" s="12"/>
      <c r="Q165" s="13"/>
      <c r="R165" s="11"/>
      <c r="S165" s="11"/>
      <c r="T165" s="15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2"/>
      <c r="C166" s="12"/>
      <c r="D166" s="12"/>
      <c r="E166" s="12"/>
      <c r="F166" s="12"/>
      <c r="G166" s="12"/>
      <c r="H166" s="12"/>
      <c r="I166" s="12"/>
      <c r="J166" s="12"/>
      <c r="K166" s="13"/>
      <c r="L166" s="11"/>
      <c r="M166" s="11"/>
      <c r="N166" s="12"/>
      <c r="O166" s="11"/>
      <c r="P166" s="12"/>
      <c r="Q166" s="13"/>
      <c r="R166" s="11"/>
      <c r="S166" s="11"/>
      <c r="T166" s="15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2"/>
      <c r="C167" s="12"/>
      <c r="D167" s="12"/>
      <c r="E167" s="12"/>
      <c r="F167" s="12"/>
      <c r="G167" s="12"/>
      <c r="H167" s="12"/>
      <c r="I167" s="12"/>
      <c r="J167" s="12"/>
      <c r="K167" s="13"/>
      <c r="L167" s="11"/>
      <c r="M167" s="11"/>
      <c r="N167" s="12"/>
      <c r="O167" s="11"/>
      <c r="P167" s="12"/>
      <c r="Q167" s="13"/>
      <c r="R167" s="11"/>
      <c r="S167" s="11"/>
      <c r="T167" s="15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2"/>
      <c r="C168" s="12"/>
      <c r="D168" s="12"/>
      <c r="E168" s="12"/>
      <c r="F168" s="12"/>
      <c r="G168" s="12"/>
      <c r="H168" s="12"/>
      <c r="I168" s="12"/>
      <c r="J168" s="12"/>
      <c r="K168" s="13"/>
      <c r="L168" s="11"/>
      <c r="M168" s="11"/>
      <c r="N168" s="12"/>
      <c r="O168" s="11"/>
      <c r="P168" s="12"/>
      <c r="Q168" s="13"/>
      <c r="R168" s="11"/>
      <c r="S168" s="11"/>
      <c r="T168" s="15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2"/>
      <c r="C169" s="12"/>
      <c r="D169" s="12"/>
      <c r="E169" s="12"/>
      <c r="F169" s="12"/>
      <c r="G169" s="12"/>
      <c r="H169" s="12"/>
      <c r="I169" s="12"/>
      <c r="J169" s="12"/>
      <c r="K169" s="13"/>
      <c r="L169" s="11"/>
      <c r="M169" s="11"/>
      <c r="N169" s="12"/>
      <c r="O169" s="11"/>
      <c r="P169" s="12"/>
      <c r="Q169" s="13"/>
      <c r="R169" s="11"/>
      <c r="S169" s="11"/>
      <c r="T169" s="15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2"/>
      <c r="C170" s="12"/>
      <c r="D170" s="12"/>
      <c r="E170" s="12"/>
      <c r="F170" s="12"/>
      <c r="G170" s="12"/>
      <c r="H170" s="12"/>
      <c r="I170" s="12"/>
      <c r="J170" s="12"/>
      <c r="K170" s="13"/>
      <c r="L170" s="11"/>
      <c r="M170" s="11"/>
      <c r="N170" s="12"/>
      <c r="O170" s="11"/>
      <c r="P170" s="12"/>
      <c r="Q170" s="13"/>
      <c r="R170" s="11"/>
      <c r="S170" s="11"/>
      <c r="T170" s="15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2"/>
      <c r="C171" s="12"/>
      <c r="D171" s="12"/>
      <c r="E171" s="12"/>
      <c r="F171" s="12"/>
      <c r="G171" s="12"/>
      <c r="H171" s="12"/>
      <c r="I171" s="12"/>
      <c r="J171" s="12"/>
      <c r="K171" s="13"/>
      <c r="L171" s="11"/>
      <c r="M171" s="11"/>
      <c r="N171" s="12"/>
      <c r="O171" s="11"/>
      <c r="P171" s="12"/>
      <c r="Q171" s="13"/>
      <c r="R171" s="11"/>
      <c r="S171" s="11"/>
      <c r="T171" s="15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2"/>
      <c r="C172" s="12"/>
      <c r="D172" s="12"/>
      <c r="E172" s="12"/>
      <c r="F172" s="12"/>
      <c r="G172" s="12"/>
      <c r="H172" s="12"/>
      <c r="I172" s="12"/>
      <c r="J172" s="12"/>
      <c r="K172" s="13"/>
      <c r="L172" s="11"/>
      <c r="M172" s="11"/>
      <c r="N172" s="12"/>
      <c r="O172" s="11"/>
      <c r="P172" s="12"/>
      <c r="Q172" s="13"/>
      <c r="R172" s="11"/>
      <c r="S172" s="11"/>
      <c r="T172" s="15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2"/>
      <c r="C173" s="12"/>
      <c r="D173" s="12"/>
      <c r="E173" s="12"/>
      <c r="F173" s="12"/>
      <c r="G173" s="12"/>
      <c r="H173" s="12"/>
      <c r="I173" s="12"/>
      <c r="J173" s="12"/>
      <c r="K173" s="13"/>
      <c r="L173" s="11"/>
      <c r="M173" s="11"/>
      <c r="N173" s="12"/>
      <c r="O173" s="11"/>
      <c r="P173" s="12"/>
      <c r="Q173" s="13"/>
      <c r="R173" s="11"/>
      <c r="S173" s="11"/>
      <c r="T173" s="15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2"/>
      <c r="C174" s="12"/>
      <c r="D174" s="12"/>
      <c r="E174" s="12"/>
      <c r="F174" s="12"/>
      <c r="G174" s="12"/>
      <c r="H174" s="12"/>
      <c r="I174" s="12"/>
      <c r="J174" s="12"/>
      <c r="K174" s="13"/>
      <c r="L174" s="11"/>
      <c r="M174" s="11"/>
      <c r="N174" s="12"/>
      <c r="O174" s="11"/>
      <c r="P174" s="12"/>
      <c r="Q174" s="13"/>
      <c r="R174" s="11"/>
      <c r="S174" s="11"/>
      <c r="T174" s="15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2"/>
      <c r="C175" s="12"/>
      <c r="D175" s="12"/>
      <c r="E175" s="12"/>
      <c r="F175" s="12"/>
      <c r="G175" s="12"/>
      <c r="H175" s="12"/>
      <c r="I175" s="12"/>
      <c r="J175" s="12"/>
      <c r="K175" s="13"/>
      <c r="L175" s="11"/>
      <c r="M175" s="11"/>
      <c r="N175" s="12"/>
      <c r="O175" s="11"/>
      <c r="P175" s="12"/>
      <c r="Q175" s="13"/>
      <c r="R175" s="11"/>
      <c r="S175" s="11"/>
      <c r="T175" s="15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2"/>
      <c r="C176" s="12"/>
      <c r="D176" s="12"/>
      <c r="E176" s="12"/>
      <c r="F176" s="12"/>
      <c r="G176" s="12"/>
      <c r="H176" s="12"/>
      <c r="I176" s="12"/>
      <c r="J176" s="12"/>
      <c r="K176" s="13"/>
      <c r="L176" s="11"/>
      <c r="M176" s="11"/>
      <c r="N176" s="12"/>
      <c r="O176" s="11"/>
      <c r="P176" s="12"/>
      <c r="Q176" s="13"/>
      <c r="R176" s="11"/>
      <c r="S176" s="11"/>
      <c r="T176" s="15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2"/>
      <c r="C177" s="12"/>
      <c r="D177" s="12"/>
      <c r="E177" s="12"/>
      <c r="F177" s="12"/>
      <c r="G177" s="12"/>
      <c r="H177" s="12"/>
      <c r="I177" s="12"/>
      <c r="J177" s="12"/>
      <c r="K177" s="13"/>
      <c r="L177" s="11"/>
      <c r="M177" s="11"/>
      <c r="N177" s="12"/>
      <c r="O177" s="11"/>
      <c r="P177" s="12"/>
      <c r="Q177" s="13"/>
      <c r="R177" s="11"/>
      <c r="S177" s="11"/>
      <c r="T177" s="15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2"/>
      <c r="C178" s="12"/>
      <c r="D178" s="12"/>
      <c r="E178" s="12"/>
      <c r="F178" s="12"/>
      <c r="G178" s="12"/>
      <c r="H178" s="12"/>
      <c r="I178" s="12"/>
      <c r="J178" s="12"/>
      <c r="K178" s="13"/>
      <c r="L178" s="11"/>
      <c r="M178" s="11"/>
      <c r="N178" s="12"/>
      <c r="O178" s="11"/>
      <c r="P178" s="12"/>
      <c r="Q178" s="13"/>
      <c r="R178" s="11"/>
      <c r="S178" s="11"/>
      <c r="T178" s="15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2"/>
      <c r="C179" s="12"/>
      <c r="D179" s="12"/>
      <c r="E179" s="12"/>
      <c r="F179" s="12"/>
      <c r="G179" s="12"/>
      <c r="H179" s="12"/>
      <c r="I179" s="12"/>
      <c r="J179" s="12"/>
      <c r="K179" s="13"/>
      <c r="L179" s="11"/>
      <c r="M179" s="11"/>
      <c r="N179" s="12"/>
      <c r="O179" s="11"/>
      <c r="P179" s="12"/>
      <c r="Q179" s="13"/>
      <c r="R179" s="11"/>
      <c r="S179" s="11"/>
      <c r="T179" s="15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2"/>
      <c r="C180" s="12"/>
      <c r="D180" s="12"/>
      <c r="E180" s="12"/>
      <c r="F180" s="12"/>
      <c r="G180" s="12"/>
      <c r="H180" s="12"/>
      <c r="I180" s="12"/>
      <c r="J180" s="12"/>
      <c r="K180" s="13"/>
      <c r="L180" s="11"/>
      <c r="M180" s="11"/>
      <c r="N180" s="12"/>
      <c r="O180" s="11"/>
      <c r="P180" s="12"/>
      <c r="Q180" s="13"/>
      <c r="R180" s="11"/>
      <c r="S180" s="11"/>
      <c r="T180" s="15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2"/>
      <c r="C181" s="12"/>
      <c r="D181" s="12"/>
      <c r="E181" s="12"/>
      <c r="F181" s="12"/>
      <c r="G181" s="12"/>
      <c r="H181" s="12"/>
      <c r="I181" s="12"/>
      <c r="J181" s="12"/>
      <c r="K181" s="13"/>
      <c r="L181" s="11"/>
      <c r="M181" s="11"/>
      <c r="N181" s="12"/>
      <c r="O181" s="11"/>
      <c r="P181" s="12"/>
      <c r="Q181" s="13"/>
      <c r="R181" s="11"/>
      <c r="S181" s="11"/>
      <c r="T181" s="15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2"/>
      <c r="C182" s="12"/>
      <c r="D182" s="12"/>
      <c r="E182" s="12"/>
      <c r="F182" s="12"/>
      <c r="G182" s="12"/>
      <c r="H182" s="12"/>
      <c r="I182" s="12"/>
      <c r="J182" s="12"/>
      <c r="K182" s="13"/>
      <c r="L182" s="11"/>
      <c r="M182" s="11"/>
      <c r="N182" s="12"/>
      <c r="O182" s="11"/>
      <c r="P182" s="12"/>
      <c r="Q182" s="13"/>
      <c r="R182" s="11"/>
      <c r="S182" s="11"/>
      <c r="T182" s="15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2"/>
      <c r="C183" s="12"/>
      <c r="D183" s="12"/>
      <c r="E183" s="12"/>
      <c r="F183" s="12"/>
      <c r="G183" s="12"/>
      <c r="H183" s="12"/>
      <c r="I183" s="12"/>
      <c r="J183" s="12"/>
      <c r="K183" s="13"/>
      <c r="L183" s="11"/>
      <c r="M183" s="11"/>
      <c r="N183" s="12"/>
      <c r="O183" s="11"/>
      <c r="P183" s="12"/>
      <c r="Q183" s="13"/>
      <c r="R183" s="11"/>
      <c r="S183" s="11"/>
      <c r="T183" s="15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2"/>
      <c r="C184" s="12"/>
      <c r="D184" s="12"/>
      <c r="E184" s="12"/>
      <c r="F184" s="12"/>
      <c r="G184" s="12"/>
      <c r="H184" s="12"/>
      <c r="I184" s="12"/>
      <c r="J184" s="12"/>
      <c r="K184" s="13"/>
      <c r="L184" s="11"/>
      <c r="M184" s="11"/>
      <c r="N184" s="12"/>
      <c r="O184" s="11"/>
      <c r="P184" s="12"/>
      <c r="Q184" s="13"/>
      <c r="R184" s="11"/>
      <c r="S184" s="11"/>
      <c r="T184" s="15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2"/>
      <c r="C185" s="12"/>
      <c r="D185" s="12"/>
      <c r="E185" s="12"/>
      <c r="F185" s="12"/>
      <c r="G185" s="12"/>
      <c r="H185" s="12"/>
      <c r="I185" s="12"/>
      <c r="J185" s="12"/>
      <c r="K185" s="13"/>
      <c r="L185" s="11"/>
      <c r="M185" s="11"/>
      <c r="N185" s="12"/>
      <c r="O185" s="11"/>
      <c r="P185" s="12"/>
      <c r="Q185" s="13"/>
      <c r="R185" s="11"/>
      <c r="S185" s="11"/>
      <c r="T185" s="15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2"/>
      <c r="C186" s="12"/>
      <c r="D186" s="12"/>
      <c r="E186" s="12"/>
      <c r="F186" s="12"/>
      <c r="G186" s="12"/>
      <c r="H186" s="12"/>
      <c r="I186" s="12"/>
      <c r="J186" s="12"/>
      <c r="K186" s="13"/>
      <c r="L186" s="11"/>
      <c r="M186" s="11"/>
      <c r="N186" s="12"/>
      <c r="O186" s="11"/>
      <c r="P186" s="12"/>
      <c r="Q186" s="13"/>
      <c r="R186" s="11"/>
      <c r="S186" s="11"/>
      <c r="T186" s="15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2"/>
      <c r="C187" s="12"/>
      <c r="D187" s="12"/>
      <c r="E187" s="12"/>
      <c r="F187" s="12"/>
      <c r="G187" s="12"/>
      <c r="H187" s="12"/>
      <c r="I187" s="12"/>
      <c r="J187" s="12"/>
      <c r="K187" s="13"/>
      <c r="L187" s="11"/>
      <c r="M187" s="11"/>
      <c r="N187" s="12"/>
      <c r="O187" s="11"/>
      <c r="P187" s="12"/>
      <c r="Q187" s="13"/>
      <c r="R187" s="11"/>
      <c r="S187" s="11"/>
      <c r="T187" s="15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2"/>
      <c r="C188" s="12"/>
      <c r="D188" s="12"/>
      <c r="E188" s="12"/>
      <c r="F188" s="12"/>
      <c r="G188" s="12"/>
      <c r="H188" s="12"/>
      <c r="I188" s="12"/>
      <c r="J188" s="12"/>
      <c r="K188" s="13"/>
      <c r="L188" s="11"/>
      <c r="M188" s="11"/>
      <c r="N188" s="12"/>
      <c r="O188" s="11"/>
      <c r="P188" s="12"/>
      <c r="Q188" s="13"/>
      <c r="R188" s="11"/>
      <c r="S188" s="11"/>
      <c r="T188" s="15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2"/>
      <c r="C189" s="12"/>
      <c r="D189" s="12"/>
      <c r="E189" s="12"/>
      <c r="F189" s="12"/>
      <c r="G189" s="12"/>
      <c r="H189" s="12"/>
      <c r="I189" s="12"/>
      <c r="J189" s="12"/>
      <c r="K189" s="13"/>
      <c r="L189" s="11"/>
      <c r="M189" s="11"/>
      <c r="N189" s="12"/>
      <c r="O189" s="11"/>
      <c r="P189" s="12"/>
      <c r="Q189" s="13"/>
      <c r="R189" s="11"/>
      <c r="S189" s="11"/>
      <c r="T189" s="15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2"/>
      <c r="C190" s="12"/>
      <c r="D190" s="12"/>
      <c r="E190" s="12"/>
      <c r="F190" s="12"/>
      <c r="G190" s="12"/>
      <c r="H190" s="12"/>
      <c r="I190" s="12"/>
      <c r="J190" s="12"/>
      <c r="K190" s="13"/>
      <c r="L190" s="11"/>
      <c r="M190" s="11"/>
      <c r="N190" s="12"/>
      <c r="O190" s="11"/>
      <c r="P190" s="12"/>
      <c r="Q190" s="13"/>
      <c r="R190" s="11"/>
      <c r="S190" s="11"/>
      <c r="T190" s="15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2"/>
      <c r="C191" s="12"/>
      <c r="D191" s="12"/>
      <c r="E191" s="12"/>
      <c r="F191" s="12"/>
      <c r="G191" s="12"/>
      <c r="H191" s="12"/>
      <c r="I191" s="12"/>
      <c r="J191" s="12"/>
      <c r="K191" s="13"/>
      <c r="L191" s="11"/>
      <c r="M191" s="11"/>
      <c r="N191" s="12"/>
      <c r="O191" s="11"/>
      <c r="P191" s="12"/>
      <c r="Q191" s="13"/>
      <c r="R191" s="11"/>
      <c r="S191" s="11"/>
      <c r="T191" s="15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2"/>
      <c r="C192" s="12"/>
      <c r="D192" s="12"/>
      <c r="E192" s="12"/>
      <c r="F192" s="12"/>
      <c r="G192" s="12"/>
      <c r="H192" s="12"/>
      <c r="I192" s="12"/>
      <c r="J192" s="12"/>
      <c r="K192" s="13"/>
      <c r="L192" s="11"/>
      <c r="M192" s="11"/>
      <c r="N192" s="12"/>
      <c r="O192" s="11"/>
      <c r="P192" s="12"/>
      <c r="Q192" s="13"/>
      <c r="R192" s="11"/>
      <c r="S192" s="11"/>
      <c r="T192" s="15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2"/>
      <c r="C193" s="12"/>
      <c r="D193" s="12"/>
      <c r="E193" s="12"/>
      <c r="F193" s="12"/>
      <c r="G193" s="12"/>
      <c r="H193" s="12"/>
      <c r="I193" s="12"/>
      <c r="J193" s="12"/>
      <c r="K193" s="13"/>
      <c r="L193" s="11"/>
      <c r="M193" s="11"/>
      <c r="N193" s="12"/>
      <c r="O193" s="11"/>
      <c r="P193" s="12"/>
      <c r="Q193" s="13"/>
      <c r="R193" s="11"/>
      <c r="S193" s="11"/>
      <c r="T193" s="15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2"/>
      <c r="C194" s="12"/>
      <c r="D194" s="12"/>
      <c r="E194" s="12"/>
      <c r="F194" s="12"/>
      <c r="G194" s="12"/>
      <c r="H194" s="12"/>
      <c r="I194" s="12"/>
      <c r="J194" s="12"/>
      <c r="K194" s="13"/>
      <c r="L194" s="11"/>
      <c r="M194" s="11"/>
      <c r="N194" s="12"/>
      <c r="O194" s="11"/>
      <c r="P194" s="12"/>
      <c r="Q194" s="13"/>
      <c r="R194" s="11"/>
      <c r="S194" s="11"/>
      <c r="T194" s="15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2"/>
      <c r="C195" s="12"/>
      <c r="D195" s="12"/>
      <c r="E195" s="12"/>
      <c r="F195" s="12"/>
      <c r="G195" s="12"/>
      <c r="H195" s="12"/>
      <c r="I195" s="12"/>
      <c r="J195" s="12"/>
      <c r="K195" s="13"/>
      <c r="L195" s="11"/>
      <c r="M195" s="11"/>
      <c r="N195" s="12"/>
      <c r="O195" s="11"/>
      <c r="P195" s="12"/>
      <c r="Q195" s="13"/>
      <c r="R195" s="11"/>
      <c r="S195" s="11"/>
      <c r="T195" s="15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2"/>
      <c r="C196" s="12"/>
      <c r="D196" s="12"/>
      <c r="E196" s="12"/>
      <c r="F196" s="12"/>
      <c r="G196" s="12"/>
      <c r="H196" s="12"/>
      <c r="I196" s="12"/>
      <c r="J196" s="12"/>
      <c r="K196" s="13"/>
      <c r="L196" s="11"/>
      <c r="M196" s="11"/>
      <c r="N196" s="12"/>
      <c r="O196" s="11"/>
      <c r="P196" s="12"/>
      <c r="Q196" s="13"/>
      <c r="R196" s="11"/>
      <c r="S196" s="11"/>
      <c r="T196" s="15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2"/>
      <c r="C197" s="12"/>
      <c r="D197" s="12"/>
      <c r="E197" s="12"/>
      <c r="F197" s="12"/>
      <c r="G197" s="12"/>
      <c r="H197" s="12"/>
      <c r="I197" s="12"/>
      <c r="J197" s="12"/>
      <c r="K197" s="13"/>
      <c r="L197" s="11"/>
      <c r="M197" s="11"/>
      <c r="N197" s="12"/>
      <c r="O197" s="11"/>
      <c r="P197" s="12"/>
      <c r="Q197" s="13"/>
      <c r="R197" s="11"/>
      <c r="S197" s="11"/>
      <c r="T197" s="15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2"/>
      <c r="C198" s="12"/>
      <c r="D198" s="12"/>
      <c r="E198" s="12"/>
      <c r="F198" s="12"/>
      <c r="G198" s="12"/>
      <c r="H198" s="12"/>
      <c r="I198" s="12"/>
      <c r="J198" s="12"/>
      <c r="K198" s="13"/>
      <c r="L198" s="11"/>
      <c r="M198" s="11"/>
      <c r="N198" s="12"/>
      <c r="O198" s="11"/>
      <c r="P198" s="12"/>
      <c r="Q198" s="13"/>
      <c r="R198" s="11"/>
      <c r="S198" s="11"/>
      <c r="T198" s="15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2"/>
      <c r="C199" s="12"/>
      <c r="D199" s="12"/>
      <c r="E199" s="12"/>
      <c r="F199" s="12"/>
      <c r="G199" s="12"/>
      <c r="H199" s="12"/>
      <c r="I199" s="12"/>
      <c r="J199" s="12"/>
      <c r="K199" s="13"/>
      <c r="L199" s="11"/>
      <c r="M199" s="11"/>
      <c r="N199" s="12"/>
      <c r="O199" s="11"/>
      <c r="P199" s="12"/>
      <c r="Q199" s="13"/>
      <c r="R199" s="11"/>
      <c r="S199" s="11"/>
      <c r="T199" s="15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2"/>
      <c r="C200" s="12"/>
      <c r="D200" s="12"/>
      <c r="E200" s="12"/>
      <c r="F200" s="12"/>
      <c r="G200" s="12"/>
      <c r="H200" s="12"/>
      <c r="I200" s="12"/>
      <c r="J200" s="12"/>
      <c r="K200" s="13"/>
      <c r="L200" s="11"/>
      <c r="M200" s="11"/>
      <c r="N200" s="12"/>
      <c r="O200" s="11"/>
      <c r="P200" s="12"/>
      <c r="Q200" s="13"/>
      <c r="R200" s="11"/>
      <c r="S200" s="11"/>
      <c r="T200" s="15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2"/>
      <c r="C201" s="12"/>
      <c r="D201" s="12"/>
      <c r="E201" s="12"/>
      <c r="F201" s="12"/>
      <c r="G201" s="12"/>
      <c r="H201" s="12"/>
      <c r="I201" s="12"/>
      <c r="J201" s="12"/>
      <c r="K201" s="13"/>
      <c r="L201" s="11"/>
      <c r="M201" s="11"/>
      <c r="N201" s="12"/>
      <c r="O201" s="11"/>
      <c r="P201" s="12"/>
      <c r="Q201" s="13"/>
      <c r="R201" s="11"/>
      <c r="S201" s="11"/>
      <c r="T201" s="15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2"/>
      <c r="C202" s="12"/>
      <c r="D202" s="12"/>
      <c r="E202" s="12"/>
      <c r="F202" s="12"/>
      <c r="G202" s="12"/>
      <c r="H202" s="12"/>
      <c r="I202" s="12"/>
      <c r="J202" s="12"/>
      <c r="K202" s="13"/>
      <c r="L202" s="11"/>
      <c r="M202" s="11"/>
      <c r="N202" s="12"/>
      <c r="O202" s="11"/>
      <c r="P202" s="12"/>
      <c r="Q202" s="13"/>
      <c r="R202" s="11"/>
      <c r="S202" s="11"/>
      <c r="T202" s="15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2"/>
      <c r="C203" s="12"/>
      <c r="D203" s="12"/>
      <c r="E203" s="12"/>
      <c r="F203" s="12"/>
      <c r="G203" s="12"/>
      <c r="H203" s="12"/>
      <c r="I203" s="12"/>
      <c r="J203" s="12"/>
      <c r="K203" s="13"/>
      <c r="L203" s="11"/>
      <c r="M203" s="11"/>
      <c r="N203" s="12"/>
      <c r="O203" s="11"/>
      <c r="P203" s="12"/>
      <c r="Q203" s="13"/>
      <c r="R203" s="11"/>
      <c r="S203" s="11"/>
      <c r="T203" s="15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2"/>
      <c r="C204" s="12"/>
      <c r="D204" s="12"/>
      <c r="E204" s="12"/>
      <c r="F204" s="12"/>
      <c r="G204" s="12"/>
      <c r="H204" s="12"/>
      <c r="I204" s="12"/>
      <c r="J204" s="12"/>
      <c r="K204" s="13"/>
      <c r="L204" s="11"/>
      <c r="M204" s="11"/>
      <c r="N204" s="12"/>
      <c r="O204" s="11"/>
      <c r="P204" s="12"/>
      <c r="Q204" s="13"/>
      <c r="R204" s="11"/>
      <c r="S204" s="11"/>
      <c r="T204" s="15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2"/>
      <c r="C205" s="12"/>
      <c r="D205" s="12"/>
      <c r="E205" s="12"/>
      <c r="F205" s="12"/>
      <c r="G205" s="12"/>
      <c r="H205" s="12"/>
      <c r="I205" s="12"/>
      <c r="J205" s="12"/>
      <c r="K205" s="13"/>
      <c r="L205" s="11"/>
      <c r="M205" s="11"/>
      <c r="N205" s="12"/>
      <c r="O205" s="11"/>
      <c r="P205" s="12"/>
      <c r="Q205" s="13"/>
      <c r="R205" s="11"/>
      <c r="S205" s="11"/>
      <c r="T205" s="15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2"/>
      <c r="C206" s="12"/>
      <c r="D206" s="12"/>
      <c r="E206" s="12"/>
      <c r="F206" s="12"/>
      <c r="G206" s="12"/>
      <c r="H206" s="12"/>
      <c r="I206" s="12"/>
      <c r="J206" s="12"/>
      <c r="K206" s="13"/>
      <c r="L206" s="11"/>
      <c r="M206" s="11"/>
      <c r="N206" s="12"/>
      <c r="O206" s="11"/>
      <c r="P206" s="12"/>
      <c r="Q206" s="13"/>
      <c r="R206" s="11"/>
      <c r="S206" s="11"/>
      <c r="T206" s="15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2"/>
      <c r="C207" s="12"/>
      <c r="D207" s="12"/>
      <c r="E207" s="12"/>
      <c r="F207" s="12"/>
      <c r="G207" s="12"/>
      <c r="H207" s="12"/>
      <c r="I207" s="12"/>
      <c r="J207" s="12"/>
      <c r="K207" s="13"/>
      <c r="L207" s="11"/>
      <c r="M207" s="11"/>
      <c r="N207" s="12"/>
      <c r="O207" s="11"/>
      <c r="P207" s="12"/>
      <c r="Q207" s="13"/>
      <c r="R207" s="11"/>
      <c r="S207" s="11"/>
      <c r="T207" s="15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2"/>
      <c r="C208" s="12"/>
      <c r="D208" s="12"/>
      <c r="E208" s="12"/>
      <c r="F208" s="12"/>
      <c r="G208" s="12"/>
      <c r="H208" s="12"/>
      <c r="I208" s="12"/>
      <c r="J208" s="12"/>
      <c r="K208" s="13"/>
      <c r="L208" s="11"/>
      <c r="M208" s="11"/>
      <c r="N208" s="12"/>
      <c r="O208" s="11"/>
      <c r="P208" s="12"/>
      <c r="Q208" s="13"/>
      <c r="R208" s="11"/>
      <c r="S208" s="11"/>
      <c r="T208" s="15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2"/>
      <c r="C209" s="12"/>
      <c r="D209" s="12"/>
      <c r="E209" s="12"/>
      <c r="F209" s="12"/>
      <c r="G209" s="12"/>
      <c r="H209" s="12"/>
      <c r="I209" s="12"/>
      <c r="J209" s="12"/>
      <c r="K209" s="13"/>
      <c r="L209" s="11"/>
      <c r="M209" s="11"/>
      <c r="N209" s="12"/>
      <c r="O209" s="11"/>
      <c r="P209" s="12"/>
      <c r="Q209" s="13"/>
      <c r="R209" s="11"/>
      <c r="S209" s="11"/>
      <c r="T209" s="15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2"/>
      <c r="C210" s="12"/>
      <c r="D210" s="12"/>
      <c r="E210" s="12"/>
      <c r="F210" s="12"/>
      <c r="G210" s="12"/>
      <c r="H210" s="12"/>
      <c r="I210" s="12"/>
      <c r="J210" s="12"/>
      <c r="K210" s="13"/>
      <c r="L210" s="11"/>
      <c r="M210" s="11"/>
      <c r="N210" s="12"/>
      <c r="O210" s="11"/>
      <c r="P210" s="12"/>
      <c r="Q210" s="13"/>
      <c r="R210" s="11"/>
      <c r="S210" s="11"/>
      <c r="T210" s="15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2"/>
      <c r="C211" s="12"/>
      <c r="D211" s="12"/>
      <c r="E211" s="12"/>
      <c r="F211" s="12"/>
      <c r="G211" s="12"/>
      <c r="H211" s="12"/>
      <c r="I211" s="12"/>
      <c r="J211" s="12"/>
      <c r="K211" s="13"/>
      <c r="L211" s="11"/>
      <c r="M211" s="11"/>
      <c r="N211" s="12"/>
      <c r="O211" s="11"/>
      <c r="P211" s="12"/>
      <c r="Q211" s="13"/>
      <c r="R211" s="11"/>
      <c r="S211" s="11"/>
      <c r="T211" s="15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2"/>
      <c r="C212" s="12"/>
      <c r="D212" s="12"/>
      <c r="E212" s="12"/>
      <c r="F212" s="12"/>
      <c r="G212" s="12"/>
      <c r="H212" s="12"/>
      <c r="I212" s="12"/>
      <c r="J212" s="12"/>
      <c r="K212" s="13"/>
      <c r="L212" s="11"/>
      <c r="M212" s="11"/>
      <c r="N212" s="12"/>
      <c r="O212" s="11"/>
      <c r="P212" s="12"/>
      <c r="Q212" s="13"/>
      <c r="R212" s="11"/>
      <c r="S212" s="11"/>
      <c r="T212" s="15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2"/>
      <c r="C213" s="12"/>
      <c r="D213" s="12"/>
      <c r="E213" s="12"/>
      <c r="F213" s="12"/>
      <c r="G213" s="12"/>
      <c r="H213" s="12"/>
      <c r="I213" s="12"/>
      <c r="J213" s="12"/>
      <c r="K213" s="13"/>
      <c r="L213" s="11"/>
      <c r="M213" s="11"/>
      <c r="N213" s="12"/>
      <c r="O213" s="11"/>
      <c r="P213" s="12"/>
      <c r="Q213" s="13"/>
      <c r="R213" s="11"/>
      <c r="S213" s="11"/>
      <c r="T213" s="15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2"/>
      <c r="C214" s="12"/>
      <c r="D214" s="12"/>
      <c r="E214" s="12"/>
      <c r="F214" s="12"/>
      <c r="G214" s="12"/>
      <c r="H214" s="12"/>
      <c r="I214" s="12"/>
      <c r="J214" s="12"/>
      <c r="K214" s="13"/>
      <c r="L214" s="11"/>
      <c r="M214" s="11"/>
      <c r="N214" s="12"/>
      <c r="O214" s="11"/>
      <c r="P214" s="12"/>
      <c r="Q214" s="13"/>
      <c r="R214" s="11"/>
      <c r="S214" s="11"/>
      <c r="T214" s="15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2"/>
      <c r="C215" s="12"/>
      <c r="D215" s="12"/>
      <c r="E215" s="12"/>
      <c r="F215" s="12"/>
      <c r="G215" s="12"/>
      <c r="H215" s="12"/>
      <c r="I215" s="12"/>
      <c r="J215" s="12"/>
      <c r="K215" s="13"/>
      <c r="L215" s="11"/>
      <c r="M215" s="11"/>
      <c r="N215" s="12"/>
      <c r="O215" s="11"/>
      <c r="P215" s="12"/>
      <c r="Q215" s="13"/>
      <c r="R215" s="11"/>
      <c r="S215" s="11"/>
      <c r="T215" s="15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2"/>
      <c r="C216" s="12"/>
      <c r="D216" s="12"/>
      <c r="E216" s="12"/>
      <c r="F216" s="12"/>
      <c r="G216" s="12"/>
      <c r="H216" s="12"/>
      <c r="I216" s="12"/>
      <c r="J216" s="12"/>
      <c r="K216" s="13"/>
      <c r="L216" s="11"/>
      <c r="M216" s="11"/>
      <c r="N216" s="12"/>
      <c r="O216" s="11"/>
      <c r="P216" s="12"/>
      <c r="Q216" s="13"/>
      <c r="R216" s="11"/>
      <c r="S216" s="11"/>
      <c r="T216" s="15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2"/>
      <c r="C217" s="12"/>
      <c r="D217" s="12"/>
      <c r="E217" s="12"/>
      <c r="F217" s="12"/>
      <c r="G217" s="12"/>
      <c r="H217" s="12"/>
      <c r="I217" s="12"/>
      <c r="J217" s="12"/>
      <c r="K217" s="13"/>
      <c r="L217" s="11"/>
      <c r="M217" s="11"/>
      <c r="N217" s="12"/>
      <c r="O217" s="11"/>
      <c r="P217" s="12"/>
      <c r="Q217" s="13"/>
      <c r="R217" s="11"/>
      <c r="S217" s="11"/>
      <c r="T217" s="15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2"/>
      <c r="C218" s="12"/>
      <c r="D218" s="12"/>
      <c r="E218" s="12"/>
      <c r="F218" s="12"/>
      <c r="G218" s="12"/>
      <c r="H218" s="12"/>
      <c r="I218" s="12"/>
      <c r="J218" s="12"/>
      <c r="K218" s="13"/>
      <c r="L218" s="11"/>
      <c r="M218" s="11"/>
      <c r="N218" s="12"/>
      <c r="O218" s="11"/>
      <c r="P218" s="12"/>
      <c r="Q218" s="13"/>
      <c r="R218" s="11"/>
      <c r="S218" s="11"/>
      <c r="T218" s="15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2"/>
      <c r="C219" s="12"/>
      <c r="D219" s="12"/>
      <c r="E219" s="12"/>
      <c r="F219" s="12"/>
      <c r="G219" s="12"/>
      <c r="H219" s="12"/>
      <c r="I219" s="12"/>
      <c r="J219" s="12"/>
      <c r="K219" s="13"/>
      <c r="L219" s="11"/>
      <c r="M219" s="11"/>
      <c r="N219" s="12"/>
      <c r="O219" s="11"/>
      <c r="P219" s="12"/>
      <c r="Q219" s="13"/>
      <c r="R219" s="11"/>
      <c r="S219" s="11"/>
      <c r="T219" s="15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2"/>
      <c r="C220" s="12"/>
      <c r="D220" s="12"/>
      <c r="E220" s="12"/>
      <c r="F220" s="12"/>
      <c r="G220" s="12"/>
      <c r="H220" s="12"/>
      <c r="I220" s="12"/>
      <c r="J220" s="12"/>
      <c r="K220" s="13"/>
      <c r="L220" s="11"/>
      <c r="M220" s="11"/>
      <c r="N220" s="12"/>
      <c r="O220" s="11"/>
      <c r="P220" s="12"/>
      <c r="Q220" s="13"/>
      <c r="R220" s="11"/>
      <c r="S220" s="11"/>
      <c r="T220" s="15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2"/>
      <c r="C221" s="12"/>
      <c r="D221" s="12"/>
      <c r="E221" s="12"/>
      <c r="F221" s="12"/>
      <c r="G221" s="12"/>
      <c r="H221" s="12"/>
      <c r="I221" s="12"/>
      <c r="J221" s="12"/>
      <c r="K221" s="13"/>
      <c r="L221" s="11"/>
      <c r="M221" s="11"/>
      <c r="N221" s="12"/>
      <c r="O221" s="11"/>
      <c r="P221" s="12"/>
      <c r="Q221" s="13"/>
      <c r="R221" s="11"/>
      <c r="S221" s="11"/>
      <c r="T221" s="15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2"/>
      <c r="C222" s="12"/>
      <c r="D222" s="12"/>
      <c r="E222" s="12"/>
      <c r="F222" s="12"/>
      <c r="G222" s="12"/>
      <c r="H222" s="12"/>
      <c r="I222" s="12"/>
      <c r="J222" s="12"/>
      <c r="K222" s="13"/>
      <c r="L222" s="11"/>
      <c r="M222" s="11"/>
      <c r="N222" s="12"/>
      <c r="O222" s="11"/>
      <c r="P222" s="12"/>
      <c r="Q222" s="13"/>
      <c r="R222" s="11"/>
      <c r="S222" s="11"/>
      <c r="T222" s="15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2"/>
      <c r="C223" s="12"/>
      <c r="D223" s="12"/>
      <c r="E223" s="12"/>
      <c r="F223" s="12"/>
      <c r="G223" s="12"/>
      <c r="H223" s="12"/>
      <c r="I223" s="12"/>
      <c r="J223" s="12"/>
      <c r="K223" s="13"/>
      <c r="L223" s="11"/>
      <c r="M223" s="11"/>
      <c r="N223" s="12"/>
      <c r="O223" s="11"/>
      <c r="P223" s="12"/>
      <c r="Q223" s="13"/>
      <c r="R223" s="11"/>
      <c r="S223" s="11"/>
      <c r="T223" s="15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2"/>
      <c r="C224" s="12"/>
      <c r="D224" s="12"/>
      <c r="E224" s="12"/>
      <c r="F224" s="12"/>
      <c r="G224" s="12"/>
      <c r="H224" s="12"/>
      <c r="I224" s="12"/>
      <c r="J224" s="12"/>
      <c r="K224" s="13"/>
      <c r="L224" s="11"/>
      <c r="M224" s="11"/>
      <c r="N224" s="12"/>
      <c r="O224" s="11"/>
      <c r="P224" s="12"/>
      <c r="Q224" s="13"/>
      <c r="R224" s="11"/>
      <c r="S224" s="11"/>
      <c r="T224" s="15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2"/>
      <c r="C225" s="12"/>
      <c r="D225" s="12"/>
      <c r="E225" s="12"/>
      <c r="F225" s="12"/>
      <c r="G225" s="12"/>
      <c r="H225" s="12"/>
      <c r="I225" s="12"/>
      <c r="J225" s="12"/>
      <c r="K225" s="13"/>
      <c r="L225" s="11"/>
      <c r="M225" s="11"/>
      <c r="N225" s="12"/>
      <c r="O225" s="11"/>
      <c r="P225" s="12"/>
      <c r="Q225" s="13"/>
      <c r="R225" s="11"/>
      <c r="S225" s="11"/>
      <c r="T225" s="15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2"/>
      <c r="C226" s="12"/>
      <c r="D226" s="12"/>
      <c r="E226" s="12"/>
      <c r="F226" s="12"/>
      <c r="G226" s="12"/>
      <c r="H226" s="12"/>
      <c r="I226" s="12"/>
      <c r="J226" s="12"/>
      <c r="K226" s="13"/>
      <c r="L226" s="11"/>
      <c r="M226" s="11"/>
      <c r="N226" s="12"/>
      <c r="O226" s="11"/>
      <c r="P226" s="12"/>
      <c r="Q226" s="13"/>
      <c r="R226" s="11"/>
      <c r="S226" s="11"/>
      <c r="T226" s="15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2"/>
      <c r="C227" s="12"/>
      <c r="D227" s="12"/>
      <c r="E227" s="12"/>
      <c r="F227" s="12"/>
      <c r="G227" s="12"/>
      <c r="H227" s="12"/>
      <c r="I227" s="12"/>
      <c r="J227" s="12"/>
      <c r="K227" s="13"/>
      <c r="L227" s="11"/>
      <c r="M227" s="11"/>
      <c r="N227" s="12"/>
      <c r="O227" s="11"/>
      <c r="P227" s="12"/>
      <c r="Q227" s="13"/>
      <c r="R227" s="11"/>
      <c r="S227" s="11"/>
      <c r="T227" s="15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2"/>
      <c r="C228" s="12"/>
      <c r="D228" s="12"/>
      <c r="E228" s="12"/>
      <c r="F228" s="12"/>
      <c r="G228" s="12"/>
      <c r="H228" s="12"/>
      <c r="I228" s="12"/>
      <c r="J228" s="12"/>
      <c r="K228" s="13"/>
      <c r="L228" s="11"/>
      <c r="M228" s="11"/>
      <c r="N228" s="12"/>
      <c r="O228" s="11"/>
      <c r="P228" s="12"/>
      <c r="Q228" s="13"/>
      <c r="R228" s="11"/>
      <c r="S228" s="11"/>
      <c r="T228" s="15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2"/>
      <c r="C229" s="12"/>
      <c r="D229" s="12"/>
      <c r="E229" s="12"/>
      <c r="F229" s="12"/>
      <c r="G229" s="12"/>
      <c r="H229" s="12"/>
      <c r="I229" s="12"/>
      <c r="J229" s="12"/>
      <c r="K229" s="13"/>
      <c r="L229" s="11"/>
      <c r="M229" s="11"/>
      <c r="N229" s="12"/>
      <c r="O229" s="11"/>
      <c r="P229" s="12"/>
      <c r="Q229" s="13"/>
      <c r="R229" s="11"/>
      <c r="S229" s="11"/>
      <c r="T229" s="15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2"/>
      <c r="C230" s="12"/>
      <c r="D230" s="12"/>
      <c r="E230" s="12"/>
      <c r="F230" s="12"/>
      <c r="G230" s="12"/>
      <c r="H230" s="12"/>
      <c r="I230" s="12"/>
      <c r="J230" s="12"/>
      <c r="K230" s="13"/>
      <c r="L230" s="11"/>
      <c r="M230" s="11"/>
      <c r="N230" s="12"/>
      <c r="O230" s="11"/>
      <c r="P230" s="12"/>
      <c r="Q230" s="13"/>
      <c r="R230" s="11"/>
      <c r="S230" s="11"/>
      <c r="T230" s="15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2"/>
      <c r="C231" s="12"/>
      <c r="D231" s="12"/>
      <c r="E231" s="12"/>
      <c r="F231" s="12"/>
      <c r="G231" s="12"/>
      <c r="H231" s="12"/>
      <c r="I231" s="12"/>
      <c r="J231" s="12"/>
      <c r="K231" s="13"/>
      <c r="L231" s="11"/>
      <c r="M231" s="11"/>
      <c r="N231" s="12"/>
      <c r="O231" s="11"/>
      <c r="P231" s="12"/>
      <c r="Q231" s="13"/>
      <c r="R231" s="11"/>
      <c r="S231" s="11"/>
      <c r="T231" s="15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10"/>
      <c r="B232" s="12"/>
      <c r="C232" s="12"/>
      <c r="D232" s="12"/>
      <c r="E232" s="12"/>
      <c r="F232" s="12"/>
      <c r="G232" s="12"/>
      <c r="H232" s="12"/>
      <c r="I232" s="12"/>
      <c r="J232" s="12"/>
      <c r="K232" s="13"/>
      <c r="L232" s="11"/>
      <c r="M232" s="11"/>
      <c r="N232" s="12"/>
      <c r="O232" s="11"/>
      <c r="P232" s="12"/>
      <c r="Q232" s="13"/>
      <c r="R232" s="11"/>
      <c r="S232" s="11"/>
      <c r="T232" s="15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10"/>
      <c r="B233" s="12"/>
      <c r="C233" s="12"/>
      <c r="D233" s="12"/>
      <c r="E233" s="12"/>
      <c r="F233" s="12"/>
      <c r="G233" s="12"/>
      <c r="H233" s="12"/>
      <c r="I233" s="12"/>
      <c r="J233" s="12"/>
      <c r="K233" s="13"/>
      <c r="L233" s="11"/>
      <c r="M233" s="11"/>
      <c r="N233" s="12"/>
      <c r="O233" s="11"/>
      <c r="P233" s="12"/>
      <c r="Q233" s="13"/>
      <c r="R233" s="11"/>
      <c r="S233" s="11"/>
      <c r="T233" s="15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10"/>
      <c r="B234" s="12"/>
      <c r="C234" s="12"/>
      <c r="D234" s="12"/>
      <c r="E234" s="12"/>
      <c r="F234" s="12"/>
      <c r="G234" s="12"/>
      <c r="H234" s="12"/>
      <c r="I234" s="12"/>
      <c r="J234" s="12"/>
      <c r="K234" s="13"/>
      <c r="L234" s="11"/>
      <c r="M234" s="11"/>
      <c r="N234" s="12"/>
      <c r="O234" s="11"/>
      <c r="P234" s="12"/>
      <c r="Q234" s="13"/>
      <c r="R234" s="11"/>
      <c r="S234" s="11"/>
      <c r="T234" s="15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10"/>
      <c r="B235" s="12"/>
      <c r="C235" s="12"/>
      <c r="D235" s="12"/>
      <c r="E235" s="12"/>
      <c r="F235" s="12"/>
      <c r="G235" s="12"/>
      <c r="H235" s="12"/>
      <c r="I235" s="12"/>
      <c r="J235" s="12"/>
      <c r="K235" s="13"/>
      <c r="L235" s="11"/>
      <c r="M235" s="11"/>
      <c r="N235" s="12"/>
      <c r="O235" s="11"/>
      <c r="P235" s="12"/>
      <c r="Q235" s="13"/>
      <c r="R235" s="11"/>
      <c r="S235" s="11"/>
      <c r="T235" s="15"/>
      <c r="U235" s="10"/>
      <c r="V235" s="10"/>
      <c r="W235" s="10"/>
      <c r="X235" s="10"/>
      <c r="Y235" s="10"/>
      <c r="Z235" s="10"/>
    </row>
    <row r="236" spans="1:26" ht="15.75" customHeight="1" x14ac:dyDescent="0.25">
      <c r="A236" s="10"/>
      <c r="B236" s="12"/>
      <c r="C236" s="12"/>
      <c r="D236" s="12"/>
      <c r="E236" s="12"/>
      <c r="F236" s="12"/>
      <c r="G236" s="12"/>
      <c r="H236" s="12"/>
      <c r="I236" s="12"/>
      <c r="J236" s="12"/>
      <c r="K236" s="13"/>
      <c r="L236" s="11"/>
      <c r="M236" s="11"/>
      <c r="N236" s="12"/>
      <c r="O236" s="11"/>
      <c r="P236" s="12"/>
      <c r="Q236" s="13"/>
      <c r="R236" s="11"/>
      <c r="S236" s="11"/>
      <c r="T236" s="15"/>
      <c r="U236" s="10"/>
      <c r="V236" s="10"/>
      <c r="W236" s="10"/>
      <c r="X236" s="10"/>
      <c r="Y236" s="10"/>
      <c r="Z236" s="10"/>
    </row>
    <row r="237" spans="1:26" ht="15.75" customHeight="1" x14ac:dyDescent="0.25">
      <c r="A237" s="10"/>
      <c r="B237" s="12"/>
      <c r="C237" s="12"/>
      <c r="D237" s="12"/>
      <c r="E237" s="12"/>
      <c r="F237" s="12"/>
      <c r="G237" s="12"/>
      <c r="H237" s="12"/>
      <c r="I237" s="12"/>
      <c r="J237" s="12"/>
      <c r="K237" s="13"/>
      <c r="L237" s="11"/>
      <c r="M237" s="11"/>
      <c r="N237" s="12"/>
      <c r="O237" s="11"/>
      <c r="P237" s="12"/>
      <c r="Q237" s="13"/>
      <c r="R237" s="11"/>
      <c r="S237" s="11"/>
      <c r="T237" s="15"/>
      <c r="U237" s="10"/>
      <c r="V237" s="10"/>
      <c r="W237" s="10"/>
      <c r="X237" s="10"/>
      <c r="Y237" s="10"/>
      <c r="Z237" s="10"/>
    </row>
    <row r="238" spans="1:26" ht="15.75" customHeight="1" x14ac:dyDescent="0.25">
      <c r="A238" s="10"/>
      <c r="B238" s="12"/>
      <c r="C238" s="12"/>
      <c r="D238" s="12"/>
      <c r="E238" s="12"/>
      <c r="F238" s="12"/>
      <c r="G238" s="12"/>
      <c r="H238" s="12"/>
      <c r="I238" s="12"/>
      <c r="J238" s="12"/>
      <c r="K238" s="13"/>
      <c r="L238" s="11"/>
      <c r="M238" s="11"/>
      <c r="N238" s="12"/>
      <c r="O238" s="11"/>
      <c r="P238" s="12"/>
      <c r="Q238" s="13"/>
      <c r="R238" s="11"/>
      <c r="S238" s="11"/>
      <c r="T238" s="15"/>
      <c r="U238" s="10"/>
      <c r="V238" s="10"/>
      <c r="W238" s="10"/>
      <c r="X238" s="10"/>
      <c r="Y238" s="10"/>
      <c r="Z238" s="10"/>
    </row>
    <row r="239" spans="1:26" ht="15.75" customHeight="1" x14ac:dyDescent="0.25">
      <c r="A239" s="10"/>
      <c r="B239" s="12"/>
      <c r="C239" s="12"/>
      <c r="D239" s="12"/>
      <c r="E239" s="12"/>
      <c r="F239" s="12"/>
      <c r="G239" s="12"/>
      <c r="H239" s="12"/>
      <c r="I239" s="12"/>
      <c r="J239" s="12"/>
      <c r="K239" s="13"/>
      <c r="L239" s="11"/>
      <c r="M239" s="11"/>
      <c r="N239" s="12"/>
      <c r="O239" s="11"/>
      <c r="P239" s="12"/>
      <c r="Q239" s="13"/>
      <c r="R239" s="11"/>
      <c r="S239" s="11"/>
      <c r="T239" s="15"/>
      <c r="U239" s="10"/>
      <c r="V239" s="10"/>
      <c r="W239" s="10"/>
      <c r="X239" s="10"/>
      <c r="Y239" s="10"/>
      <c r="Z239" s="10"/>
    </row>
    <row r="240" spans="1:26" ht="15.75" customHeight="1" x14ac:dyDescent="0.25">
      <c r="A240" s="10"/>
      <c r="B240" s="12"/>
      <c r="C240" s="12"/>
      <c r="D240" s="12"/>
      <c r="E240" s="12"/>
      <c r="F240" s="12"/>
      <c r="G240" s="12"/>
      <c r="H240" s="12"/>
      <c r="I240" s="12"/>
      <c r="J240" s="12"/>
      <c r="K240" s="13"/>
      <c r="L240" s="11"/>
      <c r="M240" s="11"/>
      <c r="N240" s="12"/>
      <c r="O240" s="11"/>
      <c r="P240" s="12"/>
      <c r="Q240" s="13"/>
      <c r="R240" s="11"/>
      <c r="S240" s="11"/>
      <c r="T240" s="15"/>
      <c r="U240" s="10"/>
      <c r="V240" s="10"/>
      <c r="W240" s="10"/>
      <c r="X240" s="10"/>
      <c r="Y240" s="10"/>
      <c r="Z240" s="10"/>
    </row>
    <row r="241" spans="1:26" ht="15.75" customHeight="1" x14ac:dyDescent="0.25">
      <c r="A241" s="10"/>
      <c r="B241" s="12"/>
      <c r="C241" s="12"/>
      <c r="D241" s="12"/>
      <c r="E241" s="12"/>
      <c r="F241" s="12"/>
      <c r="G241" s="12"/>
      <c r="H241" s="12"/>
      <c r="I241" s="12"/>
      <c r="J241" s="12"/>
      <c r="K241" s="13"/>
      <c r="L241" s="11"/>
      <c r="M241" s="11"/>
      <c r="N241" s="12"/>
      <c r="O241" s="11"/>
      <c r="P241" s="12"/>
      <c r="Q241" s="13"/>
      <c r="R241" s="11"/>
      <c r="S241" s="11"/>
      <c r="T241" s="15"/>
      <c r="U241" s="10"/>
      <c r="V241" s="10"/>
      <c r="W241" s="10"/>
      <c r="X241" s="10"/>
      <c r="Y241" s="10"/>
      <c r="Z241" s="10"/>
    </row>
    <row r="242" spans="1:26" ht="15.75" customHeight="1" x14ac:dyDescent="0.25">
      <c r="A242" s="10"/>
      <c r="B242" s="12"/>
      <c r="C242" s="12"/>
      <c r="D242" s="12"/>
      <c r="E242" s="12"/>
      <c r="F242" s="12"/>
      <c r="G242" s="12"/>
      <c r="H242" s="12"/>
      <c r="I242" s="12"/>
      <c r="J242" s="12"/>
      <c r="K242" s="13"/>
      <c r="L242" s="11"/>
      <c r="M242" s="11"/>
      <c r="N242" s="12"/>
      <c r="O242" s="11"/>
      <c r="P242" s="12"/>
      <c r="Q242" s="13"/>
      <c r="R242" s="11"/>
      <c r="S242" s="11"/>
      <c r="T242" s="15"/>
      <c r="U242" s="10"/>
      <c r="V242" s="10"/>
      <c r="W242" s="10"/>
      <c r="X242" s="10"/>
      <c r="Y242" s="10"/>
      <c r="Z242" s="10"/>
    </row>
    <row r="243" spans="1:26" ht="15.75" customHeight="1" x14ac:dyDescent="0.25">
      <c r="A243" s="10"/>
      <c r="B243" s="12"/>
      <c r="C243" s="12"/>
      <c r="D243" s="12"/>
      <c r="E243" s="12"/>
      <c r="F243" s="12"/>
      <c r="G243" s="12"/>
      <c r="H243" s="12"/>
      <c r="I243" s="12"/>
      <c r="J243" s="12"/>
      <c r="K243" s="13"/>
      <c r="L243" s="11"/>
      <c r="M243" s="11"/>
      <c r="N243" s="12"/>
      <c r="O243" s="11"/>
      <c r="P243" s="12"/>
      <c r="Q243" s="13"/>
      <c r="R243" s="11"/>
      <c r="S243" s="11"/>
      <c r="T243" s="15"/>
      <c r="U243" s="10"/>
      <c r="V243" s="10"/>
      <c r="W243" s="10"/>
      <c r="X243" s="10"/>
      <c r="Y243" s="10"/>
      <c r="Z243" s="10"/>
    </row>
    <row r="244" spans="1:26" ht="15.75" customHeight="1" x14ac:dyDescent="0.25">
      <c r="A244" s="10"/>
      <c r="B244" s="12"/>
      <c r="C244" s="12"/>
      <c r="D244" s="12"/>
      <c r="E244" s="12"/>
      <c r="F244" s="12"/>
      <c r="G244" s="12"/>
      <c r="H244" s="12"/>
      <c r="I244" s="12"/>
      <c r="J244" s="12"/>
      <c r="K244" s="13"/>
      <c r="L244" s="11"/>
      <c r="M244" s="11"/>
      <c r="N244" s="12"/>
      <c r="O244" s="11"/>
      <c r="P244" s="12"/>
      <c r="Q244" s="13"/>
      <c r="R244" s="11"/>
      <c r="S244" s="11"/>
      <c r="T244" s="15"/>
      <c r="U244" s="10"/>
      <c r="V244" s="10"/>
      <c r="W244" s="10"/>
      <c r="X244" s="10"/>
      <c r="Y244" s="10"/>
      <c r="Z244" s="10"/>
    </row>
    <row r="245" spans="1:26" ht="15.75" customHeight="1" x14ac:dyDescent="0.25">
      <c r="A245" s="10"/>
      <c r="B245" s="12"/>
      <c r="C245" s="12"/>
      <c r="D245" s="12"/>
      <c r="E245" s="12"/>
      <c r="F245" s="12"/>
      <c r="G245" s="12"/>
      <c r="H245" s="12"/>
      <c r="I245" s="12"/>
      <c r="J245" s="12"/>
      <c r="K245" s="13"/>
      <c r="L245" s="11"/>
      <c r="M245" s="11"/>
      <c r="N245" s="12"/>
      <c r="O245" s="11"/>
      <c r="P245" s="12"/>
      <c r="Q245" s="13"/>
      <c r="R245" s="11"/>
      <c r="S245" s="11"/>
      <c r="T245" s="15"/>
      <c r="U245" s="10"/>
      <c r="V245" s="10"/>
      <c r="W245" s="10"/>
      <c r="X245" s="10"/>
      <c r="Y245" s="10"/>
      <c r="Z245" s="10"/>
    </row>
    <row r="246" spans="1:26" ht="15.75" customHeight="1" x14ac:dyDescent="0.25">
      <c r="A246" s="10"/>
      <c r="B246" s="12"/>
      <c r="C246" s="12"/>
      <c r="D246" s="12"/>
      <c r="E246" s="12"/>
      <c r="F246" s="12"/>
      <c r="G246" s="12"/>
      <c r="H246" s="12"/>
      <c r="I246" s="12"/>
      <c r="J246" s="12"/>
      <c r="K246" s="13"/>
      <c r="L246" s="11"/>
      <c r="M246" s="11"/>
      <c r="N246" s="12"/>
      <c r="O246" s="11"/>
      <c r="P246" s="12"/>
      <c r="Q246" s="13"/>
      <c r="R246" s="11"/>
      <c r="S246" s="11"/>
      <c r="T246" s="15"/>
      <c r="U246" s="10"/>
      <c r="V246" s="10"/>
      <c r="W246" s="10"/>
      <c r="X246" s="10"/>
      <c r="Y246" s="10"/>
      <c r="Z246" s="10"/>
    </row>
    <row r="247" spans="1:26" ht="15.75" customHeight="1" x14ac:dyDescent="0.25">
      <c r="A247" s="10"/>
      <c r="B247" s="12"/>
      <c r="C247" s="12"/>
      <c r="D247" s="12"/>
      <c r="E247" s="12"/>
      <c r="F247" s="12"/>
      <c r="G247" s="12"/>
      <c r="H247" s="12"/>
      <c r="I247" s="12"/>
      <c r="J247" s="12"/>
      <c r="K247" s="13"/>
      <c r="L247" s="11"/>
      <c r="M247" s="11"/>
      <c r="N247" s="12"/>
      <c r="O247" s="11"/>
      <c r="P247" s="12"/>
      <c r="Q247" s="13"/>
      <c r="R247" s="11"/>
      <c r="S247" s="11"/>
      <c r="T247" s="15"/>
      <c r="U247" s="10"/>
      <c r="V247" s="10"/>
      <c r="W247" s="10"/>
      <c r="X247" s="10"/>
      <c r="Y247" s="10"/>
      <c r="Z247" s="10"/>
    </row>
    <row r="248" spans="1:26" ht="15.75" customHeight="1" x14ac:dyDescent="0.25">
      <c r="A248" s="10"/>
      <c r="B248" s="12"/>
      <c r="C248" s="12"/>
      <c r="D248" s="12"/>
      <c r="E248" s="12"/>
      <c r="F248" s="12"/>
      <c r="G248" s="12"/>
      <c r="H248" s="12"/>
      <c r="I248" s="12"/>
      <c r="J248" s="12"/>
      <c r="K248" s="13"/>
      <c r="L248" s="11"/>
      <c r="M248" s="11"/>
      <c r="N248" s="12"/>
      <c r="O248" s="11"/>
      <c r="P248" s="12"/>
      <c r="Q248" s="13"/>
      <c r="R248" s="11"/>
      <c r="S248" s="11"/>
      <c r="T248" s="15"/>
      <c r="U248" s="10"/>
      <c r="V248" s="10"/>
      <c r="W248" s="10"/>
      <c r="X248" s="10"/>
      <c r="Y248" s="10"/>
      <c r="Z248" s="10"/>
    </row>
    <row r="249" spans="1:26" ht="15.75" customHeight="1" x14ac:dyDescent="0.25">
      <c r="A249" s="10"/>
      <c r="B249" s="12"/>
      <c r="C249" s="12"/>
      <c r="D249" s="12"/>
      <c r="E249" s="12"/>
      <c r="F249" s="12"/>
      <c r="G249" s="12"/>
      <c r="H249" s="12"/>
      <c r="I249" s="12"/>
      <c r="J249" s="12"/>
      <c r="K249" s="13"/>
      <c r="L249" s="11"/>
      <c r="M249" s="11"/>
      <c r="N249" s="12"/>
      <c r="O249" s="11"/>
      <c r="P249" s="12"/>
      <c r="Q249" s="13"/>
      <c r="R249" s="11"/>
      <c r="S249" s="11"/>
      <c r="T249" s="15"/>
      <c r="U249" s="10"/>
      <c r="V249" s="10"/>
      <c r="W249" s="10"/>
      <c r="X249" s="10"/>
      <c r="Y249" s="10"/>
      <c r="Z249" s="10"/>
    </row>
    <row r="250" spans="1:26" ht="15.75" customHeight="1" x14ac:dyDescent="0.25">
      <c r="A250" s="10"/>
      <c r="B250" s="12"/>
      <c r="C250" s="12"/>
      <c r="D250" s="12"/>
      <c r="E250" s="12"/>
      <c r="F250" s="12"/>
      <c r="G250" s="12"/>
      <c r="H250" s="12"/>
      <c r="I250" s="12"/>
      <c r="J250" s="12"/>
      <c r="K250" s="13"/>
      <c r="L250" s="11"/>
      <c r="M250" s="11"/>
      <c r="N250" s="12"/>
      <c r="O250" s="11"/>
      <c r="P250" s="12"/>
      <c r="Q250" s="13"/>
      <c r="R250" s="11"/>
      <c r="S250" s="11"/>
      <c r="T250" s="15"/>
      <c r="U250" s="10"/>
      <c r="V250" s="10"/>
      <c r="W250" s="10"/>
      <c r="X250" s="10"/>
      <c r="Y250" s="10"/>
      <c r="Z250" s="10"/>
    </row>
    <row r="251" spans="1:26" ht="15.75" customHeight="1" x14ac:dyDescent="0.25">
      <c r="A251" s="10"/>
      <c r="B251" s="12"/>
      <c r="C251" s="12"/>
      <c r="D251" s="12"/>
      <c r="E251" s="12"/>
      <c r="F251" s="12"/>
      <c r="G251" s="12"/>
      <c r="H251" s="12"/>
      <c r="I251" s="12"/>
      <c r="J251" s="12"/>
      <c r="K251" s="13"/>
      <c r="L251" s="11"/>
      <c r="M251" s="11"/>
      <c r="N251" s="12"/>
      <c r="O251" s="11"/>
      <c r="P251" s="12"/>
      <c r="Q251" s="13"/>
      <c r="R251" s="11"/>
      <c r="S251" s="11"/>
      <c r="T251" s="15"/>
      <c r="U251" s="10"/>
      <c r="V251" s="10"/>
      <c r="W251" s="10"/>
      <c r="X251" s="10"/>
      <c r="Y251" s="10"/>
      <c r="Z251" s="10"/>
    </row>
    <row r="252" spans="1:26" ht="15.75" customHeight="1" x14ac:dyDescent="0.25">
      <c r="A252" s="10"/>
      <c r="B252" s="12"/>
      <c r="C252" s="12"/>
      <c r="D252" s="12"/>
      <c r="E252" s="12"/>
      <c r="F252" s="12"/>
      <c r="G252" s="12"/>
      <c r="H252" s="12"/>
      <c r="I252" s="12"/>
      <c r="J252" s="12"/>
      <c r="K252" s="13"/>
      <c r="L252" s="11"/>
      <c r="M252" s="11"/>
      <c r="N252" s="12"/>
      <c r="O252" s="11"/>
      <c r="P252" s="12"/>
      <c r="Q252" s="13"/>
      <c r="R252" s="11"/>
      <c r="S252" s="11"/>
      <c r="T252" s="15"/>
      <c r="U252" s="10"/>
      <c r="V252" s="10"/>
      <c r="W252" s="10"/>
      <c r="X252" s="10"/>
      <c r="Y252" s="10"/>
      <c r="Z252" s="10"/>
    </row>
    <row r="253" spans="1:26" ht="15.75" customHeight="1" x14ac:dyDescent="0.25">
      <c r="A253" s="10"/>
      <c r="B253" s="12"/>
      <c r="C253" s="12"/>
      <c r="D253" s="12"/>
      <c r="E253" s="12"/>
      <c r="F253" s="12"/>
      <c r="G253" s="12"/>
      <c r="H253" s="12"/>
      <c r="I253" s="12"/>
      <c r="J253" s="12"/>
      <c r="K253" s="13"/>
      <c r="L253" s="11"/>
      <c r="M253" s="11"/>
      <c r="N253" s="12"/>
      <c r="O253" s="11"/>
      <c r="P253" s="12"/>
      <c r="Q253" s="13"/>
      <c r="R253" s="11"/>
      <c r="S253" s="11"/>
      <c r="T253" s="15"/>
      <c r="U253" s="10"/>
      <c r="V253" s="10"/>
      <c r="W253" s="10"/>
      <c r="X253" s="10"/>
      <c r="Y253" s="10"/>
      <c r="Z253" s="10"/>
    </row>
    <row r="254" spans="1:26" ht="15.75" customHeight="1" x14ac:dyDescent="0.25">
      <c r="A254" s="10"/>
      <c r="B254" s="12"/>
      <c r="C254" s="12"/>
      <c r="D254" s="12"/>
      <c r="E254" s="12"/>
      <c r="F254" s="12"/>
      <c r="G254" s="12"/>
      <c r="H254" s="12"/>
      <c r="I254" s="12"/>
      <c r="J254" s="12"/>
      <c r="K254" s="13"/>
      <c r="L254" s="11"/>
      <c r="M254" s="11"/>
      <c r="N254" s="12"/>
      <c r="O254" s="11"/>
      <c r="P254" s="12"/>
      <c r="Q254" s="13"/>
      <c r="R254" s="11"/>
      <c r="S254" s="11"/>
      <c r="T254" s="15"/>
      <c r="U254" s="10"/>
      <c r="V254" s="10"/>
      <c r="W254" s="10"/>
      <c r="X254" s="10"/>
      <c r="Y254" s="10"/>
      <c r="Z254" s="10"/>
    </row>
    <row r="255" spans="1:26" ht="15.75" customHeight="1" x14ac:dyDescent="0.25">
      <c r="A255" s="10"/>
      <c r="B255" s="12"/>
      <c r="C255" s="12"/>
      <c r="D255" s="12"/>
      <c r="E255" s="12"/>
      <c r="F255" s="12"/>
      <c r="G255" s="12"/>
      <c r="H255" s="12"/>
      <c r="I255" s="12"/>
      <c r="J255" s="12"/>
      <c r="K255" s="13"/>
      <c r="L255" s="11"/>
      <c r="M255" s="11"/>
      <c r="N255" s="12"/>
      <c r="O255" s="11"/>
      <c r="P255" s="12"/>
      <c r="Q255" s="13"/>
      <c r="R255" s="11"/>
      <c r="S255" s="11"/>
      <c r="T255" s="15"/>
      <c r="U255" s="10"/>
      <c r="V255" s="10"/>
      <c r="W255" s="10"/>
      <c r="X255" s="10"/>
      <c r="Y255" s="10"/>
      <c r="Z255" s="10"/>
    </row>
    <row r="256" spans="1:26" ht="15.75" customHeight="1" x14ac:dyDescent="0.25">
      <c r="A256" s="10"/>
      <c r="B256" s="12"/>
      <c r="C256" s="12"/>
      <c r="D256" s="12"/>
      <c r="E256" s="12"/>
      <c r="F256" s="12"/>
      <c r="G256" s="12"/>
      <c r="H256" s="12"/>
      <c r="I256" s="12"/>
      <c r="J256" s="12"/>
      <c r="K256" s="13"/>
      <c r="L256" s="11"/>
      <c r="M256" s="11"/>
      <c r="N256" s="12"/>
      <c r="O256" s="11"/>
      <c r="P256" s="12"/>
      <c r="Q256" s="13"/>
      <c r="R256" s="11"/>
      <c r="S256" s="11"/>
      <c r="T256" s="15"/>
      <c r="U256" s="10"/>
      <c r="V256" s="10"/>
      <c r="W256" s="10"/>
      <c r="X256" s="10"/>
      <c r="Y256" s="10"/>
      <c r="Z256" s="10"/>
    </row>
    <row r="257" spans="1:26" ht="15.75" customHeight="1" x14ac:dyDescent="0.25">
      <c r="A257" s="10"/>
      <c r="B257" s="12"/>
      <c r="C257" s="12"/>
      <c r="D257" s="12"/>
      <c r="E257" s="12"/>
      <c r="F257" s="12"/>
      <c r="G257" s="12"/>
      <c r="H257" s="12"/>
      <c r="I257" s="12"/>
      <c r="J257" s="12"/>
      <c r="K257" s="13"/>
      <c r="L257" s="11"/>
      <c r="M257" s="11"/>
      <c r="N257" s="12"/>
      <c r="O257" s="11"/>
      <c r="P257" s="12"/>
      <c r="Q257" s="13"/>
      <c r="R257" s="11"/>
      <c r="S257" s="11"/>
      <c r="T257" s="15"/>
      <c r="U257" s="10"/>
      <c r="V257" s="10"/>
      <c r="W257" s="10"/>
      <c r="X257" s="10"/>
      <c r="Y257" s="10"/>
      <c r="Z257" s="10"/>
    </row>
    <row r="258" spans="1:26" ht="15.75" customHeight="1" x14ac:dyDescent="0.25">
      <c r="A258" s="10"/>
      <c r="B258" s="12"/>
      <c r="C258" s="12"/>
      <c r="D258" s="12"/>
      <c r="E258" s="12"/>
      <c r="F258" s="12"/>
      <c r="G258" s="12"/>
      <c r="H258" s="12"/>
      <c r="I258" s="12"/>
      <c r="J258" s="12"/>
      <c r="K258" s="13"/>
      <c r="L258" s="11"/>
      <c r="M258" s="11"/>
      <c r="N258" s="12"/>
      <c r="O258" s="11"/>
      <c r="P258" s="12"/>
      <c r="Q258" s="13"/>
      <c r="R258" s="11"/>
      <c r="S258" s="11"/>
      <c r="T258" s="15"/>
      <c r="U258" s="10"/>
      <c r="V258" s="10"/>
      <c r="W258" s="10"/>
      <c r="X258" s="10"/>
      <c r="Y258" s="10"/>
      <c r="Z258" s="10"/>
    </row>
    <row r="259" spans="1:26" ht="15.75" customHeight="1" x14ac:dyDescent="0.25">
      <c r="A259" s="10"/>
      <c r="B259" s="12"/>
      <c r="C259" s="12"/>
      <c r="D259" s="12"/>
      <c r="E259" s="12"/>
      <c r="F259" s="12"/>
      <c r="G259" s="12"/>
      <c r="H259" s="12"/>
      <c r="I259" s="12"/>
      <c r="J259" s="12"/>
      <c r="K259" s="13"/>
      <c r="L259" s="11"/>
      <c r="M259" s="11"/>
      <c r="N259" s="12"/>
      <c r="O259" s="11"/>
      <c r="P259" s="12"/>
      <c r="Q259" s="13"/>
      <c r="R259" s="11"/>
      <c r="S259" s="11"/>
      <c r="T259" s="15"/>
      <c r="U259" s="10"/>
      <c r="V259" s="10"/>
      <c r="W259" s="10"/>
      <c r="X259" s="10"/>
      <c r="Y259" s="10"/>
      <c r="Z259" s="10"/>
    </row>
    <row r="260" spans="1:26" ht="15.75" customHeight="1" x14ac:dyDescent="0.25">
      <c r="A260" s="10"/>
      <c r="B260" s="12"/>
      <c r="C260" s="12"/>
      <c r="D260" s="12"/>
      <c r="E260" s="12"/>
      <c r="F260" s="12"/>
      <c r="G260" s="12"/>
      <c r="H260" s="12"/>
      <c r="I260" s="12"/>
      <c r="J260" s="12"/>
      <c r="K260" s="13"/>
      <c r="L260" s="11"/>
      <c r="M260" s="11"/>
      <c r="N260" s="12"/>
      <c r="O260" s="11"/>
      <c r="P260" s="12"/>
      <c r="Q260" s="13"/>
      <c r="R260" s="11"/>
      <c r="S260" s="11"/>
      <c r="T260" s="15"/>
      <c r="U260" s="10"/>
      <c r="V260" s="10"/>
      <c r="W260" s="10"/>
      <c r="X260" s="10"/>
      <c r="Y260" s="10"/>
      <c r="Z260" s="10"/>
    </row>
    <row r="261" spans="1:26" ht="15.75" customHeight="1" x14ac:dyDescent="0.25">
      <c r="A261" s="10"/>
      <c r="B261" s="12"/>
      <c r="C261" s="12"/>
      <c r="D261" s="12"/>
      <c r="E261" s="12"/>
      <c r="F261" s="12"/>
      <c r="G261" s="12"/>
      <c r="H261" s="12"/>
      <c r="I261" s="12"/>
      <c r="J261" s="12"/>
      <c r="K261" s="13"/>
      <c r="L261" s="11"/>
      <c r="M261" s="11"/>
      <c r="N261" s="12"/>
      <c r="O261" s="11"/>
      <c r="P261" s="12"/>
      <c r="Q261" s="13"/>
      <c r="R261" s="11"/>
      <c r="S261" s="11"/>
      <c r="T261" s="15"/>
      <c r="U261" s="10"/>
      <c r="V261" s="10"/>
      <c r="W261" s="10"/>
      <c r="X261" s="10"/>
      <c r="Y261" s="10"/>
      <c r="Z261" s="10"/>
    </row>
    <row r="262" spans="1:26" ht="15.75" customHeight="1" x14ac:dyDescent="0.25">
      <c r="A262" s="10"/>
      <c r="B262" s="12"/>
      <c r="C262" s="12"/>
      <c r="D262" s="12"/>
      <c r="E262" s="12"/>
      <c r="F262" s="12"/>
      <c r="G262" s="12"/>
      <c r="H262" s="12"/>
      <c r="I262" s="12"/>
      <c r="J262" s="12"/>
      <c r="K262" s="13"/>
      <c r="L262" s="11"/>
      <c r="M262" s="11"/>
      <c r="N262" s="12"/>
      <c r="O262" s="11"/>
      <c r="P262" s="12"/>
      <c r="Q262" s="13"/>
      <c r="R262" s="11"/>
      <c r="S262" s="11"/>
      <c r="T262" s="15"/>
      <c r="U262" s="10"/>
      <c r="V262" s="10"/>
      <c r="W262" s="10"/>
      <c r="X262" s="10"/>
      <c r="Y262" s="10"/>
      <c r="Z262" s="10"/>
    </row>
    <row r="263" spans="1:26" ht="15.75" customHeight="1" x14ac:dyDescent="0.25">
      <c r="A263" s="10"/>
      <c r="B263" s="12"/>
      <c r="C263" s="12"/>
      <c r="D263" s="12"/>
      <c r="E263" s="12"/>
      <c r="F263" s="12"/>
      <c r="G263" s="12"/>
      <c r="H263" s="12"/>
      <c r="I263" s="12"/>
      <c r="J263" s="12"/>
      <c r="K263" s="13"/>
      <c r="L263" s="11"/>
      <c r="M263" s="11"/>
      <c r="N263" s="12"/>
      <c r="O263" s="11"/>
      <c r="P263" s="12"/>
      <c r="Q263" s="13"/>
      <c r="R263" s="11"/>
      <c r="S263" s="11"/>
      <c r="T263" s="15"/>
      <c r="U263" s="10"/>
      <c r="V263" s="10"/>
      <c r="W263" s="10"/>
      <c r="X263" s="10"/>
      <c r="Y263" s="10"/>
      <c r="Z263" s="10"/>
    </row>
    <row r="264" spans="1:26" ht="15.75" customHeight="1" x14ac:dyDescent="0.25">
      <c r="A264" s="10"/>
      <c r="B264" s="12"/>
      <c r="C264" s="12"/>
      <c r="D264" s="12"/>
      <c r="E264" s="12"/>
      <c r="F264" s="12"/>
      <c r="G264" s="12"/>
      <c r="H264" s="12"/>
      <c r="I264" s="12"/>
      <c r="J264" s="12"/>
      <c r="K264" s="13"/>
      <c r="L264" s="11"/>
      <c r="M264" s="11"/>
      <c r="N264" s="12"/>
      <c r="O264" s="11"/>
      <c r="P264" s="12"/>
      <c r="Q264" s="13"/>
      <c r="R264" s="11"/>
      <c r="S264" s="11"/>
      <c r="T264" s="15"/>
      <c r="U264" s="10"/>
      <c r="V264" s="10"/>
      <c r="W264" s="10"/>
      <c r="X264" s="10"/>
      <c r="Y264" s="10"/>
      <c r="Z264" s="10"/>
    </row>
    <row r="265" spans="1:26" ht="15.75" customHeight="1" x14ac:dyDescent="0.25">
      <c r="A265" s="10"/>
      <c r="B265" s="12"/>
      <c r="C265" s="12"/>
      <c r="D265" s="12"/>
      <c r="E265" s="12"/>
      <c r="F265" s="12"/>
      <c r="G265" s="12"/>
      <c r="H265" s="12"/>
      <c r="I265" s="12"/>
      <c r="J265" s="12"/>
      <c r="K265" s="13"/>
      <c r="L265" s="11"/>
      <c r="M265" s="11"/>
      <c r="N265" s="12"/>
      <c r="O265" s="11"/>
      <c r="P265" s="12"/>
      <c r="Q265" s="13"/>
      <c r="R265" s="11"/>
      <c r="S265" s="11"/>
      <c r="T265" s="15"/>
      <c r="U265" s="10"/>
      <c r="V265" s="10"/>
      <c r="W265" s="10"/>
      <c r="X265" s="10"/>
      <c r="Y265" s="10"/>
      <c r="Z265" s="10"/>
    </row>
    <row r="266" spans="1:26" ht="15.75" customHeight="1" x14ac:dyDescent="0.25">
      <c r="A266" s="10"/>
      <c r="B266" s="12"/>
      <c r="C266" s="12"/>
      <c r="D266" s="12"/>
      <c r="E266" s="12"/>
      <c r="F266" s="12"/>
      <c r="G266" s="12"/>
      <c r="H266" s="12"/>
      <c r="I266" s="12"/>
      <c r="J266" s="12"/>
      <c r="K266" s="13"/>
      <c r="L266" s="11"/>
      <c r="M266" s="11"/>
      <c r="N266" s="12"/>
      <c r="O266" s="11"/>
      <c r="P266" s="12"/>
      <c r="Q266" s="13"/>
      <c r="R266" s="11"/>
      <c r="S266" s="11"/>
      <c r="T266" s="15"/>
      <c r="U266" s="10"/>
      <c r="V266" s="10"/>
      <c r="W266" s="10"/>
      <c r="X266" s="10"/>
      <c r="Y266" s="10"/>
      <c r="Z266" s="10"/>
    </row>
    <row r="267" spans="1:26" ht="15.75" customHeight="1" x14ac:dyDescent="0.25">
      <c r="A267" s="10"/>
      <c r="B267" s="12"/>
      <c r="C267" s="12"/>
      <c r="D267" s="12"/>
      <c r="E267" s="12"/>
      <c r="F267" s="12"/>
      <c r="G267" s="12"/>
      <c r="H267" s="12"/>
      <c r="I267" s="12"/>
      <c r="J267" s="12"/>
      <c r="K267" s="13"/>
      <c r="L267" s="11"/>
      <c r="M267" s="11"/>
      <c r="N267" s="12"/>
      <c r="O267" s="11"/>
      <c r="P267" s="12"/>
      <c r="Q267" s="13"/>
      <c r="R267" s="11"/>
      <c r="S267" s="11"/>
      <c r="T267" s="15"/>
      <c r="U267" s="10"/>
      <c r="V267" s="10"/>
      <c r="W267" s="10"/>
      <c r="X267" s="10"/>
      <c r="Y267" s="10"/>
      <c r="Z267" s="10"/>
    </row>
    <row r="268" spans="1:26" ht="15.75" customHeight="1" x14ac:dyDescent="0.25">
      <c r="A268" s="10"/>
      <c r="B268" s="12"/>
      <c r="C268" s="12"/>
      <c r="D268" s="12"/>
      <c r="E268" s="12"/>
      <c r="F268" s="12"/>
      <c r="G268" s="12"/>
      <c r="H268" s="12"/>
      <c r="I268" s="12"/>
      <c r="J268" s="12"/>
      <c r="K268" s="13"/>
      <c r="L268" s="11"/>
      <c r="M268" s="11"/>
      <c r="N268" s="12"/>
      <c r="O268" s="11"/>
      <c r="P268" s="12"/>
      <c r="Q268" s="13"/>
      <c r="R268" s="11"/>
      <c r="S268" s="11"/>
      <c r="T268" s="15"/>
      <c r="U268" s="10"/>
      <c r="V268" s="10"/>
      <c r="W268" s="10"/>
      <c r="X268" s="10"/>
      <c r="Y268" s="10"/>
      <c r="Z268" s="10"/>
    </row>
    <row r="269" spans="1:26" ht="15.75" customHeight="1" x14ac:dyDescent="0.25">
      <c r="A269" s="10"/>
      <c r="B269" s="12"/>
      <c r="C269" s="12"/>
      <c r="D269" s="12"/>
      <c r="E269" s="12"/>
      <c r="F269" s="12"/>
      <c r="G269" s="12"/>
      <c r="H269" s="12"/>
      <c r="I269" s="12"/>
      <c r="J269" s="12"/>
      <c r="K269" s="13"/>
      <c r="L269" s="11"/>
      <c r="M269" s="11"/>
      <c r="N269" s="12"/>
      <c r="O269" s="11"/>
      <c r="P269" s="12"/>
      <c r="Q269" s="13"/>
      <c r="R269" s="11"/>
      <c r="S269" s="11"/>
      <c r="T269" s="15"/>
      <c r="U269" s="10"/>
      <c r="V269" s="10"/>
      <c r="W269" s="10"/>
      <c r="X269" s="10"/>
      <c r="Y269" s="10"/>
      <c r="Z269" s="10"/>
    </row>
    <row r="270" spans="1:26" ht="15.75" customHeight="1" x14ac:dyDescent="0.25">
      <c r="A270" s="10"/>
      <c r="B270" s="12"/>
      <c r="C270" s="12"/>
      <c r="D270" s="12"/>
      <c r="E270" s="12"/>
      <c r="F270" s="12"/>
      <c r="G270" s="12"/>
      <c r="H270" s="12"/>
      <c r="I270" s="12"/>
      <c r="J270" s="12"/>
      <c r="K270" s="13"/>
      <c r="L270" s="11"/>
      <c r="M270" s="11"/>
      <c r="N270" s="12"/>
      <c r="O270" s="11"/>
      <c r="P270" s="12"/>
      <c r="Q270" s="13"/>
      <c r="R270" s="11"/>
      <c r="S270" s="11"/>
      <c r="T270" s="15"/>
      <c r="U270" s="10"/>
      <c r="V270" s="10"/>
      <c r="W270" s="10"/>
      <c r="X270" s="10"/>
      <c r="Y270" s="10"/>
      <c r="Z270" s="10"/>
    </row>
    <row r="271" spans="1:26" ht="15.75" customHeight="1" x14ac:dyDescent="0.25">
      <c r="A271" s="10"/>
      <c r="B271" s="12"/>
      <c r="C271" s="12"/>
      <c r="D271" s="12"/>
      <c r="E271" s="12"/>
      <c r="F271" s="12"/>
      <c r="G271" s="12"/>
      <c r="H271" s="12"/>
      <c r="I271" s="12"/>
      <c r="J271" s="12"/>
      <c r="K271" s="13"/>
      <c r="L271" s="11"/>
      <c r="M271" s="11"/>
      <c r="N271" s="12"/>
      <c r="O271" s="11"/>
      <c r="P271" s="12"/>
      <c r="Q271" s="13"/>
      <c r="R271" s="11"/>
      <c r="S271" s="11"/>
      <c r="T271" s="15"/>
      <c r="U271" s="10"/>
      <c r="V271" s="10"/>
      <c r="W271" s="10"/>
      <c r="X271" s="10"/>
      <c r="Y271" s="10"/>
      <c r="Z271" s="10"/>
    </row>
    <row r="272" spans="1:26" ht="15.75" customHeight="1" x14ac:dyDescent="0.25">
      <c r="A272" s="10"/>
      <c r="B272" s="12"/>
      <c r="C272" s="12"/>
      <c r="D272" s="12"/>
      <c r="E272" s="12"/>
      <c r="F272" s="12"/>
      <c r="G272" s="12"/>
      <c r="H272" s="12"/>
      <c r="I272" s="12"/>
      <c r="J272" s="12"/>
      <c r="K272" s="13"/>
      <c r="L272" s="11"/>
      <c r="M272" s="11"/>
      <c r="N272" s="12"/>
      <c r="O272" s="11"/>
      <c r="P272" s="12"/>
      <c r="Q272" s="13"/>
      <c r="R272" s="11"/>
      <c r="S272" s="11"/>
      <c r="T272" s="15"/>
      <c r="U272" s="10"/>
      <c r="V272" s="10"/>
      <c r="W272" s="10"/>
      <c r="X272" s="10"/>
      <c r="Y272" s="10"/>
      <c r="Z272" s="10"/>
    </row>
    <row r="273" spans="1:26" ht="15.75" customHeight="1" x14ac:dyDescent="0.25">
      <c r="A273" s="10"/>
      <c r="B273" s="12"/>
      <c r="C273" s="12"/>
      <c r="D273" s="12"/>
      <c r="E273" s="12"/>
      <c r="F273" s="12"/>
      <c r="G273" s="12"/>
      <c r="H273" s="12"/>
      <c r="I273" s="12"/>
      <c r="J273" s="12"/>
      <c r="K273" s="13"/>
      <c r="L273" s="11"/>
      <c r="M273" s="11"/>
      <c r="N273" s="12"/>
      <c r="O273" s="11"/>
      <c r="P273" s="12"/>
      <c r="Q273" s="13"/>
      <c r="R273" s="11"/>
      <c r="S273" s="11"/>
      <c r="T273" s="15"/>
      <c r="U273" s="10"/>
      <c r="V273" s="10"/>
      <c r="W273" s="10"/>
      <c r="X273" s="10"/>
      <c r="Y273" s="10"/>
      <c r="Z273" s="10"/>
    </row>
    <row r="274" spans="1:26" ht="15.75" customHeight="1" x14ac:dyDescent="0.25">
      <c r="A274" s="10"/>
      <c r="B274" s="12"/>
      <c r="C274" s="12"/>
      <c r="D274" s="12"/>
      <c r="E274" s="12"/>
      <c r="F274" s="12"/>
      <c r="G274" s="12"/>
      <c r="H274" s="12"/>
      <c r="I274" s="12"/>
      <c r="J274" s="12"/>
      <c r="K274" s="13"/>
      <c r="L274" s="11"/>
      <c r="M274" s="11"/>
      <c r="N274" s="12"/>
      <c r="O274" s="11"/>
      <c r="P274" s="12"/>
      <c r="Q274" s="13"/>
      <c r="R274" s="11"/>
      <c r="S274" s="11"/>
      <c r="T274" s="15"/>
      <c r="U274" s="10"/>
      <c r="V274" s="10"/>
      <c r="W274" s="10"/>
      <c r="X274" s="10"/>
      <c r="Y274" s="10"/>
      <c r="Z274" s="10"/>
    </row>
    <row r="275" spans="1:26" ht="15.75" customHeight="1" x14ac:dyDescent="0.25">
      <c r="A275" s="10"/>
      <c r="B275" s="12"/>
      <c r="C275" s="12"/>
      <c r="D275" s="12"/>
      <c r="E275" s="12"/>
      <c r="F275" s="12"/>
      <c r="G275" s="12"/>
      <c r="H275" s="12"/>
      <c r="I275" s="12"/>
      <c r="J275" s="12"/>
      <c r="K275" s="13"/>
      <c r="L275" s="11"/>
      <c r="M275" s="11"/>
      <c r="N275" s="12"/>
      <c r="O275" s="11"/>
      <c r="P275" s="12"/>
      <c r="Q275" s="13"/>
      <c r="R275" s="11"/>
      <c r="S275" s="11"/>
      <c r="T275" s="15"/>
      <c r="U275" s="10"/>
      <c r="V275" s="10"/>
      <c r="W275" s="10"/>
      <c r="X275" s="10"/>
      <c r="Y275" s="10"/>
      <c r="Z275" s="10"/>
    </row>
    <row r="276" spans="1:26" ht="15.75" customHeight="1" x14ac:dyDescent="0.25">
      <c r="A276" s="10"/>
      <c r="B276" s="12"/>
      <c r="C276" s="12"/>
      <c r="D276" s="12"/>
      <c r="E276" s="12"/>
      <c r="F276" s="12"/>
      <c r="G276" s="12"/>
      <c r="H276" s="12"/>
      <c r="I276" s="12"/>
      <c r="J276" s="12"/>
      <c r="K276" s="13"/>
      <c r="L276" s="11"/>
      <c r="M276" s="11"/>
      <c r="N276" s="12"/>
      <c r="O276" s="11"/>
      <c r="P276" s="12"/>
      <c r="Q276" s="13"/>
      <c r="R276" s="11"/>
      <c r="S276" s="11"/>
      <c r="T276" s="15"/>
      <c r="U276" s="10"/>
      <c r="V276" s="10"/>
      <c r="W276" s="10"/>
      <c r="X276" s="10"/>
      <c r="Y276" s="10"/>
      <c r="Z276" s="10"/>
    </row>
    <row r="277" spans="1:26" ht="15.75" customHeight="1" x14ac:dyDescent="0.25">
      <c r="A277" s="10"/>
      <c r="B277" s="12"/>
      <c r="C277" s="12"/>
      <c r="D277" s="12"/>
      <c r="E277" s="12"/>
      <c r="F277" s="12"/>
      <c r="G277" s="12"/>
      <c r="H277" s="12"/>
      <c r="I277" s="12"/>
      <c r="J277" s="12"/>
      <c r="K277" s="13"/>
      <c r="L277" s="11"/>
      <c r="M277" s="11"/>
      <c r="N277" s="12"/>
      <c r="O277" s="11"/>
      <c r="P277" s="12"/>
      <c r="Q277" s="13"/>
      <c r="R277" s="11"/>
      <c r="S277" s="11"/>
      <c r="T277" s="15"/>
      <c r="U277" s="10"/>
      <c r="V277" s="10"/>
      <c r="W277" s="10"/>
      <c r="X277" s="10"/>
      <c r="Y277" s="10"/>
      <c r="Z277" s="10"/>
    </row>
    <row r="278" spans="1:26" ht="15.75" customHeight="1" x14ac:dyDescent="0.25">
      <c r="A278" s="10"/>
      <c r="B278" s="12"/>
      <c r="C278" s="12"/>
      <c r="D278" s="12"/>
      <c r="E278" s="12"/>
      <c r="F278" s="12"/>
      <c r="G278" s="12"/>
      <c r="H278" s="12"/>
      <c r="I278" s="12"/>
      <c r="J278" s="12"/>
      <c r="K278" s="13"/>
      <c r="L278" s="11"/>
      <c r="M278" s="11"/>
      <c r="N278" s="12"/>
      <c r="O278" s="11"/>
      <c r="P278" s="12"/>
      <c r="Q278" s="13"/>
      <c r="R278" s="11"/>
      <c r="S278" s="11"/>
      <c r="T278" s="15"/>
      <c r="U278" s="10"/>
      <c r="V278" s="10"/>
      <c r="W278" s="10"/>
      <c r="X278" s="10"/>
      <c r="Y278" s="10"/>
      <c r="Z278" s="10"/>
    </row>
    <row r="279" spans="1:26" ht="15.75" customHeight="1" x14ac:dyDescent="0.25">
      <c r="A279" s="10"/>
      <c r="B279" s="12"/>
      <c r="C279" s="12"/>
      <c r="D279" s="12"/>
      <c r="E279" s="12"/>
      <c r="F279" s="12"/>
      <c r="G279" s="12"/>
      <c r="H279" s="12"/>
      <c r="I279" s="12"/>
      <c r="J279" s="12"/>
      <c r="K279" s="13"/>
      <c r="L279" s="11"/>
      <c r="M279" s="11"/>
      <c r="N279" s="12"/>
      <c r="O279" s="11"/>
      <c r="P279" s="12"/>
      <c r="Q279" s="13"/>
      <c r="R279" s="11"/>
      <c r="S279" s="11"/>
      <c r="T279" s="15"/>
      <c r="U279" s="10"/>
      <c r="V279" s="10"/>
      <c r="W279" s="10"/>
      <c r="X279" s="10"/>
      <c r="Y279" s="10"/>
      <c r="Z279" s="10"/>
    </row>
    <row r="280" spans="1:26" ht="15.75" customHeight="1" x14ac:dyDescent="0.25">
      <c r="A280" s="10"/>
      <c r="B280" s="12"/>
      <c r="C280" s="12"/>
      <c r="D280" s="12"/>
      <c r="E280" s="12"/>
      <c r="F280" s="12"/>
      <c r="G280" s="12"/>
      <c r="H280" s="12"/>
      <c r="I280" s="12"/>
      <c r="J280" s="12"/>
      <c r="K280" s="13"/>
      <c r="L280" s="11"/>
      <c r="M280" s="11"/>
      <c r="N280" s="12"/>
      <c r="O280" s="11"/>
      <c r="P280" s="12"/>
      <c r="Q280" s="13"/>
      <c r="R280" s="11"/>
      <c r="S280" s="11"/>
      <c r="T280" s="15"/>
      <c r="U280" s="10"/>
      <c r="V280" s="10"/>
      <c r="W280" s="10"/>
      <c r="X280" s="10"/>
      <c r="Y280" s="10"/>
      <c r="Z280" s="10"/>
    </row>
    <row r="281" spans="1:26" ht="15.75" customHeight="1" x14ac:dyDescent="0.25">
      <c r="A281" s="10"/>
      <c r="B281" s="12"/>
      <c r="C281" s="12"/>
      <c r="D281" s="12"/>
      <c r="E281" s="12"/>
      <c r="F281" s="12"/>
      <c r="G281" s="12"/>
      <c r="H281" s="12"/>
      <c r="I281" s="12"/>
      <c r="J281" s="12"/>
      <c r="K281" s="13"/>
      <c r="L281" s="11"/>
      <c r="M281" s="11"/>
      <c r="N281" s="12"/>
      <c r="O281" s="11"/>
      <c r="P281" s="12"/>
      <c r="Q281" s="13"/>
      <c r="R281" s="11"/>
      <c r="S281" s="11"/>
      <c r="T281" s="15"/>
      <c r="U281" s="10"/>
      <c r="V281" s="10"/>
      <c r="W281" s="10"/>
      <c r="X281" s="10"/>
      <c r="Y281" s="10"/>
      <c r="Z281" s="10"/>
    </row>
    <row r="282" spans="1:26" ht="15.75" customHeight="1" x14ac:dyDescent="0.25">
      <c r="A282" s="10"/>
      <c r="B282" s="12"/>
      <c r="C282" s="12"/>
      <c r="D282" s="12"/>
      <c r="E282" s="12"/>
      <c r="F282" s="12"/>
      <c r="G282" s="12"/>
      <c r="H282" s="12"/>
      <c r="I282" s="12"/>
      <c r="J282" s="12"/>
      <c r="K282" s="13"/>
      <c r="L282" s="11"/>
      <c r="M282" s="11"/>
      <c r="N282" s="12"/>
      <c r="O282" s="11"/>
      <c r="P282" s="12"/>
      <c r="Q282" s="13"/>
      <c r="R282" s="11"/>
      <c r="S282" s="11"/>
      <c r="T282" s="15"/>
      <c r="U282" s="10"/>
      <c r="V282" s="10"/>
      <c r="W282" s="10"/>
      <c r="X282" s="10"/>
      <c r="Y282" s="10"/>
      <c r="Z282" s="10"/>
    </row>
    <row r="283" spans="1:26" ht="15.75" customHeight="1" x14ac:dyDescent="0.25">
      <c r="A283" s="10"/>
      <c r="B283" s="12"/>
      <c r="C283" s="12"/>
      <c r="D283" s="12"/>
      <c r="E283" s="12"/>
      <c r="F283" s="12"/>
      <c r="G283" s="12"/>
      <c r="H283" s="12"/>
      <c r="I283" s="12"/>
      <c r="J283" s="12"/>
      <c r="K283" s="13"/>
      <c r="L283" s="11"/>
      <c r="M283" s="11"/>
      <c r="N283" s="12"/>
      <c r="O283" s="11"/>
      <c r="P283" s="12"/>
      <c r="Q283" s="13"/>
      <c r="R283" s="11"/>
      <c r="S283" s="11"/>
      <c r="T283" s="15"/>
      <c r="U283" s="10"/>
      <c r="V283" s="10"/>
      <c r="W283" s="10"/>
      <c r="X283" s="10"/>
      <c r="Y283" s="10"/>
      <c r="Z283" s="10"/>
    </row>
    <row r="284" spans="1:26" ht="15.75" customHeight="1" x14ac:dyDescent="0.25">
      <c r="A284" s="10"/>
      <c r="B284" s="12"/>
      <c r="C284" s="12"/>
      <c r="D284" s="12"/>
      <c r="E284" s="12"/>
      <c r="F284" s="12"/>
      <c r="G284" s="12"/>
      <c r="H284" s="12"/>
      <c r="I284" s="12"/>
      <c r="J284" s="12"/>
      <c r="K284" s="13"/>
      <c r="L284" s="11"/>
      <c r="M284" s="11"/>
      <c r="N284" s="12"/>
      <c r="O284" s="11"/>
      <c r="P284" s="12"/>
      <c r="Q284" s="13"/>
      <c r="R284" s="11"/>
      <c r="S284" s="11"/>
      <c r="T284" s="15"/>
      <c r="U284" s="10"/>
      <c r="V284" s="10"/>
      <c r="W284" s="10"/>
      <c r="X284" s="10"/>
      <c r="Y284" s="10"/>
      <c r="Z284" s="10"/>
    </row>
    <row r="285" spans="1:26" ht="15.75" customHeight="1" x14ac:dyDescent="0.25">
      <c r="A285" s="10"/>
      <c r="B285" s="12"/>
      <c r="C285" s="12"/>
      <c r="D285" s="12"/>
      <c r="E285" s="12"/>
      <c r="F285" s="12"/>
      <c r="G285" s="12"/>
      <c r="H285" s="12"/>
      <c r="I285" s="12"/>
      <c r="J285" s="12"/>
      <c r="K285" s="13"/>
      <c r="L285" s="11"/>
      <c r="M285" s="11"/>
      <c r="N285" s="12"/>
      <c r="O285" s="11"/>
      <c r="P285" s="12"/>
      <c r="Q285" s="13"/>
      <c r="R285" s="11"/>
      <c r="S285" s="11"/>
      <c r="T285" s="15"/>
      <c r="U285" s="10"/>
      <c r="V285" s="10"/>
      <c r="W285" s="10"/>
      <c r="X285" s="10"/>
      <c r="Y285" s="10"/>
      <c r="Z285" s="10"/>
    </row>
    <row r="286" spans="1:26" ht="15.75" customHeight="1" x14ac:dyDescent="0.25">
      <c r="A286" s="10"/>
      <c r="B286" s="12"/>
      <c r="C286" s="12"/>
      <c r="D286" s="12"/>
      <c r="E286" s="12"/>
      <c r="F286" s="12"/>
      <c r="G286" s="12"/>
      <c r="H286" s="12"/>
      <c r="I286" s="12"/>
      <c r="J286" s="12"/>
      <c r="K286" s="13"/>
      <c r="L286" s="11"/>
      <c r="M286" s="11"/>
      <c r="N286" s="12"/>
      <c r="O286" s="11"/>
      <c r="P286" s="12"/>
      <c r="Q286" s="13"/>
      <c r="R286" s="11"/>
      <c r="S286" s="11"/>
      <c r="T286" s="15"/>
      <c r="U286" s="10"/>
      <c r="V286" s="10"/>
      <c r="W286" s="10"/>
      <c r="X286" s="10"/>
      <c r="Y286" s="10"/>
      <c r="Z286" s="10"/>
    </row>
    <row r="287" spans="1:26" ht="15.75" customHeight="1" x14ac:dyDescent="0.25">
      <c r="A287" s="10"/>
      <c r="B287" s="12"/>
      <c r="C287" s="12"/>
      <c r="D287" s="12"/>
      <c r="E287" s="12"/>
      <c r="F287" s="12"/>
      <c r="G287" s="12"/>
      <c r="H287" s="12"/>
      <c r="I287" s="12"/>
      <c r="J287" s="12"/>
      <c r="K287" s="13"/>
      <c r="L287" s="11"/>
      <c r="M287" s="11"/>
      <c r="N287" s="12"/>
      <c r="O287" s="11"/>
      <c r="P287" s="12"/>
      <c r="Q287" s="13"/>
      <c r="R287" s="11"/>
      <c r="S287" s="11"/>
      <c r="T287" s="15"/>
      <c r="U287" s="10"/>
      <c r="V287" s="10"/>
      <c r="W287" s="10"/>
      <c r="X287" s="10"/>
      <c r="Y287" s="10"/>
      <c r="Z287" s="10"/>
    </row>
    <row r="288" spans="1:26" ht="15.75" customHeight="1" x14ac:dyDescent="0.25">
      <c r="A288" s="10"/>
      <c r="B288" s="12"/>
      <c r="C288" s="12"/>
      <c r="D288" s="12"/>
      <c r="E288" s="12"/>
      <c r="F288" s="12"/>
      <c r="G288" s="12"/>
      <c r="H288" s="12"/>
      <c r="I288" s="12"/>
      <c r="J288" s="12"/>
      <c r="K288" s="13"/>
      <c r="L288" s="11"/>
      <c r="M288" s="11"/>
      <c r="N288" s="12"/>
      <c r="O288" s="11"/>
      <c r="P288" s="12"/>
      <c r="Q288" s="13"/>
      <c r="R288" s="11"/>
      <c r="S288" s="11"/>
      <c r="T288" s="15"/>
      <c r="U288" s="10"/>
      <c r="V288" s="10"/>
      <c r="W288" s="10"/>
      <c r="X288" s="10"/>
      <c r="Y288" s="10"/>
      <c r="Z288" s="10"/>
    </row>
    <row r="289" spans="1:26" ht="15.75" customHeight="1" x14ac:dyDescent="0.25">
      <c r="A289" s="10"/>
      <c r="B289" s="12"/>
      <c r="C289" s="12"/>
      <c r="D289" s="12"/>
      <c r="E289" s="12"/>
      <c r="F289" s="12"/>
      <c r="G289" s="12"/>
      <c r="H289" s="12"/>
      <c r="I289" s="12"/>
      <c r="J289" s="12"/>
      <c r="K289" s="13"/>
      <c r="L289" s="11"/>
      <c r="M289" s="11"/>
      <c r="N289" s="12"/>
      <c r="O289" s="11"/>
      <c r="P289" s="12"/>
      <c r="Q289" s="13"/>
      <c r="R289" s="11"/>
      <c r="S289" s="11"/>
      <c r="T289" s="15"/>
      <c r="U289" s="10"/>
      <c r="V289" s="10"/>
      <c r="W289" s="10"/>
      <c r="X289" s="10"/>
      <c r="Y289" s="10"/>
      <c r="Z289" s="10"/>
    </row>
    <row r="290" spans="1:26" ht="15.75" customHeight="1" x14ac:dyDescent="0.25">
      <c r="A290" s="10"/>
      <c r="B290" s="12"/>
      <c r="C290" s="12"/>
      <c r="D290" s="12"/>
      <c r="E290" s="12"/>
      <c r="F290" s="12"/>
      <c r="G290" s="12"/>
      <c r="H290" s="12"/>
      <c r="I290" s="12"/>
      <c r="J290" s="12"/>
      <c r="K290" s="13"/>
      <c r="L290" s="11"/>
      <c r="M290" s="11"/>
      <c r="N290" s="12"/>
      <c r="O290" s="11"/>
      <c r="P290" s="12"/>
      <c r="Q290" s="13"/>
      <c r="R290" s="11"/>
      <c r="S290" s="11"/>
      <c r="T290" s="15"/>
      <c r="U290" s="10"/>
      <c r="V290" s="10"/>
      <c r="W290" s="10"/>
      <c r="X290" s="10"/>
      <c r="Y290" s="10"/>
      <c r="Z290" s="10"/>
    </row>
    <row r="291" spans="1:26" ht="15.75" customHeight="1" x14ac:dyDescent="0.25">
      <c r="A291" s="10"/>
      <c r="B291" s="12"/>
      <c r="C291" s="12"/>
      <c r="D291" s="12"/>
      <c r="E291" s="12"/>
      <c r="F291" s="12"/>
      <c r="G291" s="12"/>
      <c r="H291" s="12"/>
      <c r="I291" s="12"/>
      <c r="J291" s="12"/>
      <c r="K291" s="13"/>
      <c r="L291" s="11"/>
      <c r="M291" s="11"/>
      <c r="N291" s="12"/>
      <c r="O291" s="11"/>
      <c r="P291" s="12"/>
      <c r="Q291" s="13"/>
      <c r="R291" s="11"/>
      <c r="S291" s="11"/>
      <c r="T291" s="15"/>
      <c r="U291" s="10"/>
      <c r="V291" s="10"/>
      <c r="W291" s="10"/>
      <c r="X291" s="10"/>
      <c r="Y291" s="10"/>
      <c r="Z291" s="10"/>
    </row>
    <row r="292" spans="1:26" ht="15.75" customHeight="1" x14ac:dyDescent="0.25">
      <c r="A292" s="10"/>
      <c r="B292" s="12"/>
      <c r="C292" s="12"/>
      <c r="D292" s="12"/>
      <c r="E292" s="12"/>
      <c r="F292" s="12"/>
      <c r="G292" s="12"/>
      <c r="H292" s="12"/>
      <c r="I292" s="12"/>
      <c r="J292" s="12"/>
      <c r="K292" s="13"/>
      <c r="L292" s="11"/>
      <c r="M292" s="11"/>
      <c r="N292" s="12"/>
      <c r="O292" s="11"/>
      <c r="P292" s="12"/>
      <c r="Q292" s="13"/>
      <c r="R292" s="11"/>
      <c r="S292" s="11"/>
      <c r="T292" s="15"/>
      <c r="U292" s="10"/>
      <c r="V292" s="10"/>
      <c r="W292" s="10"/>
      <c r="X292" s="10"/>
      <c r="Y292" s="10"/>
      <c r="Z292" s="10"/>
    </row>
    <row r="293" spans="1:26" ht="15.75" customHeight="1" x14ac:dyDescent="0.25">
      <c r="A293" s="10"/>
      <c r="B293" s="12"/>
      <c r="C293" s="12"/>
      <c r="D293" s="12"/>
      <c r="E293" s="12"/>
      <c r="F293" s="12"/>
      <c r="G293" s="12"/>
      <c r="H293" s="12"/>
      <c r="I293" s="12"/>
      <c r="J293" s="12"/>
      <c r="K293" s="13"/>
      <c r="L293" s="11"/>
      <c r="M293" s="11"/>
      <c r="N293" s="12"/>
      <c r="O293" s="11"/>
      <c r="P293" s="12"/>
      <c r="Q293" s="13"/>
      <c r="R293" s="11"/>
      <c r="S293" s="11"/>
      <c r="T293" s="15"/>
      <c r="U293" s="10"/>
      <c r="V293" s="10"/>
      <c r="W293" s="10"/>
      <c r="X293" s="10"/>
      <c r="Y293" s="10"/>
      <c r="Z293" s="10"/>
    </row>
    <row r="294" spans="1:26" ht="15.75" customHeight="1" x14ac:dyDescent="0.25">
      <c r="A294" s="10"/>
      <c r="B294" s="12"/>
      <c r="C294" s="12"/>
      <c r="D294" s="12"/>
      <c r="E294" s="12"/>
      <c r="F294" s="12"/>
      <c r="G294" s="12"/>
      <c r="H294" s="12"/>
      <c r="I294" s="12"/>
      <c r="J294" s="12"/>
      <c r="K294" s="13"/>
      <c r="L294" s="11"/>
      <c r="M294" s="11"/>
      <c r="N294" s="12"/>
      <c r="O294" s="11"/>
      <c r="P294" s="12"/>
      <c r="Q294" s="13"/>
      <c r="R294" s="11"/>
      <c r="S294" s="11"/>
      <c r="T294" s="15"/>
      <c r="U294" s="10"/>
      <c r="V294" s="10"/>
      <c r="W294" s="10"/>
      <c r="X294" s="10"/>
      <c r="Y294" s="10"/>
      <c r="Z294" s="10"/>
    </row>
    <row r="295" spans="1:26" ht="15.75" customHeight="1" x14ac:dyDescent="0.25">
      <c r="A295" s="10"/>
      <c r="B295" s="12"/>
      <c r="C295" s="12"/>
      <c r="D295" s="12"/>
      <c r="E295" s="12"/>
      <c r="F295" s="12"/>
      <c r="G295" s="12"/>
      <c r="H295" s="12"/>
      <c r="I295" s="12"/>
      <c r="J295" s="12"/>
      <c r="K295" s="13"/>
      <c r="L295" s="11"/>
      <c r="M295" s="11"/>
      <c r="N295" s="12"/>
      <c r="O295" s="11"/>
      <c r="P295" s="12"/>
      <c r="Q295" s="13"/>
      <c r="R295" s="11"/>
      <c r="S295" s="11"/>
      <c r="T295" s="15"/>
      <c r="U295" s="10"/>
      <c r="V295" s="10"/>
      <c r="W295" s="10"/>
      <c r="X295" s="10"/>
      <c r="Y295" s="10"/>
      <c r="Z295" s="10"/>
    </row>
    <row r="296" spans="1:26" ht="15.75" customHeight="1" x14ac:dyDescent="0.25">
      <c r="A296" s="10"/>
      <c r="B296" s="12"/>
      <c r="C296" s="12"/>
      <c r="D296" s="12"/>
      <c r="E296" s="12"/>
      <c r="F296" s="12"/>
      <c r="G296" s="12"/>
      <c r="H296" s="12"/>
      <c r="I296" s="12"/>
      <c r="J296" s="12"/>
      <c r="K296" s="13"/>
      <c r="L296" s="11"/>
      <c r="M296" s="11"/>
      <c r="N296" s="12"/>
      <c r="O296" s="11"/>
      <c r="P296" s="12"/>
      <c r="Q296" s="13"/>
      <c r="R296" s="11"/>
      <c r="S296" s="11"/>
      <c r="T296" s="15"/>
      <c r="U296" s="10"/>
      <c r="V296" s="10"/>
      <c r="W296" s="10"/>
      <c r="X296" s="10"/>
      <c r="Y296" s="10"/>
      <c r="Z296" s="10"/>
    </row>
    <row r="297" spans="1:26" ht="15.75" customHeight="1" x14ac:dyDescent="0.25">
      <c r="A297" s="10"/>
      <c r="B297" s="12"/>
      <c r="C297" s="12"/>
      <c r="D297" s="12"/>
      <c r="E297" s="12"/>
      <c r="F297" s="12"/>
      <c r="G297" s="12"/>
      <c r="H297" s="12"/>
      <c r="I297" s="12"/>
      <c r="J297" s="12"/>
      <c r="K297" s="13"/>
      <c r="L297" s="11"/>
      <c r="M297" s="11"/>
      <c r="N297" s="12"/>
      <c r="O297" s="11"/>
      <c r="P297" s="12"/>
      <c r="Q297" s="13"/>
      <c r="R297" s="11"/>
      <c r="S297" s="11"/>
      <c r="T297" s="15"/>
      <c r="U297" s="10"/>
      <c r="V297" s="10"/>
      <c r="W297" s="10"/>
      <c r="X297" s="10"/>
      <c r="Y297" s="10"/>
      <c r="Z297" s="10"/>
    </row>
    <row r="298" spans="1:26" ht="15.75" customHeight="1" x14ac:dyDescent="0.25">
      <c r="A298" s="10"/>
      <c r="B298" s="12"/>
      <c r="C298" s="12"/>
      <c r="D298" s="12"/>
      <c r="E298" s="12"/>
      <c r="F298" s="12"/>
      <c r="G298" s="12"/>
      <c r="H298" s="12"/>
      <c r="I298" s="12"/>
      <c r="J298" s="12"/>
      <c r="K298" s="13"/>
      <c r="L298" s="11"/>
      <c r="M298" s="11"/>
      <c r="N298" s="12"/>
      <c r="O298" s="11"/>
      <c r="P298" s="12"/>
      <c r="Q298" s="13"/>
      <c r="R298" s="11"/>
      <c r="S298" s="11"/>
      <c r="T298" s="15"/>
      <c r="U298" s="10"/>
      <c r="V298" s="10"/>
      <c r="W298" s="10"/>
      <c r="X298" s="10"/>
      <c r="Y298" s="10"/>
      <c r="Z298" s="10"/>
    </row>
    <row r="299" spans="1:26" ht="15.75" customHeight="1" x14ac:dyDescent="0.25">
      <c r="A299" s="10"/>
      <c r="B299" s="12"/>
      <c r="C299" s="12"/>
      <c r="D299" s="12"/>
      <c r="E299" s="12"/>
      <c r="F299" s="12"/>
      <c r="G299" s="12"/>
      <c r="H299" s="12"/>
      <c r="I299" s="12"/>
      <c r="J299" s="12"/>
      <c r="K299" s="13"/>
      <c r="L299" s="11"/>
      <c r="M299" s="11"/>
      <c r="N299" s="12"/>
      <c r="O299" s="11"/>
      <c r="P299" s="12"/>
      <c r="Q299" s="13"/>
      <c r="R299" s="11"/>
      <c r="S299" s="11"/>
      <c r="T299" s="15"/>
      <c r="U299" s="10"/>
      <c r="V299" s="10"/>
      <c r="W299" s="10"/>
      <c r="X299" s="10"/>
      <c r="Y299" s="10"/>
      <c r="Z299" s="10"/>
    </row>
    <row r="300" spans="1:26" ht="15.75" customHeight="1" x14ac:dyDescent="0.25">
      <c r="A300" s="10"/>
      <c r="B300" s="12"/>
      <c r="C300" s="12"/>
      <c r="D300" s="12"/>
      <c r="E300" s="12"/>
      <c r="F300" s="12"/>
      <c r="G300" s="12"/>
      <c r="H300" s="12"/>
      <c r="I300" s="12"/>
      <c r="J300" s="12"/>
      <c r="K300" s="13"/>
      <c r="L300" s="11"/>
      <c r="M300" s="11"/>
      <c r="N300" s="12"/>
      <c r="O300" s="11"/>
      <c r="P300" s="12"/>
      <c r="Q300" s="13"/>
      <c r="R300" s="11"/>
      <c r="S300" s="11"/>
      <c r="T300" s="15"/>
      <c r="U300" s="10"/>
      <c r="V300" s="10"/>
      <c r="W300" s="10"/>
      <c r="X300" s="10"/>
      <c r="Y300" s="10"/>
      <c r="Z300" s="10"/>
    </row>
    <row r="301" spans="1:26" ht="15.75" customHeight="1" x14ac:dyDescent="0.25">
      <c r="A301" s="10"/>
      <c r="B301" s="12"/>
      <c r="C301" s="12"/>
      <c r="D301" s="12"/>
      <c r="E301" s="12"/>
      <c r="F301" s="12"/>
      <c r="G301" s="12"/>
      <c r="H301" s="12"/>
      <c r="I301" s="12"/>
      <c r="J301" s="12"/>
      <c r="K301" s="13"/>
      <c r="L301" s="11"/>
      <c r="M301" s="11"/>
      <c r="N301" s="12"/>
      <c r="O301" s="11"/>
      <c r="P301" s="12"/>
      <c r="Q301" s="13"/>
      <c r="R301" s="11"/>
      <c r="S301" s="11"/>
      <c r="T301" s="15"/>
      <c r="U301" s="10"/>
      <c r="V301" s="10"/>
      <c r="W301" s="10"/>
      <c r="X301" s="10"/>
      <c r="Y301" s="10"/>
      <c r="Z301" s="10"/>
    </row>
    <row r="302" spans="1:26" ht="15.75" customHeight="1" x14ac:dyDescent="0.25">
      <c r="A302" s="10"/>
      <c r="B302" s="12"/>
      <c r="C302" s="12"/>
      <c r="D302" s="12"/>
      <c r="E302" s="12"/>
      <c r="F302" s="12"/>
      <c r="G302" s="12"/>
      <c r="H302" s="12"/>
      <c r="I302" s="12"/>
      <c r="J302" s="12"/>
      <c r="K302" s="13"/>
      <c r="L302" s="11"/>
      <c r="M302" s="11"/>
      <c r="N302" s="12"/>
      <c r="O302" s="11"/>
      <c r="P302" s="12"/>
      <c r="Q302" s="13"/>
      <c r="R302" s="11"/>
      <c r="S302" s="11"/>
      <c r="T302" s="15"/>
      <c r="U302" s="10"/>
      <c r="V302" s="10"/>
      <c r="W302" s="10"/>
      <c r="X302" s="10"/>
      <c r="Y302" s="10"/>
      <c r="Z302" s="10"/>
    </row>
    <row r="303" spans="1:26" ht="15.75" customHeight="1" x14ac:dyDescent="0.25">
      <c r="A303" s="10"/>
      <c r="B303" s="12"/>
      <c r="C303" s="12"/>
      <c r="D303" s="12"/>
      <c r="E303" s="12"/>
      <c r="F303" s="12"/>
      <c r="G303" s="12"/>
      <c r="H303" s="12"/>
      <c r="I303" s="12"/>
      <c r="J303" s="12"/>
      <c r="K303" s="13"/>
      <c r="L303" s="11"/>
      <c r="M303" s="11"/>
      <c r="N303" s="12"/>
      <c r="O303" s="11"/>
      <c r="P303" s="12"/>
      <c r="Q303" s="13"/>
      <c r="R303" s="11"/>
      <c r="S303" s="11"/>
      <c r="T303" s="15"/>
      <c r="U303" s="10"/>
      <c r="V303" s="10"/>
      <c r="W303" s="10"/>
      <c r="X303" s="10"/>
      <c r="Y303" s="10"/>
      <c r="Z303" s="10"/>
    </row>
    <row r="304" spans="1:26" ht="15.75" customHeight="1" x14ac:dyDescent="0.25">
      <c r="A304" s="10"/>
      <c r="B304" s="12"/>
      <c r="C304" s="12"/>
      <c r="D304" s="12"/>
      <c r="E304" s="12"/>
      <c r="F304" s="12"/>
      <c r="G304" s="12"/>
      <c r="H304" s="12"/>
      <c r="I304" s="12"/>
      <c r="J304" s="12"/>
      <c r="K304" s="13"/>
      <c r="L304" s="11"/>
      <c r="M304" s="11"/>
      <c r="N304" s="12"/>
      <c r="O304" s="11"/>
      <c r="P304" s="12"/>
      <c r="Q304" s="13"/>
      <c r="R304" s="11"/>
      <c r="S304" s="11"/>
      <c r="T304" s="15"/>
      <c r="U304" s="10"/>
      <c r="V304" s="10"/>
      <c r="W304" s="10"/>
      <c r="X304" s="10"/>
      <c r="Y304" s="10"/>
      <c r="Z304" s="10"/>
    </row>
    <row r="305" spans="1:26" ht="15.75" customHeight="1" x14ac:dyDescent="0.25">
      <c r="A305" s="10"/>
      <c r="B305" s="12"/>
      <c r="C305" s="12"/>
      <c r="D305" s="12"/>
      <c r="E305" s="12"/>
      <c r="F305" s="12"/>
      <c r="G305" s="12"/>
      <c r="H305" s="12"/>
      <c r="I305" s="12"/>
      <c r="J305" s="12"/>
      <c r="K305" s="13"/>
      <c r="L305" s="11"/>
      <c r="M305" s="11"/>
      <c r="N305" s="12"/>
      <c r="O305" s="11"/>
      <c r="P305" s="12"/>
      <c r="Q305" s="13"/>
      <c r="R305" s="11"/>
      <c r="S305" s="11"/>
      <c r="T305" s="15"/>
      <c r="U305" s="10"/>
      <c r="V305" s="10"/>
      <c r="W305" s="10"/>
      <c r="X305" s="10"/>
      <c r="Y305" s="10"/>
      <c r="Z305" s="10"/>
    </row>
    <row r="306" spans="1:26" ht="15.75" customHeight="1" x14ac:dyDescent="0.25">
      <c r="A306" s="10"/>
      <c r="B306" s="12"/>
      <c r="C306" s="12"/>
      <c r="D306" s="12"/>
      <c r="E306" s="12"/>
      <c r="F306" s="12"/>
      <c r="G306" s="12"/>
      <c r="H306" s="12"/>
      <c r="I306" s="12"/>
      <c r="J306" s="12"/>
      <c r="K306" s="13"/>
      <c r="L306" s="11"/>
      <c r="M306" s="11"/>
      <c r="N306" s="12"/>
      <c r="O306" s="11"/>
      <c r="P306" s="12"/>
      <c r="Q306" s="13"/>
      <c r="R306" s="11"/>
      <c r="S306" s="11"/>
      <c r="T306" s="15"/>
      <c r="U306" s="10"/>
      <c r="V306" s="10"/>
      <c r="W306" s="10"/>
      <c r="X306" s="10"/>
      <c r="Y306" s="10"/>
      <c r="Z306" s="10"/>
    </row>
    <row r="307" spans="1:26" ht="15.75" customHeight="1" x14ac:dyDescent="0.25">
      <c r="A307" s="10"/>
      <c r="B307" s="12"/>
      <c r="C307" s="12"/>
      <c r="D307" s="12"/>
      <c r="E307" s="12"/>
      <c r="F307" s="12"/>
      <c r="G307" s="12"/>
      <c r="H307" s="12"/>
      <c r="I307" s="12"/>
      <c r="J307" s="12"/>
      <c r="K307" s="13"/>
      <c r="L307" s="11"/>
      <c r="M307" s="11"/>
      <c r="N307" s="12"/>
      <c r="O307" s="11"/>
      <c r="P307" s="12"/>
      <c r="Q307" s="13"/>
      <c r="R307" s="11"/>
      <c r="S307" s="11"/>
      <c r="T307" s="15"/>
      <c r="U307" s="10"/>
      <c r="V307" s="10"/>
      <c r="W307" s="10"/>
      <c r="X307" s="10"/>
      <c r="Y307" s="10"/>
      <c r="Z307" s="10"/>
    </row>
    <row r="308" spans="1:26" ht="15.75" customHeight="1" x14ac:dyDescent="0.25">
      <c r="A308" s="10"/>
      <c r="B308" s="12"/>
      <c r="C308" s="12"/>
      <c r="D308" s="12"/>
      <c r="E308" s="12"/>
      <c r="F308" s="12"/>
      <c r="G308" s="12"/>
      <c r="H308" s="12"/>
      <c r="I308" s="12"/>
      <c r="J308" s="12"/>
      <c r="K308" s="13"/>
      <c r="L308" s="11"/>
      <c r="M308" s="11"/>
      <c r="N308" s="12"/>
      <c r="O308" s="11"/>
      <c r="P308" s="12"/>
      <c r="Q308" s="13"/>
      <c r="R308" s="11"/>
      <c r="S308" s="11"/>
      <c r="T308" s="15"/>
      <c r="U308" s="10"/>
      <c r="V308" s="10"/>
      <c r="W308" s="10"/>
      <c r="X308" s="10"/>
      <c r="Y308" s="10"/>
      <c r="Z308" s="10"/>
    </row>
    <row r="309" spans="1:26" ht="15.75" customHeight="1" x14ac:dyDescent="0.25">
      <c r="A309" s="10"/>
      <c r="B309" s="12"/>
      <c r="C309" s="12"/>
      <c r="D309" s="12"/>
      <c r="E309" s="12"/>
      <c r="F309" s="12"/>
      <c r="G309" s="12"/>
      <c r="H309" s="12"/>
      <c r="I309" s="12"/>
      <c r="J309" s="12"/>
      <c r="K309" s="13"/>
      <c r="L309" s="11"/>
      <c r="M309" s="11"/>
      <c r="N309" s="12"/>
      <c r="O309" s="11"/>
      <c r="P309" s="12"/>
      <c r="Q309" s="13"/>
      <c r="R309" s="11"/>
      <c r="S309" s="11"/>
      <c r="T309" s="15"/>
      <c r="U309" s="10"/>
      <c r="V309" s="10"/>
      <c r="W309" s="10"/>
      <c r="X309" s="10"/>
      <c r="Y309" s="10"/>
      <c r="Z309" s="10"/>
    </row>
    <row r="310" spans="1:26" ht="15.75" customHeight="1" x14ac:dyDescent="0.25">
      <c r="A310" s="10"/>
      <c r="B310" s="12"/>
      <c r="C310" s="12"/>
      <c r="D310" s="12"/>
      <c r="E310" s="12"/>
      <c r="F310" s="12"/>
      <c r="G310" s="12"/>
      <c r="H310" s="12"/>
      <c r="I310" s="12"/>
      <c r="J310" s="12"/>
      <c r="K310" s="13"/>
      <c r="L310" s="11"/>
      <c r="M310" s="11"/>
      <c r="N310" s="12"/>
      <c r="O310" s="11"/>
      <c r="P310" s="12"/>
      <c r="Q310" s="13"/>
      <c r="R310" s="11"/>
      <c r="S310" s="11"/>
      <c r="T310" s="15"/>
      <c r="U310" s="10"/>
      <c r="V310" s="10"/>
      <c r="W310" s="10"/>
      <c r="X310" s="10"/>
      <c r="Y310" s="10"/>
      <c r="Z310" s="10"/>
    </row>
    <row r="311" spans="1:26" ht="15.75" customHeight="1" x14ac:dyDescent="0.25">
      <c r="A311" s="10"/>
      <c r="B311" s="12"/>
      <c r="C311" s="12"/>
      <c r="D311" s="12"/>
      <c r="E311" s="12"/>
      <c r="F311" s="12"/>
      <c r="G311" s="12"/>
      <c r="H311" s="12"/>
      <c r="I311" s="12"/>
      <c r="J311" s="12"/>
      <c r="K311" s="13"/>
      <c r="L311" s="11"/>
      <c r="M311" s="11"/>
      <c r="N311" s="12"/>
      <c r="O311" s="11"/>
      <c r="P311" s="12"/>
      <c r="Q311" s="13"/>
      <c r="R311" s="11"/>
      <c r="S311" s="11"/>
      <c r="T311" s="15"/>
      <c r="U311" s="10"/>
      <c r="V311" s="10"/>
      <c r="W311" s="10"/>
      <c r="X311" s="10"/>
      <c r="Y311" s="10"/>
      <c r="Z311" s="10"/>
    </row>
    <row r="312" spans="1:26" ht="15.75" customHeight="1" x14ac:dyDescent="0.25">
      <c r="A312" s="10"/>
      <c r="B312" s="12"/>
      <c r="C312" s="12"/>
      <c r="D312" s="12"/>
      <c r="E312" s="12"/>
      <c r="F312" s="12"/>
      <c r="G312" s="12"/>
      <c r="H312" s="12"/>
      <c r="I312" s="12"/>
      <c r="J312" s="12"/>
      <c r="K312" s="13"/>
      <c r="L312" s="11"/>
      <c r="M312" s="11"/>
      <c r="N312" s="12"/>
      <c r="O312" s="11"/>
      <c r="P312" s="12"/>
      <c r="Q312" s="13"/>
      <c r="R312" s="11"/>
      <c r="S312" s="11"/>
      <c r="T312" s="15"/>
      <c r="U312" s="10"/>
      <c r="V312" s="10"/>
      <c r="W312" s="10"/>
      <c r="X312" s="10"/>
      <c r="Y312" s="10"/>
      <c r="Z312" s="10"/>
    </row>
    <row r="313" spans="1:26" ht="15.75" customHeight="1" x14ac:dyDescent="0.25">
      <c r="A313" s="10"/>
      <c r="B313" s="12"/>
      <c r="C313" s="12"/>
      <c r="D313" s="12"/>
      <c r="E313" s="12"/>
      <c r="F313" s="12"/>
      <c r="G313" s="12"/>
      <c r="H313" s="12"/>
      <c r="I313" s="12"/>
      <c r="J313" s="12"/>
      <c r="K313" s="13"/>
      <c r="L313" s="11"/>
      <c r="M313" s="11"/>
      <c r="N313" s="12"/>
      <c r="O313" s="11"/>
      <c r="P313" s="12"/>
      <c r="Q313" s="13"/>
      <c r="R313" s="11"/>
      <c r="S313" s="11"/>
      <c r="T313" s="15"/>
      <c r="U313" s="10"/>
      <c r="V313" s="10"/>
      <c r="W313" s="10"/>
      <c r="X313" s="10"/>
      <c r="Y313" s="10"/>
      <c r="Z313" s="10"/>
    </row>
    <row r="314" spans="1:26" ht="15.75" customHeight="1" x14ac:dyDescent="0.25">
      <c r="A314" s="10"/>
      <c r="B314" s="12"/>
      <c r="C314" s="12"/>
      <c r="D314" s="12"/>
      <c r="E314" s="12"/>
      <c r="F314" s="12"/>
      <c r="G314" s="12"/>
      <c r="H314" s="12"/>
      <c r="I314" s="12"/>
      <c r="J314" s="12"/>
      <c r="K314" s="13"/>
      <c r="L314" s="11"/>
      <c r="M314" s="11"/>
      <c r="N314" s="12"/>
      <c r="O314" s="11"/>
      <c r="P314" s="12"/>
      <c r="Q314" s="13"/>
      <c r="R314" s="11"/>
      <c r="S314" s="11"/>
      <c r="T314" s="15"/>
      <c r="U314" s="10"/>
      <c r="V314" s="10"/>
      <c r="W314" s="10"/>
      <c r="X314" s="10"/>
      <c r="Y314" s="10"/>
      <c r="Z314" s="10"/>
    </row>
    <row r="315" spans="1:26" ht="15.75" customHeight="1" x14ac:dyDescent="0.25">
      <c r="A315" s="10"/>
      <c r="B315" s="12"/>
      <c r="C315" s="12"/>
      <c r="D315" s="12"/>
      <c r="E315" s="12"/>
      <c r="F315" s="12"/>
      <c r="G315" s="12"/>
      <c r="H315" s="12"/>
      <c r="I315" s="12"/>
      <c r="J315" s="12"/>
      <c r="K315" s="13"/>
      <c r="L315" s="11"/>
      <c r="M315" s="11"/>
      <c r="N315" s="12"/>
      <c r="O315" s="11"/>
      <c r="P315" s="12"/>
      <c r="Q315" s="13"/>
      <c r="R315" s="11"/>
      <c r="S315" s="11"/>
      <c r="T315" s="15"/>
      <c r="U315" s="10"/>
      <c r="V315" s="10"/>
      <c r="W315" s="10"/>
      <c r="X315" s="10"/>
      <c r="Y315" s="10"/>
      <c r="Z315" s="10"/>
    </row>
    <row r="316" spans="1:26" ht="15.75" customHeight="1" x14ac:dyDescent="0.25">
      <c r="A316" s="10"/>
      <c r="B316" s="12"/>
      <c r="C316" s="12"/>
      <c r="D316" s="12"/>
      <c r="E316" s="12"/>
      <c r="F316" s="12"/>
      <c r="G316" s="12"/>
      <c r="H316" s="12"/>
      <c r="I316" s="12"/>
      <c r="J316" s="12"/>
      <c r="K316" s="13"/>
      <c r="L316" s="11"/>
      <c r="M316" s="11"/>
      <c r="N316" s="12"/>
      <c r="O316" s="11"/>
      <c r="P316" s="12"/>
      <c r="Q316" s="13"/>
      <c r="R316" s="11"/>
      <c r="S316" s="11"/>
      <c r="T316" s="15"/>
      <c r="U316" s="10"/>
      <c r="V316" s="10"/>
      <c r="W316" s="10"/>
      <c r="X316" s="10"/>
      <c r="Y316" s="10"/>
      <c r="Z316" s="10"/>
    </row>
    <row r="317" spans="1:26" ht="15.75" customHeight="1" x14ac:dyDescent="0.25">
      <c r="A317" s="10"/>
      <c r="B317" s="12"/>
      <c r="C317" s="12"/>
      <c r="D317" s="12"/>
      <c r="E317" s="12"/>
      <c r="F317" s="12"/>
      <c r="G317" s="12"/>
      <c r="H317" s="12"/>
      <c r="I317" s="12"/>
      <c r="J317" s="12"/>
      <c r="K317" s="13"/>
      <c r="L317" s="11"/>
      <c r="M317" s="11"/>
      <c r="N317" s="12"/>
      <c r="O317" s="11"/>
      <c r="P317" s="12"/>
      <c r="Q317" s="13"/>
      <c r="R317" s="11"/>
      <c r="S317" s="11"/>
      <c r="T317" s="15"/>
      <c r="U317" s="10"/>
      <c r="V317" s="10"/>
      <c r="W317" s="10"/>
      <c r="X317" s="10"/>
      <c r="Y317" s="10"/>
      <c r="Z317" s="10"/>
    </row>
    <row r="318" spans="1:26" ht="15.75" customHeight="1" x14ac:dyDescent="0.25">
      <c r="A318" s="10"/>
      <c r="B318" s="12"/>
      <c r="C318" s="12"/>
      <c r="D318" s="12"/>
      <c r="E318" s="12"/>
      <c r="F318" s="12"/>
      <c r="G318" s="12"/>
      <c r="H318" s="12"/>
      <c r="I318" s="12"/>
      <c r="J318" s="12"/>
      <c r="K318" s="13"/>
      <c r="L318" s="11"/>
      <c r="M318" s="11"/>
      <c r="N318" s="12"/>
      <c r="O318" s="11"/>
      <c r="P318" s="12"/>
      <c r="Q318" s="13"/>
      <c r="R318" s="11"/>
      <c r="S318" s="11"/>
      <c r="T318" s="15"/>
      <c r="U318" s="10"/>
      <c r="V318" s="10"/>
      <c r="W318" s="10"/>
      <c r="X318" s="10"/>
      <c r="Y318" s="10"/>
      <c r="Z318" s="10"/>
    </row>
    <row r="319" spans="1:26" ht="15.75" customHeight="1" x14ac:dyDescent="0.25">
      <c r="A319" s="10"/>
      <c r="B319" s="12"/>
      <c r="C319" s="12"/>
      <c r="D319" s="12"/>
      <c r="E319" s="12"/>
      <c r="F319" s="12"/>
      <c r="G319" s="12"/>
      <c r="H319" s="12"/>
      <c r="I319" s="12"/>
      <c r="J319" s="12"/>
      <c r="K319" s="13"/>
      <c r="L319" s="11"/>
      <c r="M319" s="11"/>
      <c r="N319" s="12"/>
      <c r="O319" s="11"/>
      <c r="P319" s="12"/>
      <c r="Q319" s="13"/>
      <c r="R319" s="11"/>
      <c r="S319" s="11"/>
      <c r="T319" s="15"/>
      <c r="U319" s="10"/>
      <c r="V319" s="10"/>
      <c r="W319" s="10"/>
      <c r="X319" s="10"/>
      <c r="Y319" s="10"/>
      <c r="Z319" s="10"/>
    </row>
    <row r="320" spans="1:26" ht="15.75" customHeight="1" x14ac:dyDescent="0.25">
      <c r="A320" s="10"/>
      <c r="B320" s="12"/>
      <c r="C320" s="12"/>
      <c r="D320" s="12"/>
      <c r="E320" s="12"/>
      <c r="F320" s="12"/>
      <c r="G320" s="12"/>
      <c r="H320" s="12"/>
      <c r="I320" s="12"/>
      <c r="J320" s="12"/>
      <c r="K320" s="13"/>
      <c r="L320" s="11"/>
      <c r="M320" s="11"/>
      <c r="N320" s="12"/>
      <c r="O320" s="11"/>
      <c r="P320" s="12"/>
      <c r="Q320" s="13"/>
      <c r="R320" s="11"/>
      <c r="S320" s="11"/>
      <c r="T320" s="15"/>
      <c r="U320" s="10"/>
      <c r="V320" s="10"/>
      <c r="W320" s="10"/>
      <c r="X320" s="10"/>
      <c r="Y320" s="10"/>
      <c r="Z320" s="10"/>
    </row>
    <row r="321" spans="1:26" ht="15.75" customHeight="1" x14ac:dyDescent="0.25">
      <c r="A321" s="10"/>
      <c r="B321" s="12"/>
      <c r="C321" s="12"/>
      <c r="D321" s="12"/>
      <c r="E321" s="12"/>
      <c r="F321" s="12"/>
      <c r="G321" s="12"/>
      <c r="H321" s="12"/>
      <c r="I321" s="12"/>
      <c r="J321" s="12"/>
      <c r="K321" s="13"/>
      <c r="L321" s="11"/>
      <c r="M321" s="11"/>
      <c r="N321" s="12"/>
      <c r="O321" s="11"/>
      <c r="P321" s="12"/>
      <c r="Q321" s="13"/>
      <c r="R321" s="11"/>
      <c r="S321" s="11"/>
      <c r="T321" s="15"/>
      <c r="U321" s="10"/>
      <c r="V321" s="10"/>
      <c r="W321" s="10"/>
      <c r="X321" s="10"/>
      <c r="Y321" s="10"/>
      <c r="Z321" s="10"/>
    </row>
    <row r="322" spans="1:26" ht="15.75" customHeight="1" x14ac:dyDescent="0.25">
      <c r="A322" s="10"/>
      <c r="B322" s="12"/>
      <c r="C322" s="12"/>
      <c r="D322" s="12"/>
      <c r="E322" s="12"/>
      <c r="F322" s="12"/>
      <c r="G322" s="12"/>
      <c r="H322" s="12"/>
      <c r="I322" s="12"/>
      <c r="J322" s="12"/>
      <c r="K322" s="13"/>
      <c r="L322" s="11"/>
      <c r="M322" s="11"/>
      <c r="N322" s="12"/>
      <c r="O322" s="11"/>
      <c r="P322" s="12"/>
      <c r="Q322" s="13"/>
      <c r="R322" s="11"/>
      <c r="S322" s="11"/>
      <c r="T322" s="15"/>
      <c r="U322" s="10"/>
      <c r="V322" s="10"/>
      <c r="W322" s="10"/>
      <c r="X322" s="10"/>
      <c r="Y322" s="10"/>
      <c r="Z322" s="10"/>
    </row>
    <row r="323" spans="1:26" ht="15.75" customHeight="1" x14ac:dyDescent="0.25">
      <c r="A323" s="10"/>
      <c r="B323" s="12"/>
      <c r="C323" s="12"/>
      <c r="D323" s="12"/>
      <c r="E323" s="12"/>
      <c r="F323" s="12"/>
      <c r="G323" s="12"/>
      <c r="H323" s="12"/>
      <c r="I323" s="12"/>
      <c r="J323" s="12"/>
      <c r="K323" s="13"/>
      <c r="L323" s="11"/>
      <c r="M323" s="11"/>
      <c r="N323" s="12"/>
      <c r="O323" s="11"/>
      <c r="P323" s="12"/>
      <c r="Q323" s="13"/>
      <c r="R323" s="11"/>
      <c r="S323" s="11"/>
      <c r="T323" s="15"/>
      <c r="U323" s="10"/>
      <c r="V323" s="10"/>
      <c r="W323" s="10"/>
      <c r="X323" s="10"/>
      <c r="Y323" s="10"/>
      <c r="Z323" s="10"/>
    </row>
    <row r="324" spans="1:26" ht="15.75" customHeight="1" x14ac:dyDescent="0.25">
      <c r="A324" s="10"/>
      <c r="B324" s="12"/>
      <c r="C324" s="12"/>
      <c r="D324" s="12"/>
      <c r="E324" s="12"/>
      <c r="F324" s="12"/>
      <c r="G324" s="12"/>
      <c r="H324" s="12"/>
      <c r="I324" s="12"/>
      <c r="J324" s="12"/>
      <c r="K324" s="13"/>
      <c r="L324" s="11"/>
      <c r="M324" s="11"/>
      <c r="N324" s="12"/>
      <c r="O324" s="11"/>
      <c r="P324" s="12"/>
      <c r="Q324" s="13"/>
      <c r="R324" s="11"/>
      <c r="S324" s="11"/>
      <c r="T324" s="15"/>
      <c r="U324" s="10"/>
      <c r="V324" s="10"/>
      <c r="W324" s="10"/>
      <c r="X324" s="10"/>
      <c r="Y324" s="10"/>
      <c r="Z324" s="10"/>
    </row>
    <row r="325" spans="1:26" ht="15.75" customHeight="1" x14ac:dyDescent="0.25">
      <c r="A325" s="10"/>
      <c r="B325" s="12"/>
      <c r="C325" s="12"/>
      <c r="D325" s="12"/>
      <c r="E325" s="12"/>
      <c r="F325" s="12"/>
      <c r="G325" s="12"/>
      <c r="H325" s="12"/>
      <c r="I325" s="12"/>
      <c r="J325" s="12"/>
      <c r="K325" s="13"/>
      <c r="L325" s="11"/>
      <c r="M325" s="11"/>
      <c r="N325" s="12"/>
      <c r="O325" s="11"/>
      <c r="P325" s="12"/>
      <c r="Q325" s="13"/>
      <c r="R325" s="11"/>
      <c r="S325" s="11"/>
      <c r="T325" s="15"/>
      <c r="U325" s="10"/>
      <c r="V325" s="10"/>
      <c r="W325" s="10"/>
      <c r="X325" s="10"/>
      <c r="Y325" s="10"/>
      <c r="Z325" s="10"/>
    </row>
    <row r="326" spans="1:26" ht="15.75" customHeight="1" x14ac:dyDescent="0.25">
      <c r="A326" s="10"/>
      <c r="B326" s="12"/>
      <c r="C326" s="12"/>
      <c r="D326" s="12"/>
      <c r="E326" s="12"/>
      <c r="F326" s="12"/>
      <c r="G326" s="12"/>
      <c r="H326" s="12"/>
      <c r="I326" s="12"/>
      <c r="J326" s="12"/>
      <c r="K326" s="13"/>
      <c r="L326" s="11"/>
      <c r="M326" s="11"/>
      <c r="N326" s="12"/>
      <c r="O326" s="11"/>
      <c r="P326" s="12"/>
      <c r="Q326" s="13"/>
      <c r="R326" s="11"/>
      <c r="S326" s="11"/>
      <c r="T326" s="15"/>
      <c r="U326" s="10"/>
      <c r="V326" s="10"/>
      <c r="W326" s="10"/>
      <c r="X326" s="10"/>
      <c r="Y326" s="10"/>
      <c r="Z326" s="10"/>
    </row>
    <row r="327" spans="1:26" ht="15.75" customHeight="1" x14ac:dyDescent="0.25">
      <c r="A327" s="10"/>
      <c r="B327" s="12"/>
      <c r="C327" s="12"/>
      <c r="D327" s="12"/>
      <c r="E327" s="12"/>
      <c r="F327" s="12"/>
      <c r="G327" s="12"/>
      <c r="H327" s="12"/>
      <c r="I327" s="12"/>
      <c r="J327" s="12"/>
      <c r="K327" s="13"/>
      <c r="L327" s="11"/>
      <c r="M327" s="11"/>
      <c r="N327" s="12"/>
      <c r="O327" s="11"/>
      <c r="P327" s="12"/>
      <c r="Q327" s="13"/>
      <c r="R327" s="11"/>
      <c r="S327" s="11"/>
      <c r="T327" s="15"/>
      <c r="U327" s="10"/>
      <c r="V327" s="10"/>
      <c r="W327" s="10"/>
      <c r="X327" s="10"/>
      <c r="Y327" s="10"/>
      <c r="Z327" s="10"/>
    </row>
    <row r="328" spans="1:26" ht="15.75" customHeight="1" x14ac:dyDescent="0.25">
      <c r="A328" s="10"/>
      <c r="B328" s="12"/>
      <c r="C328" s="12"/>
      <c r="D328" s="12"/>
      <c r="E328" s="12"/>
      <c r="F328" s="12"/>
      <c r="G328" s="12"/>
      <c r="H328" s="12"/>
      <c r="I328" s="12"/>
      <c r="J328" s="12"/>
      <c r="K328" s="13"/>
      <c r="L328" s="11"/>
      <c r="M328" s="11"/>
      <c r="N328" s="12"/>
      <c r="O328" s="11"/>
      <c r="P328" s="12"/>
      <c r="Q328" s="13"/>
      <c r="R328" s="11"/>
      <c r="S328" s="11"/>
      <c r="T328" s="15"/>
      <c r="U328" s="10"/>
      <c r="V328" s="10"/>
      <c r="W328" s="10"/>
      <c r="X328" s="10"/>
      <c r="Y328" s="10"/>
      <c r="Z328" s="10"/>
    </row>
    <row r="329" spans="1:26" ht="15.75" customHeight="1" x14ac:dyDescent="0.25">
      <c r="A329" s="10"/>
      <c r="B329" s="12"/>
      <c r="C329" s="12"/>
      <c r="D329" s="12"/>
      <c r="E329" s="12"/>
      <c r="F329" s="12"/>
      <c r="G329" s="12"/>
      <c r="H329" s="12"/>
      <c r="I329" s="12"/>
      <c r="J329" s="12"/>
      <c r="K329" s="13"/>
      <c r="L329" s="11"/>
      <c r="M329" s="11"/>
      <c r="N329" s="12"/>
      <c r="O329" s="11"/>
      <c r="P329" s="12"/>
      <c r="Q329" s="13"/>
      <c r="R329" s="11"/>
      <c r="S329" s="11"/>
      <c r="T329" s="15"/>
      <c r="U329" s="10"/>
      <c r="V329" s="10"/>
      <c r="W329" s="10"/>
      <c r="X329" s="10"/>
      <c r="Y329" s="10"/>
      <c r="Z329" s="10"/>
    </row>
    <row r="330" spans="1:26" ht="15.75" customHeight="1" x14ac:dyDescent="0.25">
      <c r="A330" s="10"/>
      <c r="B330" s="12"/>
      <c r="C330" s="12"/>
      <c r="D330" s="12"/>
      <c r="E330" s="12"/>
      <c r="F330" s="12"/>
      <c r="G330" s="12"/>
      <c r="H330" s="12"/>
      <c r="I330" s="12"/>
      <c r="J330" s="12"/>
      <c r="K330" s="13"/>
      <c r="L330" s="11"/>
      <c r="M330" s="11"/>
      <c r="N330" s="12"/>
      <c r="O330" s="11"/>
      <c r="P330" s="12"/>
      <c r="Q330" s="13"/>
      <c r="R330" s="11"/>
      <c r="S330" s="11"/>
      <c r="T330" s="15"/>
      <c r="U330" s="10"/>
      <c r="V330" s="10"/>
      <c r="W330" s="10"/>
      <c r="X330" s="10"/>
      <c r="Y330" s="10"/>
      <c r="Z330" s="10"/>
    </row>
    <row r="331" spans="1:26" ht="15.75" customHeight="1" x14ac:dyDescent="0.25">
      <c r="A331" s="10"/>
      <c r="B331" s="12"/>
      <c r="C331" s="12"/>
      <c r="D331" s="12"/>
      <c r="E331" s="12"/>
      <c r="F331" s="12"/>
      <c r="G331" s="12"/>
      <c r="H331" s="12"/>
      <c r="I331" s="12"/>
      <c r="J331" s="12"/>
      <c r="K331" s="13"/>
      <c r="L331" s="11"/>
      <c r="M331" s="11"/>
      <c r="N331" s="12"/>
      <c r="O331" s="11"/>
      <c r="P331" s="12"/>
      <c r="Q331" s="13"/>
      <c r="R331" s="11"/>
      <c r="S331" s="11"/>
      <c r="T331" s="15"/>
      <c r="U331" s="10"/>
      <c r="V331" s="10"/>
      <c r="W331" s="10"/>
      <c r="X331" s="10"/>
      <c r="Y331" s="10"/>
      <c r="Z331" s="10"/>
    </row>
    <row r="332" spans="1:26" ht="15.75" customHeight="1" x14ac:dyDescent="0.25">
      <c r="A332" s="10"/>
      <c r="B332" s="12"/>
      <c r="C332" s="12"/>
      <c r="D332" s="12"/>
      <c r="E332" s="12"/>
      <c r="F332" s="12"/>
      <c r="G332" s="12"/>
      <c r="H332" s="12"/>
      <c r="I332" s="12"/>
      <c r="J332" s="12"/>
      <c r="K332" s="13"/>
      <c r="L332" s="11"/>
      <c r="M332" s="11"/>
      <c r="N332" s="12"/>
      <c r="O332" s="11"/>
      <c r="P332" s="12"/>
      <c r="Q332" s="13"/>
      <c r="R332" s="11"/>
      <c r="S332" s="11"/>
      <c r="T332" s="15"/>
      <c r="U332" s="10"/>
      <c r="V332" s="10"/>
      <c r="W332" s="10"/>
      <c r="X332" s="10"/>
      <c r="Y332" s="10"/>
      <c r="Z332" s="10"/>
    </row>
    <row r="333" spans="1:26" ht="15.75" customHeight="1" x14ac:dyDescent="0.25">
      <c r="A333" s="10"/>
      <c r="B333" s="12"/>
      <c r="C333" s="12"/>
      <c r="D333" s="12"/>
      <c r="E333" s="12"/>
      <c r="F333" s="12"/>
      <c r="G333" s="12"/>
      <c r="H333" s="12"/>
      <c r="I333" s="12"/>
      <c r="J333" s="12"/>
      <c r="K333" s="13"/>
      <c r="L333" s="11"/>
      <c r="M333" s="11"/>
      <c r="N333" s="12"/>
      <c r="O333" s="11"/>
      <c r="P333" s="12"/>
      <c r="Q333" s="13"/>
      <c r="R333" s="11"/>
      <c r="S333" s="11"/>
      <c r="T333" s="15"/>
      <c r="U333" s="10"/>
      <c r="V333" s="10"/>
      <c r="W333" s="10"/>
      <c r="X333" s="10"/>
      <c r="Y333" s="10"/>
      <c r="Z333" s="10"/>
    </row>
    <row r="334" spans="1:26" ht="15.75" customHeight="1" x14ac:dyDescent="0.25">
      <c r="A334" s="10"/>
      <c r="B334" s="12"/>
      <c r="C334" s="12"/>
      <c r="D334" s="12"/>
      <c r="E334" s="12"/>
      <c r="F334" s="12"/>
      <c r="G334" s="12"/>
      <c r="H334" s="12"/>
      <c r="I334" s="12"/>
      <c r="J334" s="12"/>
      <c r="K334" s="13"/>
      <c r="L334" s="11"/>
      <c r="M334" s="11"/>
      <c r="N334" s="12"/>
      <c r="O334" s="11"/>
      <c r="P334" s="12"/>
      <c r="Q334" s="13"/>
      <c r="R334" s="11"/>
      <c r="S334" s="11"/>
      <c r="T334" s="15"/>
      <c r="U334" s="10"/>
      <c r="V334" s="10"/>
      <c r="W334" s="10"/>
      <c r="X334" s="10"/>
      <c r="Y334" s="10"/>
      <c r="Z334" s="10"/>
    </row>
    <row r="335" spans="1:26" ht="15.75" customHeight="1" x14ac:dyDescent="0.25">
      <c r="A335" s="10"/>
      <c r="B335" s="12"/>
      <c r="C335" s="12"/>
      <c r="D335" s="12"/>
      <c r="E335" s="12"/>
      <c r="F335" s="12"/>
      <c r="G335" s="12"/>
      <c r="H335" s="12"/>
      <c r="I335" s="12"/>
      <c r="J335" s="12"/>
      <c r="K335" s="13"/>
      <c r="L335" s="11"/>
      <c r="M335" s="11"/>
      <c r="N335" s="12"/>
      <c r="O335" s="11"/>
      <c r="P335" s="12"/>
      <c r="Q335" s="13"/>
      <c r="R335" s="11"/>
      <c r="S335" s="11"/>
      <c r="T335" s="15"/>
      <c r="U335" s="10"/>
      <c r="V335" s="10"/>
      <c r="W335" s="10"/>
      <c r="X335" s="10"/>
      <c r="Y335" s="10"/>
      <c r="Z335" s="10"/>
    </row>
    <row r="336" spans="1:26" ht="15.75" customHeight="1" x14ac:dyDescent="0.25">
      <c r="A336" s="10"/>
      <c r="B336" s="12"/>
      <c r="C336" s="12"/>
      <c r="D336" s="12"/>
      <c r="E336" s="12"/>
      <c r="F336" s="12"/>
      <c r="G336" s="12"/>
      <c r="H336" s="12"/>
      <c r="I336" s="12"/>
      <c r="J336" s="12"/>
      <c r="K336" s="13"/>
      <c r="L336" s="11"/>
      <c r="M336" s="11"/>
      <c r="N336" s="12"/>
      <c r="O336" s="11"/>
      <c r="P336" s="12"/>
      <c r="Q336" s="13"/>
      <c r="R336" s="11"/>
      <c r="S336" s="11"/>
      <c r="T336" s="15"/>
      <c r="U336" s="10"/>
      <c r="V336" s="10"/>
      <c r="W336" s="10"/>
      <c r="X336" s="10"/>
      <c r="Y336" s="10"/>
      <c r="Z336" s="10"/>
    </row>
    <row r="337" spans="1:26" ht="15.75" customHeight="1" x14ac:dyDescent="0.25">
      <c r="A337" s="10"/>
      <c r="B337" s="12"/>
      <c r="C337" s="12"/>
      <c r="D337" s="12"/>
      <c r="E337" s="12"/>
      <c r="F337" s="12"/>
      <c r="G337" s="12"/>
      <c r="H337" s="12"/>
      <c r="I337" s="12"/>
      <c r="J337" s="12"/>
      <c r="K337" s="13"/>
      <c r="L337" s="11"/>
      <c r="M337" s="11"/>
      <c r="N337" s="12"/>
      <c r="O337" s="11"/>
      <c r="P337" s="12"/>
      <c r="Q337" s="13"/>
      <c r="R337" s="11"/>
      <c r="S337" s="11"/>
      <c r="T337" s="15"/>
      <c r="U337" s="10"/>
      <c r="V337" s="10"/>
      <c r="W337" s="10"/>
      <c r="X337" s="10"/>
      <c r="Y337" s="10"/>
      <c r="Z337" s="10"/>
    </row>
    <row r="338" spans="1:26" ht="15.75" customHeight="1" x14ac:dyDescent="0.25">
      <c r="A338" s="10"/>
      <c r="B338" s="12"/>
      <c r="C338" s="12"/>
      <c r="D338" s="12"/>
      <c r="E338" s="12"/>
      <c r="F338" s="12"/>
      <c r="G338" s="12"/>
      <c r="H338" s="12"/>
      <c r="I338" s="12"/>
      <c r="J338" s="12"/>
      <c r="K338" s="13"/>
      <c r="L338" s="11"/>
      <c r="M338" s="11"/>
      <c r="N338" s="12"/>
      <c r="O338" s="11"/>
      <c r="P338" s="12"/>
      <c r="Q338" s="13"/>
      <c r="R338" s="11"/>
      <c r="S338" s="11"/>
      <c r="T338" s="15"/>
      <c r="U338" s="10"/>
      <c r="V338" s="10"/>
      <c r="W338" s="10"/>
      <c r="X338" s="10"/>
      <c r="Y338" s="10"/>
      <c r="Z338" s="10"/>
    </row>
    <row r="339" spans="1:26" ht="15.75" customHeight="1" x14ac:dyDescent="0.25">
      <c r="A339" s="10"/>
      <c r="B339" s="12"/>
      <c r="C339" s="12"/>
      <c r="D339" s="12"/>
      <c r="E339" s="12"/>
      <c r="F339" s="12"/>
      <c r="G339" s="12"/>
      <c r="H339" s="12"/>
      <c r="I339" s="12"/>
      <c r="J339" s="12"/>
      <c r="K339" s="13"/>
      <c r="L339" s="11"/>
      <c r="M339" s="11"/>
      <c r="N339" s="12"/>
      <c r="O339" s="11"/>
      <c r="P339" s="12"/>
      <c r="Q339" s="13"/>
      <c r="R339" s="11"/>
      <c r="S339" s="11"/>
      <c r="T339" s="15"/>
      <c r="U339" s="10"/>
      <c r="V339" s="10"/>
      <c r="W339" s="10"/>
      <c r="X339" s="10"/>
      <c r="Y339" s="10"/>
      <c r="Z339" s="10"/>
    </row>
    <row r="340" spans="1:26" ht="15.75" customHeight="1" x14ac:dyDescent="0.25">
      <c r="A340" s="10"/>
      <c r="B340" s="12"/>
      <c r="C340" s="12"/>
      <c r="D340" s="12"/>
      <c r="E340" s="12"/>
      <c r="F340" s="12"/>
      <c r="G340" s="12"/>
      <c r="H340" s="12"/>
      <c r="I340" s="12"/>
      <c r="J340" s="12"/>
      <c r="K340" s="13"/>
      <c r="L340" s="11"/>
      <c r="M340" s="11"/>
      <c r="N340" s="12"/>
      <c r="O340" s="11"/>
      <c r="P340" s="12"/>
      <c r="Q340" s="13"/>
      <c r="R340" s="11"/>
      <c r="S340" s="11"/>
      <c r="T340" s="15"/>
      <c r="U340" s="10"/>
      <c r="V340" s="10"/>
      <c r="W340" s="10"/>
      <c r="X340" s="10"/>
      <c r="Y340" s="10"/>
      <c r="Z340" s="10"/>
    </row>
    <row r="341" spans="1:26" ht="15.75" customHeight="1" x14ac:dyDescent="0.25">
      <c r="A341" s="10"/>
      <c r="B341" s="12"/>
      <c r="C341" s="12"/>
      <c r="D341" s="12"/>
      <c r="E341" s="12"/>
      <c r="F341" s="12"/>
      <c r="G341" s="12"/>
      <c r="H341" s="12"/>
      <c r="I341" s="12"/>
      <c r="J341" s="12"/>
      <c r="K341" s="13"/>
      <c r="L341" s="11"/>
      <c r="M341" s="11"/>
      <c r="N341" s="12"/>
      <c r="O341" s="11"/>
      <c r="P341" s="12"/>
      <c r="Q341" s="13"/>
      <c r="R341" s="11"/>
      <c r="S341" s="11"/>
      <c r="T341" s="15"/>
      <c r="U341" s="10"/>
      <c r="V341" s="10"/>
      <c r="W341" s="10"/>
      <c r="X341" s="10"/>
      <c r="Y341" s="10"/>
      <c r="Z341" s="10"/>
    </row>
    <row r="342" spans="1:26" ht="15.75" customHeight="1" x14ac:dyDescent="0.25">
      <c r="A342" s="10"/>
      <c r="B342" s="12"/>
      <c r="C342" s="12"/>
      <c r="D342" s="12"/>
      <c r="E342" s="12"/>
      <c r="F342" s="12"/>
      <c r="G342" s="12"/>
      <c r="H342" s="12"/>
      <c r="I342" s="12"/>
      <c r="J342" s="12"/>
      <c r="K342" s="13"/>
      <c r="L342" s="11"/>
      <c r="M342" s="11"/>
      <c r="N342" s="12"/>
      <c r="O342" s="11"/>
      <c r="P342" s="12"/>
      <c r="Q342" s="13"/>
      <c r="R342" s="11"/>
      <c r="S342" s="11"/>
      <c r="T342" s="15"/>
      <c r="U342" s="10"/>
      <c r="V342" s="10"/>
      <c r="W342" s="10"/>
      <c r="X342" s="10"/>
      <c r="Y342" s="10"/>
      <c r="Z342" s="10"/>
    </row>
    <row r="343" spans="1:26" ht="15.75" customHeight="1" x14ac:dyDescent="0.25">
      <c r="A343" s="10"/>
      <c r="B343" s="12"/>
      <c r="C343" s="12"/>
      <c r="D343" s="12"/>
      <c r="E343" s="12"/>
      <c r="F343" s="12"/>
      <c r="G343" s="12"/>
      <c r="H343" s="12"/>
      <c r="I343" s="12"/>
      <c r="J343" s="12"/>
      <c r="K343" s="13"/>
      <c r="L343" s="11"/>
      <c r="M343" s="11"/>
      <c r="N343" s="12"/>
      <c r="O343" s="11"/>
      <c r="P343" s="12"/>
      <c r="Q343" s="13"/>
      <c r="R343" s="11"/>
      <c r="S343" s="11"/>
      <c r="T343" s="15"/>
      <c r="U343" s="10"/>
      <c r="V343" s="10"/>
      <c r="W343" s="10"/>
      <c r="X343" s="10"/>
      <c r="Y343" s="10"/>
      <c r="Z343" s="10"/>
    </row>
    <row r="344" spans="1:26" ht="15.75" customHeight="1" x14ac:dyDescent="0.25">
      <c r="A344" s="10"/>
      <c r="B344" s="12"/>
      <c r="C344" s="12"/>
      <c r="D344" s="12"/>
      <c r="E344" s="12"/>
      <c r="F344" s="12"/>
      <c r="G344" s="12"/>
      <c r="H344" s="12"/>
      <c r="I344" s="12"/>
      <c r="J344" s="12"/>
      <c r="K344" s="13"/>
      <c r="L344" s="11"/>
      <c r="M344" s="11"/>
      <c r="N344" s="12"/>
      <c r="O344" s="11"/>
      <c r="P344" s="12"/>
      <c r="Q344" s="13"/>
      <c r="R344" s="11"/>
      <c r="S344" s="11"/>
      <c r="T344" s="15"/>
      <c r="U344" s="10"/>
      <c r="V344" s="10"/>
      <c r="W344" s="10"/>
      <c r="X344" s="10"/>
      <c r="Y344" s="10"/>
      <c r="Z344" s="10"/>
    </row>
    <row r="345" spans="1:26" ht="15.75" customHeight="1" x14ac:dyDescent="0.25">
      <c r="A345" s="10"/>
      <c r="B345" s="12"/>
      <c r="C345" s="12"/>
      <c r="D345" s="12"/>
      <c r="E345" s="12"/>
      <c r="F345" s="12"/>
      <c r="G345" s="12"/>
      <c r="H345" s="12"/>
      <c r="I345" s="12"/>
      <c r="J345" s="12"/>
      <c r="K345" s="13"/>
      <c r="L345" s="11"/>
      <c r="M345" s="11"/>
      <c r="N345" s="12"/>
      <c r="O345" s="11"/>
      <c r="P345" s="12"/>
      <c r="Q345" s="13"/>
      <c r="R345" s="11"/>
      <c r="S345" s="11"/>
      <c r="T345" s="15"/>
      <c r="U345" s="10"/>
      <c r="V345" s="10"/>
      <c r="W345" s="10"/>
      <c r="X345" s="10"/>
      <c r="Y345" s="10"/>
      <c r="Z345" s="10"/>
    </row>
    <row r="346" spans="1:26" ht="15.75" customHeight="1" x14ac:dyDescent="0.25">
      <c r="A346" s="10"/>
      <c r="B346" s="12"/>
      <c r="C346" s="12"/>
      <c r="D346" s="12"/>
      <c r="E346" s="12"/>
      <c r="F346" s="12"/>
      <c r="G346" s="12"/>
      <c r="H346" s="12"/>
      <c r="I346" s="12"/>
      <c r="J346" s="12"/>
      <c r="K346" s="13"/>
      <c r="L346" s="11"/>
      <c r="M346" s="11"/>
      <c r="N346" s="12"/>
      <c r="O346" s="11"/>
      <c r="P346" s="12"/>
      <c r="Q346" s="13"/>
      <c r="R346" s="11"/>
      <c r="S346" s="11"/>
      <c r="T346" s="15"/>
      <c r="U346" s="10"/>
      <c r="V346" s="10"/>
      <c r="W346" s="10"/>
      <c r="X346" s="10"/>
      <c r="Y346" s="10"/>
      <c r="Z346" s="10"/>
    </row>
    <row r="347" spans="1:26" ht="15.75" customHeight="1" x14ac:dyDescent="0.25">
      <c r="A347" s="10"/>
      <c r="B347" s="12"/>
      <c r="C347" s="12"/>
      <c r="D347" s="12"/>
      <c r="E347" s="12"/>
      <c r="F347" s="12"/>
      <c r="G347" s="12"/>
      <c r="H347" s="12"/>
      <c r="I347" s="12"/>
      <c r="J347" s="12"/>
      <c r="K347" s="13"/>
      <c r="L347" s="11"/>
      <c r="M347" s="11"/>
      <c r="N347" s="12"/>
      <c r="O347" s="11"/>
      <c r="P347" s="12"/>
      <c r="Q347" s="13"/>
      <c r="R347" s="11"/>
      <c r="S347" s="11"/>
      <c r="T347" s="15"/>
      <c r="U347" s="10"/>
      <c r="V347" s="10"/>
      <c r="W347" s="10"/>
      <c r="X347" s="10"/>
      <c r="Y347" s="10"/>
      <c r="Z347" s="10"/>
    </row>
    <row r="348" spans="1:26" ht="15.75" customHeight="1" x14ac:dyDescent="0.25">
      <c r="A348" s="10"/>
      <c r="B348" s="12"/>
      <c r="C348" s="12"/>
      <c r="D348" s="12"/>
      <c r="E348" s="12"/>
      <c r="F348" s="12"/>
      <c r="G348" s="12"/>
      <c r="H348" s="12"/>
      <c r="I348" s="12"/>
      <c r="J348" s="12"/>
      <c r="K348" s="13"/>
      <c r="L348" s="11"/>
      <c r="M348" s="11"/>
      <c r="N348" s="12"/>
      <c r="O348" s="11"/>
      <c r="P348" s="12"/>
      <c r="Q348" s="13"/>
      <c r="R348" s="11"/>
      <c r="S348" s="11"/>
      <c r="T348" s="15"/>
      <c r="U348" s="10"/>
      <c r="V348" s="10"/>
      <c r="W348" s="10"/>
      <c r="X348" s="10"/>
      <c r="Y348" s="10"/>
      <c r="Z348" s="10"/>
    </row>
    <row r="349" spans="1:26" ht="15.75" customHeight="1" x14ac:dyDescent="0.25">
      <c r="A349" s="10"/>
      <c r="B349" s="12"/>
      <c r="C349" s="12"/>
      <c r="D349" s="12"/>
      <c r="E349" s="12"/>
      <c r="F349" s="12"/>
      <c r="G349" s="12"/>
      <c r="H349" s="12"/>
      <c r="I349" s="12"/>
      <c r="J349" s="12"/>
      <c r="K349" s="13"/>
      <c r="L349" s="11"/>
      <c r="M349" s="11"/>
      <c r="N349" s="12"/>
      <c r="O349" s="11"/>
      <c r="P349" s="12"/>
      <c r="Q349" s="13"/>
      <c r="R349" s="11"/>
      <c r="S349" s="11"/>
      <c r="T349" s="15"/>
      <c r="U349" s="10"/>
      <c r="V349" s="10"/>
      <c r="W349" s="10"/>
      <c r="X349" s="10"/>
      <c r="Y349" s="10"/>
      <c r="Z349" s="10"/>
    </row>
    <row r="350" spans="1:26" ht="15.75" customHeight="1" x14ac:dyDescent="0.25">
      <c r="A350" s="10"/>
      <c r="B350" s="12"/>
      <c r="C350" s="12"/>
      <c r="D350" s="12"/>
      <c r="E350" s="12"/>
      <c r="F350" s="12"/>
      <c r="G350" s="12"/>
      <c r="H350" s="12"/>
      <c r="I350" s="12"/>
      <c r="J350" s="12"/>
      <c r="K350" s="13"/>
      <c r="L350" s="11"/>
      <c r="M350" s="11"/>
      <c r="N350" s="12"/>
      <c r="O350" s="11"/>
      <c r="P350" s="12"/>
      <c r="Q350" s="13"/>
      <c r="R350" s="11"/>
      <c r="S350" s="11"/>
      <c r="T350" s="15"/>
      <c r="U350" s="10"/>
      <c r="V350" s="10"/>
      <c r="W350" s="10"/>
      <c r="X350" s="10"/>
      <c r="Y350" s="10"/>
      <c r="Z350" s="10"/>
    </row>
    <row r="351" spans="1:26" ht="15.75" customHeight="1" x14ac:dyDescent="0.25">
      <c r="A351" s="10"/>
      <c r="B351" s="12"/>
      <c r="C351" s="12"/>
      <c r="D351" s="12"/>
      <c r="E351" s="12"/>
      <c r="F351" s="12"/>
      <c r="G351" s="12"/>
      <c r="H351" s="12"/>
      <c r="I351" s="12"/>
      <c r="J351" s="12"/>
      <c r="K351" s="13"/>
      <c r="L351" s="11"/>
      <c r="M351" s="11"/>
      <c r="N351" s="12"/>
      <c r="O351" s="11"/>
      <c r="P351" s="12"/>
      <c r="Q351" s="13"/>
      <c r="R351" s="11"/>
      <c r="S351" s="11"/>
      <c r="T351" s="15"/>
      <c r="U351" s="10"/>
      <c r="V351" s="10"/>
      <c r="W351" s="10"/>
      <c r="X351" s="10"/>
      <c r="Y351" s="10"/>
      <c r="Z351" s="10"/>
    </row>
    <row r="352" spans="1:26" ht="15.75" customHeight="1" x14ac:dyDescent="0.25">
      <c r="A352" s="10"/>
      <c r="B352" s="12"/>
      <c r="C352" s="12"/>
      <c r="D352" s="12"/>
      <c r="E352" s="12"/>
      <c r="F352" s="12"/>
      <c r="G352" s="12"/>
      <c r="H352" s="12"/>
      <c r="I352" s="12"/>
      <c r="J352" s="12"/>
      <c r="K352" s="13"/>
      <c r="L352" s="11"/>
      <c r="M352" s="11"/>
      <c r="N352" s="12"/>
      <c r="O352" s="11"/>
      <c r="P352" s="12"/>
      <c r="Q352" s="13"/>
      <c r="R352" s="11"/>
      <c r="S352" s="11"/>
      <c r="T352" s="15"/>
      <c r="U352" s="10"/>
      <c r="V352" s="10"/>
      <c r="W352" s="10"/>
      <c r="X352" s="10"/>
      <c r="Y352" s="10"/>
      <c r="Z352" s="10"/>
    </row>
    <row r="353" spans="1:26" ht="15.75" customHeight="1" x14ac:dyDescent="0.25">
      <c r="A353" s="10"/>
      <c r="B353" s="12"/>
      <c r="C353" s="12"/>
      <c r="D353" s="12"/>
      <c r="E353" s="12"/>
      <c r="F353" s="12"/>
      <c r="G353" s="12"/>
      <c r="H353" s="12"/>
      <c r="I353" s="12"/>
      <c r="J353" s="12"/>
      <c r="K353" s="13"/>
      <c r="L353" s="11"/>
      <c r="M353" s="11"/>
      <c r="N353" s="12"/>
      <c r="O353" s="11"/>
      <c r="P353" s="12"/>
      <c r="Q353" s="13"/>
      <c r="R353" s="11"/>
      <c r="S353" s="11"/>
      <c r="T353" s="15"/>
      <c r="U353" s="10"/>
      <c r="V353" s="10"/>
      <c r="W353" s="10"/>
      <c r="X353" s="10"/>
      <c r="Y353" s="10"/>
      <c r="Z353" s="10"/>
    </row>
    <row r="354" spans="1:26" ht="15.75" customHeight="1" x14ac:dyDescent="0.25">
      <c r="A354" s="10"/>
      <c r="B354" s="12"/>
      <c r="C354" s="12"/>
      <c r="D354" s="12"/>
      <c r="E354" s="12"/>
      <c r="F354" s="12"/>
      <c r="G354" s="12"/>
      <c r="H354" s="12"/>
      <c r="I354" s="12"/>
      <c r="J354" s="12"/>
      <c r="K354" s="13"/>
      <c r="L354" s="11"/>
      <c r="M354" s="11"/>
      <c r="N354" s="12"/>
      <c r="O354" s="11"/>
      <c r="P354" s="12"/>
      <c r="Q354" s="13"/>
      <c r="R354" s="11"/>
      <c r="S354" s="11"/>
      <c r="T354" s="15"/>
      <c r="U354" s="10"/>
      <c r="V354" s="10"/>
      <c r="W354" s="10"/>
      <c r="X354" s="10"/>
      <c r="Y354" s="10"/>
      <c r="Z354" s="10"/>
    </row>
    <row r="355" spans="1:26" ht="15.75" customHeight="1" x14ac:dyDescent="0.25">
      <c r="A355" s="10"/>
      <c r="B355" s="12"/>
      <c r="C355" s="12"/>
      <c r="D355" s="12"/>
      <c r="E355" s="12"/>
      <c r="F355" s="12"/>
      <c r="G355" s="12"/>
      <c r="H355" s="12"/>
      <c r="I355" s="12"/>
      <c r="J355" s="12"/>
      <c r="K355" s="13"/>
      <c r="L355" s="11"/>
      <c r="M355" s="11"/>
      <c r="N355" s="12"/>
      <c r="O355" s="11"/>
      <c r="P355" s="12"/>
      <c r="Q355" s="13"/>
      <c r="R355" s="11"/>
      <c r="S355" s="11"/>
      <c r="T355" s="15"/>
      <c r="U355" s="10"/>
      <c r="V355" s="10"/>
      <c r="W355" s="10"/>
      <c r="X355" s="10"/>
      <c r="Y355" s="10"/>
      <c r="Z355" s="10"/>
    </row>
    <row r="356" spans="1:26" ht="15.75" customHeight="1" x14ac:dyDescent="0.25">
      <c r="A356" s="10"/>
      <c r="B356" s="12"/>
      <c r="C356" s="12"/>
      <c r="D356" s="12"/>
      <c r="E356" s="12"/>
      <c r="F356" s="12"/>
      <c r="G356" s="12"/>
      <c r="H356" s="12"/>
      <c r="I356" s="12"/>
      <c r="J356" s="12"/>
      <c r="K356" s="13"/>
      <c r="L356" s="11"/>
      <c r="M356" s="11"/>
      <c r="N356" s="12"/>
      <c r="O356" s="11"/>
      <c r="P356" s="12"/>
      <c r="Q356" s="13"/>
      <c r="R356" s="11"/>
      <c r="S356" s="11"/>
      <c r="T356" s="15"/>
      <c r="U356" s="10"/>
      <c r="V356" s="10"/>
      <c r="W356" s="10"/>
      <c r="X356" s="10"/>
      <c r="Y356" s="10"/>
      <c r="Z356" s="10"/>
    </row>
    <row r="357" spans="1:26" ht="15.75" customHeight="1" x14ac:dyDescent="0.25">
      <c r="A357" s="10"/>
      <c r="B357" s="12"/>
      <c r="C357" s="12"/>
      <c r="D357" s="12"/>
      <c r="E357" s="12"/>
      <c r="F357" s="12"/>
      <c r="G357" s="12"/>
      <c r="H357" s="12"/>
      <c r="I357" s="12"/>
      <c r="J357" s="12"/>
      <c r="K357" s="13"/>
      <c r="L357" s="11"/>
      <c r="M357" s="11"/>
      <c r="N357" s="12"/>
      <c r="O357" s="11"/>
      <c r="P357" s="12"/>
      <c r="Q357" s="13"/>
      <c r="R357" s="11"/>
      <c r="S357" s="11"/>
      <c r="T357" s="15"/>
      <c r="U357" s="10"/>
      <c r="V357" s="10"/>
      <c r="W357" s="10"/>
      <c r="X357" s="10"/>
      <c r="Y357" s="10"/>
      <c r="Z357" s="10"/>
    </row>
    <row r="358" spans="1:26" ht="15.75" customHeight="1" x14ac:dyDescent="0.25">
      <c r="A358" s="10"/>
      <c r="B358" s="12"/>
      <c r="C358" s="12"/>
      <c r="D358" s="12"/>
      <c r="E358" s="12"/>
      <c r="F358" s="12"/>
      <c r="G358" s="12"/>
      <c r="H358" s="12"/>
      <c r="I358" s="12"/>
      <c r="J358" s="12"/>
      <c r="K358" s="13"/>
      <c r="L358" s="11"/>
      <c r="M358" s="11"/>
      <c r="N358" s="12"/>
      <c r="O358" s="11"/>
      <c r="P358" s="12"/>
      <c r="Q358" s="13"/>
      <c r="R358" s="11"/>
      <c r="S358" s="11"/>
      <c r="T358" s="15"/>
      <c r="U358" s="10"/>
      <c r="V358" s="10"/>
      <c r="W358" s="10"/>
      <c r="X358" s="10"/>
      <c r="Y358" s="10"/>
      <c r="Z358" s="10"/>
    </row>
    <row r="359" spans="1:26" ht="15.75" customHeight="1" x14ac:dyDescent="0.25">
      <c r="A359" s="10"/>
      <c r="B359" s="12"/>
      <c r="C359" s="12"/>
      <c r="D359" s="12"/>
      <c r="E359" s="12"/>
      <c r="F359" s="12"/>
      <c r="G359" s="12"/>
      <c r="H359" s="12"/>
      <c r="I359" s="12"/>
      <c r="J359" s="12"/>
      <c r="K359" s="13"/>
      <c r="L359" s="11"/>
      <c r="M359" s="11"/>
      <c r="N359" s="12"/>
      <c r="O359" s="11"/>
      <c r="P359" s="12"/>
      <c r="Q359" s="13"/>
      <c r="R359" s="11"/>
      <c r="S359" s="11"/>
      <c r="T359" s="15"/>
      <c r="U359" s="10"/>
      <c r="V359" s="10"/>
      <c r="W359" s="10"/>
      <c r="X359" s="10"/>
      <c r="Y359" s="10"/>
      <c r="Z359" s="10"/>
    </row>
    <row r="360" spans="1:26" ht="15.75" customHeight="1" x14ac:dyDescent="0.25">
      <c r="A360" s="10"/>
      <c r="B360" s="12"/>
      <c r="C360" s="12"/>
      <c r="D360" s="12"/>
      <c r="E360" s="12"/>
      <c r="F360" s="12"/>
      <c r="G360" s="12"/>
      <c r="H360" s="12"/>
      <c r="I360" s="12"/>
      <c r="J360" s="12"/>
      <c r="K360" s="13"/>
      <c r="L360" s="11"/>
      <c r="M360" s="11"/>
      <c r="N360" s="12"/>
      <c r="O360" s="11"/>
      <c r="P360" s="12"/>
      <c r="Q360" s="13"/>
      <c r="R360" s="11"/>
      <c r="S360" s="11"/>
      <c r="T360" s="15"/>
      <c r="U360" s="10"/>
      <c r="V360" s="10"/>
      <c r="W360" s="10"/>
      <c r="X360" s="10"/>
      <c r="Y360" s="10"/>
      <c r="Z360" s="10"/>
    </row>
    <row r="361" spans="1:26" ht="15.75" customHeight="1" x14ac:dyDescent="0.25">
      <c r="A361" s="10"/>
      <c r="B361" s="12"/>
      <c r="C361" s="12"/>
      <c r="D361" s="12"/>
      <c r="E361" s="12"/>
      <c r="F361" s="12"/>
      <c r="G361" s="12"/>
      <c r="H361" s="12"/>
      <c r="I361" s="12"/>
      <c r="J361" s="12"/>
      <c r="K361" s="13"/>
      <c r="L361" s="11"/>
      <c r="M361" s="11"/>
      <c r="N361" s="12"/>
      <c r="O361" s="11"/>
      <c r="P361" s="12"/>
      <c r="Q361" s="13"/>
      <c r="R361" s="11"/>
      <c r="S361" s="11"/>
      <c r="T361" s="15"/>
      <c r="U361" s="10"/>
      <c r="V361" s="10"/>
      <c r="W361" s="10"/>
      <c r="X361" s="10"/>
      <c r="Y361" s="10"/>
      <c r="Z361" s="10"/>
    </row>
    <row r="362" spans="1:26" ht="15.75" customHeight="1" x14ac:dyDescent="0.25">
      <c r="A362" s="10"/>
      <c r="B362" s="12"/>
      <c r="C362" s="12"/>
      <c r="D362" s="12"/>
      <c r="E362" s="12"/>
      <c r="F362" s="12"/>
      <c r="G362" s="12"/>
      <c r="H362" s="12"/>
      <c r="I362" s="12"/>
      <c r="J362" s="12"/>
      <c r="K362" s="13"/>
      <c r="L362" s="11"/>
      <c r="M362" s="11"/>
      <c r="N362" s="12"/>
      <c r="O362" s="11"/>
      <c r="P362" s="12"/>
      <c r="Q362" s="13"/>
      <c r="R362" s="11"/>
      <c r="S362" s="11"/>
      <c r="T362" s="15"/>
      <c r="U362" s="10"/>
      <c r="V362" s="10"/>
      <c r="W362" s="10"/>
      <c r="X362" s="10"/>
      <c r="Y362" s="10"/>
      <c r="Z362" s="10"/>
    </row>
    <row r="363" spans="1:26" ht="15.75" customHeight="1" x14ac:dyDescent="0.25">
      <c r="A363" s="10"/>
      <c r="B363" s="12"/>
      <c r="C363" s="12"/>
      <c r="D363" s="12"/>
      <c r="E363" s="12"/>
      <c r="F363" s="12"/>
      <c r="G363" s="12"/>
      <c r="H363" s="12"/>
      <c r="I363" s="12"/>
      <c r="J363" s="12"/>
      <c r="K363" s="13"/>
      <c r="L363" s="11"/>
      <c r="M363" s="11"/>
      <c r="N363" s="12"/>
      <c r="O363" s="11"/>
      <c r="P363" s="12"/>
      <c r="Q363" s="13"/>
      <c r="R363" s="11"/>
      <c r="S363" s="11"/>
      <c r="T363" s="15"/>
      <c r="U363" s="10"/>
      <c r="V363" s="10"/>
      <c r="W363" s="10"/>
      <c r="X363" s="10"/>
      <c r="Y363" s="10"/>
      <c r="Z363" s="10"/>
    </row>
    <row r="364" spans="1:26" ht="15.75" customHeight="1" x14ac:dyDescent="0.25">
      <c r="A364" s="10"/>
      <c r="B364" s="12"/>
      <c r="C364" s="12"/>
      <c r="D364" s="12"/>
      <c r="E364" s="12"/>
      <c r="F364" s="12"/>
      <c r="G364" s="12"/>
      <c r="H364" s="12"/>
      <c r="I364" s="12"/>
      <c r="J364" s="12"/>
      <c r="K364" s="13"/>
      <c r="L364" s="11"/>
      <c r="M364" s="11"/>
      <c r="N364" s="12"/>
      <c r="O364" s="11"/>
      <c r="P364" s="12"/>
      <c r="Q364" s="13"/>
      <c r="R364" s="11"/>
      <c r="S364" s="11"/>
      <c r="T364" s="15"/>
      <c r="U364" s="10"/>
      <c r="V364" s="10"/>
      <c r="W364" s="10"/>
      <c r="X364" s="10"/>
      <c r="Y364" s="10"/>
      <c r="Z364" s="10"/>
    </row>
    <row r="365" spans="1:26" ht="15.75" customHeight="1" x14ac:dyDescent="0.25">
      <c r="A365" s="10"/>
      <c r="B365" s="12"/>
      <c r="C365" s="12"/>
      <c r="D365" s="12"/>
      <c r="E365" s="12"/>
      <c r="F365" s="12"/>
      <c r="G365" s="12"/>
      <c r="H365" s="12"/>
      <c r="I365" s="12"/>
      <c r="J365" s="12"/>
      <c r="K365" s="13"/>
      <c r="L365" s="11"/>
      <c r="M365" s="11"/>
      <c r="N365" s="12"/>
      <c r="O365" s="11"/>
      <c r="P365" s="12"/>
      <c r="Q365" s="13"/>
      <c r="R365" s="11"/>
      <c r="S365" s="11"/>
      <c r="T365" s="15"/>
      <c r="U365" s="10"/>
      <c r="V365" s="10"/>
      <c r="W365" s="10"/>
      <c r="X365" s="10"/>
      <c r="Y365" s="10"/>
      <c r="Z365" s="10"/>
    </row>
    <row r="366" spans="1:26" ht="15.75" customHeight="1" x14ac:dyDescent="0.25">
      <c r="A366" s="10"/>
      <c r="B366" s="12"/>
      <c r="C366" s="12"/>
      <c r="D366" s="12"/>
      <c r="E366" s="12"/>
      <c r="F366" s="12"/>
      <c r="G366" s="12"/>
      <c r="H366" s="12"/>
      <c r="I366" s="12"/>
      <c r="J366" s="12"/>
      <c r="K366" s="13"/>
      <c r="L366" s="11"/>
      <c r="M366" s="11"/>
      <c r="N366" s="12"/>
      <c r="O366" s="11"/>
      <c r="P366" s="12"/>
      <c r="Q366" s="13"/>
      <c r="R366" s="11"/>
      <c r="S366" s="11"/>
      <c r="T366" s="15"/>
      <c r="U366" s="10"/>
      <c r="V366" s="10"/>
      <c r="W366" s="10"/>
      <c r="X366" s="10"/>
      <c r="Y366" s="10"/>
      <c r="Z366" s="10"/>
    </row>
    <row r="367" spans="1:26" ht="15.75" customHeight="1" x14ac:dyDescent="0.25">
      <c r="A367" s="10"/>
      <c r="B367" s="12"/>
      <c r="C367" s="12"/>
      <c r="D367" s="12"/>
      <c r="E367" s="12"/>
      <c r="F367" s="12"/>
      <c r="G367" s="12"/>
      <c r="H367" s="12"/>
      <c r="I367" s="12"/>
      <c r="J367" s="12"/>
      <c r="K367" s="13"/>
      <c r="L367" s="11"/>
      <c r="M367" s="11"/>
      <c r="N367" s="12"/>
      <c r="O367" s="11"/>
      <c r="P367" s="12"/>
      <c r="Q367" s="13"/>
      <c r="R367" s="11"/>
      <c r="S367" s="11"/>
      <c r="T367" s="15"/>
      <c r="U367" s="10"/>
      <c r="V367" s="10"/>
      <c r="W367" s="10"/>
      <c r="X367" s="10"/>
      <c r="Y367" s="10"/>
      <c r="Z367" s="10"/>
    </row>
    <row r="368" spans="1:26" ht="15.75" customHeight="1" x14ac:dyDescent="0.25">
      <c r="A368" s="10"/>
      <c r="B368" s="12"/>
      <c r="C368" s="12"/>
      <c r="D368" s="12"/>
      <c r="E368" s="12"/>
      <c r="F368" s="12"/>
      <c r="G368" s="12"/>
      <c r="H368" s="12"/>
      <c r="I368" s="12"/>
      <c r="J368" s="12"/>
      <c r="K368" s="13"/>
      <c r="L368" s="11"/>
      <c r="M368" s="11"/>
      <c r="N368" s="12"/>
      <c r="O368" s="11"/>
      <c r="P368" s="12"/>
      <c r="Q368" s="13"/>
      <c r="R368" s="11"/>
      <c r="S368" s="11"/>
      <c r="T368" s="15"/>
      <c r="U368" s="10"/>
      <c r="V368" s="10"/>
      <c r="W368" s="10"/>
      <c r="X368" s="10"/>
      <c r="Y368" s="10"/>
      <c r="Z368" s="10"/>
    </row>
    <row r="369" spans="1:26" ht="15.75" customHeight="1" x14ac:dyDescent="0.25">
      <c r="A369" s="10"/>
      <c r="B369" s="12"/>
      <c r="C369" s="12"/>
      <c r="D369" s="12"/>
      <c r="E369" s="12"/>
      <c r="F369" s="12"/>
      <c r="G369" s="12"/>
      <c r="H369" s="12"/>
      <c r="I369" s="12"/>
      <c r="J369" s="12"/>
      <c r="K369" s="13"/>
      <c r="L369" s="11"/>
      <c r="M369" s="11"/>
      <c r="N369" s="12"/>
      <c r="O369" s="11"/>
      <c r="P369" s="12"/>
      <c r="Q369" s="13"/>
      <c r="R369" s="11"/>
      <c r="S369" s="11"/>
      <c r="T369" s="15"/>
      <c r="U369" s="10"/>
      <c r="V369" s="10"/>
      <c r="W369" s="10"/>
      <c r="X369" s="10"/>
      <c r="Y369" s="10"/>
      <c r="Z369" s="10"/>
    </row>
    <row r="370" spans="1:26" ht="15.75" customHeight="1" x14ac:dyDescent="0.25">
      <c r="A370" s="10"/>
      <c r="B370" s="12"/>
      <c r="C370" s="12"/>
      <c r="D370" s="12"/>
      <c r="E370" s="12"/>
      <c r="F370" s="12"/>
      <c r="G370" s="12"/>
      <c r="H370" s="12"/>
      <c r="I370" s="12"/>
      <c r="J370" s="12"/>
      <c r="K370" s="13"/>
      <c r="L370" s="11"/>
      <c r="M370" s="11"/>
      <c r="N370" s="12"/>
      <c r="O370" s="11"/>
      <c r="P370" s="12"/>
      <c r="Q370" s="13"/>
      <c r="R370" s="11"/>
      <c r="S370" s="11"/>
      <c r="T370" s="15"/>
      <c r="U370" s="10"/>
      <c r="V370" s="10"/>
      <c r="W370" s="10"/>
      <c r="X370" s="10"/>
      <c r="Y370" s="10"/>
      <c r="Z370" s="10"/>
    </row>
    <row r="371" spans="1:26" ht="15.75" customHeight="1" x14ac:dyDescent="0.25">
      <c r="A371" s="10"/>
      <c r="B371" s="12"/>
      <c r="C371" s="12"/>
      <c r="D371" s="12"/>
      <c r="E371" s="12"/>
      <c r="F371" s="12"/>
      <c r="G371" s="12"/>
      <c r="H371" s="12"/>
      <c r="I371" s="12"/>
      <c r="J371" s="12"/>
      <c r="K371" s="13"/>
      <c r="L371" s="11"/>
      <c r="M371" s="11"/>
      <c r="N371" s="12"/>
      <c r="O371" s="11"/>
      <c r="P371" s="12"/>
      <c r="Q371" s="13"/>
      <c r="R371" s="11"/>
      <c r="S371" s="11"/>
      <c r="T371" s="15"/>
      <c r="U371" s="10"/>
      <c r="V371" s="10"/>
      <c r="W371" s="10"/>
      <c r="X371" s="10"/>
      <c r="Y371" s="10"/>
      <c r="Z371" s="10"/>
    </row>
    <row r="372" spans="1:26" ht="15.75" customHeight="1" x14ac:dyDescent="0.25">
      <c r="A372" s="10"/>
      <c r="B372" s="12"/>
      <c r="C372" s="12"/>
      <c r="D372" s="12"/>
      <c r="E372" s="12"/>
      <c r="F372" s="12"/>
      <c r="G372" s="12"/>
      <c r="H372" s="12"/>
      <c r="I372" s="12"/>
      <c r="J372" s="12"/>
      <c r="K372" s="13"/>
      <c r="L372" s="11"/>
      <c r="M372" s="11"/>
      <c r="N372" s="12"/>
      <c r="O372" s="11"/>
      <c r="P372" s="12"/>
      <c r="Q372" s="13"/>
      <c r="R372" s="11"/>
      <c r="S372" s="11"/>
      <c r="T372" s="15"/>
      <c r="U372" s="10"/>
      <c r="V372" s="10"/>
      <c r="W372" s="10"/>
      <c r="X372" s="10"/>
      <c r="Y372" s="10"/>
      <c r="Z372" s="10"/>
    </row>
    <row r="373" spans="1:26" ht="15.75" customHeight="1" x14ac:dyDescent="0.25">
      <c r="A373" s="10"/>
      <c r="B373" s="12"/>
      <c r="C373" s="12"/>
      <c r="D373" s="12"/>
      <c r="E373" s="12"/>
      <c r="F373" s="12"/>
      <c r="G373" s="12"/>
      <c r="H373" s="12"/>
      <c r="I373" s="12"/>
      <c r="J373" s="12"/>
      <c r="K373" s="13"/>
      <c r="L373" s="11"/>
      <c r="M373" s="11"/>
      <c r="N373" s="12"/>
      <c r="O373" s="11"/>
      <c r="P373" s="12"/>
      <c r="Q373" s="13"/>
      <c r="R373" s="11"/>
      <c r="S373" s="11"/>
      <c r="T373" s="15"/>
      <c r="U373" s="10"/>
      <c r="V373" s="10"/>
      <c r="W373" s="10"/>
      <c r="X373" s="10"/>
      <c r="Y373" s="10"/>
      <c r="Z373" s="10"/>
    </row>
    <row r="374" spans="1:26" ht="15.75" customHeight="1" x14ac:dyDescent="0.25">
      <c r="A374" s="10"/>
      <c r="B374" s="12"/>
      <c r="C374" s="12"/>
      <c r="D374" s="12"/>
      <c r="E374" s="12"/>
      <c r="F374" s="12"/>
      <c r="G374" s="12"/>
      <c r="H374" s="12"/>
      <c r="I374" s="12"/>
      <c r="J374" s="12"/>
      <c r="K374" s="13"/>
      <c r="L374" s="11"/>
      <c r="M374" s="11"/>
      <c r="N374" s="12"/>
      <c r="O374" s="11"/>
      <c r="P374" s="12"/>
      <c r="Q374" s="13"/>
      <c r="R374" s="11"/>
      <c r="S374" s="11"/>
      <c r="T374" s="15"/>
      <c r="U374" s="10"/>
      <c r="V374" s="10"/>
      <c r="W374" s="10"/>
      <c r="X374" s="10"/>
      <c r="Y374" s="10"/>
      <c r="Z374" s="10"/>
    </row>
    <row r="375" spans="1:26" ht="15.75" customHeight="1" x14ac:dyDescent="0.25">
      <c r="A375" s="10"/>
      <c r="B375" s="12"/>
      <c r="C375" s="12"/>
      <c r="D375" s="12"/>
      <c r="E375" s="12"/>
      <c r="F375" s="12"/>
      <c r="G375" s="12"/>
      <c r="H375" s="12"/>
      <c r="I375" s="12"/>
      <c r="J375" s="12"/>
      <c r="K375" s="13"/>
      <c r="L375" s="11"/>
      <c r="M375" s="11"/>
      <c r="N375" s="12"/>
      <c r="O375" s="11"/>
      <c r="P375" s="12"/>
      <c r="Q375" s="13"/>
      <c r="R375" s="11"/>
      <c r="S375" s="11"/>
      <c r="T375" s="15"/>
      <c r="U375" s="10"/>
      <c r="V375" s="10"/>
      <c r="W375" s="10"/>
      <c r="X375" s="10"/>
      <c r="Y375" s="10"/>
      <c r="Z375" s="10"/>
    </row>
    <row r="376" spans="1:26" ht="15.75" customHeight="1" x14ac:dyDescent="0.25">
      <c r="A376" s="10"/>
      <c r="B376" s="12"/>
      <c r="C376" s="12"/>
      <c r="D376" s="12"/>
      <c r="E376" s="12"/>
      <c r="F376" s="12"/>
      <c r="G376" s="12"/>
      <c r="H376" s="12"/>
      <c r="I376" s="12"/>
      <c r="J376" s="12"/>
      <c r="K376" s="13"/>
      <c r="L376" s="11"/>
      <c r="M376" s="11"/>
      <c r="N376" s="12"/>
      <c r="O376" s="11"/>
      <c r="P376" s="12"/>
      <c r="Q376" s="13"/>
      <c r="R376" s="11"/>
      <c r="S376" s="11"/>
      <c r="T376" s="15"/>
      <c r="U376" s="10"/>
      <c r="V376" s="10"/>
      <c r="W376" s="10"/>
      <c r="X376" s="10"/>
      <c r="Y376" s="10"/>
      <c r="Z376" s="10"/>
    </row>
    <row r="377" spans="1:26" ht="15.75" customHeight="1" x14ac:dyDescent="0.25">
      <c r="A377" s="10"/>
      <c r="B377" s="12"/>
      <c r="C377" s="12"/>
      <c r="D377" s="12"/>
      <c r="E377" s="12"/>
      <c r="F377" s="12"/>
      <c r="G377" s="12"/>
      <c r="H377" s="12"/>
      <c r="I377" s="12"/>
      <c r="J377" s="12"/>
      <c r="K377" s="13"/>
      <c r="L377" s="11"/>
      <c r="M377" s="11"/>
      <c r="N377" s="12"/>
      <c r="O377" s="11"/>
      <c r="P377" s="12"/>
      <c r="Q377" s="13"/>
      <c r="R377" s="11"/>
      <c r="S377" s="11"/>
      <c r="T377" s="15"/>
      <c r="U377" s="10"/>
      <c r="V377" s="10"/>
      <c r="W377" s="10"/>
      <c r="X377" s="10"/>
      <c r="Y377" s="10"/>
      <c r="Z377" s="10"/>
    </row>
    <row r="378" spans="1:26" ht="15.75" customHeight="1" x14ac:dyDescent="0.25">
      <c r="A378" s="10"/>
      <c r="B378" s="12"/>
      <c r="C378" s="12"/>
      <c r="D378" s="12"/>
      <c r="E378" s="12"/>
      <c r="F378" s="12"/>
      <c r="G378" s="12"/>
      <c r="H378" s="12"/>
      <c r="I378" s="12"/>
      <c r="J378" s="12"/>
      <c r="K378" s="13"/>
      <c r="L378" s="11"/>
      <c r="M378" s="11"/>
      <c r="N378" s="12"/>
      <c r="O378" s="11"/>
      <c r="P378" s="12"/>
      <c r="Q378" s="13"/>
      <c r="R378" s="11"/>
      <c r="S378" s="11"/>
      <c r="T378" s="15"/>
      <c r="U378" s="10"/>
      <c r="V378" s="10"/>
      <c r="W378" s="10"/>
      <c r="X378" s="10"/>
      <c r="Y378" s="10"/>
      <c r="Z378" s="10"/>
    </row>
    <row r="379" spans="1:26" ht="15.75" customHeight="1" x14ac:dyDescent="0.25">
      <c r="A379" s="10"/>
      <c r="B379" s="12"/>
      <c r="C379" s="12"/>
      <c r="D379" s="12"/>
      <c r="E379" s="12"/>
      <c r="F379" s="12"/>
      <c r="G379" s="12"/>
      <c r="H379" s="12"/>
      <c r="I379" s="12"/>
      <c r="J379" s="12"/>
      <c r="K379" s="13"/>
      <c r="L379" s="11"/>
      <c r="M379" s="11"/>
      <c r="N379" s="12"/>
      <c r="O379" s="11"/>
      <c r="P379" s="12"/>
      <c r="Q379" s="13"/>
      <c r="R379" s="11"/>
      <c r="S379" s="11"/>
      <c r="T379" s="15"/>
      <c r="U379" s="10"/>
      <c r="V379" s="10"/>
      <c r="W379" s="10"/>
      <c r="X379" s="10"/>
      <c r="Y379" s="10"/>
      <c r="Z379" s="10"/>
    </row>
    <row r="380" spans="1:26" ht="15.75" customHeight="1" x14ac:dyDescent="0.25">
      <c r="A380" s="10"/>
      <c r="B380" s="12"/>
      <c r="C380" s="12"/>
      <c r="D380" s="12"/>
      <c r="E380" s="12"/>
      <c r="F380" s="12"/>
      <c r="G380" s="12"/>
      <c r="H380" s="12"/>
      <c r="I380" s="12"/>
      <c r="J380" s="12"/>
      <c r="K380" s="13"/>
      <c r="L380" s="11"/>
      <c r="M380" s="11"/>
      <c r="N380" s="12"/>
      <c r="O380" s="11"/>
      <c r="P380" s="12"/>
      <c r="Q380" s="13"/>
      <c r="R380" s="11"/>
      <c r="S380" s="11"/>
      <c r="T380" s="15"/>
      <c r="U380" s="10"/>
      <c r="V380" s="10"/>
      <c r="W380" s="10"/>
      <c r="X380" s="10"/>
      <c r="Y380" s="10"/>
      <c r="Z380" s="10"/>
    </row>
    <row r="381" spans="1:26" ht="15.75" customHeight="1" x14ac:dyDescent="0.25">
      <c r="A381" s="10"/>
      <c r="B381" s="12"/>
      <c r="C381" s="12"/>
      <c r="D381" s="12"/>
      <c r="E381" s="12"/>
      <c r="F381" s="12"/>
      <c r="G381" s="12"/>
      <c r="H381" s="12"/>
      <c r="I381" s="12"/>
      <c r="J381" s="12"/>
      <c r="K381" s="13"/>
      <c r="L381" s="11"/>
      <c r="M381" s="11"/>
      <c r="N381" s="12"/>
      <c r="O381" s="11"/>
      <c r="P381" s="12"/>
      <c r="Q381" s="13"/>
      <c r="R381" s="11"/>
      <c r="S381" s="11"/>
      <c r="T381" s="15"/>
      <c r="U381" s="10"/>
      <c r="V381" s="10"/>
      <c r="W381" s="10"/>
      <c r="X381" s="10"/>
      <c r="Y381" s="10"/>
      <c r="Z381" s="10"/>
    </row>
    <row r="382" spans="1:26" ht="15.75" customHeight="1" x14ac:dyDescent="0.25">
      <c r="A382" s="10"/>
      <c r="B382" s="12"/>
      <c r="C382" s="12"/>
      <c r="D382" s="12"/>
      <c r="E382" s="12"/>
      <c r="F382" s="12"/>
      <c r="G382" s="12"/>
      <c r="H382" s="12"/>
      <c r="I382" s="12"/>
      <c r="J382" s="12"/>
      <c r="K382" s="13"/>
      <c r="L382" s="11"/>
      <c r="M382" s="11"/>
      <c r="N382" s="12"/>
      <c r="O382" s="11"/>
      <c r="P382" s="12"/>
      <c r="Q382" s="13"/>
      <c r="R382" s="11"/>
      <c r="S382" s="11"/>
      <c r="T382" s="15"/>
      <c r="U382" s="10"/>
      <c r="V382" s="10"/>
      <c r="W382" s="10"/>
      <c r="X382" s="10"/>
      <c r="Y382" s="10"/>
      <c r="Z382" s="10"/>
    </row>
    <row r="383" spans="1:26" ht="15.75" customHeight="1" x14ac:dyDescent="0.25">
      <c r="A383" s="10"/>
      <c r="B383" s="12"/>
      <c r="C383" s="12"/>
      <c r="D383" s="12"/>
      <c r="E383" s="12"/>
      <c r="F383" s="12"/>
      <c r="G383" s="12"/>
      <c r="H383" s="12"/>
      <c r="I383" s="12"/>
      <c r="J383" s="12"/>
      <c r="K383" s="13"/>
      <c r="L383" s="11"/>
      <c r="M383" s="11"/>
      <c r="N383" s="12"/>
      <c r="O383" s="11"/>
      <c r="P383" s="12"/>
      <c r="Q383" s="13"/>
      <c r="R383" s="11"/>
      <c r="S383" s="11"/>
      <c r="T383" s="15"/>
      <c r="U383" s="10"/>
      <c r="V383" s="10"/>
      <c r="W383" s="10"/>
      <c r="X383" s="10"/>
      <c r="Y383" s="10"/>
      <c r="Z383" s="10"/>
    </row>
    <row r="384" spans="1:26" ht="15.75" customHeight="1" x14ac:dyDescent="0.25">
      <c r="A384" s="10"/>
      <c r="B384" s="12"/>
      <c r="C384" s="12"/>
      <c r="D384" s="12"/>
      <c r="E384" s="12"/>
      <c r="F384" s="12"/>
      <c r="G384" s="12"/>
      <c r="H384" s="12"/>
      <c r="I384" s="12"/>
      <c r="J384" s="12"/>
      <c r="K384" s="13"/>
      <c r="L384" s="11"/>
      <c r="M384" s="11"/>
      <c r="N384" s="12"/>
      <c r="O384" s="11"/>
      <c r="P384" s="12"/>
      <c r="Q384" s="13"/>
      <c r="R384" s="11"/>
      <c r="S384" s="11"/>
      <c r="T384" s="15"/>
      <c r="U384" s="10"/>
      <c r="V384" s="10"/>
      <c r="W384" s="10"/>
      <c r="X384" s="10"/>
      <c r="Y384" s="10"/>
      <c r="Z384" s="10"/>
    </row>
    <row r="385" spans="1:26" ht="15.75" customHeight="1" x14ac:dyDescent="0.25">
      <c r="A385" s="10"/>
      <c r="B385" s="12"/>
      <c r="C385" s="12"/>
      <c r="D385" s="12"/>
      <c r="E385" s="12"/>
      <c r="F385" s="12"/>
      <c r="G385" s="12"/>
      <c r="H385" s="12"/>
      <c r="I385" s="12"/>
      <c r="J385" s="12"/>
      <c r="K385" s="13"/>
      <c r="L385" s="11"/>
      <c r="M385" s="11"/>
      <c r="N385" s="12"/>
      <c r="O385" s="11"/>
      <c r="P385" s="12"/>
      <c r="Q385" s="13"/>
      <c r="R385" s="11"/>
      <c r="S385" s="11"/>
      <c r="T385" s="15"/>
      <c r="U385" s="10"/>
      <c r="V385" s="10"/>
      <c r="W385" s="10"/>
      <c r="X385" s="10"/>
      <c r="Y385" s="10"/>
      <c r="Z385" s="10"/>
    </row>
    <row r="386" spans="1:26" ht="15.75" customHeight="1" x14ac:dyDescent="0.25">
      <c r="A386" s="10"/>
      <c r="B386" s="12"/>
      <c r="C386" s="12"/>
      <c r="D386" s="12"/>
      <c r="E386" s="12"/>
      <c r="F386" s="12"/>
      <c r="G386" s="12"/>
      <c r="H386" s="12"/>
      <c r="I386" s="12"/>
      <c r="J386" s="12"/>
      <c r="K386" s="13"/>
      <c r="L386" s="11"/>
      <c r="M386" s="11"/>
      <c r="N386" s="12"/>
      <c r="O386" s="11"/>
      <c r="P386" s="12"/>
      <c r="Q386" s="13"/>
      <c r="R386" s="11"/>
      <c r="S386" s="11"/>
      <c r="T386" s="15"/>
      <c r="U386" s="10"/>
      <c r="V386" s="10"/>
      <c r="W386" s="10"/>
      <c r="X386" s="10"/>
      <c r="Y386" s="10"/>
      <c r="Z386" s="10"/>
    </row>
    <row r="387" spans="1:26" ht="15.75" customHeight="1" x14ac:dyDescent="0.25">
      <c r="A387" s="10"/>
      <c r="B387" s="12"/>
      <c r="C387" s="12"/>
      <c r="D387" s="12"/>
      <c r="E387" s="12"/>
      <c r="F387" s="12"/>
      <c r="G387" s="12"/>
      <c r="H387" s="12"/>
      <c r="I387" s="12"/>
      <c r="J387" s="12"/>
      <c r="K387" s="13"/>
      <c r="L387" s="11"/>
      <c r="M387" s="11"/>
      <c r="N387" s="12"/>
      <c r="O387" s="11"/>
      <c r="P387" s="12"/>
      <c r="Q387" s="13"/>
      <c r="R387" s="11"/>
      <c r="S387" s="11"/>
      <c r="T387" s="15"/>
      <c r="U387" s="10"/>
      <c r="V387" s="10"/>
      <c r="W387" s="10"/>
      <c r="X387" s="10"/>
      <c r="Y387" s="10"/>
      <c r="Z387" s="10"/>
    </row>
    <row r="388" spans="1:26" ht="15.75" customHeight="1" x14ac:dyDescent="0.25">
      <c r="A388" s="10"/>
      <c r="B388" s="12"/>
      <c r="C388" s="12"/>
      <c r="D388" s="12"/>
      <c r="E388" s="12"/>
      <c r="F388" s="12"/>
      <c r="G388" s="12"/>
      <c r="H388" s="12"/>
      <c r="I388" s="12"/>
      <c r="J388" s="12"/>
      <c r="K388" s="13"/>
      <c r="L388" s="11"/>
      <c r="M388" s="11"/>
      <c r="N388" s="12"/>
      <c r="O388" s="11"/>
      <c r="P388" s="12"/>
      <c r="Q388" s="13"/>
      <c r="R388" s="11"/>
      <c r="S388" s="11"/>
      <c r="T388" s="15"/>
      <c r="U388" s="10"/>
      <c r="V388" s="10"/>
      <c r="W388" s="10"/>
      <c r="X388" s="10"/>
      <c r="Y388" s="10"/>
      <c r="Z388" s="10"/>
    </row>
    <row r="389" spans="1:26" ht="15.75" customHeight="1" x14ac:dyDescent="0.25">
      <c r="A389" s="10"/>
      <c r="B389" s="12"/>
      <c r="C389" s="12"/>
      <c r="D389" s="12"/>
      <c r="E389" s="12"/>
      <c r="F389" s="12"/>
      <c r="G389" s="12"/>
      <c r="H389" s="12"/>
      <c r="I389" s="12"/>
      <c r="J389" s="12"/>
      <c r="K389" s="13"/>
      <c r="L389" s="11"/>
      <c r="M389" s="11"/>
      <c r="N389" s="12"/>
      <c r="O389" s="11"/>
      <c r="P389" s="12"/>
      <c r="Q389" s="13"/>
      <c r="R389" s="11"/>
      <c r="S389" s="11"/>
      <c r="T389" s="15"/>
      <c r="U389" s="10"/>
      <c r="V389" s="10"/>
      <c r="W389" s="10"/>
      <c r="X389" s="10"/>
      <c r="Y389" s="10"/>
      <c r="Z389" s="10"/>
    </row>
    <row r="390" spans="1:26" ht="15.75" customHeight="1" x14ac:dyDescent="0.25">
      <c r="A390" s="10"/>
      <c r="B390" s="12"/>
      <c r="C390" s="12"/>
      <c r="D390" s="12"/>
      <c r="E390" s="12"/>
      <c r="F390" s="12"/>
      <c r="G390" s="12"/>
      <c r="H390" s="12"/>
      <c r="I390" s="12"/>
      <c r="J390" s="12"/>
      <c r="K390" s="13"/>
      <c r="L390" s="11"/>
      <c r="M390" s="11"/>
      <c r="N390" s="12"/>
      <c r="O390" s="11"/>
      <c r="P390" s="12"/>
      <c r="Q390" s="13"/>
      <c r="R390" s="11"/>
      <c r="S390" s="11"/>
      <c r="T390" s="15"/>
      <c r="U390" s="10"/>
      <c r="V390" s="10"/>
      <c r="W390" s="10"/>
      <c r="X390" s="10"/>
      <c r="Y390" s="10"/>
      <c r="Z390" s="10"/>
    </row>
    <row r="391" spans="1:26" ht="15.75" customHeight="1" x14ac:dyDescent="0.25">
      <c r="A391" s="10"/>
      <c r="B391" s="12"/>
      <c r="C391" s="12"/>
      <c r="D391" s="12"/>
      <c r="E391" s="12"/>
      <c r="F391" s="12"/>
      <c r="G391" s="12"/>
      <c r="H391" s="12"/>
      <c r="I391" s="12"/>
      <c r="J391" s="12"/>
      <c r="K391" s="13"/>
      <c r="L391" s="11"/>
      <c r="M391" s="11"/>
      <c r="N391" s="12"/>
      <c r="O391" s="11"/>
      <c r="P391" s="12"/>
      <c r="Q391" s="13"/>
      <c r="R391" s="11"/>
      <c r="S391" s="11"/>
      <c r="T391" s="15"/>
      <c r="U391" s="10"/>
      <c r="V391" s="10"/>
      <c r="W391" s="10"/>
      <c r="X391" s="10"/>
      <c r="Y391" s="10"/>
      <c r="Z391" s="10"/>
    </row>
    <row r="392" spans="1:26" ht="15.75" customHeight="1" x14ac:dyDescent="0.25">
      <c r="A392" s="10"/>
      <c r="B392" s="12"/>
      <c r="C392" s="12"/>
      <c r="D392" s="12"/>
      <c r="E392" s="12"/>
      <c r="F392" s="12"/>
      <c r="G392" s="12"/>
      <c r="H392" s="12"/>
      <c r="I392" s="12"/>
      <c r="J392" s="12"/>
      <c r="K392" s="13"/>
      <c r="L392" s="11"/>
      <c r="M392" s="11"/>
      <c r="N392" s="12"/>
      <c r="O392" s="11"/>
      <c r="P392" s="12"/>
      <c r="Q392" s="13"/>
      <c r="R392" s="11"/>
      <c r="S392" s="11"/>
      <c r="T392" s="15"/>
      <c r="U392" s="10"/>
      <c r="V392" s="10"/>
      <c r="W392" s="10"/>
      <c r="X392" s="10"/>
      <c r="Y392" s="10"/>
      <c r="Z392" s="10"/>
    </row>
    <row r="393" spans="1:26" ht="15.75" customHeight="1" x14ac:dyDescent="0.25">
      <c r="A393" s="10"/>
      <c r="B393" s="12"/>
      <c r="C393" s="12"/>
      <c r="D393" s="12"/>
      <c r="E393" s="12"/>
      <c r="F393" s="12"/>
      <c r="G393" s="12"/>
      <c r="H393" s="12"/>
      <c r="I393" s="12"/>
      <c r="J393" s="12"/>
      <c r="K393" s="13"/>
      <c r="L393" s="11"/>
      <c r="M393" s="11"/>
      <c r="N393" s="12"/>
      <c r="O393" s="11"/>
      <c r="P393" s="12"/>
      <c r="Q393" s="13"/>
      <c r="R393" s="11"/>
      <c r="S393" s="11"/>
      <c r="T393" s="15"/>
      <c r="U393" s="10"/>
      <c r="V393" s="10"/>
      <c r="W393" s="10"/>
      <c r="X393" s="10"/>
      <c r="Y393" s="10"/>
      <c r="Z393" s="10"/>
    </row>
    <row r="394" spans="1:26" ht="15.75" customHeight="1" x14ac:dyDescent="0.25">
      <c r="A394" s="10"/>
      <c r="B394" s="12"/>
      <c r="C394" s="12"/>
      <c r="D394" s="12"/>
      <c r="E394" s="12"/>
      <c r="F394" s="12"/>
      <c r="G394" s="12"/>
      <c r="H394" s="12"/>
      <c r="I394" s="12"/>
      <c r="J394" s="12"/>
      <c r="K394" s="13"/>
      <c r="L394" s="11"/>
      <c r="M394" s="11"/>
      <c r="N394" s="12"/>
      <c r="O394" s="11"/>
      <c r="P394" s="12"/>
      <c r="Q394" s="13"/>
      <c r="R394" s="11"/>
      <c r="S394" s="11"/>
      <c r="T394" s="15"/>
      <c r="U394" s="10"/>
      <c r="V394" s="10"/>
      <c r="W394" s="10"/>
      <c r="X394" s="10"/>
      <c r="Y394" s="10"/>
      <c r="Z394" s="10"/>
    </row>
    <row r="395" spans="1:26" ht="15.75" customHeight="1" x14ac:dyDescent="0.25">
      <c r="A395" s="10"/>
      <c r="B395" s="12"/>
      <c r="C395" s="12"/>
      <c r="D395" s="12"/>
      <c r="E395" s="12"/>
      <c r="F395" s="12"/>
      <c r="G395" s="12"/>
      <c r="H395" s="12"/>
      <c r="I395" s="12"/>
      <c r="J395" s="12"/>
      <c r="K395" s="13"/>
      <c r="L395" s="11"/>
      <c r="M395" s="11"/>
      <c r="N395" s="12"/>
      <c r="O395" s="11"/>
      <c r="P395" s="12"/>
      <c r="Q395" s="13"/>
      <c r="R395" s="11"/>
      <c r="S395" s="11"/>
      <c r="T395" s="15"/>
      <c r="U395" s="10"/>
      <c r="V395" s="10"/>
      <c r="W395" s="10"/>
      <c r="X395" s="10"/>
      <c r="Y395" s="10"/>
      <c r="Z395" s="10"/>
    </row>
    <row r="396" spans="1:26" ht="15.75" customHeight="1" x14ac:dyDescent="0.25">
      <c r="A396" s="10"/>
      <c r="B396" s="12"/>
      <c r="C396" s="12"/>
      <c r="D396" s="12"/>
      <c r="E396" s="12"/>
      <c r="F396" s="12"/>
      <c r="G396" s="12"/>
      <c r="H396" s="12"/>
      <c r="I396" s="12"/>
      <c r="J396" s="12"/>
      <c r="K396" s="13"/>
      <c r="L396" s="11"/>
      <c r="M396" s="11"/>
      <c r="N396" s="12"/>
      <c r="O396" s="11"/>
      <c r="P396" s="12"/>
      <c r="Q396" s="13"/>
      <c r="R396" s="11"/>
      <c r="S396" s="11"/>
      <c r="T396" s="15"/>
      <c r="U396" s="10"/>
      <c r="V396" s="10"/>
      <c r="W396" s="10"/>
      <c r="X396" s="10"/>
      <c r="Y396" s="10"/>
      <c r="Z396" s="10"/>
    </row>
    <row r="397" spans="1:26" ht="15.75" customHeight="1" x14ac:dyDescent="0.25">
      <c r="A397" s="10"/>
      <c r="B397" s="12"/>
      <c r="C397" s="12"/>
      <c r="D397" s="12"/>
      <c r="E397" s="12"/>
      <c r="F397" s="12"/>
      <c r="G397" s="12"/>
      <c r="H397" s="12"/>
      <c r="I397" s="12"/>
      <c r="J397" s="12"/>
      <c r="K397" s="13"/>
      <c r="L397" s="11"/>
      <c r="M397" s="11"/>
      <c r="N397" s="12"/>
      <c r="O397" s="11"/>
      <c r="P397" s="12"/>
      <c r="Q397" s="13"/>
      <c r="R397" s="11"/>
      <c r="S397" s="11"/>
      <c r="T397" s="15"/>
      <c r="U397" s="10"/>
      <c r="V397" s="10"/>
      <c r="W397" s="10"/>
      <c r="X397" s="10"/>
      <c r="Y397" s="10"/>
      <c r="Z397" s="10"/>
    </row>
    <row r="398" spans="1:26" ht="15.75" customHeight="1" x14ac:dyDescent="0.25">
      <c r="A398" s="10"/>
      <c r="B398" s="12"/>
      <c r="C398" s="12"/>
      <c r="D398" s="12"/>
      <c r="E398" s="12"/>
      <c r="F398" s="12"/>
      <c r="G398" s="12"/>
      <c r="H398" s="12"/>
      <c r="I398" s="12"/>
      <c r="J398" s="12"/>
      <c r="K398" s="13"/>
      <c r="L398" s="11"/>
      <c r="M398" s="11"/>
      <c r="N398" s="12"/>
      <c r="O398" s="11"/>
      <c r="P398" s="12"/>
      <c r="Q398" s="13"/>
      <c r="R398" s="11"/>
      <c r="S398" s="11"/>
      <c r="T398" s="15"/>
      <c r="U398" s="10"/>
      <c r="V398" s="10"/>
      <c r="W398" s="10"/>
      <c r="X398" s="10"/>
      <c r="Y398" s="10"/>
      <c r="Z398" s="10"/>
    </row>
    <row r="399" spans="1:26" ht="15.75" customHeight="1" x14ac:dyDescent="0.25">
      <c r="A399" s="10"/>
      <c r="B399" s="12"/>
      <c r="C399" s="12"/>
      <c r="D399" s="12"/>
      <c r="E399" s="12"/>
      <c r="F399" s="12"/>
      <c r="G399" s="12"/>
      <c r="H399" s="12"/>
      <c r="I399" s="12"/>
      <c r="J399" s="12"/>
      <c r="K399" s="13"/>
      <c r="L399" s="11"/>
      <c r="M399" s="11"/>
      <c r="N399" s="12"/>
      <c r="O399" s="11"/>
      <c r="P399" s="12"/>
      <c r="Q399" s="13"/>
      <c r="R399" s="11"/>
      <c r="S399" s="11"/>
      <c r="T399" s="15"/>
      <c r="U399" s="10"/>
      <c r="V399" s="10"/>
      <c r="W399" s="10"/>
      <c r="X399" s="10"/>
      <c r="Y399" s="10"/>
      <c r="Z399" s="10"/>
    </row>
    <row r="400" spans="1:26" ht="15.75" customHeight="1" x14ac:dyDescent="0.25">
      <c r="A400" s="10"/>
      <c r="B400" s="12"/>
      <c r="C400" s="12"/>
      <c r="D400" s="12"/>
      <c r="E400" s="12"/>
      <c r="F400" s="12"/>
      <c r="G400" s="12"/>
      <c r="H400" s="12"/>
      <c r="I400" s="12"/>
      <c r="J400" s="12"/>
      <c r="K400" s="13"/>
      <c r="L400" s="11"/>
      <c r="M400" s="11"/>
      <c r="N400" s="12"/>
      <c r="O400" s="11"/>
      <c r="P400" s="12"/>
      <c r="Q400" s="13"/>
      <c r="R400" s="11"/>
      <c r="S400" s="11"/>
      <c r="T400" s="15"/>
      <c r="U400" s="10"/>
      <c r="V400" s="10"/>
      <c r="W400" s="10"/>
      <c r="X400" s="10"/>
      <c r="Y400" s="10"/>
      <c r="Z400" s="10"/>
    </row>
    <row r="401" spans="1:26" ht="15.75" customHeight="1" x14ac:dyDescent="0.25">
      <c r="A401" s="10"/>
      <c r="B401" s="12"/>
      <c r="C401" s="12"/>
      <c r="D401" s="12"/>
      <c r="E401" s="12"/>
      <c r="F401" s="12"/>
      <c r="G401" s="12"/>
      <c r="H401" s="12"/>
      <c r="I401" s="12"/>
      <c r="J401" s="12"/>
      <c r="K401" s="13"/>
      <c r="L401" s="11"/>
      <c r="M401" s="11"/>
      <c r="N401" s="12"/>
      <c r="O401" s="11"/>
      <c r="P401" s="12"/>
      <c r="Q401" s="13"/>
      <c r="R401" s="11"/>
      <c r="S401" s="11"/>
      <c r="T401" s="15"/>
      <c r="U401" s="10"/>
      <c r="V401" s="10"/>
      <c r="W401" s="10"/>
      <c r="X401" s="10"/>
      <c r="Y401" s="10"/>
      <c r="Z401" s="10"/>
    </row>
    <row r="402" spans="1:26" ht="15.75" customHeight="1" x14ac:dyDescent="0.25">
      <c r="A402" s="10"/>
      <c r="B402" s="12"/>
      <c r="C402" s="12"/>
      <c r="D402" s="12"/>
      <c r="E402" s="12"/>
      <c r="F402" s="12"/>
      <c r="G402" s="12"/>
      <c r="H402" s="12"/>
      <c r="I402" s="12"/>
      <c r="J402" s="12"/>
      <c r="K402" s="13"/>
      <c r="L402" s="11"/>
      <c r="M402" s="11"/>
      <c r="N402" s="12"/>
      <c r="O402" s="11"/>
      <c r="P402" s="12"/>
      <c r="Q402" s="13"/>
      <c r="R402" s="11"/>
      <c r="S402" s="11"/>
      <c r="T402" s="15"/>
      <c r="U402" s="10"/>
      <c r="V402" s="10"/>
      <c r="W402" s="10"/>
      <c r="X402" s="10"/>
      <c r="Y402" s="10"/>
      <c r="Z402" s="10"/>
    </row>
    <row r="403" spans="1:26" ht="15.75" customHeight="1" x14ac:dyDescent="0.25">
      <c r="A403" s="10"/>
      <c r="B403" s="12"/>
      <c r="C403" s="12"/>
      <c r="D403" s="12"/>
      <c r="E403" s="12"/>
      <c r="F403" s="12"/>
      <c r="G403" s="12"/>
      <c r="H403" s="12"/>
      <c r="I403" s="12"/>
      <c r="J403" s="12"/>
      <c r="K403" s="13"/>
      <c r="L403" s="11"/>
      <c r="M403" s="11"/>
      <c r="N403" s="12"/>
      <c r="O403" s="11"/>
      <c r="P403" s="12"/>
      <c r="Q403" s="13"/>
      <c r="R403" s="11"/>
      <c r="S403" s="11"/>
      <c r="T403" s="15"/>
      <c r="U403" s="10"/>
      <c r="V403" s="10"/>
      <c r="W403" s="10"/>
      <c r="X403" s="10"/>
      <c r="Y403" s="10"/>
      <c r="Z403" s="10"/>
    </row>
    <row r="404" spans="1:26" ht="15.75" customHeight="1" x14ac:dyDescent="0.25">
      <c r="A404" s="10"/>
      <c r="B404" s="12"/>
      <c r="C404" s="12"/>
      <c r="D404" s="12"/>
      <c r="E404" s="12"/>
      <c r="F404" s="12"/>
      <c r="G404" s="12"/>
      <c r="H404" s="12"/>
      <c r="I404" s="12"/>
      <c r="J404" s="12"/>
      <c r="K404" s="13"/>
      <c r="L404" s="11"/>
      <c r="M404" s="11"/>
      <c r="N404" s="12"/>
      <c r="O404" s="11"/>
      <c r="P404" s="12"/>
      <c r="Q404" s="13"/>
      <c r="R404" s="11"/>
      <c r="S404" s="11"/>
      <c r="T404" s="15"/>
      <c r="U404" s="10"/>
      <c r="V404" s="10"/>
      <c r="W404" s="10"/>
      <c r="X404" s="10"/>
      <c r="Y404" s="10"/>
      <c r="Z404" s="10"/>
    </row>
    <row r="405" spans="1:26" ht="15.75" customHeight="1" x14ac:dyDescent="0.25">
      <c r="A405" s="10"/>
      <c r="B405" s="12"/>
      <c r="C405" s="12"/>
      <c r="D405" s="12"/>
      <c r="E405" s="12"/>
      <c r="F405" s="12"/>
      <c r="G405" s="12"/>
      <c r="H405" s="12"/>
      <c r="I405" s="12"/>
      <c r="J405" s="12"/>
      <c r="K405" s="13"/>
      <c r="L405" s="11"/>
      <c r="M405" s="11"/>
      <c r="N405" s="12"/>
      <c r="O405" s="11"/>
      <c r="P405" s="12"/>
      <c r="Q405" s="13"/>
      <c r="R405" s="11"/>
      <c r="S405" s="11"/>
      <c r="T405" s="15"/>
      <c r="U405" s="10"/>
      <c r="V405" s="10"/>
      <c r="W405" s="10"/>
      <c r="X405" s="10"/>
      <c r="Y405" s="10"/>
      <c r="Z405" s="10"/>
    </row>
    <row r="406" spans="1:26" ht="15.75" customHeight="1" x14ac:dyDescent="0.25">
      <c r="A406" s="10"/>
      <c r="B406" s="12"/>
      <c r="C406" s="12"/>
      <c r="D406" s="12"/>
      <c r="E406" s="12"/>
      <c r="F406" s="12"/>
      <c r="G406" s="12"/>
      <c r="H406" s="12"/>
      <c r="I406" s="12"/>
      <c r="J406" s="12"/>
      <c r="K406" s="13"/>
      <c r="L406" s="11"/>
      <c r="M406" s="11"/>
      <c r="N406" s="12"/>
      <c r="O406" s="11"/>
      <c r="P406" s="12"/>
      <c r="Q406" s="13"/>
      <c r="R406" s="11"/>
      <c r="S406" s="11"/>
      <c r="T406" s="15"/>
      <c r="U406" s="10"/>
      <c r="V406" s="10"/>
      <c r="W406" s="10"/>
      <c r="X406" s="10"/>
      <c r="Y406" s="10"/>
      <c r="Z406" s="10"/>
    </row>
    <row r="407" spans="1:26" ht="15.75" customHeight="1" x14ac:dyDescent="0.25">
      <c r="A407" s="10"/>
      <c r="B407" s="12"/>
      <c r="C407" s="12"/>
      <c r="D407" s="12"/>
      <c r="E407" s="12"/>
      <c r="F407" s="12"/>
      <c r="G407" s="12"/>
      <c r="H407" s="12"/>
      <c r="I407" s="12"/>
      <c r="J407" s="12"/>
      <c r="K407" s="13"/>
      <c r="L407" s="11"/>
      <c r="M407" s="11"/>
      <c r="N407" s="12"/>
      <c r="O407" s="11"/>
      <c r="P407" s="12"/>
      <c r="Q407" s="13"/>
      <c r="R407" s="11"/>
      <c r="S407" s="11"/>
      <c r="T407" s="15"/>
      <c r="U407" s="10"/>
      <c r="V407" s="10"/>
      <c r="W407" s="10"/>
      <c r="X407" s="10"/>
      <c r="Y407" s="10"/>
      <c r="Z407" s="10"/>
    </row>
    <row r="408" spans="1:26" ht="15.75" customHeight="1" x14ac:dyDescent="0.25">
      <c r="A408" s="10"/>
      <c r="B408" s="12"/>
      <c r="C408" s="12"/>
      <c r="D408" s="12"/>
      <c r="E408" s="12"/>
      <c r="F408" s="12"/>
      <c r="G408" s="12"/>
      <c r="H408" s="12"/>
      <c r="I408" s="12"/>
      <c r="J408" s="12"/>
      <c r="K408" s="13"/>
      <c r="L408" s="11"/>
      <c r="M408" s="11"/>
      <c r="N408" s="12"/>
      <c r="O408" s="11"/>
      <c r="P408" s="12"/>
      <c r="Q408" s="13"/>
      <c r="R408" s="11"/>
      <c r="S408" s="11"/>
      <c r="T408" s="15"/>
      <c r="U408" s="10"/>
      <c r="V408" s="10"/>
      <c r="W408" s="10"/>
      <c r="X408" s="10"/>
      <c r="Y408" s="10"/>
      <c r="Z408" s="10"/>
    </row>
    <row r="409" spans="1:26" ht="15.75" customHeight="1" x14ac:dyDescent="0.25">
      <c r="A409" s="10"/>
      <c r="B409" s="12"/>
      <c r="C409" s="12"/>
      <c r="D409" s="12"/>
      <c r="E409" s="12"/>
      <c r="F409" s="12"/>
      <c r="G409" s="12"/>
      <c r="H409" s="12"/>
      <c r="I409" s="12"/>
      <c r="J409" s="12"/>
      <c r="K409" s="13"/>
      <c r="L409" s="11"/>
      <c r="M409" s="11"/>
      <c r="N409" s="12"/>
      <c r="O409" s="11"/>
      <c r="P409" s="12"/>
      <c r="Q409" s="13"/>
      <c r="R409" s="11"/>
      <c r="S409" s="11"/>
      <c r="T409" s="15"/>
      <c r="U409" s="10"/>
      <c r="V409" s="10"/>
      <c r="W409" s="10"/>
      <c r="X409" s="10"/>
      <c r="Y409" s="10"/>
      <c r="Z409" s="10"/>
    </row>
    <row r="410" spans="1:26" ht="15.75" customHeight="1" x14ac:dyDescent="0.25">
      <c r="A410" s="10"/>
      <c r="B410" s="12"/>
      <c r="C410" s="12"/>
      <c r="D410" s="12"/>
      <c r="E410" s="12"/>
      <c r="F410" s="12"/>
      <c r="G410" s="12"/>
      <c r="H410" s="12"/>
      <c r="I410" s="12"/>
      <c r="J410" s="12"/>
      <c r="K410" s="13"/>
      <c r="L410" s="11"/>
      <c r="M410" s="11"/>
      <c r="N410" s="12"/>
      <c r="O410" s="11"/>
      <c r="P410" s="12"/>
      <c r="Q410" s="13"/>
      <c r="R410" s="11"/>
      <c r="S410" s="11"/>
      <c r="T410" s="15"/>
      <c r="U410" s="10"/>
      <c r="V410" s="10"/>
      <c r="W410" s="10"/>
      <c r="X410" s="10"/>
      <c r="Y410" s="10"/>
      <c r="Z410" s="10"/>
    </row>
    <row r="411" spans="1:26" ht="15.75" customHeight="1" x14ac:dyDescent="0.25">
      <c r="A411" s="10"/>
      <c r="B411" s="12"/>
      <c r="C411" s="12"/>
      <c r="D411" s="12"/>
      <c r="E411" s="12"/>
      <c r="F411" s="12"/>
      <c r="G411" s="12"/>
      <c r="H411" s="12"/>
      <c r="I411" s="12"/>
      <c r="J411" s="12"/>
      <c r="K411" s="13"/>
      <c r="L411" s="11"/>
      <c r="M411" s="11"/>
      <c r="N411" s="12"/>
      <c r="O411" s="11"/>
      <c r="P411" s="12"/>
      <c r="Q411" s="13"/>
      <c r="R411" s="11"/>
      <c r="S411" s="11"/>
      <c r="T411" s="15"/>
      <c r="U411" s="10"/>
      <c r="V411" s="10"/>
      <c r="W411" s="10"/>
      <c r="X411" s="10"/>
      <c r="Y411" s="10"/>
      <c r="Z411" s="10"/>
    </row>
    <row r="412" spans="1:26" ht="15.75" customHeight="1" x14ac:dyDescent="0.25">
      <c r="A412" s="10"/>
      <c r="B412" s="12"/>
      <c r="C412" s="12"/>
      <c r="D412" s="12"/>
      <c r="E412" s="12"/>
      <c r="F412" s="12"/>
      <c r="G412" s="12"/>
      <c r="H412" s="12"/>
      <c r="I412" s="12"/>
      <c r="J412" s="12"/>
      <c r="K412" s="13"/>
      <c r="L412" s="11"/>
      <c r="M412" s="11"/>
      <c r="N412" s="12"/>
      <c r="O412" s="11"/>
      <c r="P412" s="12"/>
      <c r="Q412" s="13"/>
      <c r="R412" s="11"/>
      <c r="S412" s="11"/>
      <c r="T412" s="15"/>
      <c r="U412" s="10"/>
      <c r="V412" s="10"/>
      <c r="W412" s="10"/>
      <c r="X412" s="10"/>
      <c r="Y412" s="10"/>
      <c r="Z412" s="10"/>
    </row>
    <row r="413" spans="1:26" ht="15.75" customHeight="1" x14ac:dyDescent="0.25">
      <c r="A413" s="10"/>
      <c r="B413" s="12"/>
      <c r="C413" s="12"/>
      <c r="D413" s="12"/>
      <c r="E413" s="12"/>
      <c r="F413" s="12"/>
      <c r="G413" s="12"/>
      <c r="H413" s="12"/>
      <c r="I413" s="12"/>
      <c r="J413" s="12"/>
      <c r="K413" s="13"/>
      <c r="L413" s="11"/>
      <c r="M413" s="11"/>
      <c r="N413" s="12"/>
      <c r="O413" s="11"/>
      <c r="P413" s="12"/>
      <c r="Q413" s="13"/>
      <c r="R413" s="11"/>
      <c r="S413" s="11"/>
      <c r="T413" s="15"/>
      <c r="U413" s="10"/>
      <c r="V413" s="10"/>
      <c r="W413" s="10"/>
      <c r="X413" s="10"/>
      <c r="Y413" s="10"/>
      <c r="Z413" s="10"/>
    </row>
    <row r="414" spans="1:26" ht="15.75" customHeight="1" x14ac:dyDescent="0.25">
      <c r="A414" s="10"/>
      <c r="B414" s="12"/>
      <c r="C414" s="12"/>
      <c r="D414" s="12"/>
      <c r="E414" s="12"/>
      <c r="F414" s="12"/>
      <c r="G414" s="12"/>
      <c r="H414" s="12"/>
      <c r="I414" s="12"/>
      <c r="J414" s="12"/>
      <c r="K414" s="13"/>
      <c r="L414" s="11"/>
      <c r="M414" s="11"/>
      <c r="N414" s="12"/>
      <c r="O414" s="11"/>
      <c r="P414" s="12"/>
      <c r="Q414" s="13"/>
      <c r="R414" s="11"/>
      <c r="S414" s="11"/>
      <c r="T414" s="15"/>
      <c r="U414" s="10"/>
      <c r="V414" s="10"/>
      <c r="W414" s="10"/>
      <c r="X414" s="10"/>
      <c r="Y414" s="10"/>
      <c r="Z414" s="10"/>
    </row>
    <row r="415" spans="1:26" ht="15.75" customHeight="1" x14ac:dyDescent="0.25">
      <c r="A415" s="10"/>
      <c r="B415" s="12"/>
      <c r="C415" s="12"/>
      <c r="D415" s="12"/>
      <c r="E415" s="12"/>
      <c r="F415" s="12"/>
      <c r="G415" s="12"/>
      <c r="H415" s="12"/>
      <c r="I415" s="12"/>
      <c r="J415" s="12"/>
      <c r="K415" s="13"/>
      <c r="L415" s="11"/>
      <c r="M415" s="11"/>
      <c r="N415" s="12"/>
      <c r="O415" s="11"/>
      <c r="P415" s="12"/>
      <c r="Q415" s="13"/>
      <c r="R415" s="11"/>
      <c r="S415" s="11"/>
      <c r="T415" s="15"/>
      <c r="U415" s="10"/>
      <c r="V415" s="10"/>
      <c r="W415" s="10"/>
      <c r="X415" s="10"/>
      <c r="Y415" s="10"/>
      <c r="Z415" s="10"/>
    </row>
    <row r="416" spans="1:26" ht="15.75" customHeight="1" x14ac:dyDescent="0.25">
      <c r="A416" s="10"/>
      <c r="B416" s="12"/>
      <c r="C416" s="12"/>
      <c r="D416" s="12"/>
      <c r="E416" s="12"/>
      <c r="F416" s="12"/>
      <c r="G416" s="12"/>
      <c r="H416" s="12"/>
      <c r="I416" s="12"/>
      <c r="J416" s="12"/>
      <c r="K416" s="13"/>
      <c r="L416" s="11"/>
      <c r="M416" s="11"/>
      <c r="N416" s="12"/>
      <c r="O416" s="11"/>
      <c r="P416" s="12"/>
      <c r="Q416" s="13"/>
      <c r="R416" s="11"/>
      <c r="S416" s="11"/>
      <c r="T416" s="15"/>
      <c r="U416" s="10"/>
      <c r="V416" s="10"/>
      <c r="W416" s="10"/>
      <c r="X416" s="10"/>
      <c r="Y416" s="10"/>
      <c r="Z416" s="10"/>
    </row>
    <row r="417" spans="1:26" ht="15.75" customHeight="1" x14ac:dyDescent="0.25">
      <c r="A417" s="10"/>
      <c r="B417" s="12"/>
      <c r="C417" s="12"/>
      <c r="D417" s="12"/>
      <c r="E417" s="12"/>
      <c r="F417" s="12"/>
      <c r="G417" s="12"/>
      <c r="H417" s="12"/>
      <c r="I417" s="12"/>
      <c r="J417" s="12"/>
      <c r="K417" s="13"/>
      <c r="L417" s="11"/>
      <c r="M417" s="11"/>
      <c r="N417" s="12"/>
      <c r="O417" s="11"/>
      <c r="P417" s="12"/>
      <c r="Q417" s="13"/>
      <c r="R417" s="11"/>
      <c r="S417" s="11"/>
      <c r="T417" s="15"/>
      <c r="U417" s="10"/>
      <c r="V417" s="10"/>
      <c r="W417" s="10"/>
      <c r="X417" s="10"/>
      <c r="Y417" s="10"/>
      <c r="Z417" s="10"/>
    </row>
    <row r="418" spans="1:26" ht="15.75" customHeight="1" x14ac:dyDescent="0.25">
      <c r="A418" s="10"/>
      <c r="B418" s="12"/>
      <c r="C418" s="12"/>
      <c r="D418" s="12"/>
      <c r="E418" s="12"/>
      <c r="F418" s="12"/>
      <c r="G418" s="12"/>
      <c r="H418" s="12"/>
      <c r="I418" s="12"/>
      <c r="J418" s="12"/>
      <c r="K418" s="13"/>
      <c r="L418" s="11"/>
      <c r="M418" s="11"/>
      <c r="N418" s="12"/>
      <c r="O418" s="11"/>
      <c r="P418" s="12"/>
      <c r="Q418" s="13"/>
      <c r="R418" s="11"/>
      <c r="S418" s="11"/>
      <c r="T418" s="15"/>
      <c r="U418" s="10"/>
      <c r="V418" s="10"/>
      <c r="W418" s="10"/>
      <c r="X418" s="10"/>
      <c r="Y418" s="10"/>
      <c r="Z418" s="10"/>
    </row>
    <row r="419" spans="1:26" ht="15.75" customHeight="1" x14ac:dyDescent="0.25">
      <c r="A419" s="10"/>
      <c r="B419" s="12"/>
      <c r="C419" s="12"/>
      <c r="D419" s="12"/>
      <c r="E419" s="12"/>
      <c r="F419" s="12"/>
      <c r="G419" s="12"/>
      <c r="H419" s="12"/>
      <c r="I419" s="12"/>
      <c r="J419" s="12"/>
      <c r="K419" s="13"/>
      <c r="L419" s="11"/>
      <c r="M419" s="11"/>
      <c r="N419" s="12"/>
      <c r="O419" s="11"/>
      <c r="P419" s="12"/>
      <c r="Q419" s="13"/>
      <c r="R419" s="11"/>
      <c r="S419" s="11"/>
      <c r="T419" s="15"/>
      <c r="U419" s="10"/>
      <c r="V419" s="10"/>
      <c r="W419" s="10"/>
      <c r="X419" s="10"/>
      <c r="Y419" s="10"/>
      <c r="Z419" s="10"/>
    </row>
    <row r="420" spans="1:26" ht="15.75" customHeight="1" x14ac:dyDescent="0.25">
      <c r="A420" s="10"/>
      <c r="B420" s="12"/>
      <c r="C420" s="12"/>
      <c r="D420" s="12"/>
      <c r="E420" s="12"/>
      <c r="F420" s="12"/>
      <c r="G420" s="12"/>
      <c r="H420" s="12"/>
      <c r="I420" s="12"/>
      <c r="J420" s="12"/>
      <c r="K420" s="13"/>
      <c r="L420" s="11"/>
      <c r="M420" s="11"/>
      <c r="N420" s="12"/>
      <c r="O420" s="11"/>
      <c r="P420" s="12"/>
      <c r="Q420" s="13"/>
      <c r="R420" s="11"/>
      <c r="S420" s="11"/>
      <c r="T420" s="15"/>
      <c r="U420" s="10"/>
      <c r="V420" s="10"/>
      <c r="W420" s="10"/>
      <c r="X420" s="10"/>
      <c r="Y420" s="10"/>
      <c r="Z420" s="10"/>
    </row>
    <row r="421" spans="1:26" ht="15.75" customHeight="1" x14ac:dyDescent="0.25">
      <c r="A421" s="10"/>
      <c r="B421" s="12"/>
      <c r="C421" s="12"/>
      <c r="D421" s="12"/>
      <c r="E421" s="12"/>
      <c r="F421" s="12"/>
      <c r="G421" s="12"/>
      <c r="H421" s="12"/>
      <c r="I421" s="12"/>
      <c r="J421" s="12"/>
      <c r="K421" s="13"/>
      <c r="L421" s="11"/>
      <c r="M421" s="11"/>
      <c r="N421" s="12"/>
      <c r="O421" s="11"/>
      <c r="P421" s="12"/>
      <c r="Q421" s="13"/>
      <c r="R421" s="11"/>
      <c r="S421" s="11"/>
      <c r="T421" s="15"/>
      <c r="U421" s="10"/>
      <c r="V421" s="10"/>
      <c r="W421" s="10"/>
      <c r="X421" s="10"/>
      <c r="Y421" s="10"/>
      <c r="Z421" s="10"/>
    </row>
    <row r="422" spans="1:26" ht="15.75" customHeight="1" x14ac:dyDescent="0.25">
      <c r="A422" s="10"/>
      <c r="B422" s="12"/>
      <c r="C422" s="12"/>
      <c r="D422" s="12"/>
      <c r="E422" s="12"/>
      <c r="F422" s="12"/>
      <c r="G422" s="12"/>
      <c r="H422" s="12"/>
      <c r="I422" s="12"/>
      <c r="J422" s="12"/>
      <c r="K422" s="13"/>
      <c r="L422" s="11"/>
      <c r="M422" s="11"/>
      <c r="N422" s="12"/>
      <c r="O422" s="11"/>
      <c r="P422" s="12"/>
      <c r="Q422" s="13"/>
      <c r="R422" s="11"/>
      <c r="S422" s="11"/>
      <c r="T422" s="15"/>
      <c r="U422" s="10"/>
      <c r="V422" s="10"/>
      <c r="W422" s="10"/>
      <c r="X422" s="10"/>
      <c r="Y422" s="10"/>
      <c r="Z422" s="10"/>
    </row>
    <row r="423" spans="1:26" ht="15.75" customHeight="1" x14ac:dyDescent="0.25">
      <c r="A423" s="10"/>
      <c r="B423" s="12"/>
      <c r="C423" s="12"/>
      <c r="D423" s="12"/>
      <c r="E423" s="12"/>
      <c r="F423" s="12"/>
      <c r="G423" s="12"/>
      <c r="H423" s="12"/>
      <c r="I423" s="12"/>
      <c r="J423" s="12"/>
      <c r="K423" s="13"/>
      <c r="L423" s="11"/>
      <c r="M423" s="11"/>
      <c r="N423" s="12"/>
      <c r="O423" s="11"/>
      <c r="P423" s="12"/>
      <c r="Q423" s="13"/>
      <c r="R423" s="11"/>
      <c r="S423" s="11"/>
      <c r="T423" s="15"/>
      <c r="U423" s="10"/>
      <c r="V423" s="10"/>
      <c r="W423" s="10"/>
      <c r="X423" s="10"/>
      <c r="Y423" s="10"/>
      <c r="Z423" s="10"/>
    </row>
    <row r="424" spans="1:26" ht="15.75" customHeight="1" x14ac:dyDescent="0.25">
      <c r="A424" s="10"/>
      <c r="B424" s="12"/>
      <c r="C424" s="12"/>
      <c r="D424" s="12"/>
      <c r="E424" s="12"/>
      <c r="F424" s="12"/>
      <c r="G424" s="12"/>
      <c r="H424" s="12"/>
      <c r="I424" s="12"/>
      <c r="J424" s="12"/>
      <c r="K424" s="13"/>
      <c r="L424" s="11"/>
      <c r="M424" s="11"/>
      <c r="N424" s="12"/>
      <c r="O424" s="11"/>
      <c r="P424" s="12"/>
      <c r="Q424" s="13"/>
      <c r="R424" s="11"/>
      <c r="S424" s="11"/>
      <c r="T424" s="15"/>
      <c r="U424" s="10"/>
      <c r="V424" s="10"/>
      <c r="W424" s="10"/>
      <c r="X424" s="10"/>
      <c r="Y424" s="10"/>
      <c r="Z424" s="10"/>
    </row>
    <row r="425" spans="1:26" ht="15.75" customHeight="1" x14ac:dyDescent="0.25">
      <c r="A425" s="10"/>
      <c r="B425" s="12"/>
      <c r="C425" s="12"/>
      <c r="D425" s="12"/>
      <c r="E425" s="12"/>
      <c r="F425" s="12"/>
      <c r="G425" s="12"/>
      <c r="H425" s="12"/>
      <c r="I425" s="12"/>
      <c r="J425" s="12"/>
      <c r="K425" s="13"/>
      <c r="L425" s="11"/>
      <c r="M425" s="11"/>
      <c r="N425" s="12"/>
      <c r="O425" s="11"/>
      <c r="P425" s="12"/>
      <c r="Q425" s="13"/>
      <c r="R425" s="11"/>
      <c r="S425" s="11"/>
      <c r="T425" s="15"/>
      <c r="U425" s="10"/>
      <c r="V425" s="10"/>
      <c r="W425" s="10"/>
      <c r="X425" s="10"/>
      <c r="Y425" s="10"/>
      <c r="Z425" s="10"/>
    </row>
    <row r="426" spans="1:26" ht="15.75" customHeight="1" x14ac:dyDescent="0.25">
      <c r="A426" s="10"/>
      <c r="B426" s="12"/>
      <c r="C426" s="12"/>
      <c r="D426" s="12"/>
      <c r="E426" s="12"/>
      <c r="F426" s="12"/>
      <c r="G426" s="12"/>
      <c r="H426" s="12"/>
      <c r="I426" s="12"/>
      <c r="J426" s="12"/>
      <c r="K426" s="13"/>
      <c r="L426" s="11"/>
      <c r="M426" s="11"/>
      <c r="N426" s="12"/>
      <c r="O426" s="11"/>
      <c r="P426" s="12"/>
      <c r="Q426" s="13"/>
      <c r="R426" s="11"/>
      <c r="S426" s="11"/>
      <c r="T426" s="15"/>
      <c r="U426" s="10"/>
      <c r="V426" s="10"/>
      <c r="W426" s="10"/>
      <c r="X426" s="10"/>
      <c r="Y426" s="10"/>
      <c r="Z426" s="10"/>
    </row>
    <row r="427" spans="1:26" ht="15.75" customHeight="1" x14ac:dyDescent="0.25">
      <c r="A427" s="10"/>
      <c r="B427" s="12"/>
      <c r="C427" s="12"/>
      <c r="D427" s="12"/>
      <c r="E427" s="12"/>
      <c r="F427" s="12"/>
      <c r="G427" s="12"/>
      <c r="H427" s="12"/>
      <c r="I427" s="12"/>
      <c r="J427" s="12"/>
      <c r="K427" s="13"/>
      <c r="L427" s="11"/>
      <c r="M427" s="11"/>
      <c r="N427" s="12"/>
      <c r="O427" s="11"/>
      <c r="P427" s="12"/>
      <c r="Q427" s="13"/>
      <c r="R427" s="11"/>
      <c r="S427" s="11"/>
      <c r="T427" s="15"/>
      <c r="U427" s="10"/>
      <c r="V427" s="10"/>
      <c r="W427" s="10"/>
      <c r="X427" s="10"/>
      <c r="Y427" s="10"/>
      <c r="Z427" s="10"/>
    </row>
    <row r="428" spans="1:26" ht="15.75" customHeight="1" x14ac:dyDescent="0.25">
      <c r="A428" s="10"/>
      <c r="B428" s="12"/>
      <c r="C428" s="12"/>
      <c r="D428" s="12"/>
      <c r="E428" s="12"/>
      <c r="F428" s="12"/>
      <c r="G428" s="12"/>
      <c r="H428" s="12"/>
      <c r="I428" s="12"/>
      <c r="J428" s="12"/>
      <c r="K428" s="13"/>
      <c r="L428" s="11"/>
      <c r="M428" s="11"/>
      <c r="N428" s="12"/>
      <c r="O428" s="11"/>
      <c r="P428" s="12"/>
      <c r="Q428" s="13"/>
      <c r="R428" s="11"/>
      <c r="S428" s="11"/>
      <c r="T428" s="15"/>
      <c r="U428" s="10"/>
      <c r="V428" s="10"/>
      <c r="W428" s="10"/>
      <c r="X428" s="10"/>
      <c r="Y428" s="10"/>
      <c r="Z428" s="10"/>
    </row>
    <row r="429" spans="1:26" ht="15.75" customHeight="1" x14ac:dyDescent="0.25">
      <c r="A429" s="10"/>
      <c r="B429" s="12"/>
      <c r="C429" s="12"/>
      <c r="D429" s="12"/>
      <c r="E429" s="12"/>
      <c r="F429" s="12"/>
      <c r="G429" s="12"/>
      <c r="H429" s="12"/>
      <c r="I429" s="12"/>
      <c r="J429" s="12"/>
      <c r="K429" s="13"/>
      <c r="L429" s="11"/>
      <c r="M429" s="11"/>
      <c r="N429" s="12"/>
      <c r="O429" s="11"/>
      <c r="P429" s="12"/>
      <c r="Q429" s="13"/>
      <c r="R429" s="11"/>
      <c r="S429" s="11"/>
      <c r="T429" s="15"/>
      <c r="U429" s="10"/>
      <c r="V429" s="10"/>
      <c r="W429" s="10"/>
      <c r="X429" s="10"/>
      <c r="Y429" s="10"/>
      <c r="Z429" s="10"/>
    </row>
    <row r="430" spans="1:26" ht="15.75" customHeight="1" x14ac:dyDescent="0.25">
      <c r="A430" s="10"/>
      <c r="B430" s="12"/>
      <c r="C430" s="12"/>
      <c r="D430" s="12"/>
      <c r="E430" s="12"/>
      <c r="F430" s="12"/>
      <c r="G430" s="12"/>
      <c r="H430" s="12"/>
      <c r="I430" s="12"/>
      <c r="J430" s="12"/>
      <c r="K430" s="13"/>
      <c r="L430" s="11"/>
      <c r="M430" s="11"/>
      <c r="N430" s="12"/>
      <c r="O430" s="11"/>
      <c r="P430" s="12"/>
      <c r="Q430" s="13"/>
      <c r="R430" s="11"/>
      <c r="S430" s="11"/>
      <c r="T430" s="15"/>
      <c r="U430" s="10"/>
      <c r="V430" s="10"/>
      <c r="W430" s="10"/>
      <c r="X430" s="10"/>
      <c r="Y430" s="10"/>
      <c r="Z430" s="10"/>
    </row>
    <row r="431" spans="1:26" ht="15.75" customHeight="1" x14ac:dyDescent="0.25">
      <c r="A431" s="10"/>
      <c r="B431" s="12"/>
      <c r="C431" s="12"/>
      <c r="D431" s="12"/>
      <c r="E431" s="12"/>
      <c r="F431" s="12"/>
      <c r="G431" s="12"/>
      <c r="H431" s="12"/>
      <c r="I431" s="12"/>
      <c r="J431" s="12"/>
      <c r="K431" s="13"/>
      <c r="L431" s="11"/>
      <c r="M431" s="11"/>
      <c r="N431" s="12"/>
      <c r="O431" s="11"/>
      <c r="P431" s="12"/>
      <c r="Q431" s="13"/>
      <c r="R431" s="11"/>
      <c r="S431" s="11"/>
      <c r="T431" s="15"/>
      <c r="U431" s="10"/>
      <c r="V431" s="10"/>
      <c r="W431" s="10"/>
      <c r="X431" s="10"/>
      <c r="Y431" s="10"/>
      <c r="Z431" s="10"/>
    </row>
    <row r="432" spans="1:26" ht="15.75" customHeight="1" x14ac:dyDescent="0.25">
      <c r="A432" s="10"/>
      <c r="B432" s="12"/>
      <c r="C432" s="12"/>
      <c r="D432" s="12"/>
      <c r="E432" s="12"/>
      <c r="F432" s="12"/>
      <c r="G432" s="12"/>
      <c r="H432" s="12"/>
      <c r="I432" s="12"/>
      <c r="J432" s="12"/>
      <c r="K432" s="13"/>
      <c r="L432" s="11"/>
      <c r="M432" s="11"/>
      <c r="N432" s="12"/>
      <c r="O432" s="11"/>
      <c r="P432" s="12"/>
      <c r="Q432" s="13"/>
      <c r="R432" s="11"/>
      <c r="S432" s="11"/>
      <c r="T432" s="15"/>
      <c r="U432" s="10"/>
      <c r="V432" s="10"/>
      <c r="W432" s="10"/>
      <c r="X432" s="10"/>
      <c r="Y432" s="10"/>
      <c r="Z432" s="10"/>
    </row>
    <row r="433" spans="1:26" ht="15.75" customHeight="1" x14ac:dyDescent="0.25">
      <c r="A433" s="10"/>
      <c r="B433" s="12"/>
      <c r="C433" s="12"/>
      <c r="D433" s="12"/>
      <c r="E433" s="12"/>
      <c r="F433" s="12"/>
      <c r="G433" s="12"/>
      <c r="H433" s="12"/>
      <c r="I433" s="12"/>
      <c r="J433" s="12"/>
      <c r="K433" s="13"/>
      <c r="L433" s="11"/>
      <c r="M433" s="11"/>
      <c r="N433" s="12"/>
      <c r="O433" s="11"/>
      <c r="P433" s="12"/>
      <c r="Q433" s="13"/>
      <c r="R433" s="11"/>
      <c r="S433" s="11"/>
      <c r="T433" s="15"/>
      <c r="U433" s="10"/>
      <c r="V433" s="10"/>
      <c r="W433" s="10"/>
      <c r="X433" s="10"/>
      <c r="Y433" s="10"/>
      <c r="Z433" s="10"/>
    </row>
    <row r="434" spans="1:26" ht="15.75" customHeight="1" x14ac:dyDescent="0.25">
      <c r="A434" s="10"/>
      <c r="B434" s="12"/>
      <c r="C434" s="12"/>
      <c r="D434" s="12"/>
      <c r="E434" s="12"/>
      <c r="F434" s="12"/>
      <c r="G434" s="12"/>
      <c r="H434" s="12"/>
      <c r="I434" s="12"/>
      <c r="J434" s="12"/>
      <c r="K434" s="13"/>
      <c r="L434" s="11"/>
      <c r="M434" s="11"/>
      <c r="N434" s="12"/>
      <c r="O434" s="11"/>
      <c r="P434" s="12"/>
      <c r="Q434" s="13"/>
      <c r="R434" s="11"/>
      <c r="S434" s="11"/>
      <c r="T434" s="15"/>
      <c r="U434" s="10"/>
      <c r="V434" s="10"/>
      <c r="W434" s="10"/>
      <c r="X434" s="10"/>
      <c r="Y434" s="10"/>
      <c r="Z434" s="10"/>
    </row>
    <row r="435" spans="1:26" ht="15.75" customHeight="1" x14ac:dyDescent="0.25">
      <c r="A435" s="10"/>
      <c r="B435" s="12"/>
      <c r="C435" s="12"/>
      <c r="D435" s="12"/>
      <c r="E435" s="12"/>
      <c r="F435" s="12"/>
      <c r="G435" s="12"/>
      <c r="H435" s="12"/>
      <c r="I435" s="12"/>
      <c r="J435" s="12"/>
      <c r="K435" s="13"/>
      <c r="L435" s="11"/>
      <c r="M435" s="11"/>
      <c r="N435" s="12"/>
      <c r="O435" s="11"/>
      <c r="P435" s="12"/>
      <c r="Q435" s="13"/>
      <c r="R435" s="11"/>
      <c r="S435" s="11"/>
      <c r="T435" s="15"/>
      <c r="U435" s="10"/>
      <c r="V435" s="10"/>
      <c r="W435" s="10"/>
      <c r="X435" s="10"/>
      <c r="Y435" s="10"/>
      <c r="Z435" s="10"/>
    </row>
    <row r="436" spans="1:26" ht="15.75" customHeight="1" x14ac:dyDescent="0.25">
      <c r="A436" s="10"/>
      <c r="B436" s="12"/>
      <c r="C436" s="12"/>
      <c r="D436" s="12"/>
      <c r="E436" s="12"/>
      <c r="F436" s="12"/>
      <c r="G436" s="12"/>
      <c r="H436" s="12"/>
      <c r="I436" s="12"/>
      <c r="J436" s="12"/>
      <c r="K436" s="13"/>
      <c r="L436" s="11"/>
      <c r="M436" s="11"/>
      <c r="N436" s="12"/>
      <c r="O436" s="11"/>
      <c r="P436" s="12"/>
      <c r="Q436" s="13"/>
      <c r="R436" s="11"/>
      <c r="S436" s="11"/>
      <c r="T436" s="15"/>
      <c r="U436" s="10"/>
      <c r="V436" s="10"/>
      <c r="W436" s="10"/>
      <c r="X436" s="10"/>
      <c r="Y436" s="10"/>
      <c r="Z436" s="10"/>
    </row>
    <row r="437" spans="1:26" ht="15.75" customHeight="1" x14ac:dyDescent="0.25">
      <c r="A437" s="10"/>
      <c r="B437" s="12"/>
      <c r="C437" s="12"/>
      <c r="D437" s="12"/>
      <c r="E437" s="12"/>
      <c r="F437" s="12"/>
      <c r="G437" s="12"/>
      <c r="H437" s="12"/>
      <c r="I437" s="12"/>
      <c r="J437" s="12"/>
      <c r="K437" s="13"/>
      <c r="L437" s="11"/>
      <c r="M437" s="11"/>
      <c r="N437" s="12"/>
      <c r="O437" s="11"/>
      <c r="P437" s="12"/>
      <c r="Q437" s="13"/>
      <c r="R437" s="11"/>
      <c r="S437" s="11"/>
      <c r="T437" s="15"/>
      <c r="U437" s="10"/>
      <c r="V437" s="10"/>
      <c r="W437" s="10"/>
      <c r="X437" s="10"/>
      <c r="Y437" s="10"/>
      <c r="Z437" s="10"/>
    </row>
    <row r="438" spans="1:26" ht="15.75" customHeight="1" x14ac:dyDescent="0.25">
      <c r="A438" s="10"/>
      <c r="B438" s="12"/>
      <c r="C438" s="12"/>
      <c r="D438" s="12"/>
      <c r="E438" s="12"/>
      <c r="F438" s="12"/>
      <c r="G438" s="12"/>
      <c r="H438" s="12"/>
      <c r="I438" s="12"/>
      <c r="J438" s="12"/>
      <c r="K438" s="13"/>
      <c r="L438" s="11"/>
      <c r="M438" s="11"/>
      <c r="N438" s="12"/>
      <c r="O438" s="11"/>
      <c r="P438" s="12"/>
      <c r="Q438" s="13"/>
      <c r="R438" s="11"/>
      <c r="S438" s="11"/>
      <c r="T438" s="15"/>
      <c r="U438" s="10"/>
      <c r="V438" s="10"/>
      <c r="W438" s="10"/>
      <c r="X438" s="10"/>
      <c r="Y438" s="10"/>
      <c r="Z438" s="10"/>
    </row>
    <row r="439" spans="1:26" ht="15.75" customHeight="1" x14ac:dyDescent="0.25">
      <c r="A439" s="10"/>
      <c r="B439" s="12"/>
      <c r="C439" s="12"/>
      <c r="D439" s="12"/>
      <c r="E439" s="12"/>
      <c r="F439" s="12"/>
      <c r="G439" s="12"/>
      <c r="H439" s="12"/>
      <c r="I439" s="12"/>
      <c r="J439" s="12"/>
      <c r="K439" s="13"/>
      <c r="L439" s="11"/>
      <c r="M439" s="11"/>
      <c r="N439" s="12"/>
      <c r="O439" s="11"/>
      <c r="P439" s="12"/>
      <c r="Q439" s="13"/>
      <c r="R439" s="11"/>
      <c r="S439" s="11"/>
      <c r="T439" s="15"/>
      <c r="U439" s="10"/>
      <c r="V439" s="10"/>
      <c r="W439" s="10"/>
      <c r="X439" s="10"/>
      <c r="Y439" s="10"/>
      <c r="Z439" s="10"/>
    </row>
    <row r="440" spans="1:26" ht="15.75" customHeight="1" x14ac:dyDescent="0.25">
      <c r="A440" s="10"/>
      <c r="B440" s="12"/>
      <c r="C440" s="12"/>
      <c r="D440" s="12"/>
      <c r="E440" s="12"/>
      <c r="F440" s="12"/>
      <c r="G440" s="12"/>
      <c r="H440" s="12"/>
      <c r="I440" s="12"/>
      <c r="J440" s="12"/>
      <c r="K440" s="13"/>
      <c r="L440" s="11"/>
      <c r="M440" s="11"/>
      <c r="N440" s="12"/>
      <c r="O440" s="11"/>
      <c r="P440" s="12"/>
      <c r="Q440" s="13"/>
      <c r="R440" s="11"/>
      <c r="S440" s="11"/>
      <c r="T440" s="15"/>
      <c r="U440" s="10"/>
      <c r="V440" s="10"/>
      <c r="W440" s="10"/>
      <c r="X440" s="10"/>
      <c r="Y440" s="10"/>
      <c r="Z440" s="10"/>
    </row>
    <row r="441" spans="1:26" ht="15.75" customHeight="1" x14ac:dyDescent="0.25">
      <c r="A441" s="10"/>
      <c r="B441" s="12"/>
      <c r="C441" s="12"/>
      <c r="D441" s="12"/>
      <c r="E441" s="12"/>
      <c r="F441" s="12"/>
      <c r="G441" s="12"/>
      <c r="H441" s="12"/>
      <c r="I441" s="12"/>
      <c r="J441" s="12"/>
      <c r="K441" s="13"/>
      <c r="L441" s="11"/>
      <c r="M441" s="11"/>
      <c r="N441" s="12"/>
      <c r="O441" s="11"/>
      <c r="P441" s="12"/>
      <c r="Q441" s="13"/>
      <c r="R441" s="11"/>
      <c r="S441" s="11"/>
      <c r="T441" s="15"/>
      <c r="U441" s="10"/>
      <c r="V441" s="10"/>
      <c r="W441" s="10"/>
      <c r="X441" s="10"/>
      <c r="Y441" s="10"/>
      <c r="Z441" s="10"/>
    </row>
    <row r="442" spans="1:26" ht="15.75" customHeight="1" x14ac:dyDescent="0.25">
      <c r="A442" s="10"/>
      <c r="B442" s="12"/>
      <c r="C442" s="12"/>
      <c r="D442" s="12"/>
      <c r="E442" s="12"/>
      <c r="F442" s="12"/>
      <c r="G442" s="12"/>
      <c r="H442" s="12"/>
      <c r="I442" s="12"/>
      <c r="J442" s="12"/>
      <c r="K442" s="13"/>
      <c r="L442" s="11"/>
      <c r="M442" s="11"/>
      <c r="N442" s="12"/>
      <c r="O442" s="11"/>
      <c r="P442" s="12"/>
      <c r="Q442" s="13"/>
      <c r="R442" s="11"/>
      <c r="S442" s="11"/>
      <c r="T442" s="15"/>
      <c r="U442" s="10"/>
      <c r="V442" s="10"/>
      <c r="W442" s="10"/>
      <c r="X442" s="10"/>
      <c r="Y442" s="10"/>
      <c r="Z442" s="10"/>
    </row>
    <row r="443" spans="1:26" ht="15.75" customHeight="1" x14ac:dyDescent="0.25">
      <c r="A443" s="10"/>
      <c r="B443" s="12"/>
      <c r="C443" s="12"/>
      <c r="D443" s="12"/>
      <c r="E443" s="12"/>
      <c r="F443" s="12"/>
      <c r="G443" s="12"/>
      <c r="H443" s="12"/>
      <c r="I443" s="12"/>
      <c r="J443" s="12"/>
      <c r="K443" s="13"/>
      <c r="L443" s="11"/>
      <c r="M443" s="11"/>
      <c r="N443" s="12"/>
      <c r="O443" s="11"/>
      <c r="P443" s="12"/>
      <c r="Q443" s="13"/>
      <c r="R443" s="11"/>
      <c r="S443" s="11"/>
      <c r="T443" s="15"/>
      <c r="U443" s="10"/>
      <c r="V443" s="10"/>
      <c r="W443" s="10"/>
      <c r="X443" s="10"/>
      <c r="Y443" s="10"/>
      <c r="Z443" s="10"/>
    </row>
    <row r="444" spans="1:26" ht="15.75" customHeight="1" x14ac:dyDescent="0.25">
      <c r="A444" s="10"/>
      <c r="B444" s="12"/>
      <c r="C444" s="12"/>
      <c r="D444" s="12"/>
      <c r="E444" s="12"/>
      <c r="F444" s="12"/>
      <c r="G444" s="12"/>
      <c r="H444" s="12"/>
      <c r="I444" s="12"/>
      <c r="J444" s="12"/>
      <c r="K444" s="13"/>
      <c r="L444" s="11"/>
      <c r="M444" s="11"/>
      <c r="N444" s="12"/>
      <c r="O444" s="11"/>
      <c r="P444" s="12"/>
      <c r="Q444" s="13"/>
      <c r="R444" s="11"/>
      <c r="S444" s="11"/>
      <c r="T444" s="15"/>
      <c r="U444" s="10"/>
      <c r="V444" s="10"/>
      <c r="W444" s="10"/>
      <c r="X444" s="10"/>
      <c r="Y444" s="10"/>
      <c r="Z444" s="10"/>
    </row>
    <row r="445" spans="1:26" ht="15.75" customHeight="1" x14ac:dyDescent="0.25">
      <c r="A445" s="10"/>
      <c r="B445" s="12"/>
      <c r="C445" s="12"/>
      <c r="D445" s="12"/>
      <c r="E445" s="12"/>
      <c r="F445" s="12"/>
      <c r="G445" s="12"/>
      <c r="H445" s="12"/>
      <c r="I445" s="12"/>
      <c r="J445" s="12"/>
      <c r="K445" s="13"/>
      <c r="L445" s="11"/>
      <c r="M445" s="11"/>
      <c r="N445" s="12"/>
      <c r="O445" s="11"/>
      <c r="P445" s="12"/>
      <c r="Q445" s="13"/>
      <c r="R445" s="11"/>
      <c r="S445" s="11"/>
      <c r="T445" s="15"/>
      <c r="U445" s="10"/>
      <c r="V445" s="10"/>
      <c r="W445" s="10"/>
      <c r="X445" s="10"/>
      <c r="Y445" s="10"/>
      <c r="Z445" s="10"/>
    </row>
    <row r="446" spans="1:26" ht="15.75" customHeight="1" x14ac:dyDescent="0.25">
      <c r="A446" s="10"/>
      <c r="B446" s="12"/>
      <c r="C446" s="12"/>
      <c r="D446" s="12"/>
      <c r="E446" s="12"/>
      <c r="F446" s="12"/>
      <c r="G446" s="12"/>
      <c r="H446" s="12"/>
      <c r="I446" s="12"/>
      <c r="J446" s="12"/>
      <c r="K446" s="13"/>
      <c r="L446" s="11"/>
      <c r="M446" s="11"/>
      <c r="N446" s="12"/>
      <c r="O446" s="11"/>
      <c r="P446" s="12"/>
      <c r="Q446" s="13"/>
      <c r="R446" s="11"/>
      <c r="S446" s="11"/>
      <c r="T446" s="15"/>
      <c r="U446" s="10"/>
      <c r="V446" s="10"/>
      <c r="W446" s="10"/>
      <c r="X446" s="10"/>
      <c r="Y446" s="10"/>
      <c r="Z446" s="10"/>
    </row>
    <row r="447" spans="1:26" ht="15.75" customHeight="1" x14ac:dyDescent="0.25">
      <c r="A447" s="10"/>
      <c r="B447" s="12"/>
      <c r="C447" s="12"/>
      <c r="D447" s="12"/>
      <c r="E447" s="12"/>
      <c r="F447" s="12"/>
      <c r="G447" s="12"/>
      <c r="H447" s="12"/>
      <c r="I447" s="12"/>
      <c r="J447" s="12"/>
      <c r="K447" s="13"/>
      <c r="L447" s="11"/>
      <c r="M447" s="11"/>
      <c r="N447" s="12"/>
      <c r="O447" s="11"/>
      <c r="P447" s="12"/>
      <c r="Q447" s="13"/>
      <c r="R447" s="11"/>
      <c r="S447" s="11"/>
      <c r="T447" s="15"/>
      <c r="U447" s="10"/>
      <c r="V447" s="10"/>
      <c r="W447" s="10"/>
      <c r="X447" s="10"/>
      <c r="Y447" s="10"/>
      <c r="Z447" s="10"/>
    </row>
    <row r="448" spans="1:26" ht="15.75" customHeight="1" x14ac:dyDescent="0.25">
      <c r="A448" s="10"/>
      <c r="B448" s="12"/>
      <c r="C448" s="12"/>
      <c r="D448" s="12"/>
      <c r="E448" s="12"/>
      <c r="F448" s="12"/>
      <c r="G448" s="12"/>
      <c r="H448" s="12"/>
      <c r="I448" s="12"/>
      <c r="J448" s="12"/>
      <c r="K448" s="13"/>
      <c r="L448" s="11"/>
      <c r="M448" s="11"/>
      <c r="N448" s="12"/>
      <c r="O448" s="11"/>
      <c r="P448" s="12"/>
      <c r="Q448" s="13"/>
      <c r="R448" s="11"/>
      <c r="S448" s="11"/>
      <c r="T448" s="15"/>
      <c r="U448" s="10"/>
      <c r="V448" s="10"/>
      <c r="W448" s="10"/>
      <c r="X448" s="10"/>
      <c r="Y448" s="10"/>
      <c r="Z448" s="10"/>
    </row>
    <row r="449" spans="1:26" ht="15.75" customHeight="1" x14ac:dyDescent="0.25">
      <c r="A449" s="10"/>
      <c r="B449" s="12"/>
      <c r="C449" s="12"/>
      <c r="D449" s="12"/>
      <c r="E449" s="12"/>
      <c r="F449" s="12"/>
      <c r="G449" s="12"/>
      <c r="H449" s="12"/>
      <c r="I449" s="12"/>
      <c r="J449" s="12"/>
      <c r="K449" s="13"/>
      <c r="L449" s="11"/>
      <c r="M449" s="11"/>
      <c r="N449" s="12"/>
      <c r="O449" s="11"/>
      <c r="P449" s="12"/>
      <c r="Q449" s="13"/>
      <c r="R449" s="11"/>
      <c r="S449" s="11"/>
      <c r="T449" s="15"/>
      <c r="U449" s="10"/>
      <c r="V449" s="10"/>
      <c r="W449" s="10"/>
      <c r="X449" s="10"/>
      <c r="Y449" s="10"/>
      <c r="Z449" s="10"/>
    </row>
    <row r="450" spans="1:26" ht="15.75" customHeight="1" x14ac:dyDescent="0.25">
      <c r="A450" s="10"/>
      <c r="B450" s="12"/>
      <c r="C450" s="12"/>
      <c r="D450" s="12"/>
      <c r="E450" s="12"/>
      <c r="F450" s="12"/>
      <c r="G450" s="12"/>
      <c r="H450" s="12"/>
      <c r="I450" s="12"/>
      <c r="J450" s="12"/>
      <c r="K450" s="13"/>
      <c r="L450" s="11"/>
      <c r="M450" s="11"/>
      <c r="N450" s="12"/>
      <c r="O450" s="11"/>
      <c r="P450" s="12"/>
      <c r="Q450" s="13"/>
      <c r="R450" s="11"/>
      <c r="S450" s="11"/>
      <c r="T450" s="15"/>
      <c r="U450" s="10"/>
      <c r="V450" s="10"/>
      <c r="W450" s="10"/>
      <c r="X450" s="10"/>
      <c r="Y450" s="10"/>
      <c r="Z450" s="10"/>
    </row>
    <row r="451" spans="1:26" ht="15.75" customHeight="1" x14ac:dyDescent="0.25">
      <c r="A451" s="10"/>
      <c r="B451" s="12"/>
      <c r="C451" s="12"/>
      <c r="D451" s="12"/>
      <c r="E451" s="12"/>
      <c r="F451" s="12"/>
      <c r="G451" s="12"/>
      <c r="H451" s="12"/>
      <c r="I451" s="12"/>
      <c r="J451" s="12"/>
      <c r="K451" s="13"/>
      <c r="L451" s="11"/>
      <c r="M451" s="11"/>
      <c r="N451" s="12"/>
      <c r="O451" s="11"/>
      <c r="P451" s="12"/>
      <c r="Q451" s="13"/>
      <c r="R451" s="11"/>
      <c r="S451" s="11"/>
      <c r="T451" s="15"/>
      <c r="U451" s="10"/>
      <c r="V451" s="10"/>
      <c r="W451" s="10"/>
      <c r="X451" s="10"/>
      <c r="Y451" s="10"/>
      <c r="Z451" s="10"/>
    </row>
    <row r="452" spans="1:26" ht="15.75" customHeight="1" x14ac:dyDescent="0.25">
      <c r="A452" s="10"/>
      <c r="B452" s="12"/>
      <c r="C452" s="12"/>
      <c r="D452" s="12"/>
      <c r="E452" s="12"/>
      <c r="F452" s="12"/>
      <c r="G452" s="12"/>
      <c r="H452" s="12"/>
      <c r="I452" s="12"/>
      <c r="J452" s="12"/>
      <c r="K452" s="13"/>
      <c r="L452" s="11"/>
      <c r="M452" s="11"/>
      <c r="N452" s="12"/>
      <c r="O452" s="11"/>
      <c r="P452" s="12"/>
      <c r="Q452" s="13"/>
      <c r="R452" s="11"/>
      <c r="S452" s="11"/>
      <c r="T452" s="15"/>
      <c r="U452" s="10"/>
      <c r="V452" s="10"/>
      <c r="W452" s="10"/>
      <c r="X452" s="10"/>
      <c r="Y452" s="10"/>
      <c r="Z452" s="10"/>
    </row>
    <row r="453" spans="1:26" ht="15.75" customHeight="1" x14ac:dyDescent="0.25">
      <c r="A453" s="10"/>
      <c r="B453" s="12"/>
      <c r="C453" s="12"/>
      <c r="D453" s="12"/>
      <c r="E453" s="12"/>
      <c r="F453" s="12"/>
      <c r="G453" s="12"/>
      <c r="H453" s="12"/>
      <c r="I453" s="12"/>
      <c r="J453" s="12"/>
      <c r="K453" s="13"/>
      <c r="L453" s="11"/>
      <c r="M453" s="11"/>
      <c r="N453" s="12"/>
      <c r="O453" s="11"/>
      <c r="P453" s="12"/>
      <c r="Q453" s="13"/>
      <c r="R453" s="11"/>
      <c r="S453" s="11"/>
      <c r="T453" s="15"/>
      <c r="U453" s="10"/>
      <c r="V453" s="10"/>
      <c r="W453" s="10"/>
      <c r="X453" s="10"/>
      <c r="Y453" s="10"/>
      <c r="Z453" s="10"/>
    </row>
    <row r="454" spans="1:26" ht="15.75" customHeight="1" x14ac:dyDescent="0.25">
      <c r="A454" s="10"/>
      <c r="B454" s="12"/>
      <c r="C454" s="12"/>
      <c r="D454" s="12"/>
      <c r="E454" s="12"/>
      <c r="F454" s="12"/>
      <c r="G454" s="12"/>
      <c r="H454" s="12"/>
      <c r="I454" s="12"/>
      <c r="J454" s="12"/>
      <c r="K454" s="13"/>
      <c r="L454" s="11"/>
      <c r="M454" s="11"/>
      <c r="N454" s="12"/>
      <c r="O454" s="11"/>
      <c r="P454" s="12"/>
      <c r="Q454" s="13"/>
      <c r="R454" s="11"/>
      <c r="S454" s="11"/>
      <c r="T454" s="15"/>
      <c r="U454" s="10"/>
      <c r="V454" s="10"/>
      <c r="W454" s="10"/>
      <c r="X454" s="10"/>
      <c r="Y454" s="10"/>
      <c r="Z454" s="10"/>
    </row>
    <row r="455" spans="1:26" ht="15.75" customHeight="1" x14ac:dyDescent="0.25">
      <c r="A455" s="10"/>
      <c r="B455" s="12"/>
      <c r="C455" s="12"/>
      <c r="D455" s="12"/>
      <c r="E455" s="12"/>
      <c r="F455" s="12"/>
      <c r="G455" s="12"/>
      <c r="H455" s="12"/>
      <c r="I455" s="12"/>
      <c r="J455" s="12"/>
      <c r="K455" s="13"/>
      <c r="L455" s="11"/>
      <c r="M455" s="11"/>
      <c r="N455" s="12"/>
      <c r="O455" s="11"/>
      <c r="P455" s="12"/>
      <c r="Q455" s="13"/>
      <c r="R455" s="11"/>
      <c r="S455" s="11"/>
      <c r="T455" s="15"/>
      <c r="U455" s="10"/>
      <c r="V455" s="10"/>
      <c r="W455" s="10"/>
      <c r="X455" s="10"/>
      <c r="Y455" s="10"/>
      <c r="Z455" s="10"/>
    </row>
    <row r="456" spans="1:26" ht="15.75" customHeight="1" x14ac:dyDescent="0.25">
      <c r="A456" s="10"/>
      <c r="B456" s="12"/>
      <c r="C456" s="12"/>
      <c r="D456" s="12"/>
      <c r="E456" s="12"/>
      <c r="F456" s="12"/>
      <c r="G456" s="12"/>
      <c r="H456" s="12"/>
      <c r="I456" s="12"/>
      <c r="J456" s="12"/>
      <c r="K456" s="13"/>
      <c r="L456" s="11"/>
      <c r="M456" s="11"/>
      <c r="N456" s="12"/>
      <c r="O456" s="11"/>
      <c r="P456" s="12"/>
      <c r="Q456" s="13"/>
      <c r="R456" s="11"/>
      <c r="S456" s="11"/>
      <c r="T456" s="15"/>
      <c r="U456" s="10"/>
      <c r="V456" s="10"/>
      <c r="W456" s="10"/>
      <c r="X456" s="10"/>
      <c r="Y456" s="10"/>
      <c r="Z456" s="10"/>
    </row>
    <row r="457" spans="1:26" ht="15.75" customHeight="1" x14ac:dyDescent="0.25">
      <c r="A457" s="10"/>
      <c r="B457" s="12"/>
      <c r="C457" s="12"/>
      <c r="D457" s="12"/>
      <c r="E457" s="12"/>
      <c r="F457" s="12"/>
      <c r="G457" s="12"/>
      <c r="H457" s="12"/>
      <c r="I457" s="12"/>
      <c r="J457" s="12"/>
      <c r="K457" s="13"/>
      <c r="L457" s="11"/>
      <c r="M457" s="11"/>
      <c r="N457" s="12"/>
      <c r="O457" s="11"/>
      <c r="P457" s="12"/>
      <c r="Q457" s="13"/>
      <c r="R457" s="11"/>
      <c r="S457" s="11"/>
      <c r="T457" s="15"/>
      <c r="U457" s="10"/>
      <c r="V457" s="10"/>
      <c r="W457" s="10"/>
      <c r="X457" s="10"/>
      <c r="Y457" s="10"/>
      <c r="Z457" s="10"/>
    </row>
    <row r="458" spans="1:26" ht="15.75" customHeight="1" x14ac:dyDescent="0.25">
      <c r="A458" s="10"/>
      <c r="B458" s="12"/>
      <c r="C458" s="12"/>
      <c r="D458" s="12"/>
      <c r="E458" s="12"/>
      <c r="F458" s="12"/>
      <c r="G458" s="12"/>
      <c r="H458" s="12"/>
      <c r="I458" s="12"/>
      <c r="J458" s="12"/>
      <c r="K458" s="13"/>
      <c r="L458" s="11"/>
      <c r="M458" s="11"/>
      <c r="N458" s="12"/>
      <c r="O458" s="11"/>
      <c r="P458" s="12"/>
      <c r="Q458" s="13"/>
      <c r="R458" s="11"/>
      <c r="S458" s="11"/>
      <c r="T458" s="15"/>
      <c r="U458" s="10"/>
      <c r="V458" s="10"/>
      <c r="W458" s="10"/>
      <c r="X458" s="10"/>
      <c r="Y458" s="10"/>
      <c r="Z458" s="10"/>
    </row>
    <row r="459" spans="1:26" ht="15.75" customHeight="1" x14ac:dyDescent="0.25">
      <c r="A459" s="10"/>
      <c r="B459" s="12"/>
      <c r="C459" s="12"/>
      <c r="D459" s="12"/>
      <c r="E459" s="12"/>
      <c r="F459" s="12"/>
      <c r="G459" s="12"/>
      <c r="H459" s="12"/>
      <c r="I459" s="12"/>
      <c r="J459" s="12"/>
      <c r="K459" s="13"/>
      <c r="L459" s="11"/>
      <c r="M459" s="11"/>
      <c r="N459" s="12"/>
      <c r="O459" s="11"/>
      <c r="P459" s="12"/>
      <c r="Q459" s="13"/>
      <c r="R459" s="11"/>
      <c r="S459" s="11"/>
      <c r="T459" s="15"/>
      <c r="U459" s="10"/>
      <c r="V459" s="10"/>
      <c r="W459" s="10"/>
      <c r="X459" s="10"/>
      <c r="Y459" s="10"/>
      <c r="Z459" s="10"/>
    </row>
    <row r="460" spans="1:26" ht="15.75" customHeight="1" x14ac:dyDescent="0.25">
      <c r="A460" s="10"/>
      <c r="B460" s="12"/>
      <c r="C460" s="12"/>
      <c r="D460" s="12"/>
      <c r="E460" s="12"/>
      <c r="F460" s="12"/>
      <c r="G460" s="12"/>
      <c r="H460" s="12"/>
      <c r="I460" s="12"/>
      <c r="J460" s="12"/>
      <c r="K460" s="13"/>
      <c r="L460" s="11"/>
      <c r="M460" s="11"/>
      <c r="N460" s="12"/>
      <c r="O460" s="11"/>
      <c r="P460" s="12"/>
      <c r="Q460" s="13"/>
      <c r="R460" s="11"/>
      <c r="S460" s="11"/>
      <c r="T460" s="15"/>
      <c r="U460" s="10"/>
      <c r="V460" s="10"/>
      <c r="W460" s="10"/>
      <c r="X460" s="10"/>
      <c r="Y460" s="10"/>
      <c r="Z460" s="10"/>
    </row>
    <row r="461" spans="1:26" ht="15.75" customHeight="1" x14ac:dyDescent="0.25">
      <c r="A461" s="10"/>
      <c r="B461" s="12"/>
      <c r="C461" s="12"/>
      <c r="D461" s="12"/>
      <c r="E461" s="12"/>
      <c r="F461" s="12"/>
      <c r="G461" s="12"/>
      <c r="H461" s="12"/>
      <c r="I461" s="12"/>
      <c r="J461" s="12"/>
      <c r="K461" s="13"/>
      <c r="L461" s="11"/>
      <c r="M461" s="11"/>
      <c r="N461" s="12"/>
      <c r="O461" s="11"/>
      <c r="P461" s="12"/>
      <c r="Q461" s="13"/>
      <c r="R461" s="11"/>
      <c r="S461" s="11"/>
      <c r="T461" s="15"/>
      <c r="U461" s="10"/>
      <c r="V461" s="10"/>
      <c r="W461" s="10"/>
      <c r="X461" s="10"/>
      <c r="Y461" s="10"/>
      <c r="Z461" s="10"/>
    </row>
    <row r="462" spans="1:26" ht="15.75" customHeight="1" x14ac:dyDescent="0.25">
      <c r="A462" s="10"/>
      <c r="B462" s="12"/>
      <c r="C462" s="12"/>
      <c r="D462" s="12"/>
      <c r="E462" s="12"/>
      <c r="F462" s="12"/>
      <c r="G462" s="12"/>
      <c r="H462" s="12"/>
      <c r="I462" s="12"/>
      <c r="J462" s="12"/>
      <c r="K462" s="13"/>
      <c r="L462" s="11"/>
      <c r="M462" s="11"/>
      <c r="N462" s="12"/>
      <c r="O462" s="11"/>
      <c r="P462" s="12"/>
      <c r="Q462" s="13"/>
      <c r="R462" s="11"/>
      <c r="S462" s="11"/>
      <c r="T462" s="15"/>
      <c r="U462" s="10"/>
      <c r="V462" s="10"/>
      <c r="W462" s="10"/>
      <c r="X462" s="10"/>
      <c r="Y462" s="10"/>
      <c r="Z462" s="10"/>
    </row>
    <row r="463" spans="1:26" ht="15.75" customHeight="1" x14ac:dyDescent="0.25">
      <c r="A463" s="10"/>
      <c r="B463" s="12"/>
      <c r="C463" s="12"/>
      <c r="D463" s="12"/>
      <c r="E463" s="12"/>
      <c r="F463" s="12"/>
      <c r="G463" s="12"/>
      <c r="H463" s="12"/>
      <c r="I463" s="12"/>
      <c r="J463" s="12"/>
      <c r="K463" s="13"/>
      <c r="L463" s="11"/>
      <c r="M463" s="11"/>
      <c r="N463" s="12"/>
      <c r="O463" s="11"/>
      <c r="P463" s="12"/>
      <c r="Q463" s="13"/>
      <c r="R463" s="11"/>
      <c r="S463" s="11"/>
      <c r="T463" s="15"/>
      <c r="U463" s="10"/>
      <c r="V463" s="10"/>
      <c r="W463" s="10"/>
      <c r="X463" s="10"/>
      <c r="Y463" s="10"/>
      <c r="Z463" s="10"/>
    </row>
    <row r="464" spans="1:26" ht="15.75" customHeight="1" x14ac:dyDescent="0.25">
      <c r="A464" s="10"/>
      <c r="B464" s="12"/>
      <c r="C464" s="12"/>
      <c r="D464" s="12"/>
      <c r="E464" s="12"/>
      <c r="F464" s="12"/>
      <c r="G464" s="12"/>
      <c r="H464" s="12"/>
      <c r="I464" s="12"/>
      <c r="J464" s="12"/>
      <c r="K464" s="13"/>
      <c r="L464" s="11"/>
      <c r="M464" s="11"/>
      <c r="N464" s="12"/>
      <c r="O464" s="11"/>
      <c r="P464" s="12"/>
      <c r="Q464" s="13"/>
      <c r="R464" s="11"/>
      <c r="S464" s="11"/>
      <c r="T464" s="15"/>
      <c r="U464" s="10"/>
      <c r="V464" s="10"/>
      <c r="W464" s="10"/>
      <c r="X464" s="10"/>
      <c r="Y464" s="10"/>
      <c r="Z464" s="10"/>
    </row>
    <row r="465" spans="1:26" ht="15.75" customHeight="1" x14ac:dyDescent="0.25">
      <c r="A465" s="10"/>
      <c r="B465" s="12"/>
      <c r="C465" s="12"/>
      <c r="D465" s="12"/>
      <c r="E465" s="12"/>
      <c r="F465" s="12"/>
      <c r="G465" s="12"/>
      <c r="H465" s="12"/>
      <c r="I465" s="12"/>
      <c r="J465" s="12"/>
      <c r="K465" s="13"/>
      <c r="L465" s="11"/>
      <c r="M465" s="11"/>
      <c r="N465" s="12"/>
      <c r="O465" s="11"/>
      <c r="P465" s="12"/>
      <c r="Q465" s="13"/>
      <c r="R465" s="11"/>
      <c r="S465" s="11"/>
      <c r="T465" s="15"/>
      <c r="U465" s="10"/>
      <c r="V465" s="10"/>
      <c r="W465" s="10"/>
      <c r="X465" s="10"/>
      <c r="Y465" s="10"/>
      <c r="Z465" s="10"/>
    </row>
    <row r="466" spans="1:26" ht="15.75" customHeight="1" x14ac:dyDescent="0.25">
      <c r="A466" s="10"/>
      <c r="B466" s="12"/>
      <c r="C466" s="12"/>
      <c r="D466" s="12"/>
      <c r="E466" s="12"/>
      <c r="F466" s="12"/>
      <c r="G466" s="12"/>
      <c r="H466" s="12"/>
      <c r="I466" s="12"/>
      <c r="J466" s="12"/>
      <c r="K466" s="13"/>
      <c r="L466" s="11"/>
      <c r="M466" s="11"/>
      <c r="N466" s="12"/>
      <c r="O466" s="11"/>
      <c r="P466" s="12"/>
      <c r="Q466" s="13"/>
      <c r="R466" s="11"/>
      <c r="S466" s="11"/>
      <c r="T466" s="15"/>
      <c r="U466" s="10"/>
      <c r="V466" s="10"/>
      <c r="W466" s="10"/>
      <c r="X466" s="10"/>
      <c r="Y466" s="10"/>
      <c r="Z466" s="10"/>
    </row>
    <row r="467" spans="1:26" ht="15.75" customHeight="1" x14ac:dyDescent="0.25">
      <c r="A467" s="10"/>
      <c r="B467" s="12"/>
      <c r="C467" s="12"/>
      <c r="D467" s="12"/>
      <c r="E467" s="12"/>
      <c r="F467" s="12"/>
      <c r="G467" s="12"/>
      <c r="H467" s="12"/>
      <c r="I467" s="12"/>
      <c r="J467" s="12"/>
      <c r="K467" s="13"/>
      <c r="L467" s="11"/>
      <c r="M467" s="11"/>
      <c r="N467" s="12"/>
      <c r="O467" s="11"/>
      <c r="P467" s="12"/>
      <c r="Q467" s="13"/>
      <c r="R467" s="11"/>
      <c r="S467" s="11"/>
      <c r="T467" s="15"/>
      <c r="U467" s="10"/>
      <c r="V467" s="10"/>
      <c r="W467" s="10"/>
      <c r="X467" s="10"/>
      <c r="Y467" s="10"/>
      <c r="Z467" s="10"/>
    </row>
    <row r="468" spans="1:26" ht="15.75" customHeight="1" x14ac:dyDescent="0.25">
      <c r="A468" s="10"/>
      <c r="B468" s="12"/>
      <c r="C468" s="12"/>
      <c r="D468" s="12"/>
      <c r="E468" s="12"/>
      <c r="F468" s="12"/>
      <c r="G468" s="12"/>
      <c r="H468" s="12"/>
      <c r="I468" s="12"/>
      <c r="J468" s="12"/>
      <c r="K468" s="13"/>
      <c r="L468" s="11"/>
      <c r="M468" s="11"/>
      <c r="N468" s="12"/>
      <c r="O468" s="11"/>
      <c r="P468" s="12"/>
      <c r="Q468" s="13"/>
      <c r="R468" s="11"/>
      <c r="S468" s="11"/>
      <c r="T468" s="15"/>
      <c r="U468" s="10"/>
      <c r="V468" s="10"/>
      <c r="W468" s="10"/>
      <c r="X468" s="10"/>
      <c r="Y468" s="10"/>
      <c r="Z468" s="10"/>
    </row>
    <row r="469" spans="1:26" ht="15.75" customHeight="1" x14ac:dyDescent="0.25">
      <c r="A469" s="10"/>
      <c r="B469" s="12"/>
      <c r="C469" s="12"/>
      <c r="D469" s="12"/>
      <c r="E469" s="12"/>
      <c r="F469" s="12"/>
      <c r="G469" s="12"/>
      <c r="H469" s="12"/>
      <c r="I469" s="12"/>
      <c r="J469" s="12"/>
      <c r="K469" s="13"/>
      <c r="L469" s="11"/>
      <c r="M469" s="11"/>
      <c r="N469" s="12"/>
      <c r="O469" s="11"/>
      <c r="P469" s="12"/>
      <c r="Q469" s="13"/>
      <c r="R469" s="11"/>
      <c r="S469" s="11"/>
      <c r="T469" s="15"/>
      <c r="U469" s="10"/>
      <c r="V469" s="10"/>
      <c r="W469" s="10"/>
      <c r="X469" s="10"/>
      <c r="Y469" s="10"/>
      <c r="Z469" s="10"/>
    </row>
    <row r="470" spans="1:26" ht="15.75" customHeight="1" x14ac:dyDescent="0.25">
      <c r="A470" s="10"/>
      <c r="B470" s="12"/>
      <c r="C470" s="12"/>
      <c r="D470" s="12"/>
      <c r="E470" s="12"/>
      <c r="F470" s="12"/>
      <c r="G470" s="12"/>
      <c r="H470" s="12"/>
      <c r="I470" s="12"/>
      <c r="J470" s="12"/>
      <c r="K470" s="13"/>
      <c r="L470" s="11"/>
      <c r="M470" s="11"/>
      <c r="N470" s="12"/>
      <c r="O470" s="11"/>
      <c r="P470" s="12"/>
      <c r="Q470" s="13"/>
      <c r="R470" s="11"/>
      <c r="S470" s="11"/>
      <c r="T470" s="15"/>
      <c r="U470" s="10"/>
      <c r="V470" s="10"/>
      <c r="W470" s="10"/>
      <c r="X470" s="10"/>
      <c r="Y470" s="10"/>
      <c r="Z470" s="10"/>
    </row>
    <row r="471" spans="1:26" ht="15.75" customHeight="1" x14ac:dyDescent="0.25">
      <c r="A471" s="10"/>
      <c r="B471" s="12"/>
      <c r="C471" s="12"/>
      <c r="D471" s="12"/>
      <c r="E471" s="12"/>
      <c r="F471" s="12"/>
      <c r="G471" s="12"/>
      <c r="H471" s="12"/>
      <c r="I471" s="12"/>
      <c r="J471" s="12"/>
      <c r="K471" s="13"/>
      <c r="L471" s="11"/>
      <c r="M471" s="11"/>
      <c r="N471" s="12"/>
      <c r="O471" s="11"/>
      <c r="P471" s="12"/>
      <c r="Q471" s="13"/>
      <c r="R471" s="11"/>
      <c r="S471" s="11"/>
      <c r="T471" s="15"/>
      <c r="U471" s="10"/>
      <c r="V471" s="10"/>
      <c r="W471" s="10"/>
      <c r="X471" s="10"/>
      <c r="Y471" s="10"/>
      <c r="Z471" s="10"/>
    </row>
    <row r="472" spans="1:26" ht="15.75" customHeight="1" x14ac:dyDescent="0.25">
      <c r="A472" s="10"/>
      <c r="B472" s="12"/>
      <c r="C472" s="12"/>
      <c r="D472" s="12"/>
      <c r="E472" s="12"/>
      <c r="F472" s="12"/>
      <c r="G472" s="12"/>
      <c r="H472" s="12"/>
      <c r="I472" s="12"/>
      <c r="J472" s="12"/>
      <c r="K472" s="13"/>
      <c r="L472" s="11"/>
      <c r="M472" s="11"/>
      <c r="N472" s="12"/>
      <c r="O472" s="11"/>
      <c r="P472" s="12"/>
      <c r="Q472" s="13"/>
      <c r="R472" s="11"/>
      <c r="S472" s="11"/>
      <c r="T472" s="15"/>
      <c r="U472" s="10"/>
      <c r="V472" s="10"/>
      <c r="W472" s="10"/>
      <c r="X472" s="10"/>
      <c r="Y472" s="10"/>
      <c r="Z472" s="10"/>
    </row>
    <row r="473" spans="1:26" ht="15.75" customHeight="1" x14ac:dyDescent="0.25">
      <c r="A473" s="10"/>
      <c r="B473" s="12"/>
      <c r="C473" s="12"/>
      <c r="D473" s="12"/>
      <c r="E473" s="12"/>
      <c r="F473" s="12"/>
      <c r="G473" s="12"/>
      <c r="H473" s="12"/>
      <c r="I473" s="12"/>
      <c r="J473" s="12"/>
      <c r="K473" s="13"/>
      <c r="L473" s="11"/>
      <c r="M473" s="11"/>
      <c r="N473" s="12"/>
      <c r="O473" s="11"/>
      <c r="P473" s="12"/>
      <c r="Q473" s="13"/>
      <c r="R473" s="11"/>
      <c r="S473" s="11"/>
      <c r="T473" s="15"/>
      <c r="U473" s="10"/>
      <c r="V473" s="10"/>
      <c r="W473" s="10"/>
      <c r="X473" s="10"/>
      <c r="Y473" s="10"/>
      <c r="Z473" s="10"/>
    </row>
    <row r="474" spans="1:26" ht="15.75" customHeight="1" x14ac:dyDescent="0.25">
      <c r="A474" s="10"/>
      <c r="B474" s="12"/>
      <c r="C474" s="12"/>
      <c r="D474" s="12"/>
      <c r="E474" s="12"/>
      <c r="F474" s="12"/>
      <c r="G474" s="12"/>
      <c r="H474" s="12"/>
      <c r="I474" s="12"/>
      <c r="J474" s="12"/>
      <c r="K474" s="13"/>
      <c r="L474" s="11"/>
      <c r="M474" s="11"/>
      <c r="N474" s="12"/>
      <c r="O474" s="11"/>
      <c r="P474" s="12"/>
      <c r="Q474" s="13"/>
      <c r="R474" s="11"/>
      <c r="S474" s="11"/>
      <c r="T474" s="15"/>
      <c r="U474" s="10"/>
      <c r="V474" s="10"/>
      <c r="W474" s="10"/>
      <c r="X474" s="10"/>
      <c r="Y474" s="10"/>
      <c r="Z474" s="10"/>
    </row>
    <row r="475" spans="1:26" ht="15.75" customHeight="1" x14ac:dyDescent="0.25">
      <c r="A475" s="10"/>
      <c r="B475" s="12"/>
      <c r="C475" s="12"/>
      <c r="D475" s="12"/>
      <c r="E475" s="12"/>
      <c r="F475" s="12"/>
      <c r="G475" s="12"/>
      <c r="H475" s="12"/>
      <c r="I475" s="12"/>
      <c r="J475" s="12"/>
      <c r="K475" s="13"/>
      <c r="L475" s="11"/>
      <c r="M475" s="11"/>
      <c r="N475" s="12"/>
      <c r="O475" s="11"/>
      <c r="P475" s="12"/>
      <c r="Q475" s="13"/>
      <c r="R475" s="11"/>
      <c r="S475" s="11"/>
      <c r="T475" s="15"/>
      <c r="U475" s="10"/>
      <c r="V475" s="10"/>
      <c r="W475" s="10"/>
      <c r="X475" s="10"/>
      <c r="Y475" s="10"/>
      <c r="Z475" s="10"/>
    </row>
    <row r="476" spans="1:26" ht="15.75" customHeight="1" x14ac:dyDescent="0.25">
      <c r="A476" s="10"/>
      <c r="B476" s="12"/>
      <c r="C476" s="12"/>
      <c r="D476" s="12"/>
      <c r="E476" s="12"/>
      <c r="F476" s="12"/>
      <c r="G476" s="12"/>
      <c r="H476" s="12"/>
      <c r="I476" s="12"/>
      <c r="J476" s="12"/>
      <c r="K476" s="13"/>
      <c r="L476" s="11"/>
      <c r="M476" s="11"/>
      <c r="N476" s="12"/>
      <c r="O476" s="11"/>
      <c r="P476" s="12"/>
      <c r="Q476" s="13"/>
      <c r="R476" s="11"/>
      <c r="S476" s="11"/>
      <c r="T476" s="15"/>
      <c r="U476" s="10"/>
      <c r="V476" s="10"/>
      <c r="W476" s="10"/>
      <c r="X476" s="10"/>
      <c r="Y476" s="10"/>
      <c r="Z476" s="10"/>
    </row>
    <row r="477" spans="1:26" ht="15.75" customHeight="1" x14ac:dyDescent="0.25">
      <c r="A477" s="10"/>
      <c r="B477" s="12"/>
      <c r="C477" s="12"/>
      <c r="D477" s="12"/>
      <c r="E477" s="12"/>
      <c r="F477" s="12"/>
      <c r="G477" s="12"/>
      <c r="H477" s="12"/>
      <c r="I477" s="12"/>
      <c r="J477" s="12"/>
      <c r="K477" s="13"/>
      <c r="L477" s="11"/>
      <c r="M477" s="11"/>
      <c r="N477" s="12"/>
      <c r="O477" s="11"/>
      <c r="P477" s="12"/>
      <c r="Q477" s="13"/>
      <c r="R477" s="11"/>
      <c r="S477" s="11"/>
      <c r="T477" s="15"/>
      <c r="U477" s="10"/>
      <c r="V477" s="10"/>
      <c r="W477" s="10"/>
      <c r="X477" s="10"/>
      <c r="Y477" s="10"/>
      <c r="Z477" s="10"/>
    </row>
    <row r="478" spans="1:26" ht="15.75" customHeight="1" x14ac:dyDescent="0.25">
      <c r="A478" s="10"/>
      <c r="B478" s="12"/>
      <c r="C478" s="12"/>
      <c r="D478" s="12"/>
      <c r="E478" s="12"/>
      <c r="F478" s="12"/>
      <c r="G478" s="12"/>
      <c r="H478" s="12"/>
      <c r="I478" s="12"/>
      <c r="J478" s="12"/>
      <c r="K478" s="13"/>
      <c r="L478" s="11"/>
      <c r="M478" s="11"/>
      <c r="N478" s="12"/>
      <c r="O478" s="11"/>
      <c r="P478" s="12"/>
      <c r="Q478" s="13"/>
      <c r="R478" s="11"/>
      <c r="S478" s="11"/>
      <c r="T478" s="15"/>
      <c r="U478" s="10"/>
      <c r="V478" s="10"/>
      <c r="W478" s="10"/>
      <c r="X478" s="10"/>
      <c r="Y478" s="10"/>
      <c r="Z478" s="10"/>
    </row>
    <row r="479" spans="1:26" ht="15.75" customHeight="1" x14ac:dyDescent="0.25">
      <c r="A479" s="10"/>
      <c r="B479" s="12"/>
      <c r="C479" s="12"/>
      <c r="D479" s="12"/>
      <c r="E479" s="12"/>
      <c r="F479" s="12"/>
      <c r="G479" s="12"/>
      <c r="H479" s="12"/>
      <c r="I479" s="12"/>
      <c r="J479" s="12"/>
      <c r="K479" s="13"/>
      <c r="L479" s="11"/>
      <c r="M479" s="11"/>
      <c r="N479" s="12"/>
      <c r="O479" s="11"/>
      <c r="P479" s="12"/>
      <c r="Q479" s="13"/>
      <c r="R479" s="11"/>
      <c r="S479" s="11"/>
      <c r="T479" s="15"/>
      <c r="U479" s="10"/>
      <c r="V479" s="10"/>
      <c r="W479" s="10"/>
      <c r="X479" s="10"/>
      <c r="Y479" s="10"/>
      <c r="Z479" s="10"/>
    </row>
    <row r="480" spans="1:26" ht="15.75" customHeight="1" x14ac:dyDescent="0.25">
      <c r="A480" s="10"/>
      <c r="B480" s="12"/>
      <c r="C480" s="12"/>
      <c r="D480" s="12"/>
      <c r="E480" s="12"/>
      <c r="F480" s="12"/>
      <c r="G480" s="12"/>
      <c r="H480" s="12"/>
      <c r="I480" s="12"/>
      <c r="J480" s="12"/>
      <c r="K480" s="13"/>
      <c r="L480" s="11"/>
      <c r="M480" s="11"/>
      <c r="N480" s="12"/>
      <c r="O480" s="11"/>
      <c r="P480" s="12"/>
      <c r="Q480" s="13"/>
      <c r="R480" s="11"/>
      <c r="S480" s="11"/>
      <c r="T480" s="15"/>
      <c r="U480" s="10"/>
      <c r="V480" s="10"/>
      <c r="W480" s="10"/>
      <c r="X480" s="10"/>
      <c r="Y480" s="10"/>
      <c r="Z480" s="10"/>
    </row>
    <row r="481" spans="1:26" ht="15.75" customHeight="1" x14ac:dyDescent="0.25">
      <c r="A481" s="10"/>
      <c r="B481" s="12"/>
      <c r="C481" s="12"/>
      <c r="D481" s="12"/>
      <c r="E481" s="12"/>
      <c r="F481" s="12"/>
      <c r="G481" s="12"/>
      <c r="H481" s="12"/>
      <c r="I481" s="12"/>
      <c r="J481" s="12"/>
      <c r="K481" s="13"/>
      <c r="L481" s="11"/>
      <c r="M481" s="11"/>
      <c r="N481" s="12"/>
      <c r="O481" s="11"/>
      <c r="P481" s="12"/>
      <c r="Q481" s="13"/>
      <c r="R481" s="11"/>
      <c r="S481" s="11"/>
      <c r="T481" s="15"/>
      <c r="U481" s="10"/>
      <c r="V481" s="10"/>
      <c r="W481" s="10"/>
      <c r="X481" s="10"/>
      <c r="Y481" s="10"/>
      <c r="Z481" s="10"/>
    </row>
    <row r="482" spans="1:26" ht="15.75" customHeight="1" x14ac:dyDescent="0.25">
      <c r="A482" s="10"/>
      <c r="B482" s="12"/>
      <c r="C482" s="12"/>
      <c r="D482" s="12"/>
      <c r="E482" s="12"/>
      <c r="F482" s="12"/>
      <c r="G482" s="12"/>
      <c r="H482" s="12"/>
      <c r="I482" s="12"/>
      <c r="J482" s="12"/>
      <c r="K482" s="13"/>
      <c r="L482" s="11"/>
      <c r="M482" s="11"/>
      <c r="N482" s="12"/>
      <c r="O482" s="11"/>
      <c r="P482" s="12"/>
      <c r="Q482" s="13"/>
      <c r="R482" s="11"/>
      <c r="S482" s="11"/>
      <c r="T482" s="15"/>
      <c r="U482" s="10"/>
      <c r="V482" s="10"/>
      <c r="W482" s="10"/>
      <c r="X482" s="10"/>
      <c r="Y482" s="10"/>
      <c r="Z482" s="10"/>
    </row>
    <row r="483" spans="1:26" ht="15.75" customHeight="1" x14ac:dyDescent="0.25">
      <c r="A483" s="10"/>
      <c r="B483" s="12"/>
      <c r="C483" s="12"/>
      <c r="D483" s="12"/>
      <c r="E483" s="12"/>
      <c r="F483" s="12"/>
      <c r="G483" s="12"/>
      <c r="H483" s="12"/>
      <c r="I483" s="12"/>
      <c r="J483" s="12"/>
      <c r="K483" s="13"/>
      <c r="L483" s="11"/>
      <c r="M483" s="11"/>
      <c r="N483" s="12"/>
      <c r="O483" s="11"/>
      <c r="P483" s="12"/>
      <c r="Q483" s="13"/>
      <c r="R483" s="11"/>
      <c r="S483" s="11"/>
      <c r="T483" s="15"/>
      <c r="U483" s="10"/>
      <c r="V483" s="10"/>
      <c r="W483" s="10"/>
      <c r="X483" s="10"/>
      <c r="Y483" s="10"/>
      <c r="Z483" s="10"/>
    </row>
    <row r="484" spans="1:26" ht="15.75" customHeight="1" x14ac:dyDescent="0.25">
      <c r="A484" s="10"/>
      <c r="B484" s="12"/>
      <c r="C484" s="12"/>
      <c r="D484" s="12"/>
      <c r="E484" s="12"/>
      <c r="F484" s="12"/>
      <c r="G484" s="12"/>
      <c r="H484" s="12"/>
      <c r="I484" s="12"/>
      <c r="J484" s="12"/>
      <c r="K484" s="13"/>
      <c r="L484" s="11"/>
      <c r="M484" s="11"/>
      <c r="N484" s="12"/>
      <c r="O484" s="11"/>
      <c r="P484" s="12"/>
      <c r="Q484" s="13"/>
      <c r="R484" s="11"/>
      <c r="S484" s="11"/>
      <c r="T484" s="15"/>
      <c r="U484" s="10"/>
      <c r="V484" s="10"/>
      <c r="W484" s="10"/>
      <c r="X484" s="10"/>
      <c r="Y484" s="10"/>
      <c r="Z484" s="10"/>
    </row>
    <row r="485" spans="1:26" ht="15.75" customHeight="1" x14ac:dyDescent="0.25">
      <c r="A485" s="10"/>
      <c r="B485" s="12"/>
      <c r="C485" s="12"/>
      <c r="D485" s="12"/>
      <c r="E485" s="12"/>
      <c r="F485" s="12"/>
      <c r="G485" s="12"/>
      <c r="H485" s="12"/>
      <c r="I485" s="12"/>
      <c r="J485" s="12"/>
      <c r="K485" s="13"/>
      <c r="L485" s="11"/>
      <c r="M485" s="11"/>
      <c r="N485" s="12"/>
      <c r="O485" s="11"/>
      <c r="P485" s="12"/>
      <c r="Q485" s="13"/>
      <c r="R485" s="11"/>
      <c r="S485" s="11"/>
      <c r="T485" s="15"/>
      <c r="U485" s="10"/>
      <c r="V485" s="10"/>
      <c r="W485" s="10"/>
      <c r="X485" s="10"/>
      <c r="Y485" s="10"/>
      <c r="Z485" s="10"/>
    </row>
    <row r="486" spans="1:26" ht="15.75" customHeight="1" x14ac:dyDescent="0.25">
      <c r="A486" s="10"/>
      <c r="B486" s="12"/>
      <c r="C486" s="12"/>
      <c r="D486" s="12"/>
      <c r="E486" s="12"/>
      <c r="F486" s="12"/>
      <c r="G486" s="12"/>
      <c r="H486" s="12"/>
      <c r="I486" s="12"/>
      <c r="J486" s="12"/>
      <c r="K486" s="13"/>
      <c r="L486" s="11"/>
      <c r="M486" s="11"/>
      <c r="N486" s="12"/>
      <c r="O486" s="11"/>
      <c r="P486" s="12"/>
      <c r="Q486" s="13"/>
      <c r="R486" s="11"/>
      <c r="S486" s="11"/>
      <c r="T486" s="15"/>
      <c r="U486" s="10"/>
      <c r="V486" s="10"/>
      <c r="W486" s="10"/>
      <c r="X486" s="10"/>
      <c r="Y486" s="10"/>
      <c r="Z486" s="10"/>
    </row>
    <row r="487" spans="1:26" ht="15.75" customHeight="1" x14ac:dyDescent="0.25">
      <c r="A487" s="10"/>
      <c r="B487" s="12"/>
      <c r="C487" s="12"/>
      <c r="D487" s="12"/>
      <c r="E487" s="12"/>
      <c r="F487" s="12"/>
      <c r="G487" s="12"/>
      <c r="H487" s="12"/>
      <c r="I487" s="12"/>
      <c r="J487" s="12"/>
      <c r="K487" s="13"/>
      <c r="L487" s="11"/>
      <c r="M487" s="11"/>
      <c r="N487" s="12"/>
      <c r="O487" s="11"/>
      <c r="P487" s="12"/>
      <c r="Q487" s="13"/>
      <c r="R487" s="11"/>
      <c r="S487" s="11"/>
      <c r="T487" s="15"/>
      <c r="U487" s="10"/>
      <c r="V487" s="10"/>
      <c r="W487" s="10"/>
      <c r="X487" s="10"/>
      <c r="Y487" s="10"/>
      <c r="Z487" s="10"/>
    </row>
    <row r="488" spans="1:26" ht="15.75" customHeight="1" x14ac:dyDescent="0.25">
      <c r="A488" s="10"/>
      <c r="B488" s="12"/>
      <c r="C488" s="12"/>
      <c r="D488" s="12"/>
      <c r="E488" s="12"/>
      <c r="F488" s="12"/>
      <c r="G488" s="12"/>
      <c r="H488" s="12"/>
      <c r="I488" s="12"/>
      <c r="J488" s="12"/>
      <c r="K488" s="13"/>
      <c r="L488" s="11"/>
      <c r="M488" s="11"/>
      <c r="N488" s="12"/>
      <c r="O488" s="11"/>
      <c r="P488" s="12"/>
      <c r="Q488" s="13"/>
      <c r="R488" s="11"/>
      <c r="S488" s="11"/>
      <c r="T488" s="15"/>
      <c r="U488" s="10"/>
      <c r="V488" s="10"/>
      <c r="W488" s="10"/>
      <c r="X488" s="10"/>
      <c r="Y488" s="10"/>
      <c r="Z488" s="10"/>
    </row>
    <row r="489" spans="1:26" ht="15.75" customHeight="1" x14ac:dyDescent="0.25">
      <c r="A489" s="10"/>
      <c r="B489" s="12"/>
      <c r="C489" s="12"/>
      <c r="D489" s="12"/>
      <c r="E489" s="12"/>
      <c r="F489" s="12"/>
      <c r="G489" s="12"/>
      <c r="H489" s="12"/>
      <c r="I489" s="12"/>
      <c r="J489" s="12"/>
      <c r="K489" s="13"/>
      <c r="L489" s="11"/>
      <c r="M489" s="11"/>
      <c r="N489" s="12"/>
      <c r="O489" s="11"/>
      <c r="P489" s="12"/>
      <c r="Q489" s="13"/>
      <c r="R489" s="11"/>
      <c r="S489" s="11"/>
      <c r="T489" s="15"/>
      <c r="U489" s="10"/>
      <c r="V489" s="10"/>
      <c r="W489" s="10"/>
      <c r="X489" s="10"/>
      <c r="Y489" s="10"/>
      <c r="Z489" s="10"/>
    </row>
    <row r="490" spans="1:26" ht="15.75" customHeight="1" x14ac:dyDescent="0.25">
      <c r="A490" s="10"/>
      <c r="B490" s="12"/>
      <c r="C490" s="12"/>
      <c r="D490" s="12"/>
      <c r="E490" s="12"/>
      <c r="F490" s="12"/>
      <c r="G490" s="12"/>
      <c r="H490" s="12"/>
      <c r="I490" s="12"/>
      <c r="J490" s="12"/>
      <c r="K490" s="13"/>
      <c r="L490" s="11"/>
      <c r="M490" s="11"/>
      <c r="N490" s="12"/>
      <c r="O490" s="11"/>
      <c r="P490" s="12"/>
      <c r="Q490" s="13"/>
      <c r="R490" s="11"/>
      <c r="S490" s="11"/>
      <c r="T490" s="15"/>
      <c r="U490" s="10"/>
      <c r="V490" s="10"/>
      <c r="W490" s="10"/>
      <c r="X490" s="10"/>
      <c r="Y490" s="10"/>
      <c r="Z490" s="10"/>
    </row>
    <row r="491" spans="1:26" ht="15.75" customHeight="1" x14ac:dyDescent="0.25">
      <c r="A491" s="10"/>
      <c r="B491" s="12"/>
      <c r="C491" s="12"/>
      <c r="D491" s="12"/>
      <c r="E491" s="12"/>
      <c r="F491" s="12"/>
      <c r="G491" s="12"/>
      <c r="H491" s="12"/>
      <c r="I491" s="12"/>
      <c r="J491" s="12"/>
      <c r="K491" s="13"/>
      <c r="L491" s="11"/>
      <c r="M491" s="11"/>
      <c r="N491" s="12"/>
      <c r="O491" s="11"/>
      <c r="P491" s="12"/>
      <c r="Q491" s="13"/>
      <c r="R491" s="11"/>
      <c r="S491" s="11"/>
      <c r="T491" s="15"/>
      <c r="U491" s="10"/>
      <c r="V491" s="10"/>
      <c r="W491" s="10"/>
      <c r="X491" s="10"/>
      <c r="Y491" s="10"/>
      <c r="Z491" s="10"/>
    </row>
    <row r="492" spans="1:26" ht="15.75" customHeight="1" x14ac:dyDescent="0.25">
      <c r="A492" s="10"/>
      <c r="B492" s="12"/>
      <c r="C492" s="12"/>
      <c r="D492" s="12"/>
      <c r="E492" s="12"/>
      <c r="F492" s="12"/>
      <c r="G492" s="12"/>
      <c r="H492" s="12"/>
      <c r="I492" s="12"/>
      <c r="J492" s="12"/>
      <c r="K492" s="13"/>
      <c r="L492" s="11"/>
      <c r="M492" s="11"/>
      <c r="N492" s="12"/>
      <c r="O492" s="11"/>
      <c r="P492" s="12"/>
      <c r="Q492" s="13"/>
      <c r="R492" s="11"/>
      <c r="S492" s="11"/>
      <c r="T492" s="15"/>
      <c r="U492" s="10"/>
      <c r="V492" s="10"/>
      <c r="W492" s="10"/>
      <c r="X492" s="10"/>
      <c r="Y492" s="10"/>
      <c r="Z492" s="10"/>
    </row>
    <row r="493" spans="1:26" ht="15.75" customHeight="1" x14ac:dyDescent="0.25">
      <c r="A493" s="10"/>
      <c r="B493" s="12"/>
      <c r="C493" s="12"/>
      <c r="D493" s="12"/>
      <c r="E493" s="12"/>
      <c r="F493" s="12"/>
      <c r="G493" s="12"/>
      <c r="H493" s="12"/>
      <c r="I493" s="12"/>
      <c r="J493" s="12"/>
      <c r="K493" s="13"/>
      <c r="L493" s="11"/>
      <c r="M493" s="11"/>
      <c r="N493" s="12"/>
      <c r="O493" s="11"/>
      <c r="P493" s="12"/>
      <c r="Q493" s="13"/>
      <c r="R493" s="11"/>
      <c r="S493" s="11"/>
      <c r="T493" s="15"/>
      <c r="U493" s="10"/>
      <c r="V493" s="10"/>
      <c r="W493" s="10"/>
      <c r="X493" s="10"/>
      <c r="Y493" s="10"/>
      <c r="Z493" s="10"/>
    </row>
    <row r="494" spans="1:26" ht="15.75" customHeight="1" x14ac:dyDescent="0.25">
      <c r="A494" s="10"/>
      <c r="B494" s="12"/>
      <c r="C494" s="12"/>
      <c r="D494" s="12"/>
      <c r="E494" s="12"/>
      <c r="F494" s="12"/>
      <c r="G494" s="12"/>
      <c r="H494" s="12"/>
      <c r="I494" s="12"/>
      <c r="J494" s="12"/>
      <c r="K494" s="13"/>
      <c r="L494" s="11"/>
      <c r="M494" s="11"/>
      <c r="N494" s="12"/>
      <c r="O494" s="11"/>
      <c r="P494" s="12"/>
      <c r="Q494" s="13"/>
      <c r="R494" s="11"/>
      <c r="S494" s="11"/>
      <c r="T494" s="15"/>
      <c r="U494" s="10"/>
      <c r="V494" s="10"/>
      <c r="W494" s="10"/>
      <c r="X494" s="10"/>
      <c r="Y494" s="10"/>
      <c r="Z494" s="10"/>
    </row>
    <row r="495" spans="1:26" ht="15.75" customHeight="1" x14ac:dyDescent="0.25">
      <c r="A495" s="10"/>
      <c r="B495" s="12"/>
      <c r="C495" s="12"/>
      <c r="D495" s="12"/>
      <c r="E495" s="12"/>
      <c r="F495" s="12"/>
      <c r="G495" s="12"/>
      <c r="H495" s="12"/>
      <c r="I495" s="12"/>
      <c r="J495" s="12"/>
      <c r="K495" s="13"/>
      <c r="L495" s="11"/>
      <c r="M495" s="11"/>
      <c r="N495" s="12"/>
      <c r="O495" s="11"/>
      <c r="P495" s="12"/>
      <c r="Q495" s="13"/>
      <c r="R495" s="11"/>
      <c r="S495" s="11"/>
      <c r="T495" s="15"/>
      <c r="U495" s="10"/>
      <c r="V495" s="10"/>
      <c r="W495" s="10"/>
      <c r="X495" s="10"/>
      <c r="Y495" s="10"/>
      <c r="Z495" s="10"/>
    </row>
    <row r="496" spans="1:26" ht="15.75" customHeight="1" x14ac:dyDescent="0.25">
      <c r="A496" s="10"/>
      <c r="B496" s="12"/>
      <c r="C496" s="12"/>
      <c r="D496" s="12"/>
      <c r="E496" s="12"/>
      <c r="F496" s="12"/>
      <c r="G496" s="12"/>
      <c r="H496" s="12"/>
      <c r="I496" s="12"/>
      <c r="J496" s="12"/>
      <c r="K496" s="13"/>
      <c r="L496" s="11"/>
      <c r="M496" s="11"/>
      <c r="N496" s="12"/>
      <c r="O496" s="11"/>
      <c r="P496" s="12"/>
      <c r="Q496" s="13"/>
      <c r="R496" s="11"/>
      <c r="S496" s="11"/>
      <c r="T496" s="15"/>
      <c r="U496" s="10"/>
      <c r="V496" s="10"/>
      <c r="W496" s="10"/>
      <c r="X496" s="10"/>
      <c r="Y496" s="10"/>
      <c r="Z496" s="10"/>
    </row>
    <row r="497" spans="1:26" ht="15.75" customHeight="1" x14ac:dyDescent="0.25">
      <c r="A497" s="10"/>
      <c r="B497" s="12"/>
      <c r="C497" s="12"/>
      <c r="D497" s="12"/>
      <c r="E497" s="12"/>
      <c r="F497" s="12"/>
      <c r="G497" s="12"/>
      <c r="H497" s="12"/>
      <c r="I497" s="12"/>
      <c r="J497" s="12"/>
      <c r="K497" s="13"/>
      <c r="L497" s="11"/>
      <c r="M497" s="11"/>
      <c r="N497" s="12"/>
      <c r="O497" s="11"/>
      <c r="P497" s="12"/>
      <c r="Q497" s="13"/>
      <c r="R497" s="11"/>
      <c r="S497" s="11"/>
      <c r="T497" s="15"/>
      <c r="U497" s="10"/>
      <c r="V497" s="10"/>
      <c r="W497" s="10"/>
      <c r="X497" s="10"/>
      <c r="Y497" s="10"/>
      <c r="Z497" s="10"/>
    </row>
    <row r="498" spans="1:26" ht="15.75" customHeight="1" x14ac:dyDescent="0.25">
      <c r="A498" s="10"/>
      <c r="B498" s="12"/>
      <c r="C498" s="12"/>
      <c r="D498" s="12"/>
      <c r="E498" s="12"/>
      <c r="F498" s="12"/>
      <c r="G498" s="12"/>
      <c r="H498" s="12"/>
      <c r="I498" s="12"/>
      <c r="J498" s="12"/>
      <c r="K498" s="13"/>
      <c r="L498" s="11"/>
      <c r="M498" s="11"/>
      <c r="N498" s="12"/>
      <c r="O498" s="11"/>
      <c r="P498" s="12"/>
      <c r="Q498" s="13"/>
      <c r="R498" s="11"/>
      <c r="S498" s="11"/>
      <c r="T498" s="15"/>
      <c r="U498" s="10"/>
      <c r="V498" s="10"/>
      <c r="W498" s="10"/>
      <c r="X498" s="10"/>
      <c r="Y498" s="10"/>
      <c r="Z498" s="10"/>
    </row>
    <row r="499" spans="1:26" ht="15.75" customHeight="1" x14ac:dyDescent="0.25">
      <c r="A499" s="10"/>
      <c r="B499" s="12"/>
      <c r="C499" s="12"/>
      <c r="D499" s="12"/>
      <c r="E499" s="12"/>
      <c r="F499" s="12"/>
      <c r="G499" s="12"/>
      <c r="H499" s="12"/>
      <c r="I499" s="12"/>
      <c r="J499" s="12"/>
      <c r="K499" s="13"/>
      <c r="L499" s="11"/>
      <c r="M499" s="11"/>
      <c r="N499" s="12"/>
      <c r="O499" s="11"/>
      <c r="P499" s="12"/>
      <c r="Q499" s="13"/>
      <c r="R499" s="11"/>
      <c r="S499" s="11"/>
      <c r="T499" s="15"/>
      <c r="U499" s="10"/>
      <c r="V499" s="10"/>
      <c r="W499" s="10"/>
      <c r="X499" s="10"/>
      <c r="Y499" s="10"/>
      <c r="Z499" s="10"/>
    </row>
    <row r="500" spans="1:26" ht="15.75" customHeight="1" x14ac:dyDescent="0.25">
      <c r="A500" s="10"/>
      <c r="B500" s="12"/>
      <c r="C500" s="12"/>
      <c r="D500" s="12"/>
      <c r="E500" s="12"/>
      <c r="F500" s="12"/>
      <c r="G500" s="12"/>
      <c r="H500" s="12"/>
      <c r="I500" s="12"/>
      <c r="J500" s="12"/>
      <c r="K500" s="13"/>
      <c r="L500" s="11"/>
      <c r="M500" s="11"/>
      <c r="N500" s="12"/>
      <c r="O500" s="11"/>
      <c r="P500" s="12"/>
      <c r="Q500" s="13"/>
      <c r="R500" s="11"/>
      <c r="S500" s="11"/>
      <c r="T500" s="15"/>
      <c r="U500" s="10"/>
      <c r="V500" s="10"/>
      <c r="W500" s="10"/>
      <c r="X500" s="10"/>
      <c r="Y500" s="10"/>
      <c r="Z500" s="10"/>
    </row>
    <row r="501" spans="1:26" ht="15.75" customHeight="1" x14ac:dyDescent="0.25">
      <c r="A501" s="10"/>
      <c r="B501" s="12"/>
      <c r="C501" s="12"/>
      <c r="D501" s="12"/>
      <c r="E501" s="12"/>
      <c r="F501" s="12"/>
      <c r="G501" s="12"/>
      <c r="H501" s="12"/>
      <c r="I501" s="12"/>
      <c r="J501" s="12"/>
      <c r="K501" s="13"/>
      <c r="L501" s="11"/>
      <c r="M501" s="11"/>
      <c r="N501" s="12"/>
      <c r="O501" s="11"/>
      <c r="P501" s="12"/>
      <c r="Q501" s="13"/>
      <c r="R501" s="11"/>
      <c r="S501" s="11"/>
      <c r="T501" s="15"/>
      <c r="U501" s="10"/>
      <c r="V501" s="10"/>
      <c r="W501" s="10"/>
      <c r="X501" s="10"/>
      <c r="Y501" s="10"/>
      <c r="Z501" s="10"/>
    </row>
    <row r="502" spans="1:26" ht="15.75" customHeight="1" x14ac:dyDescent="0.25">
      <c r="A502" s="10"/>
      <c r="B502" s="12"/>
      <c r="C502" s="12"/>
      <c r="D502" s="12"/>
      <c r="E502" s="12"/>
      <c r="F502" s="12"/>
      <c r="G502" s="12"/>
      <c r="H502" s="12"/>
      <c r="I502" s="12"/>
      <c r="J502" s="12"/>
      <c r="K502" s="13"/>
      <c r="L502" s="11"/>
      <c r="M502" s="11"/>
      <c r="N502" s="12"/>
      <c r="O502" s="11"/>
      <c r="P502" s="12"/>
      <c r="Q502" s="13"/>
      <c r="R502" s="11"/>
      <c r="S502" s="11"/>
      <c r="T502" s="15"/>
      <c r="U502" s="10"/>
      <c r="V502" s="10"/>
      <c r="W502" s="10"/>
      <c r="X502" s="10"/>
      <c r="Y502" s="10"/>
      <c r="Z502" s="10"/>
    </row>
    <row r="503" spans="1:26" ht="15.75" customHeight="1" x14ac:dyDescent="0.25">
      <c r="A503" s="10"/>
      <c r="B503" s="12"/>
      <c r="C503" s="12"/>
      <c r="D503" s="12"/>
      <c r="E503" s="12"/>
      <c r="F503" s="12"/>
      <c r="G503" s="12"/>
      <c r="H503" s="12"/>
      <c r="I503" s="12"/>
      <c r="J503" s="12"/>
      <c r="K503" s="13"/>
      <c r="L503" s="11"/>
      <c r="M503" s="11"/>
      <c r="N503" s="12"/>
      <c r="O503" s="11"/>
      <c r="P503" s="12"/>
      <c r="Q503" s="13"/>
      <c r="R503" s="11"/>
      <c r="S503" s="11"/>
      <c r="T503" s="15"/>
      <c r="U503" s="10"/>
      <c r="V503" s="10"/>
      <c r="W503" s="10"/>
      <c r="X503" s="10"/>
      <c r="Y503" s="10"/>
      <c r="Z503" s="10"/>
    </row>
    <row r="504" spans="1:26" ht="15.75" customHeight="1" x14ac:dyDescent="0.25">
      <c r="A504" s="10"/>
      <c r="B504" s="12"/>
      <c r="C504" s="12"/>
      <c r="D504" s="12"/>
      <c r="E504" s="12"/>
      <c r="F504" s="12"/>
      <c r="G504" s="12"/>
      <c r="H504" s="12"/>
      <c r="I504" s="12"/>
      <c r="J504" s="12"/>
      <c r="K504" s="13"/>
      <c r="L504" s="11"/>
      <c r="M504" s="11"/>
      <c r="N504" s="12"/>
      <c r="O504" s="11"/>
      <c r="P504" s="12"/>
      <c r="Q504" s="13"/>
      <c r="R504" s="11"/>
      <c r="S504" s="11"/>
      <c r="T504" s="15"/>
      <c r="U504" s="10"/>
      <c r="V504" s="10"/>
      <c r="W504" s="10"/>
      <c r="X504" s="10"/>
      <c r="Y504" s="10"/>
      <c r="Z504" s="10"/>
    </row>
    <row r="505" spans="1:26" ht="15.75" customHeight="1" x14ac:dyDescent="0.25">
      <c r="A505" s="10"/>
      <c r="B505" s="12"/>
      <c r="C505" s="12"/>
      <c r="D505" s="12"/>
      <c r="E505" s="12"/>
      <c r="F505" s="12"/>
      <c r="G505" s="12"/>
      <c r="H505" s="12"/>
      <c r="I505" s="12"/>
      <c r="J505" s="12"/>
      <c r="K505" s="13"/>
      <c r="L505" s="11"/>
      <c r="M505" s="11"/>
      <c r="N505" s="12"/>
      <c r="O505" s="11"/>
      <c r="P505" s="12"/>
      <c r="Q505" s="13"/>
      <c r="R505" s="11"/>
      <c r="S505" s="11"/>
      <c r="T505" s="15"/>
      <c r="U505" s="10"/>
      <c r="V505" s="10"/>
      <c r="W505" s="10"/>
      <c r="X505" s="10"/>
      <c r="Y505" s="10"/>
      <c r="Z505" s="10"/>
    </row>
    <row r="506" spans="1:26" ht="15.75" customHeight="1" x14ac:dyDescent="0.25">
      <c r="A506" s="10"/>
      <c r="B506" s="12"/>
      <c r="C506" s="12"/>
      <c r="D506" s="12"/>
      <c r="E506" s="12"/>
      <c r="F506" s="12"/>
      <c r="G506" s="12"/>
      <c r="H506" s="12"/>
      <c r="I506" s="12"/>
      <c r="J506" s="12"/>
      <c r="K506" s="13"/>
      <c r="L506" s="11"/>
      <c r="M506" s="11"/>
      <c r="N506" s="12"/>
      <c r="O506" s="11"/>
      <c r="P506" s="12"/>
      <c r="Q506" s="13"/>
      <c r="R506" s="11"/>
      <c r="S506" s="11"/>
      <c r="T506" s="15"/>
      <c r="U506" s="10"/>
      <c r="V506" s="10"/>
      <c r="W506" s="10"/>
      <c r="X506" s="10"/>
      <c r="Y506" s="10"/>
      <c r="Z506" s="10"/>
    </row>
    <row r="507" spans="1:26" ht="15.75" customHeight="1" x14ac:dyDescent="0.25">
      <c r="A507" s="10"/>
      <c r="B507" s="12"/>
      <c r="C507" s="12"/>
      <c r="D507" s="12"/>
      <c r="E507" s="12"/>
      <c r="F507" s="12"/>
      <c r="G507" s="12"/>
      <c r="H507" s="12"/>
      <c r="I507" s="12"/>
      <c r="J507" s="12"/>
      <c r="K507" s="13"/>
      <c r="L507" s="11"/>
      <c r="M507" s="11"/>
      <c r="N507" s="12"/>
      <c r="O507" s="11"/>
      <c r="P507" s="12"/>
      <c r="Q507" s="13"/>
      <c r="R507" s="11"/>
      <c r="S507" s="11"/>
      <c r="T507" s="15"/>
      <c r="U507" s="10"/>
      <c r="V507" s="10"/>
      <c r="W507" s="10"/>
      <c r="X507" s="10"/>
      <c r="Y507" s="10"/>
      <c r="Z507" s="10"/>
    </row>
    <row r="508" spans="1:26" ht="15.75" customHeight="1" x14ac:dyDescent="0.25">
      <c r="A508" s="10"/>
      <c r="B508" s="12"/>
      <c r="C508" s="12"/>
      <c r="D508" s="12"/>
      <c r="E508" s="12"/>
      <c r="F508" s="12"/>
      <c r="G508" s="12"/>
      <c r="H508" s="12"/>
      <c r="I508" s="12"/>
      <c r="J508" s="12"/>
      <c r="K508" s="13"/>
      <c r="L508" s="11"/>
      <c r="M508" s="11"/>
      <c r="N508" s="12"/>
      <c r="O508" s="11"/>
      <c r="P508" s="12"/>
      <c r="Q508" s="13"/>
      <c r="R508" s="11"/>
      <c r="S508" s="11"/>
      <c r="T508" s="15"/>
      <c r="U508" s="10"/>
      <c r="V508" s="10"/>
      <c r="W508" s="10"/>
      <c r="X508" s="10"/>
      <c r="Y508" s="10"/>
      <c r="Z508" s="10"/>
    </row>
    <row r="509" spans="1:26" ht="15.75" customHeight="1" x14ac:dyDescent="0.25">
      <c r="A509" s="10"/>
      <c r="B509" s="12"/>
      <c r="C509" s="12"/>
      <c r="D509" s="12"/>
      <c r="E509" s="12"/>
      <c r="F509" s="12"/>
      <c r="G509" s="12"/>
      <c r="H509" s="12"/>
      <c r="I509" s="12"/>
      <c r="J509" s="12"/>
      <c r="K509" s="13"/>
      <c r="L509" s="11"/>
      <c r="M509" s="11"/>
      <c r="N509" s="12"/>
      <c r="O509" s="11"/>
      <c r="P509" s="12"/>
      <c r="Q509" s="13"/>
      <c r="R509" s="11"/>
      <c r="S509" s="11"/>
      <c r="T509" s="15"/>
      <c r="U509" s="10"/>
      <c r="V509" s="10"/>
      <c r="W509" s="10"/>
      <c r="X509" s="10"/>
      <c r="Y509" s="10"/>
      <c r="Z509" s="10"/>
    </row>
    <row r="510" spans="1:26" ht="15.75" customHeight="1" x14ac:dyDescent="0.25">
      <c r="A510" s="10"/>
      <c r="B510" s="12"/>
      <c r="C510" s="12"/>
      <c r="D510" s="12"/>
      <c r="E510" s="12"/>
      <c r="F510" s="12"/>
      <c r="G510" s="12"/>
      <c r="H510" s="12"/>
      <c r="I510" s="12"/>
      <c r="J510" s="12"/>
      <c r="K510" s="13"/>
      <c r="L510" s="11"/>
      <c r="M510" s="11"/>
      <c r="N510" s="12"/>
      <c r="O510" s="11"/>
      <c r="P510" s="12"/>
      <c r="Q510" s="13"/>
      <c r="R510" s="11"/>
      <c r="S510" s="11"/>
      <c r="T510" s="15"/>
      <c r="U510" s="10"/>
      <c r="V510" s="10"/>
      <c r="W510" s="10"/>
      <c r="X510" s="10"/>
      <c r="Y510" s="10"/>
      <c r="Z510" s="10"/>
    </row>
    <row r="511" spans="1:26" ht="15.75" customHeight="1" x14ac:dyDescent="0.25">
      <c r="A511" s="10"/>
      <c r="B511" s="12"/>
      <c r="C511" s="12"/>
      <c r="D511" s="12"/>
      <c r="E511" s="12"/>
      <c r="F511" s="12"/>
      <c r="G511" s="12"/>
      <c r="H511" s="12"/>
      <c r="I511" s="12"/>
      <c r="J511" s="12"/>
      <c r="K511" s="13"/>
      <c r="L511" s="11"/>
      <c r="M511" s="11"/>
      <c r="N511" s="12"/>
      <c r="O511" s="11"/>
      <c r="P511" s="12"/>
      <c r="Q511" s="13"/>
      <c r="R511" s="11"/>
      <c r="S511" s="11"/>
      <c r="T511" s="15"/>
      <c r="U511" s="10"/>
      <c r="V511" s="10"/>
      <c r="W511" s="10"/>
      <c r="X511" s="10"/>
      <c r="Y511" s="10"/>
      <c r="Z511" s="10"/>
    </row>
    <row r="512" spans="1:26" ht="15.75" customHeight="1" x14ac:dyDescent="0.25">
      <c r="A512" s="10"/>
      <c r="B512" s="12"/>
      <c r="C512" s="12"/>
      <c r="D512" s="12"/>
      <c r="E512" s="12"/>
      <c r="F512" s="12"/>
      <c r="G512" s="12"/>
      <c r="H512" s="12"/>
      <c r="I512" s="12"/>
      <c r="J512" s="12"/>
      <c r="K512" s="13"/>
      <c r="L512" s="11"/>
      <c r="M512" s="11"/>
      <c r="N512" s="12"/>
      <c r="O512" s="11"/>
      <c r="P512" s="12"/>
      <c r="Q512" s="13"/>
      <c r="R512" s="11"/>
      <c r="S512" s="11"/>
      <c r="T512" s="15"/>
      <c r="U512" s="10"/>
      <c r="V512" s="10"/>
      <c r="W512" s="10"/>
      <c r="X512" s="10"/>
      <c r="Y512" s="10"/>
      <c r="Z512" s="10"/>
    </row>
    <row r="513" spans="1:26" ht="15.75" customHeight="1" x14ac:dyDescent="0.25">
      <c r="A513" s="10"/>
      <c r="B513" s="12"/>
      <c r="C513" s="12"/>
      <c r="D513" s="12"/>
      <c r="E513" s="12"/>
      <c r="F513" s="12"/>
      <c r="G513" s="12"/>
      <c r="H513" s="12"/>
      <c r="I513" s="12"/>
      <c r="J513" s="12"/>
      <c r="K513" s="13"/>
      <c r="L513" s="11"/>
      <c r="M513" s="11"/>
      <c r="N513" s="12"/>
      <c r="O513" s="11"/>
      <c r="P513" s="12"/>
      <c r="Q513" s="13"/>
      <c r="R513" s="11"/>
      <c r="S513" s="11"/>
      <c r="T513" s="15"/>
      <c r="U513" s="10"/>
      <c r="V513" s="10"/>
      <c r="W513" s="10"/>
      <c r="X513" s="10"/>
      <c r="Y513" s="10"/>
      <c r="Z513" s="10"/>
    </row>
    <row r="514" spans="1:26" ht="15.75" customHeight="1" x14ac:dyDescent="0.25">
      <c r="A514" s="10"/>
      <c r="B514" s="12"/>
      <c r="C514" s="12"/>
      <c r="D514" s="12"/>
      <c r="E514" s="12"/>
      <c r="F514" s="12"/>
      <c r="G514" s="12"/>
      <c r="H514" s="12"/>
      <c r="I514" s="12"/>
      <c r="J514" s="12"/>
      <c r="K514" s="13"/>
      <c r="L514" s="11"/>
      <c r="M514" s="11"/>
      <c r="N514" s="12"/>
      <c r="O514" s="11"/>
      <c r="P514" s="12"/>
      <c r="Q514" s="13"/>
      <c r="R514" s="11"/>
      <c r="S514" s="11"/>
      <c r="T514" s="15"/>
      <c r="U514" s="10"/>
      <c r="V514" s="10"/>
      <c r="W514" s="10"/>
      <c r="X514" s="10"/>
      <c r="Y514" s="10"/>
      <c r="Z514" s="10"/>
    </row>
    <row r="515" spans="1:26" ht="15.75" customHeight="1" x14ac:dyDescent="0.25">
      <c r="A515" s="10"/>
      <c r="B515" s="12"/>
      <c r="C515" s="12"/>
      <c r="D515" s="12"/>
      <c r="E515" s="12"/>
      <c r="F515" s="12"/>
      <c r="G515" s="12"/>
      <c r="H515" s="12"/>
      <c r="I515" s="12"/>
      <c r="J515" s="12"/>
      <c r="K515" s="13"/>
      <c r="L515" s="11"/>
      <c r="M515" s="11"/>
      <c r="N515" s="12"/>
      <c r="O515" s="11"/>
      <c r="P515" s="12"/>
      <c r="Q515" s="13"/>
      <c r="R515" s="11"/>
      <c r="S515" s="11"/>
      <c r="T515" s="15"/>
      <c r="U515" s="10"/>
      <c r="V515" s="10"/>
      <c r="W515" s="10"/>
      <c r="X515" s="10"/>
      <c r="Y515" s="10"/>
      <c r="Z515" s="10"/>
    </row>
    <row r="516" spans="1:26" ht="15.75" customHeight="1" x14ac:dyDescent="0.25">
      <c r="A516" s="10"/>
      <c r="B516" s="12"/>
      <c r="C516" s="12"/>
      <c r="D516" s="12"/>
      <c r="E516" s="12"/>
      <c r="F516" s="12"/>
      <c r="G516" s="12"/>
      <c r="H516" s="12"/>
      <c r="I516" s="12"/>
      <c r="J516" s="12"/>
      <c r="K516" s="13"/>
      <c r="L516" s="11"/>
      <c r="M516" s="11"/>
      <c r="N516" s="12"/>
      <c r="O516" s="11"/>
      <c r="P516" s="12"/>
      <c r="Q516" s="13"/>
      <c r="R516" s="11"/>
      <c r="S516" s="11"/>
      <c r="T516" s="15"/>
      <c r="U516" s="10"/>
      <c r="V516" s="10"/>
      <c r="W516" s="10"/>
      <c r="X516" s="10"/>
      <c r="Y516" s="10"/>
      <c r="Z516" s="10"/>
    </row>
    <row r="517" spans="1:26" ht="15.75" customHeight="1" x14ac:dyDescent="0.25">
      <c r="A517" s="10"/>
      <c r="B517" s="12"/>
      <c r="C517" s="12"/>
      <c r="D517" s="12"/>
      <c r="E517" s="12"/>
      <c r="F517" s="12"/>
      <c r="G517" s="12"/>
      <c r="H517" s="12"/>
      <c r="I517" s="12"/>
      <c r="J517" s="12"/>
      <c r="K517" s="13"/>
      <c r="L517" s="11"/>
      <c r="M517" s="11"/>
      <c r="N517" s="12"/>
      <c r="O517" s="11"/>
      <c r="P517" s="12"/>
      <c r="Q517" s="13"/>
      <c r="R517" s="11"/>
      <c r="S517" s="11"/>
      <c r="T517" s="15"/>
      <c r="U517" s="10"/>
      <c r="V517" s="10"/>
      <c r="W517" s="10"/>
      <c r="X517" s="10"/>
      <c r="Y517" s="10"/>
      <c r="Z517" s="10"/>
    </row>
    <row r="518" spans="1:26" ht="15.75" customHeight="1" x14ac:dyDescent="0.25">
      <c r="A518" s="10"/>
      <c r="B518" s="12"/>
      <c r="C518" s="12"/>
      <c r="D518" s="12"/>
      <c r="E518" s="12"/>
      <c r="F518" s="12"/>
      <c r="G518" s="12"/>
      <c r="H518" s="12"/>
      <c r="I518" s="12"/>
      <c r="J518" s="12"/>
      <c r="K518" s="13"/>
      <c r="L518" s="11"/>
      <c r="M518" s="11"/>
      <c r="N518" s="12"/>
      <c r="O518" s="11"/>
      <c r="P518" s="12"/>
      <c r="Q518" s="13"/>
      <c r="R518" s="11"/>
      <c r="S518" s="11"/>
      <c r="T518" s="15"/>
      <c r="U518" s="10"/>
      <c r="V518" s="10"/>
      <c r="W518" s="10"/>
      <c r="X518" s="10"/>
      <c r="Y518" s="10"/>
      <c r="Z518" s="10"/>
    </row>
    <row r="519" spans="1:26" ht="15.75" customHeight="1" x14ac:dyDescent="0.25">
      <c r="A519" s="10"/>
      <c r="B519" s="12"/>
      <c r="C519" s="12"/>
      <c r="D519" s="12"/>
      <c r="E519" s="12"/>
      <c r="F519" s="12"/>
      <c r="G519" s="12"/>
      <c r="H519" s="12"/>
      <c r="I519" s="12"/>
      <c r="J519" s="12"/>
      <c r="K519" s="13"/>
      <c r="L519" s="11"/>
      <c r="M519" s="11"/>
      <c r="N519" s="12"/>
      <c r="O519" s="11"/>
      <c r="P519" s="12"/>
      <c r="Q519" s="13"/>
      <c r="R519" s="11"/>
      <c r="S519" s="11"/>
      <c r="T519" s="15"/>
      <c r="U519" s="10"/>
      <c r="V519" s="10"/>
      <c r="W519" s="10"/>
      <c r="X519" s="10"/>
      <c r="Y519" s="10"/>
      <c r="Z519" s="10"/>
    </row>
    <row r="520" spans="1:26" ht="15.75" customHeight="1" x14ac:dyDescent="0.25">
      <c r="A520" s="10"/>
      <c r="B520" s="12"/>
      <c r="C520" s="12"/>
      <c r="D520" s="12"/>
      <c r="E520" s="12"/>
      <c r="F520" s="12"/>
      <c r="G520" s="12"/>
      <c r="H520" s="12"/>
      <c r="I520" s="12"/>
      <c r="J520" s="12"/>
      <c r="K520" s="13"/>
      <c r="L520" s="11"/>
      <c r="M520" s="11"/>
      <c r="N520" s="12"/>
      <c r="O520" s="11"/>
      <c r="P520" s="12"/>
      <c r="Q520" s="13"/>
      <c r="R520" s="11"/>
      <c r="S520" s="11"/>
      <c r="T520" s="15"/>
      <c r="U520" s="10"/>
      <c r="V520" s="10"/>
      <c r="W520" s="10"/>
      <c r="X520" s="10"/>
      <c r="Y520" s="10"/>
      <c r="Z520" s="10"/>
    </row>
    <row r="521" spans="1:26" ht="15.75" customHeight="1" x14ac:dyDescent="0.25">
      <c r="A521" s="10"/>
      <c r="B521" s="12"/>
      <c r="C521" s="12"/>
      <c r="D521" s="12"/>
      <c r="E521" s="12"/>
      <c r="F521" s="12"/>
      <c r="G521" s="12"/>
      <c r="H521" s="12"/>
      <c r="I521" s="12"/>
      <c r="J521" s="12"/>
      <c r="K521" s="13"/>
      <c r="L521" s="11"/>
      <c r="M521" s="11"/>
      <c r="N521" s="12"/>
      <c r="O521" s="11"/>
      <c r="P521" s="12"/>
      <c r="Q521" s="13"/>
      <c r="R521" s="11"/>
      <c r="S521" s="11"/>
      <c r="T521" s="15"/>
      <c r="U521" s="10"/>
      <c r="V521" s="10"/>
      <c r="W521" s="10"/>
      <c r="X521" s="10"/>
      <c r="Y521" s="10"/>
      <c r="Z521" s="10"/>
    </row>
    <row r="522" spans="1:26" ht="15.75" customHeight="1" x14ac:dyDescent="0.25">
      <c r="A522" s="10"/>
      <c r="B522" s="12"/>
      <c r="C522" s="12"/>
      <c r="D522" s="12"/>
      <c r="E522" s="12"/>
      <c r="F522" s="12"/>
      <c r="G522" s="12"/>
      <c r="H522" s="12"/>
      <c r="I522" s="12"/>
      <c r="J522" s="12"/>
      <c r="K522" s="13"/>
      <c r="L522" s="11"/>
      <c r="M522" s="11"/>
      <c r="N522" s="12"/>
      <c r="O522" s="11"/>
      <c r="P522" s="12"/>
      <c r="Q522" s="13"/>
      <c r="R522" s="11"/>
      <c r="S522" s="11"/>
      <c r="T522" s="15"/>
      <c r="U522" s="10"/>
      <c r="V522" s="10"/>
      <c r="W522" s="10"/>
      <c r="X522" s="10"/>
      <c r="Y522" s="10"/>
      <c r="Z522" s="10"/>
    </row>
    <row r="523" spans="1:26" ht="15.75" customHeight="1" x14ac:dyDescent="0.25">
      <c r="A523" s="10"/>
      <c r="B523" s="12"/>
      <c r="C523" s="12"/>
      <c r="D523" s="12"/>
      <c r="E523" s="12"/>
      <c r="F523" s="12"/>
      <c r="G523" s="12"/>
      <c r="H523" s="12"/>
      <c r="I523" s="12"/>
      <c r="J523" s="12"/>
      <c r="K523" s="13"/>
      <c r="L523" s="11"/>
      <c r="M523" s="11"/>
      <c r="N523" s="12"/>
      <c r="O523" s="11"/>
      <c r="P523" s="12"/>
      <c r="Q523" s="13"/>
      <c r="R523" s="11"/>
      <c r="S523" s="11"/>
      <c r="T523" s="15"/>
      <c r="U523" s="10"/>
      <c r="V523" s="10"/>
      <c r="W523" s="10"/>
      <c r="X523" s="10"/>
      <c r="Y523" s="10"/>
      <c r="Z523" s="10"/>
    </row>
    <row r="524" spans="1:26" ht="15.75" customHeight="1" x14ac:dyDescent="0.25">
      <c r="A524" s="10"/>
      <c r="B524" s="12"/>
      <c r="C524" s="12"/>
      <c r="D524" s="12"/>
      <c r="E524" s="12"/>
      <c r="F524" s="12"/>
      <c r="G524" s="12"/>
      <c r="H524" s="12"/>
      <c r="I524" s="12"/>
      <c r="J524" s="12"/>
      <c r="K524" s="13"/>
      <c r="L524" s="11"/>
      <c r="M524" s="11"/>
      <c r="N524" s="12"/>
      <c r="O524" s="11"/>
      <c r="P524" s="12"/>
      <c r="Q524" s="13"/>
      <c r="R524" s="11"/>
      <c r="S524" s="11"/>
      <c r="T524" s="15"/>
      <c r="U524" s="10"/>
      <c r="V524" s="10"/>
      <c r="W524" s="10"/>
      <c r="X524" s="10"/>
      <c r="Y524" s="10"/>
      <c r="Z524" s="10"/>
    </row>
    <row r="525" spans="1:26" ht="15.75" customHeight="1" x14ac:dyDescent="0.25">
      <c r="A525" s="10"/>
      <c r="B525" s="12"/>
      <c r="C525" s="12"/>
      <c r="D525" s="12"/>
      <c r="E525" s="12"/>
      <c r="F525" s="12"/>
      <c r="G525" s="12"/>
      <c r="H525" s="12"/>
      <c r="I525" s="12"/>
      <c r="J525" s="12"/>
      <c r="K525" s="13"/>
      <c r="L525" s="11"/>
      <c r="M525" s="11"/>
      <c r="N525" s="12"/>
      <c r="O525" s="11"/>
      <c r="P525" s="12"/>
      <c r="Q525" s="13"/>
      <c r="R525" s="11"/>
      <c r="S525" s="11"/>
      <c r="T525" s="15"/>
      <c r="U525" s="10"/>
      <c r="V525" s="10"/>
      <c r="W525" s="10"/>
      <c r="X525" s="10"/>
      <c r="Y525" s="10"/>
      <c r="Z525" s="10"/>
    </row>
    <row r="526" spans="1:26" ht="15.75" customHeight="1" x14ac:dyDescent="0.25">
      <c r="A526" s="10"/>
      <c r="B526" s="12"/>
      <c r="C526" s="12"/>
      <c r="D526" s="12"/>
      <c r="E526" s="12"/>
      <c r="F526" s="12"/>
      <c r="G526" s="12"/>
      <c r="H526" s="12"/>
      <c r="I526" s="12"/>
      <c r="J526" s="12"/>
      <c r="K526" s="13"/>
      <c r="L526" s="11"/>
      <c r="M526" s="11"/>
      <c r="N526" s="12"/>
      <c r="O526" s="11"/>
      <c r="P526" s="12"/>
      <c r="Q526" s="13"/>
      <c r="R526" s="11"/>
      <c r="S526" s="11"/>
      <c r="T526" s="15"/>
      <c r="U526" s="10"/>
      <c r="V526" s="10"/>
      <c r="W526" s="10"/>
      <c r="X526" s="10"/>
      <c r="Y526" s="10"/>
      <c r="Z526" s="10"/>
    </row>
    <row r="527" spans="1:26" ht="15.75" customHeight="1" x14ac:dyDescent="0.25">
      <c r="A527" s="10"/>
      <c r="B527" s="12"/>
      <c r="C527" s="12"/>
      <c r="D527" s="12"/>
      <c r="E527" s="12"/>
      <c r="F527" s="12"/>
      <c r="G527" s="12"/>
      <c r="H527" s="12"/>
      <c r="I527" s="12"/>
      <c r="J527" s="12"/>
      <c r="K527" s="13"/>
      <c r="L527" s="11"/>
      <c r="M527" s="11"/>
      <c r="N527" s="12"/>
      <c r="O527" s="11"/>
      <c r="P527" s="12"/>
      <c r="Q527" s="13"/>
      <c r="R527" s="11"/>
      <c r="S527" s="11"/>
      <c r="T527" s="15"/>
      <c r="U527" s="10"/>
      <c r="V527" s="10"/>
      <c r="W527" s="10"/>
      <c r="X527" s="10"/>
      <c r="Y527" s="10"/>
      <c r="Z527" s="10"/>
    </row>
    <row r="528" spans="1:26" ht="15.75" customHeight="1" x14ac:dyDescent="0.25">
      <c r="A528" s="10"/>
      <c r="B528" s="12"/>
      <c r="C528" s="12"/>
      <c r="D528" s="12"/>
      <c r="E528" s="12"/>
      <c r="F528" s="12"/>
      <c r="G528" s="12"/>
      <c r="H528" s="12"/>
      <c r="I528" s="12"/>
      <c r="J528" s="12"/>
      <c r="K528" s="13"/>
      <c r="L528" s="11"/>
      <c r="M528" s="11"/>
      <c r="N528" s="12"/>
      <c r="O528" s="11"/>
      <c r="P528" s="12"/>
      <c r="Q528" s="13"/>
      <c r="R528" s="11"/>
      <c r="S528" s="11"/>
      <c r="T528" s="15"/>
      <c r="U528" s="10"/>
      <c r="V528" s="10"/>
      <c r="W528" s="10"/>
      <c r="X528" s="10"/>
      <c r="Y528" s="10"/>
      <c r="Z528" s="10"/>
    </row>
    <row r="529" spans="1:26" ht="15.75" customHeight="1" x14ac:dyDescent="0.25">
      <c r="A529" s="10"/>
      <c r="B529" s="12"/>
      <c r="C529" s="12"/>
      <c r="D529" s="12"/>
      <c r="E529" s="12"/>
      <c r="F529" s="12"/>
      <c r="G529" s="12"/>
      <c r="H529" s="12"/>
      <c r="I529" s="12"/>
      <c r="J529" s="12"/>
      <c r="K529" s="13"/>
      <c r="L529" s="11"/>
      <c r="M529" s="11"/>
      <c r="N529" s="12"/>
      <c r="O529" s="11"/>
      <c r="P529" s="12"/>
      <c r="Q529" s="13"/>
      <c r="R529" s="11"/>
      <c r="S529" s="11"/>
      <c r="T529" s="15"/>
      <c r="U529" s="10"/>
      <c r="V529" s="10"/>
      <c r="W529" s="10"/>
      <c r="X529" s="10"/>
      <c r="Y529" s="10"/>
      <c r="Z529" s="10"/>
    </row>
    <row r="530" spans="1:26" ht="15.75" customHeight="1" x14ac:dyDescent="0.25">
      <c r="A530" s="10"/>
      <c r="B530" s="12"/>
      <c r="C530" s="12"/>
      <c r="D530" s="12"/>
      <c r="E530" s="12"/>
      <c r="F530" s="12"/>
      <c r="G530" s="12"/>
      <c r="H530" s="12"/>
      <c r="I530" s="12"/>
      <c r="J530" s="12"/>
      <c r="K530" s="13"/>
      <c r="L530" s="11"/>
      <c r="M530" s="11"/>
      <c r="N530" s="12"/>
      <c r="O530" s="11"/>
      <c r="P530" s="12"/>
      <c r="Q530" s="13"/>
      <c r="R530" s="11"/>
      <c r="S530" s="11"/>
      <c r="T530" s="15"/>
      <c r="U530" s="10"/>
      <c r="V530" s="10"/>
      <c r="W530" s="10"/>
      <c r="X530" s="10"/>
      <c r="Y530" s="10"/>
      <c r="Z530" s="10"/>
    </row>
    <row r="531" spans="1:26" ht="15.75" customHeight="1" x14ac:dyDescent="0.25">
      <c r="A531" s="10"/>
      <c r="B531" s="12"/>
      <c r="C531" s="12"/>
      <c r="D531" s="12"/>
      <c r="E531" s="12"/>
      <c r="F531" s="12"/>
      <c r="G531" s="12"/>
      <c r="H531" s="12"/>
      <c r="I531" s="12"/>
      <c r="J531" s="12"/>
      <c r="K531" s="13"/>
      <c r="L531" s="11"/>
      <c r="M531" s="11"/>
      <c r="N531" s="12"/>
      <c r="O531" s="11"/>
      <c r="P531" s="12"/>
      <c r="Q531" s="13"/>
      <c r="R531" s="11"/>
      <c r="S531" s="11"/>
      <c r="T531" s="15"/>
      <c r="U531" s="10"/>
      <c r="V531" s="10"/>
      <c r="W531" s="10"/>
      <c r="X531" s="10"/>
      <c r="Y531" s="10"/>
      <c r="Z531" s="10"/>
    </row>
    <row r="532" spans="1:26" ht="15.75" customHeight="1" x14ac:dyDescent="0.25">
      <c r="A532" s="10"/>
      <c r="B532" s="12"/>
      <c r="C532" s="12"/>
      <c r="D532" s="12"/>
      <c r="E532" s="12"/>
      <c r="F532" s="12"/>
      <c r="G532" s="12"/>
      <c r="H532" s="12"/>
      <c r="I532" s="12"/>
      <c r="J532" s="12"/>
      <c r="K532" s="13"/>
      <c r="L532" s="11"/>
      <c r="M532" s="11"/>
      <c r="N532" s="12"/>
      <c r="O532" s="11"/>
      <c r="P532" s="12"/>
      <c r="Q532" s="13"/>
      <c r="R532" s="11"/>
      <c r="S532" s="11"/>
      <c r="T532" s="15"/>
      <c r="U532" s="10"/>
      <c r="V532" s="10"/>
      <c r="W532" s="10"/>
      <c r="X532" s="10"/>
      <c r="Y532" s="10"/>
      <c r="Z532" s="10"/>
    </row>
    <row r="533" spans="1:26" ht="15.75" customHeight="1" x14ac:dyDescent="0.25">
      <c r="A533" s="10"/>
      <c r="B533" s="12"/>
      <c r="C533" s="12"/>
      <c r="D533" s="12"/>
      <c r="E533" s="12"/>
      <c r="F533" s="12"/>
      <c r="G533" s="12"/>
      <c r="H533" s="12"/>
      <c r="I533" s="12"/>
      <c r="J533" s="12"/>
      <c r="K533" s="13"/>
      <c r="L533" s="11"/>
      <c r="M533" s="11"/>
      <c r="N533" s="12"/>
      <c r="O533" s="11"/>
      <c r="P533" s="12"/>
      <c r="Q533" s="13"/>
      <c r="R533" s="11"/>
      <c r="S533" s="11"/>
      <c r="T533" s="15"/>
      <c r="U533" s="10"/>
      <c r="V533" s="10"/>
      <c r="W533" s="10"/>
      <c r="X533" s="10"/>
      <c r="Y533" s="10"/>
      <c r="Z533" s="10"/>
    </row>
    <row r="534" spans="1:26" ht="15.75" customHeight="1" x14ac:dyDescent="0.25">
      <c r="A534" s="10"/>
      <c r="B534" s="12"/>
      <c r="C534" s="12"/>
      <c r="D534" s="12"/>
      <c r="E534" s="12"/>
      <c r="F534" s="12"/>
      <c r="G534" s="12"/>
      <c r="H534" s="12"/>
      <c r="I534" s="12"/>
      <c r="J534" s="12"/>
      <c r="K534" s="13"/>
      <c r="L534" s="11"/>
      <c r="M534" s="11"/>
      <c r="N534" s="12"/>
      <c r="O534" s="11"/>
      <c r="P534" s="12"/>
      <c r="Q534" s="13"/>
      <c r="R534" s="11"/>
      <c r="S534" s="11"/>
      <c r="T534" s="15"/>
      <c r="U534" s="10"/>
      <c r="V534" s="10"/>
      <c r="W534" s="10"/>
      <c r="X534" s="10"/>
      <c r="Y534" s="10"/>
      <c r="Z534" s="10"/>
    </row>
    <row r="535" spans="1:26" ht="15.75" customHeight="1" x14ac:dyDescent="0.25">
      <c r="A535" s="10"/>
      <c r="B535" s="12"/>
      <c r="C535" s="12"/>
      <c r="D535" s="12"/>
      <c r="E535" s="12"/>
      <c r="F535" s="12"/>
      <c r="G535" s="12"/>
      <c r="H535" s="12"/>
      <c r="I535" s="12"/>
      <c r="J535" s="12"/>
      <c r="K535" s="13"/>
      <c r="L535" s="11"/>
      <c r="M535" s="11"/>
      <c r="N535" s="12"/>
      <c r="O535" s="11"/>
      <c r="P535" s="12"/>
      <c r="Q535" s="13"/>
      <c r="R535" s="11"/>
      <c r="S535" s="11"/>
      <c r="T535" s="15"/>
      <c r="U535" s="10"/>
      <c r="V535" s="10"/>
      <c r="W535" s="10"/>
      <c r="X535" s="10"/>
      <c r="Y535" s="10"/>
      <c r="Z535" s="10"/>
    </row>
    <row r="536" spans="1:26" ht="15.75" customHeight="1" x14ac:dyDescent="0.25">
      <c r="A536" s="10"/>
      <c r="B536" s="12"/>
      <c r="C536" s="12"/>
      <c r="D536" s="12"/>
      <c r="E536" s="12"/>
      <c r="F536" s="12"/>
      <c r="G536" s="12"/>
      <c r="H536" s="12"/>
      <c r="I536" s="12"/>
      <c r="J536" s="12"/>
      <c r="K536" s="13"/>
      <c r="L536" s="11"/>
      <c r="M536" s="11"/>
      <c r="N536" s="12"/>
      <c r="O536" s="11"/>
      <c r="P536" s="12"/>
      <c r="Q536" s="13"/>
      <c r="R536" s="11"/>
      <c r="S536" s="11"/>
      <c r="T536" s="15"/>
      <c r="U536" s="10"/>
      <c r="V536" s="10"/>
      <c r="W536" s="10"/>
      <c r="X536" s="10"/>
      <c r="Y536" s="10"/>
      <c r="Z536" s="10"/>
    </row>
    <row r="537" spans="1:26" ht="15.75" customHeight="1" x14ac:dyDescent="0.25">
      <c r="A537" s="10"/>
      <c r="B537" s="12"/>
      <c r="C537" s="12"/>
      <c r="D537" s="12"/>
      <c r="E537" s="12"/>
      <c r="F537" s="12"/>
      <c r="G537" s="12"/>
      <c r="H537" s="12"/>
      <c r="I537" s="12"/>
      <c r="J537" s="12"/>
      <c r="K537" s="13"/>
      <c r="L537" s="11"/>
      <c r="M537" s="11"/>
      <c r="N537" s="12"/>
      <c r="O537" s="11"/>
      <c r="P537" s="12"/>
      <c r="Q537" s="13"/>
      <c r="R537" s="11"/>
      <c r="S537" s="11"/>
      <c r="T537" s="15"/>
      <c r="U537" s="10"/>
      <c r="V537" s="10"/>
      <c r="W537" s="10"/>
      <c r="X537" s="10"/>
      <c r="Y537" s="10"/>
      <c r="Z537" s="10"/>
    </row>
    <row r="538" spans="1:26" ht="15.75" customHeight="1" x14ac:dyDescent="0.25">
      <c r="A538" s="10"/>
      <c r="B538" s="12"/>
      <c r="C538" s="12"/>
      <c r="D538" s="12"/>
      <c r="E538" s="12"/>
      <c r="F538" s="12"/>
      <c r="G538" s="12"/>
      <c r="H538" s="12"/>
      <c r="I538" s="12"/>
      <c r="J538" s="12"/>
      <c r="K538" s="13"/>
      <c r="L538" s="11"/>
      <c r="M538" s="11"/>
      <c r="N538" s="12"/>
      <c r="O538" s="11"/>
      <c r="P538" s="12"/>
      <c r="Q538" s="13"/>
      <c r="R538" s="11"/>
      <c r="S538" s="11"/>
      <c r="T538" s="15"/>
      <c r="U538" s="10"/>
      <c r="V538" s="10"/>
      <c r="W538" s="10"/>
      <c r="X538" s="10"/>
      <c r="Y538" s="10"/>
      <c r="Z538" s="10"/>
    </row>
    <row r="539" spans="1:26" ht="15.75" customHeight="1" x14ac:dyDescent="0.25">
      <c r="A539" s="10"/>
      <c r="B539" s="12"/>
      <c r="C539" s="12"/>
      <c r="D539" s="12"/>
      <c r="E539" s="12"/>
      <c r="F539" s="12"/>
      <c r="G539" s="12"/>
      <c r="H539" s="12"/>
      <c r="I539" s="12"/>
      <c r="J539" s="12"/>
      <c r="K539" s="13"/>
      <c r="L539" s="11"/>
      <c r="M539" s="11"/>
      <c r="N539" s="12"/>
      <c r="O539" s="11"/>
      <c r="P539" s="12"/>
      <c r="Q539" s="13"/>
      <c r="R539" s="11"/>
      <c r="S539" s="11"/>
      <c r="T539" s="15"/>
      <c r="U539" s="10"/>
      <c r="V539" s="10"/>
      <c r="W539" s="10"/>
      <c r="X539" s="10"/>
      <c r="Y539" s="10"/>
      <c r="Z539" s="10"/>
    </row>
    <row r="540" spans="1:26" ht="15.75" customHeight="1" x14ac:dyDescent="0.25">
      <c r="A540" s="10"/>
      <c r="B540" s="12"/>
      <c r="C540" s="12"/>
      <c r="D540" s="12"/>
      <c r="E540" s="12"/>
      <c r="F540" s="12"/>
      <c r="G540" s="12"/>
      <c r="H540" s="12"/>
      <c r="I540" s="12"/>
      <c r="J540" s="12"/>
      <c r="K540" s="13"/>
      <c r="L540" s="11"/>
      <c r="M540" s="11"/>
      <c r="N540" s="12"/>
      <c r="O540" s="11"/>
      <c r="P540" s="12"/>
      <c r="Q540" s="13"/>
      <c r="R540" s="11"/>
      <c r="S540" s="11"/>
      <c r="T540" s="15"/>
      <c r="U540" s="10"/>
      <c r="V540" s="10"/>
      <c r="W540" s="10"/>
      <c r="X540" s="10"/>
      <c r="Y540" s="10"/>
      <c r="Z540" s="10"/>
    </row>
    <row r="541" spans="1:26" ht="15.75" customHeight="1" x14ac:dyDescent="0.25">
      <c r="A541" s="10"/>
      <c r="B541" s="12"/>
      <c r="C541" s="12"/>
      <c r="D541" s="12"/>
      <c r="E541" s="12"/>
      <c r="F541" s="12"/>
      <c r="G541" s="12"/>
      <c r="H541" s="12"/>
      <c r="I541" s="12"/>
      <c r="J541" s="12"/>
      <c r="K541" s="13"/>
      <c r="L541" s="11"/>
      <c r="M541" s="11"/>
      <c r="N541" s="12"/>
      <c r="O541" s="11"/>
      <c r="P541" s="12"/>
      <c r="Q541" s="13"/>
      <c r="R541" s="11"/>
      <c r="S541" s="11"/>
      <c r="T541" s="15"/>
      <c r="U541" s="10"/>
      <c r="V541" s="10"/>
      <c r="W541" s="10"/>
      <c r="X541" s="10"/>
      <c r="Y541" s="10"/>
      <c r="Z541" s="10"/>
    </row>
    <row r="542" spans="1:26" ht="15.75" customHeight="1" x14ac:dyDescent="0.25">
      <c r="A542" s="10"/>
      <c r="B542" s="12"/>
      <c r="C542" s="12"/>
      <c r="D542" s="12"/>
      <c r="E542" s="12"/>
      <c r="F542" s="12"/>
      <c r="G542" s="12"/>
      <c r="H542" s="12"/>
      <c r="I542" s="12"/>
      <c r="J542" s="12"/>
      <c r="K542" s="13"/>
      <c r="L542" s="11"/>
      <c r="M542" s="11"/>
      <c r="N542" s="12"/>
      <c r="O542" s="11"/>
      <c r="P542" s="12"/>
      <c r="Q542" s="13"/>
      <c r="R542" s="11"/>
      <c r="S542" s="11"/>
      <c r="T542" s="15"/>
      <c r="U542" s="10"/>
      <c r="V542" s="10"/>
      <c r="W542" s="10"/>
      <c r="X542" s="10"/>
      <c r="Y542" s="10"/>
      <c r="Z542" s="10"/>
    </row>
    <row r="543" spans="1:26" ht="15.75" customHeight="1" x14ac:dyDescent="0.25">
      <c r="A543" s="10"/>
      <c r="B543" s="12"/>
      <c r="C543" s="12"/>
      <c r="D543" s="12"/>
      <c r="E543" s="12"/>
      <c r="F543" s="12"/>
      <c r="G543" s="12"/>
      <c r="H543" s="12"/>
      <c r="I543" s="12"/>
      <c r="J543" s="12"/>
      <c r="K543" s="13"/>
      <c r="L543" s="11"/>
      <c r="M543" s="11"/>
      <c r="N543" s="12"/>
      <c r="O543" s="11"/>
      <c r="P543" s="12"/>
      <c r="Q543" s="13"/>
      <c r="R543" s="11"/>
      <c r="S543" s="11"/>
      <c r="T543" s="15"/>
      <c r="U543" s="10"/>
      <c r="V543" s="10"/>
      <c r="W543" s="10"/>
      <c r="X543" s="10"/>
      <c r="Y543" s="10"/>
      <c r="Z543" s="10"/>
    </row>
    <row r="544" spans="1:26" ht="15.75" customHeight="1" x14ac:dyDescent="0.25">
      <c r="A544" s="10"/>
      <c r="B544" s="12"/>
      <c r="C544" s="12"/>
      <c r="D544" s="12"/>
      <c r="E544" s="12"/>
      <c r="F544" s="12"/>
      <c r="G544" s="12"/>
      <c r="H544" s="12"/>
      <c r="I544" s="12"/>
      <c r="J544" s="12"/>
      <c r="K544" s="13"/>
      <c r="L544" s="11"/>
      <c r="M544" s="11"/>
      <c r="N544" s="12"/>
      <c r="O544" s="11"/>
      <c r="P544" s="12"/>
      <c r="Q544" s="13"/>
      <c r="R544" s="11"/>
      <c r="S544" s="11"/>
      <c r="T544" s="15"/>
      <c r="U544" s="10"/>
      <c r="V544" s="10"/>
      <c r="W544" s="10"/>
      <c r="X544" s="10"/>
      <c r="Y544" s="10"/>
      <c r="Z544" s="10"/>
    </row>
    <row r="545" spans="1:26" ht="15.75" customHeight="1" x14ac:dyDescent="0.25">
      <c r="A545" s="10"/>
      <c r="B545" s="12"/>
      <c r="C545" s="12"/>
      <c r="D545" s="12"/>
      <c r="E545" s="12"/>
      <c r="F545" s="12"/>
      <c r="G545" s="12"/>
      <c r="H545" s="12"/>
      <c r="I545" s="12"/>
      <c r="J545" s="12"/>
      <c r="K545" s="13"/>
      <c r="L545" s="11"/>
      <c r="M545" s="11"/>
      <c r="N545" s="12"/>
      <c r="O545" s="11"/>
      <c r="P545" s="12"/>
      <c r="Q545" s="13"/>
      <c r="R545" s="11"/>
      <c r="S545" s="11"/>
      <c r="T545" s="15"/>
      <c r="U545" s="10"/>
      <c r="V545" s="10"/>
      <c r="W545" s="10"/>
      <c r="X545" s="10"/>
      <c r="Y545" s="10"/>
      <c r="Z545" s="10"/>
    </row>
    <row r="546" spans="1:26" ht="15.75" customHeight="1" x14ac:dyDescent="0.25">
      <c r="A546" s="10"/>
      <c r="B546" s="12"/>
      <c r="C546" s="12"/>
      <c r="D546" s="12"/>
      <c r="E546" s="12"/>
      <c r="F546" s="12"/>
      <c r="G546" s="12"/>
      <c r="H546" s="12"/>
      <c r="I546" s="12"/>
      <c r="J546" s="12"/>
      <c r="K546" s="13"/>
      <c r="L546" s="11"/>
      <c r="M546" s="11"/>
      <c r="N546" s="12"/>
      <c r="O546" s="11"/>
      <c r="P546" s="12"/>
      <c r="Q546" s="13"/>
      <c r="R546" s="11"/>
      <c r="S546" s="11"/>
      <c r="T546" s="15"/>
      <c r="U546" s="10"/>
      <c r="V546" s="10"/>
      <c r="W546" s="10"/>
      <c r="X546" s="10"/>
      <c r="Y546" s="10"/>
      <c r="Z546" s="10"/>
    </row>
    <row r="547" spans="1:26" ht="15.75" customHeight="1" x14ac:dyDescent="0.25">
      <c r="A547" s="10"/>
      <c r="B547" s="12"/>
      <c r="C547" s="12"/>
      <c r="D547" s="12"/>
      <c r="E547" s="12"/>
      <c r="F547" s="12"/>
      <c r="G547" s="12"/>
      <c r="H547" s="12"/>
      <c r="I547" s="12"/>
      <c r="J547" s="12"/>
      <c r="K547" s="13"/>
      <c r="L547" s="11"/>
      <c r="M547" s="11"/>
      <c r="N547" s="12"/>
      <c r="O547" s="11"/>
      <c r="P547" s="12"/>
      <c r="Q547" s="13"/>
      <c r="R547" s="11"/>
      <c r="S547" s="11"/>
      <c r="T547" s="15"/>
      <c r="U547" s="10"/>
      <c r="V547" s="10"/>
      <c r="W547" s="10"/>
      <c r="X547" s="10"/>
      <c r="Y547" s="10"/>
      <c r="Z547" s="10"/>
    </row>
    <row r="548" spans="1:26" ht="15.75" customHeight="1" x14ac:dyDescent="0.25">
      <c r="A548" s="10"/>
      <c r="B548" s="12"/>
      <c r="C548" s="12"/>
      <c r="D548" s="12"/>
      <c r="E548" s="12"/>
      <c r="F548" s="12"/>
      <c r="G548" s="12"/>
      <c r="H548" s="12"/>
      <c r="I548" s="12"/>
      <c r="J548" s="12"/>
      <c r="K548" s="13"/>
      <c r="L548" s="11"/>
      <c r="M548" s="11"/>
      <c r="N548" s="12"/>
      <c r="O548" s="11"/>
      <c r="P548" s="12"/>
      <c r="Q548" s="13"/>
      <c r="R548" s="11"/>
      <c r="S548" s="11"/>
      <c r="T548" s="15"/>
      <c r="U548" s="10"/>
      <c r="V548" s="10"/>
      <c r="W548" s="10"/>
      <c r="X548" s="10"/>
      <c r="Y548" s="10"/>
      <c r="Z548" s="10"/>
    </row>
    <row r="549" spans="1:26" ht="15.75" customHeight="1" x14ac:dyDescent="0.25">
      <c r="A549" s="10"/>
      <c r="B549" s="12"/>
      <c r="C549" s="12"/>
      <c r="D549" s="12"/>
      <c r="E549" s="12"/>
      <c r="F549" s="12"/>
      <c r="G549" s="12"/>
      <c r="H549" s="12"/>
      <c r="I549" s="12"/>
      <c r="J549" s="12"/>
      <c r="K549" s="13"/>
      <c r="L549" s="11"/>
      <c r="M549" s="11"/>
      <c r="N549" s="12"/>
      <c r="O549" s="11"/>
      <c r="P549" s="12"/>
      <c r="Q549" s="13"/>
      <c r="R549" s="11"/>
      <c r="S549" s="11"/>
      <c r="T549" s="15"/>
      <c r="U549" s="10"/>
      <c r="V549" s="10"/>
      <c r="W549" s="10"/>
      <c r="X549" s="10"/>
      <c r="Y549" s="10"/>
      <c r="Z549" s="10"/>
    </row>
    <row r="550" spans="1:26" ht="15.75" customHeight="1" x14ac:dyDescent="0.25">
      <c r="A550" s="10"/>
      <c r="B550" s="12"/>
      <c r="C550" s="12"/>
      <c r="D550" s="12"/>
      <c r="E550" s="12"/>
      <c r="F550" s="12"/>
      <c r="G550" s="12"/>
      <c r="H550" s="12"/>
      <c r="I550" s="12"/>
      <c r="J550" s="12"/>
      <c r="K550" s="13"/>
      <c r="L550" s="11"/>
      <c r="M550" s="11"/>
      <c r="N550" s="12"/>
      <c r="O550" s="11"/>
      <c r="P550" s="12"/>
      <c r="Q550" s="13"/>
      <c r="R550" s="11"/>
      <c r="S550" s="11"/>
      <c r="T550" s="15"/>
      <c r="U550" s="10"/>
      <c r="V550" s="10"/>
      <c r="W550" s="10"/>
      <c r="X550" s="10"/>
      <c r="Y550" s="10"/>
      <c r="Z550" s="10"/>
    </row>
    <row r="551" spans="1:26" ht="15.75" customHeight="1" x14ac:dyDescent="0.25">
      <c r="A551" s="10"/>
      <c r="B551" s="12"/>
      <c r="C551" s="12"/>
      <c r="D551" s="12"/>
      <c r="E551" s="12"/>
      <c r="F551" s="12"/>
      <c r="G551" s="12"/>
      <c r="H551" s="12"/>
      <c r="I551" s="12"/>
      <c r="J551" s="12"/>
      <c r="K551" s="13"/>
      <c r="L551" s="11"/>
      <c r="M551" s="11"/>
      <c r="N551" s="12"/>
      <c r="O551" s="11"/>
      <c r="P551" s="12"/>
      <c r="Q551" s="13"/>
      <c r="R551" s="11"/>
      <c r="S551" s="11"/>
      <c r="T551" s="15"/>
      <c r="U551" s="10"/>
      <c r="V551" s="10"/>
      <c r="W551" s="10"/>
      <c r="X551" s="10"/>
      <c r="Y551" s="10"/>
      <c r="Z551" s="10"/>
    </row>
    <row r="552" spans="1:26" ht="15.75" customHeight="1" x14ac:dyDescent="0.25">
      <c r="A552" s="10"/>
      <c r="B552" s="12"/>
      <c r="C552" s="12"/>
      <c r="D552" s="12"/>
      <c r="E552" s="12"/>
      <c r="F552" s="12"/>
      <c r="G552" s="12"/>
      <c r="H552" s="12"/>
      <c r="I552" s="12"/>
      <c r="J552" s="12"/>
      <c r="K552" s="13"/>
      <c r="L552" s="11"/>
      <c r="M552" s="11"/>
      <c r="N552" s="12"/>
      <c r="O552" s="11"/>
      <c r="P552" s="12"/>
      <c r="Q552" s="13"/>
      <c r="R552" s="11"/>
      <c r="S552" s="11"/>
      <c r="T552" s="15"/>
      <c r="U552" s="10"/>
      <c r="V552" s="10"/>
      <c r="W552" s="10"/>
      <c r="X552" s="10"/>
      <c r="Y552" s="10"/>
      <c r="Z552" s="10"/>
    </row>
    <row r="553" spans="1:26" ht="15.75" customHeight="1" x14ac:dyDescent="0.25">
      <c r="A553" s="10"/>
      <c r="B553" s="12"/>
      <c r="C553" s="12"/>
      <c r="D553" s="12"/>
      <c r="E553" s="12"/>
      <c r="F553" s="12"/>
      <c r="G553" s="12"/>
      <c r="H553" s="12"/>
      <c r="I553" s="12"/>
      <c r="J553" s="12"/>
      <c r="K553" s="13"/>
      <c r="L553" s="11"/>
      <c r="M553" s="11"/>
      <c r="N553" s="12"/>
      <c r="O553" s="11"/>
      <c r="P553" s="12"/>
      <c r="Q553" s="13"/>
      <c r="R553" s="11"/>
      <c r="S553" s="11"/>
      <c r="T553" s="15"/>
      <c r="U553" s="10"/>
      <c r="V553" s="10"/>
      <c r="W553" s="10"/>
      <c r="X553" s="10"/>
      <c r="Y553" s="10"/>
      <c r="Z553" s="10"/>
    </row>
    <row r="554" spans="1:26" ht="15.75" customHeight="1" x14ac:dyDescent="0.25">
      <c r="A554" s="10"/>
      <c r="B554" s="12"/>
      <c r="C554" s="12"/>
      <c r="D554" s="12"/>
      <c r="E554" s="12"/>
      <c r="F554" s="12"/>
      <c r="G554" s="12"/>
      <c r="H554" s="12"/>
      <c r="I554" s="12"/>
      <c r="J554" s="12"/>
      <c r="K554" s="13"/>
      <c r="L554" s="11"/>
      <c r="M554" s="11"/>
      <c r="N554" s="12"/>
      <c r="O554" s="11"/>
      <c r="P554" s="12"/>
      <c r="Q554" s="13"/>
      <c r="R554" s="11"/>
      <c r="S554" s="11"/>
      <c r="T554" s="15"/>
      <c r="U554" s="10"/>
      <c r="V554" s="10"/>
      <c r="W554" s="10"/>
      <c r="X554" s="10"/>
      <c r="Y554" s="10"/>
      <c r="Z554" s="10"/>
    </row>
    <row r="555" spans="1:26" ht="15.75" customHeight="1" x14ac:dyDescent="0.25">
      <c r="A555" s="10"/>
      <c r="B555" s="12"/>
      <c r="C555" s="12"/>
      <c r="D555" s="12"/>
      <c r="E555" s="12"/>
      <c r="F555" s="12"/>
      <c r="G555" s="12"/>
      <c r="H555" s="12"/>
      <c r="I555" s="12"/>
      <c r="J555" s="12"/>
      <c r="K555" s="13"/>
      <c r="L555" s="11"/>
      <c r="M555" s="11"/>
      <c r="N555" s="12"/>
      <c r="O555" s="11"/>
      <c r="P555" s="12"/>
      <c r="Q555" s="13"/>
      <c r="R555" s="11"/>
      <c r="S555" s="11"/>
      <c r="T555" s="15"/>
      <c r="U555" s="10"/>
      <c r="V555" s="10"/>
      <c r="W555" s="10"/>
      <c r="X555" s="10"/>
      <c r="Y555" s="10"/>
      <c r="Z555" s="10"/>
    </row>
    <row r="556" spans="1:26" ht="15.75" customHeight="1" x14ac:dyDescent="0.25">
      <c r="A556" s="10"/>
      <c r="B556" s="12"/>
      <c r="C556" s="12"/>
      <c r="D556" s="12"/>
      <c r="E556" s="12"/>
      <c r="F556" s="12"/>
      <c r="G556" s="12"/>
      <c r="H556" s="12"/>
      <c r="I556" s="12"/>
      <c r="J556" s="12"/>
      <c r="K556" s="13"/>
      <c r="L556" s="11"/>
      <c r="M556" s="11"/>
      <c r="N556" s="12"/>
      <c r="O556" s="11"/>
      <c r="P556" s="12"/>
      <c r="Q556" s="13"/>
      <c r="R556" s="11"/>
      <c r="S556" s="11"/>
      <c r="T556" s="15"/>
      <c r="U556" s="10"/>
      <c r="V556" s="10"/>
      <c r="W556" s="10"/>
      <c r="X556" s="10"/>
      <c r="Y556" s="10"/>
      <c r="Z556" s="10"/>
    </row>
    <row r="557" spans="1:26" ht="15.75" customHeight="1" x14ac:dyDescent="0.25">
      <c r="A557" s="10"/>
      <c r="B557" s="12"/>
      <c r="C557" s="12"/>
      <c r="D557" s="12"/>
      <c r="E557" s="12"/>
      <c r="F557" s="12"/>
      <c r="G557" s="12"/>
      <c r="H557" s="12"/>
      <c r="I557" s="12"/>
      <c r="J557" s="12"/>
      <c r="K557" s="13"/>
      <c r="L557" s="11"/>
      <c r="M557" s="11"/>
      <c r="N557" s="12"/>
      <c r="O557" s="11"/>
      <c r="P557" s="12"/>
      <c r="Q557" s="13"/>
      <c r="R557" s="11"/>
      <c r="S557" s="11"/>
      <c r="T557" s="15"/>
      <c r="U557" s="10"/>
      <c r="V557" s="10"/>
      <c r="W557" s="10"/>
      <c r="X557" s="10"/>
      <c r="Y557" s="10"/>
      <c r="Z557" s="10"/>
    </row>
    <row r="558" spans="1:26" ht="15.75" customHeight="1" x14ac:dyDescent="0.25">
      <c r="A558" s="10"/>
      <c r="B558" s="12"/>
      <c r="C558" s="12"/>
      <c r="D558" s="12"/>
      <c r="E558" s="12"/>
      <c r="F558" s="12"/>
      <c r="G558" s="12"/>
      <c r="H558" s="12"/>
      <c r="I558" s="12"/>
      <c r="J558" s="12"/>
      <c r="K558" s="13"/>
      <c r="L558" s="11"/>
      <c r="M558" s="11"/>
      <c r="N558" s="12"/>
      <c r="O558" s="11"/>
      <c r="P558" s="12"/>
      <c r="Q558" s="13"/>
      <c r="R558" s="11"/>
      <c r="S558" s="11"/>
      <c r="T558" s="15"/>
      <c r="U558" s="10"/>
      <c r="V558" s="10"/>
      <c r="W558" s="10"/>
      <c r="X558" s="10"/>
      <c r="Y558" s="10"/>
      <c r="Z558" s="10"/>
    </row>
    <row r="559" spans="1:26" ht="15.75" customHeight="1" x14ac:dyDescent="0.25">
      <c r="A559" s="10"/>
      <c r="B559" s="12"/>
      <c r="C559" s="12"/>
      <c r="D559" s="12"/>
      <c r="E559" s="12"/>
      <c r="F559" s="12"/>
      <c r="G559" s="12"/>
      <c r="H559" s="12"/>
      <c r="I559" s="12"/>
      <c r="J559" s="12"/>
      <c r="K559" s="13"/>
      <c r="L559" s="11"/>
      <c r="M559" s="11"/>
      <c r="N559" s="12"/>
      <c r="O559" s="11"/>
      <c r="P559" s="12"/>
      <c r="Q559" s="13"/>
      <c r="R559" s="11"/>
      <c r="S559" s="11"/>
      <c r="T559" s="15"/>
      <c r="U559" s="10"/>
      <c r="V559" s="10"/>
      <c r="W559" s="10"/>
      <c r="X559" s="10"/>
      <c r="Y559" s="10"/>
      <c r="Z559" s="10"/>
    </row>
    <row r="560" spans="1:26" ht="15.75" customHeight="1" x14ac:dyDescent="0.25">
      <c r="A560" s="10"/>
      <c r="B560" s="12"/>
      <c r="C560" s="12"/>
      <c r="D560" s="12"/>
      <c r="E560" s="12"/>
      <c r="F560" s="12"/>
      <c r="G560" s="12"/>
      <c r="H560" s="12"/>
      <c r="I560" s="12"/>
      <c r="J560" s="12"/>
      <c r="K560" s="13"/>
      <c r="L560" s="11"/>
      <c r="M560" s="11"/>
      <c r="N560" s="12"/>
      <c r="O560" s="11"/>
      <c r="P560" s="12"/>
      <c r="Q560" s="13"/>
      <c r="R560" s="11"/>
      <c r="S560" s="11"/>
      <c r="T560" s="15"/>
      <c r="U560" s="10"/>
      <c r="V560" s="10"/>
      <c r="W560" s="10"/>
      <c r="X560" s="10"/>
      <c r="Y560" s="10"/>
      <c r="Z560" s="10"/>
    </row>
    <row r="561" spans="1:26" ht="15.75" customHeight="1" x14ac:dyDescent="0.25">
      <c r="A561" s="10"/>
      <c r="B561" s="12"/>
      <c r="C561" s="12"/>
      <c r="D561" s="12"/>
      <c r="E561" s="12"/>
      <c r="F561" s="12"/>
      <c r="G561" s="12"/>
      <c r="H561" s="12"/>
      <c r="I561" s="12"/>
      <c r="J561" s="12"/>
      <c r="K561" s="13"/>
      <c r="L561" s="11"/>
      <c r="M561" s="11"/>
      <c r="N561" s="12"/>
      <c r="O561" s="11"/>
      <c r="P561" s="12"/>
      <c r="Q561" s="13"/>
      <c r="R561" s="11"/>
      <c r="S561" s="11"/>
      <c r="T561" s="15"/>
      <c r="U561" s="10"/>
      <c r="V561" s="10"/>
      <c r="W561" s="10"/>
      <c r="X561" s="10"/>
      <c r="Y561" s="10"/>
      <c r="Z561" s="10"/>
    </row>
    <row r="562" spans="1:26" ht="15.75" customHeight="1" x14ac:dyDescent="0.25">
      <c r="A562" s="10"/>
      <c r="B562" s="12"/>
      <c r="C562" s="12"/>
      <c r="D562" s="12"/>
      <c r="E562" s="12"/>
      <c r="F562" s="12"/>
      <c r="G562" s="12"/>
      <c r="H562" s="12"/>
      <c r="I562" s="12"/>
      <c r="J562" s="12"/>
      <c r="K562" s="13"/>
      <c r="L562" s="11"/>
      <c r="M562" s="11"/>
      <c r="N562" s="12"/>
      <c r="O562" s="11"/>
      <c r="P562" s="12"/>
      <c r="Q562" s="13"/>
      <c r="R562" s="11"/>
      <c r="S562" s="11"/>
      <c r="T562" s="15"/>
      <c r="U562" s="10"/>
      <c r="V562" s="10"/>
      <c r="W562" s="10"/>
      <c r="X562" s="10"/>
      <c r="Y562" s="10"/>
      <c r="Z562" s="10"/>
    </row>
    <row r="563" spans="1:26" ht="15.75" customHeight="1" x14ac:dyDescent="0.25">
      <c r="A563" s="10"/>
      <c r="B563" s="12"/>
      <c r="C563" s="12"/>
      <c r="D563" s="12"/>
      <c r="E563" s="12"/>
      <c r="F563" s="12"/>
      <c r="G563" s="12"/>
      <c r="H563" s="12"/>
      <c r="I563" s="12"/>
      <c r="J563" s="12"/>
      <c r="K563" s="13"/>
      <c r="L563" s="11"/>
      <c r="M563" s="11"/>
      <c r="N563" s="12"/>
      <c r="O563" s="11"/>
      <c r="P563" s="12"/>
      <c r="Q563" s="13"/>
      <c r="R563" s="11"/>
      <c r="S563" s="11"/>
      <c r="T563" s="15"/>
      <c r="U563" s="10"/>
      <c r="V563" s="10"/>
      <c r="W563" s="10"/>
      <c r="X563" s="10"/>
      <c r="Y563" s="10"/>
      <c r="Z563" s="10"/>
    </row>
    <row r="564" spans="1:26" ht="15.75" customHeight="1" x14ac:dyDescent="0.25">
      <c r="A564" s="10"/>
      <c r="B564" s="12"/>
      <c r="C564" s="12"/>
      <c r="D564" s="12"/>
      <c r="E564" s="12"/>
      <c r="F564" s="12"/>
      <c r="G564" s="12"/>
      <c r="H564" s="12"/>
      <c r="I564" s="12"/>
      <c r="J564" s="12"/>
      <c r="K564" s="13"/>
      <c r="L564" s="11"/>
      <c r="M564" s="11"/>
      <c r="N564" s="12"/>
      <c r="O564" s="11"/>
      <c r="P564" s="12"/>
      <c r="Q564" s="13"/>
      <c r="R564" s="11"/>
      <c r="S564" s="11"/>
      <c r="T564" s="15"/>
      <c r="U564" s="10"/>
      <c r="V564" s="10"/>
      <c r="W564" s="10"/>
      <c r="X564" s="10"/>
      <c r="Y564" s="10"/>
      <c r="Z564" s="10"/>
    </row>
    <row r="565" spans="1:26" ht="15.75" customHeight="1" x14ac:dyDescent="0.25">
      <c r="A565" s="10"/>
      <c r="B565" s="12"/>
      <c r="C565" s="12"/>
      <c r="D565" s="12"/>
      <c r="E565" s="12"/>
      <c r="F565" s="12"/>
      <c r="G565" s="12"/>
      <c r="H565" s="12"/>
      <c r="I565" s="12"/>
      <c r="J565" s="12"/>
      <c r="K565" s="13"/>
      <c r="L565" s="11"/>
      <c r="M565" s="11"/>
      <c r="N565" s="12"/>
      <c r="O565" s="11"/>
      <c r="P565" s="12"/>
      <c r="Q565" s="13"/>
      <c r="R565" s="11"/>
      <c r="S565" s="11"/>
      <c r="T565" s="15"/>
      <c r="U565" s="10"/>
      <c r="V565" s="10"/>
      <c r="W565" s="10"/>
      <c r="X565" s="10"/>
      <c r="Y565" s="10"/>
      <c r="Z565" s="10"/>
    </row>
    <row r="566" spans="1:26" ht="15.75" customHeight="1" x14ac:dyDescent="0.25">
      <c r="A566" s="10"/>
      <c r="B566" s="12"/>
      <c r="C566" s="12"/>
      <c r="D566" s="12"/>
      <c r="E566" s="12"/>
      <c r="F566" s="12"/>
      <c r="G566" s="12"/>
      <c r="H566" s="12"/>
      <c r="I566" s="12"/>
      <c r="J566" s="12"/>
      <c r="K566" s="13"/>
      <c r="L566" s="11"/>
      <c r="M566" s="11"/>
      <c r="N566" s="12"/>
      <c r="O566" s="11"/>
      <c r="P566" s="12"/>
      <c r="Q566" s="13"/>
      <c r="R566" s="11"/>
      <c r="S566" s="11"/>
      <c r="T566" s="15"/>
      <c r="U566" s="10"/>
      <c r="V566" s="10"/>
      <c r="W566" s="10"/>
      <c r="X566" s="10"/>
      <c r="Y566" s="10"/>
      <c r="Z566" s="10"/>
    </row>
    <row r="567" spans="1:26" ht="15.75" customHeight="1" x14ac:dyDescent="0.25">
      <c r="A567" s="10"/>
      <c r="B567" s="12"/>
      <c r="C567" s="12"/>
      <c r="D567" s="12"/>
      <c r="E567" s="12"/>
      <c r="F567" s="12"/>
      <c r="G567" s="12"/>
      <c r="H567" s="12"/>
      <c r="I567" s="12"/>
      <c r="J567" s="12"/>
      <c r="K567" s="13"/>
      <c r="L567" s="11"/>
      <c r="M567" s="11"/>
      <c r="N567" s="12"/>
      <c r="O567" s="11"/>
      <c r="P567" s="12"/>
      <c r="Q567" s="13"/>
      <c r="R567" s="11"/>
      <c r="S567" s="11"/>
      <c r="T567" s="15"/>
      <c r="U567" s="10"/>
      <c r="V567" s="10"/>
      <c r="W567" s="10"/>
      <c r="X567" s="10"/>
      <c r="Y567" s="10"/>
      <c r="Z567" s="10"/>
    </row>
    <row r="568" spans="1:26" ht="15.75" customHeight="1" x14ac:dyDescent="0.25">
      <c r="A568" s="10"/>
      <c r="B568" s="12"/>
      <c r="C568" s="12"/>
      <c r="D568" s="12"/>
      <c r="E568" s="12"/>
      <c r="F568" s="12"/>
      <c r="G568" s="12"/>
      <c r="H568" s="12"/>
      <c r="I568" s="12"/>
      <c r="J568" s="12"/>
      <c r="K568" s="13"/>
      <c r="L568" s="11"/>
      <c r="M568" s="11"/>
      <c r="N568" s="12"/>
      <c r="O568" s="11"/>
      <c r="P568" s="12"/>
      <c r="Q568" s="13"/>
      <c r="R568" s="11"/>
      <c r="S568" s="11"/>
      <c r="T568" s="15"/>
      <c r="U568" s="10"/>
      <c r="V568" s="10"/>
      <c r="W568" s="10"/>
      <c r="X568" s="10"/>
      <c r="Y568" s="10"/>
      <c r="Z568" s="10"/>
    </row>
    <row r="569" spans="1:26" ht="15.75" customHeight="1" x14ac:dyDescent="0.25">
      <c r="A569" s="10"/>
      <c r="B569" s="12"/>
      <c r="C569" s="12"/>
      <c r="D569" s="12"/>
      <c r="E569" s="12"/>
      <c r="F569" s="12"/>
      <c r="G569" s="12"/>
      <c r="H569" s="12"/>
      <c r="I569" s="12"/>
      <c r="J569" s="12"/>
      <c r="K569" s="13"/>
      <c r="L569" s="11"/>
      <c r="M569" s="11"/>
      <c r="N569" s="12"/>
      <c r="O569" s="11"/>
      <c r="P569" s="12"/>
      <c r="Q569" s="13"/>
      <c r="R569" s="11"/>
      <c r="S569" s="11"/>
      <c r="T569" s="15"/>
      <c r="U569" s="10"/>
      <c r="V569" s="10"/>
      <c r="W569" s="10"/>
      <c r="X569" s="10"/>
      <c r="Y569" s="10"/>
      <c r="Z569" s="10"/>
    </row>
    <row r="570" spans="1:26" ht="15.75" customHeight="1" x14ac:dyDescent="0.25">
      <c r="A570" s="10"/>
      <c r="B570" s="12"/>
      <c r="C570" s="12"/>
      <c r="D570" s="12"/>
      <c r="E570" s="12"/>
      <c r="F570" s="12"/>
      <c r="G570" s="12"/>
      <c r="H570" s="12"/>
      <c r="I570" s="12"/>
      <c r="J570" s="12"/>
      <c r="K570" s="13"/>
      <c r="L570" s="11"/>
      <c r="M570" s="11"/>
      <c r="N570" s="12"/>
      <c r="O570" s="11"/>
      <c r="P570" s="12"/>
      <c r="Q570" s="13"/>
      <c r="R570" s="11"/>
      <c r="S570" s="11"/>
      <c r="T570" s="15"/>
      <c r="U570" s="10"/>
      <c r="V570" s="10"/>
      <c r="W570" s="10"/>
      <c r="X570" s="10"/>
      <c r="Y570" s="10"/>
      <c r="Z570" s="10"/>
    </row>
    <row r="571" spans="1:26" ht="15.75" customHeight="1" x14ac:dyDescent="0.25">
      <c r="A571" s="10"/>
      <c r="B571" s="12"/>
      <c r="C571" s="12"/>
      <c r="D571" s="12"/>
      <c r="E571" s="12"/>
      <c r="F571" s="12"/>
      <c r="G571" s="12"/>
      <c r="H571" s="12"/>
      <c r="I571" s="12"/>
      <c r="J571" s="12"/>
      <c r="K571" s="13"/>
      <c r="L571" s="11"/>
      <c r="M571" s="11"/>
      <c r="N571" s="12"/>
      <c r="O571" s="11"/>
      <c r="P571" s="12"/>
      <c r="Q571" s="13"/>
      <c r="R571" s="11"/>
      <c r="S571" s="11"/>
      <c r="T571" s="15"/>
      <c r="U571" s="10"/>
      <c r="V571" s="10"/>
      <c r="W571" s="10"/>
      <c r="X571" s="10"/>
      <c r="Y571" s="10"/>
      <c r="Z571" s="10"/>
    </row>
    <row r="572" spans="1:26" ht="15.75" customHeight="1" x14ac:dyDescent="0.25">
      <c r="A572" s="10"/>
      <c r="B572" s="12"/>
      <c r="C572" s="12"/>
      <c r="D572" s="12"/>
      <c r="E572" s="12"/>
      <c r="F572" s="12"/>
      <c r="G572" s="12"/>
      <c r="H572" s="12"/>
      <c r="I572" s="12"/>
      <c r="J572" s="12"/>
      <c r="K572" s="13"/>
      <c r="L572" s="11"/>
      <c r="M572" s="11"/>
      <c r="N572" s="12"/>
      <c r="O572" s="11"/>
      <c r="P572" s="12"/>
      <c r="Q572" s="13"/>
      <c r="R572" s="11"/>
      <c r="S572" s="11"/>
      <c r="T572" s="15"/>
      <c r="U572" s="10"/>
      <c r="V572" s="10"/>
      <c r="W572" s="10"/>
      <c r="X572" s="10"/>
      <c r="Y572" s="10"/>
      <c r="Z572" s="10"/>
    </row>
    <row r="573" spans="1:26" ht="15.75" customHeight="1" x14ac:dyDescent="0.25">
      <c r="A573" s="10"/>
      <c r="B573" s="12"/>
      <c r="C573" s="12"/>
      <c r="D573" s="12"/>
      <c r="E573" s="12"/>
      <c r="F573" s="12"/>
      <c r="G573" s="12"/>
      <c r="H573" s="12"/>
      <c r="I573" s="12"/>
      <c r="J573" s="12"/>
      <c r="K573" s="13"/>
      <c r="L573" s="11"/>
      <c r="M573" s="11"/>
      <c r="N573" s="12"/>
      <c r="O573" s="11"/>
      <c r="P573" s="12"/>
      <c r="Q573" s="13"/>
      <c r="R573" s="11"/>
      <c r="S573" s="11"/>
      <c r="T573" s="15"/>
      <c r="U573" s="10"/>
      <c r="V573" s="10"/>
      <c r="W573" s="10"/>
      <c r="X573" s="10"/>
      <c r="Y573" s="10"/>
      <c r="Z573" s="10"/>
    </row>
    <row r="574" spans="1:26" ht="15.75" customHeight="1" x14ac:dyDescent="0.25">
      <c r="A574" s="10"/>
      <c r="B574" s="12"/>
      <c r="C574" s="12"/>
      <c r="D574" s="12"/>
      <c r="E574" s="12"/>
      <c r="F574" s="12"/>
      <c r="G574" s="12"/>
      <c r="H574" s="12"/>
      <c r="I574" s="12"/>
      <c r="J574" s="12"/>
      <c r="K574" s="13"/>
      <c r="L574" s="11"/>
      <c r="M574" s="11"/>
      <c r="N574" s="12"/>
      <c r="O574" s="11"/>
      <c r="P574" s="12"/>
      <c r="Q574" s="13"/>
      <c r="R574" s="11"/>
      <c r="S574" s="11"/>
      <c r="T574" s="15"/>
      <c r="U574" s="10"/>
      <c r="V574" s="10"/>
      <c r="W574" s="10"/>
      <c r="X574" s="10"/>
      <c r="Y574" s="10"/>
      <c r="Z574" s="10"/>
    </row>
    <row r="575" spans="1:26" ht="15.75" customHeight="1" x14ac:dyDescent="0.25">
      <c r="A575" s="10"/>
      <c r="B575" s="12"/>
      <c r="C575" s="12"/>
      <c r="D575" s="12"/>
      <c r="E575" s="12"/>
      <c r="F575" s="12"/>
      <c r="G575" s="12"/>
      <c r="H575" s="12"/>
      <c r="I575" s="12"/>
      <c r="J575" s="12"/>
      <c r="K575" s="13"/>
      <c r="L575" s="11"/>
      <c r="M575" s="11"/>
      <c r="N575" s="12"/>
      <c r="O575" s="11"/>
      <c r="P575" s="12"/>
      <c r="Q575" s="13"/>
      <c r="R575" s="11"/>
      <c r="S575" s="11"/>
      <c r="T575" s="15"/>
      <c r="U575" s="10"/>
      <c r="V575" s="10"/>
      <c r="W575" s="10"/>
      <c r="X575" s="10"/>
      <c r="Y575" s="10"/>
      <c r="Z575" s="10"/>
    </row>
    <row r="576" spans="1:26" ht="15.75" customHeight="1" x14ac:dyDescent="0.25">
      <c r="A576" s="10"/>
      <c r="B576" s="12"/>
      <c r="C576" s="12"/>
      <c r="D576" s="12"/>
      <c r="E576" s="12"/>
      <c r="F576" s="12"/>
      <c r="G576" s="12"/>
      <c r="H576" s="12"/>
      <c r="I576" s="12"/>
      <c r="J576" s="12"/>
      <c r="K576" s="13"/>
      <c r="L576" s="11"/>
      <c r="M576" s="11"/>
      <c r="N576" s="12"/>
      <c r="O576" s="11"/>
      <c r="P576" s="12"/>
      <c r="Q576" s="13"/>
      <c r="R576" s="11"/>
      <c r="S576" s="11"/>
      <c r="T576" s="15"/>
      <c r="U576" s="10"/>
      <c r="V576" s="10"/>
      <c r="W576" s="10"/>
      <c r="X576" s="10"/>
      <c r="Y576" s="10"/>
      <c r="Z576" s="10"/>
    </row>
    <row r="577" spans="1:26" ht="15.75" customHeight="1" x14ac:dyDescent="0.25">
      <c r="A577" s="10"/>
      <c r="B577" s="12"/>
      <c r="C577" s="12"/>
      <c r="D577" s="12"/>
      <c r="E577" s="12"/>
      <c r="F577" s="12"/>
      <c r="G577" s="12"/>
      <c r="H577" s="12"/>
      <c r="I577" s="12"/>
      <c r="J577" s="12"/>
      <c r="K577" s="13"/>
      <c r="L577" s="11"/>
      <c r="M577" s="11"/>
      <c r="N577" s="12"/>
      <c r="O577" s="11"/>
      <c r="P577" s="12"/>
      <c r="Q577" s="13"/>
      <c r="R577" s="11"/>
      <c r="S577" s="11"/>
      <c r="T577" s="15"/>
      <c r="U577" s="10"/>
      <c r="V577" s="10"/>
      <c r="W577" s="10"/>
      <c r="X577" s="10"/>
      <c r="Y577" s="10"/>
      <c r="Z577" s="10"/>
    </row>
    <row r="578" spans="1:26" ht="15.75" customHeight="1" x14ac:dyDescent="0.25">
      <c r="A578" s="10"/>
      <c r="B578" s="12"/>
      <c r="C578" s="12"/>
      <c r="D578" s="12"/>
      <c r="E578" s="12"/>
      <c r="F578" s="12"/>
      <c r="G578" s="12"/>
      <c r="H578" s="12"/>
      <c r="I578" s="12"/>
      <c r="J578" s="12"/>
      <c r="K578" s="13"/>
      <c r="L578" s="11"/>
      <c r="M578" s="11"/>
      <c r="N578" s="12"/>
      <c r="O578" s="11"/>
      <c r="P578" s="12"/>
      <c r="Q578" s="13"/>
      <c r="R578" s="11"/>
      <c r="S578" s="11"/>
      <c r="T578" s="15"/>
      <c r="U578" s="10"/>
      <c r="V578" s="10"/>
      <c r="W578" s="10"/>
      <c r="X578" s="10"/>
      <c r="Y578" s="10"/>
      <c r="Z578" s="10"/>
    </row>
    <row r="579" spans="1:26" ht="15.75" customHeight="1" x14ac:dyDescent="0.25">
      <c r="A579" s="10"/>
      <c r="B579" s="12"/>
      <c r="C579" s="12"/>
      <c r="D579" s="12"/>
      <c r="E579" s="12"/>
      <c r="F579" s="12"/>
      <c r="G579" s="12"/>
      <c r="H579" s="12"/>
      <c r="I579" s="12"/>
      <c r="J579" s="12"/>
      <c r="K579" s="13"/>
      <c r="L579" s="11"/>
      <c r="M579" s="11"/>
      <c r="N579" s="12"/>
      <c r="O579" s="11"/>
      <c r="P579" s="12"/>
      <c r="Q579" s="13"/>
      <c r="R579" s="11"/>
      <c r="S579" s="11"/>
      <c r="T579" s="15"/>
      <c r="U579" s="10"/>
      <c r="V579" s="10"/>
      <c r="W579" s="10"/>
      <c r="X579" s="10"/>
      <c r="Y579" s="10"/>
      <c r="Z579" s="10"/>
    </row>
    <row r="580" spans="1:26" ht="15.75" customHeight="1" x14ac:dyDescent="0.25">
      <c r="A580" s="10"/>
      <c r="B580" s="12"/>
      <c r="C580" s="12"/>
      <c r="D580" s="12"/>
      <c r="E580" s="12"/>
      <c r="F580" s="12"/>
      <c r="G580" s="12"/>
      <c r="H580" s="12"/>
      <c r="I580" s="12"/>
      <c r="J580" s="12"/>
      <c r="K580" s="13"/>
      <c r="L580" s="11"/>
      <c r="M580" s="11"/>
      <c r="N580" s="12"/>
      <c r="O580" s="11"/>
      <c r="P580" s="12"/>
      <c r="Q580" s="13"/>
      <c r="R580" s="11"/>
      <c r="S580" s="11"/>
      <c r="T580" s="15"/>
      <c r="U580" s="10"/>
      <c r="V580" s="10"/>
      <c r="W580" s="10"/>
      <c r="X580" s="10"/>
      <c r="Y580" s="10"/>
      <c r="Z580" s="10"/>
    </row>
    <row r="581" spans="1:26" ht="15.75" customHeight="1" x14ac:dyDescent="0.25">
      <c r="A581" s="10"/>
      <c r="B581" s="12"/>
      <c r="C581" s="12"/>
      <c r="D581" s="12"/>
      <c r="E581" s="12"/>
      <c r="F581" s="12"/>
      <c r="G581" s="12"/>
      <c r="H581" s="12"/>
      <c r="I581" s="12"/>
      <c r="J581" s="12"/>
      <c r="K581" s="13"/>
      <c r="L581" s="11"/>
      <c r="M581" s="11"/>
      <c r="N581" s="12"/>
      <c r="O581" s="11"/>
      <c r="P581" s="12"/>
      <c r="Q581" s="13"/>
      <c r="R581" s="11"/>
      <c r="S581" s="11"/>
      <c r="T581" s="15"/>
      <c r="U581" s="10"/>
      <c r="V581" s="10"/>
      <c r="W581" s="10"/>
      <c r="X581" s="10"/>
      <c r="Y581" s="10"/>
      <c r="Z581" s="10"/>
    </row>
    <row r="582" spans="1:26" ht="15.75" customHeight="1" x14ac:dyDescent="0.25">
      <c r="A582" s="10"/>
      <c r="B582" s="12"/>
      <c r="C582" s="12"/>
      <c r="D582" s="12"/>
      <c r="E582" s="12"/>
      <c r="F582" s="12"/>
      <c r="G582" s="12"/>
      <c r="H582" s="12"/>
      <c r="I582" s="12"/>
      <c r="J582" s="12"/>
      <c r="K582" s="13"/>
      <c r="L582" s="11"/>
      <c r="M582" s="11"/>
      <c r="N582" s="12"/>
      <c r="O582" s="11"/>
      <c r="P582" s="12"/>
      <c r="Q582" s="13"/>
      <c r="R582" s="11"/>
      <c r="S582" s="11"/>
      <c r="T582" s="15"/>
      <c r="U582" s="10"/>
      <c r="V582" s="10"/>
      <c r="W582" s="10"/>
      <c r="X582" s="10"/>
      <c r="Y582" s="10"/>
      <c r="Z582" s="10"/>
    </row>
    <row r="583" spans="1:26" ht="15.75" customHeight="1" x14ac:dyDescent="0.25">
      <c r="A583" s="10"/>
      <c r="B583" s="12"/>
      <c r="C583" s="12"/>
      <c r="D583" s="12"/>
      <c r="E583" s="12"/>
      <c r="F583" s="12"/>
      <c r="G583" s="12"/>
      <c r="H583" s="12"/>
      <c r="I583" s="12"/>
      <c r="J583" s="12"/>
      <c r="K583" s="13"/>
      <c r="L583" s="11"/>
      <c r="M583" s="11"/>
      <c r="N583" s="12"/>
      <c r="O583" s="11"/>
      <c r="P583" s="12"/>
      <c r="Q583" s="13"/>
      <c r="R583" s="11"/>
      <c r="S583" s="11"/>
      <c r="T583" s="15"/>
      <c r="U583" s="10"/>
      <c r="V583" s="10"/>
      <c r="W583" s="10"/>
      <c r="X583" s="10"/>
      <c r="Y583" s="10"/>
      <c r="Z583" s="10"/>
    </row>
    <row r="584" spans="1:26" ht="15.75" customHeight="1" x14ac:dyDescent="0.25">
      <c r="A584" s="10"/>
      <c r="B584" s="12"/>
      <c r="C584" s="12"/>
      <c r="D584" s="12"/>
      <c r="E584" s="12"/>
      <c r="F584" s="12"/>
      <c r="G584" s="12"/>
      <c r="H584" s="12"/>
      <c r="I584" s="12"/>
      <c r="J584" s="12"/>
      <c r="K584" s="13"/>
      <c r="L584" s="11"/>
      <c r="M584" s="11"/>
      <c r="N584" s="12"/>
      <c r="O584" s="11"/>
      <c r="P584" s="12"/>
      <c r="Q584" s="13"/>
      <c r="R584" s="11"/>
      <c r="S584" s="11"/>
      <c r="T584" s="15"/>
      <c r="U584" s="10"/>
      <c r="V584" s="10"/>
      <c r="W584" s="10"/>
      <c r="X584" s="10"/>
      <c r="Y584" s="10"/>
      <c r="Z584" s="10"/>
    </row>
    <row r="585" spans="1:26" ht="15.75" customHeight="1" x14ac:dyDescent="0.25">
      <c r="A585" s="10"/>
      <c r="B585" s="12"/>
      <c r="C585" s="12"/>
      <c r="D585" s="12"/>
      <c r="E585" s="12"/>
      <c r="F585" s="12"/>
      <c r="G585" s="12"/>
      <c r="H585" s="12"/>
      <c r="I585" s="12"/>
      <c r="J585" s="12"/>
      <c r="K585" s="13"/>
      <c r="L585" s="11"/>
      <c r="M585" s="11"/>
      <c r="N585" s="12"/>
      <c r="O585" s="11"/>
      <c r="P585" s="12"/>
      <c r="Q585" s="13"/>
      <c r="R585" s="11"/>
      <c r="S585" s="11"/>
      <c r="T585" s="15"/>
      <c r="U585" s="10"/>
      <c r="V585" s="10"/>
      <c r="W585" s="10"/>
      <c r="X585" s="10"/>
      <c r="Y585" s="10"/>
      <c r="Z585" s="10"/>
    </row>
    <row r="586" spans="1:26" ht="15.75" customHeight="1" x14ac:dyDescent="0.25">
      <c r="A586" s="10"/>
      <c r="B586" s="12"/>
      <c r="C586" s="12"/>
      <c r="D586" s="12"/>
      <c r="E586" s="12"/>
      <c r="F586" s="12"/>
      <c r="G586" s="12"/>
      <c r="H586" s="12"/>
      <c r="I586" s="12"/>
      <c r="J586" s="12"/>
      <c r="K586" s="13"/>
      <c r="L586" s="11"/>
      <c r="M586" s="11"/>
      <c r="N586" s="12"/>
      <c r="O586" s="11"/>
      <c r="P586" s="12"/>
      <c r="Q586" s="13"/>
      <c r="R586" s="11"/>
      <c r="S586" s="11"/>
      <c r="T586" s="15"/>
      <c r="U586" s="10"/>
      <c r="V586" s="10"/>
      <c r="W586" s="10"/>
      <c r="X586" s="10"/>
      <c r="Y586" s="10"/>
      <c r="Z586" s="10"/>
    </row>
    <row r="587" spans="1:26" ht="15.75" customHeight="1" x14ac:dyDescent="0.25">
      <c r="A587" s="10"/>
      <c r="B587" s="12"/>
      <c r="C587" s="12"/>
      <c r="D587" s="12"/>
      <c r="E587" s="12"/>
      <c r="F587" s="12"/>
      <c r="G587" s="12"/>
      <c r="H587" s="12"/>
      <c r="I587" s="12"/>
      <c r="J587" s="12"/>
      <c r="K587" s="13"/>
      <c r="L587" s="11"/>
      <c r="M587" s="11"/>
      <c r="N587" s="12"/>
      <c r="O587" s="11"/>
      <c r="P587" s="12"/>
      <c r="Q587" s="13"/>
      <c r="R587" s="11"/>
      <c r="S587" s="11"/>
      <c r="T587" s="15"/>
      <c r="U587" s="10"/>
      <c r="V587" s="10"/>
      <c r="W587" s="10"/>
      <c r="X587" s="10"/>
      <c r="Y587" s="10"/>
      <c r="Z587" s="10"/>
    </row>
    <row r="588" spans="1:26" ht="15.75" customHeight="1" x14ac:dyDescent="0.25">
      <c r="A588" s="10"/>
      <c r="B588" s="12"/>
      <c r="C588" s="12"/>
      <c r="D588" s="12"/>
      <c r="E588" s="12"/>
      <c r="F588" s="12"/>
      <c r="G588" s="12"/>
      <c r="H588" s="12"/>
      <c r="I588" s="12"/>
      <c r="J588" s="12"/>
      <c r="K588" s="13"/>
      <c r="L588" s="11"/>
      <c r="M588" s="11"/>
      <c r="N588" s="12"/>
      <c r="O588" s="11"/>
      <c r="P588" s="12"/>
      <c r="Q588" s="13"/>
      <c r="R588" s="11"/>
      <c r="S588" s="11"/>
      <c r="T588" s="15"/>
      <c r="U588" s="10"/>
      <c r="V588" s="10"/>
      <c r="W588" s="10"/>
      <c r="X588" s="10"/>
      <c r="Y588" s="10"/>
      <c r="Z588" s="10"/>
    </row>
    <row r="589" spans="1:26" ht="15.75" customHeight="1" x14ac:dyDescent="0.25">
      <c r="A589" s="10"/>
      <c r="B589" s="12"/>
      <c r="C589" s="12"/>
      <c r="D589" s="12"/>
      <c r="E589" s="12"/>
      <c r="F589" s="12"/>
      <c r="G589" s="12"/>
      <c r="H589" s="12"/>
      <c r="I589" s="12"/>
      <c r="J589" s="12"/>
      <c r="K589" s="13"/>
      <c r="L589" s="11"/>
      <c r="M589" s="11"/>
      <c r="N589" s="12"/>
      <c r="O589" s="11"/>
      <c r="P589" s="12"/>
      <c r="Q589" s="13"/>
      <c r="R589" s="11"/>
      <c r="S589" s="11"/>
      <c r="T589" s="15"/>
      <c r="U589" s="10"/>
      <c r="V589" s="10"/>
      <c r="W589" s="10"/>
      <c r="X589" s="10"/>
      <c r="Y589" s="10"/>
      <c r="Z589" s="10"/>
    </row>
    <row r="590" spans="1:26" ht="15.75" customHeight="1" x14ac:dyDescent="0.25">
      <c r="A590" s="10"/>
      <c r="B590" s="12"/>
      <c r="C590" s="12"/>
      <c r="D590" s="12"/>
      <c r="E590" s="12"/>
      <c r="F590" s="12"/>
      <c r="G590" s="12"/>
      <c r="H590" s="12"/>
      <c r="I590" s="12"/>
      <c r="J590" s="12"/>
      <c r="K590" s="13"/>
      <c r="L590" s="11"/>
      <c r="M590" s="11"/>
      <c r="N590" s="12"/>
      <c r="O590" s="11"/>
      <c r="P590" s="12"/>
      <c r="Q590" s="13"/>
      <c r="R590" s="11"/>
      <c r="S590" s="11"/>
      <c r="T590" s="15"/>
      <c r="U590" s="10"/>
      <c r="V590" s="10"/>
      <c r="W590" s="10"/>
      <c r="X590" s="10"/>
      <c r="Y590" s="10"/>
      <c r="Z590" s="10"/>
    </row>
    <row r="591" spans="1:26" ht="15.75" customHeight="1" x14ac:dyDescent="0.25">
      <c r="A591" s="10"/>
      <c r="B591" s="12"/>
      <c r="C591" s="12"/>
      <c r="D591" s="12"/>
      <c r="E591" s="12"/>
      <c r="F591" s="12"/>
      <c r="G591" s="12"/>
      <c r="H591" s="12"/>
      <c r="I591" s="12"/>
      <c r="J591" s="12"/>
      <c r="K591" s="13"/>
      <c r="L591" s="11"/>
      <c r="M591" s="11"/>
      <c r="N591" s="12"/>
      <c r="O591" s="11"/>
      <c r="P591" s="12"/>
      <c r="Q591" s="13"/>
      <c r="R591" s="11"/>
      <c r="S591" s="11"/>
      <c r="T591" s="15"/>
      <c r="U591" s="10"/>
      <c r="V591" s="10"/>
      <c r="W591" s="10"/>
      <c r="X591" s="10"/>
      <c r="Y591" s="10"/>
      <c r="Z591" s="10"/>
    </row>
    <row r="592" spans="1:26" ht="15.75" customHeight="1" x14ac:dyDescent="0.25">
      <c r="A592" s="10"/>
      <c r="B592" s="12"/>
      <c r="C592" s="12"/>
      <c r="D592" s="12"/>
      <c r="E592" s="12"/>
      <c r="F592" s="12"/>
      <c r="G592" s="12"/>
      <c r="H592" s="12"/>
      <c r="I592" s="12"/>
      <c r="J592" s="12"/>
      <c r="K592" s="13"/>
      <c r="L592" s="11"/>
      <c r="M592" s="11"/>
      <c r="N592" s="12"/>
      <c r="O592" s="11"/>
      <c r="P592" s="12"/>
      <c r="Q592" s="13"/>
      <c r="R592" s="11"/>
      <c r="S592" s="11"/>
      <c r="T592" s="15"/>
      <c r="U592" s="10"/>
      <c r="V592" s="10"/>
      <c r="W592" s="10"/>
      <c r="X592" s="10"/>
      <c r="Y592" s="10"/>
      <c r="Z592" s="10"/>
    </row>
    <row r="593" spans="1:26" ht="15.75" customHeight="1" x14ac:dyDescent="0.25">
      <c r="A593" s="10"/>
      <c r="B593" s="12"/>
      <c r="C593" s="12"/>
      <c r="D593" s="12"/>
      <c r="E593" s="12"/>
      <c r="F593" s="12"/>
      <c r="G593" s="12"/>
      <c r="H593" s="12"/>
      <c r="I593" s="12"/>
      <c r="J593" s="12"/>
      <c r="K593" s="13"/>
      <c r="L593" s="11"/>
      <c r="M593" s="11"/>
      <c r="N593" s="12"/>
      <c r="O593" s="11"/>
      <c r="P593" s="12"/>
      <c r="Q593" s="13"/>
      <c r="R593" s="11"/>
      <c r="S593" s="11"/>
      <c r="T593" s="15"/>
      <c r="U593" s="10"/>
      <c r="V593" s="10"/>
      <c r="W593" s="10"/>
      <c r="X593" s="10"/>
      <c r="Y593" s="10"/>
      <c r="Z593" s="10"/>
    </row>
    <row r="594" spans="1:26" ht="15.75" customHeight="1" x14ac:dyDescent="0.25">
      <c r="A594" s="10"/>
      <c r="B594" s="12"/>
      <c r="C594" s="12"/>
      <c r="D594" s="12"/>
      <c r="E594" s="12"/>
      <c r="F594" s="12"/>
      <c r="G594" s="12"/>
      <c r="H594" s="12"/>
      <c r="I594" s="12"/>
      <c r="J594" s="12"/>
      <c r="K594" s="13"/>
      <c r="L594" s="11"/>
      <c r="M594" s="11"/>
      <c r="N594" s="12"/>
      <c r="O594" s="11"/>
      <c r="P594" s="12"/>
      <c r="Q594" s="13"/>
      <c r="R594" s="11"/>
      <c r="S594" s="11"/>
      <c r="T594" s="15"/>
      <c r="U594" s="10"/>
      <c r="V594" s="10"/>
      <c r="W594" s="10"/>
      <c r="X594" s="10"/>
      <c r="Y594" s="10"/>
      <c r="Z594" s="10"/>
    </row>
    <row r="595" spans="1:26" ht="15.75" customHeight="1" x14ac:dyDescent="0.25">
      <c r="A595" s="10"/>
      <c r="B595" s="12"/>
      <c r="C595" s="12"/>
      <c r="D595" s="12"/>
      <c r="E595" s="12"/>
      <c r="F595" s="12"/>
      <c r="G595" s="12"/>
      <c r="H595" s="12"/>
      <c r="I595" s="12"/>
      <c r="J595" s="12"/>
      <c r="K595" s="13"/>
      <c r="L595" s="11"/>
      <c r="M595" s="11"/>
      <c r="N595" s="12"/>
      <c r="O595" s="11"/>
      <c r="P595" s="12"/>
      <c r="Q595" s="13"/>
      <c r="R595" s="11"/>
      <c r="S595" s="11"/>
      <c r="T595" s="15"/>
      <c r="U595" s="10"/>
      <c r="V595" s="10"/>
      <c r="W595" s="10"/>
      <c r="X595" s="10"/>
      <c r="Y595" s="10"/>
      <c r="Z595" s="10"/>
    </row>
    <row r="596" spans="1:26" ht="15.75" customHeight="1" x14ac:dyDescent="0.25">
      <c r="A596" s="10"/>
      <c r="B596" s="12"/>
      <c r="C596" s="12"/>
      <c r="D596" s="12"/>
      <c r="E596" s="12"/>
      <c r="F596" s="12"/>
      <c r="G596" s="12"/>
      <c r="H596" s="12"/>
      <c r="I596" s="12"/>
      <c r="J596" s="12"/>
      <c r="K596" s="13"/>
      <c r="L596" s="11"/>
      <c r="M596" s="11"/>
      <c r="N596" s="12"/>
      <c r="O596" s="11"/>
      <c r="P596" s="12"/>
      <c r="Q596" s="13"/>
      <c r="R596" s="11"/>
      <c r="S596" s="11"/>
      <c r="T596" s="15"/>
      <c r="U596" s="10"/>
      <c r="V596" s="10"/>
      <c r="W596" s="10"/>
      <c r="X596" s="10"/>
      <c r="Y596" s="10"/>
      <c r="Z596" s="10"/>
    </row>
    <row r="597" spans="1:26" ht="15.75" customHeight="1" x14ac:dyDescent="0.25">
      <c r="A597" s="10"/>
      <c r="B597" s="12"/>
      <c r="C597" s="12"/>
      <c r="D597" s="12"/>
      <c r="E597" s="12"/>
      <c r="F597" s="12"/>
      <c r="G597" s="12"/>
      <c r="H597" s="12"/>
      <c r="I597" s="12"/>
      <c r="J597" s="12"/>
      <c r="K597" s="13"/>
      <c r="L597" s="11"/>
      <c r="M597" s="11"/>
      <c r="N597" s="12"/>
      <c r="O597" s="11"/>
      <c r="P597" s="12"/>
      <c r="Q597" s="13"/>
      <c r="R597" s="11"/>
      <c r="S597" s="11"/>
      <c r="T597" s="15"/>
      <c r="U597" s="10"/>
      <c r="V597" s="10"/>
      <c r="W597" s="10"/>
      <c r="X597" s="10"/>
      <c r="Y597" s="10"/>
      <c r="Z597" s="10"/>
    </row>
    <row r="598" spans="1:26" ht="15.75" customHeight="1" x14ac:dyDescent="0.25">
      <c r="A598" s="10"/>
      <c r="B598" s="12"/>
      <c r="C598" s="12"/>
      <c r="D598" s="12"/>
      <c r="E598" s="12"/>
      <c r="F598" s="12"/>
      <c r="G598" s="12"/>
      <c r="H598" s="12"/>
      <c r="I598" s="12"/>
      <c r="J598" s="12"/>
      <c r="K598" s="13"/>
      <c r="L598" s="11"/>
      <c r="M598" s="11"/>
      <c r="N598" s="12"/>
      <c r="O598" s="11"/>
      <c r="P598" s="12"/>
      <c r="Q598" s="13"/>
      <c r="R598" s="11"/>
      <c r="S598" s="11"/>
      <c r="T598" s="15"/>
      <c r="U598" s="10"/>
      <c r="V598" s="10"/>
      <c r="W598" s="10"/>
      <c r="X598" s="10"/>
      <c r="Y598" s="10"/>
      <c r="Z598" s="10"/>
    </row>
    <row r="599" spans="1:26" ht="15.75" customHeight="1" x14ac:dyDescent="0.25">
      <c r="A599" s="10"/>
      <c r="B599" s="12"/>
      <c r="C599" s="12"/>
      <c r="D599" s="12"/>
      <c r="E599" s="12"/>
      <c r="F599" s="12"/>
      <c r="G599" s="12"/>
      <c r="H599" s="12"/>
      <c r="I599" s="12"/>
      <c r="J599" s="12"/>
      <c r="K599" s="13"/>
      <c r="L599" s="11"/>
      <c r="M599" s="11"/>
      <c r="N599" s="12"/>
      <c r="O599" s="11"/>
      <c r="P599" s="12"/>
      <c r="Q599" s="13"/>
      <c r="R599" s="11"/>
      <c r="S599" s="11"/>
      <c r="T599" s="15"/>
      <c r="U599" s="10"/>
      <c r="V599" s="10"/>
      <c r="W599" s="10"/>
      <c r="X599" s="10"/>
      <c r="Y599" s="10"/>
      <c r="Z599" s="10"/>
    </row>
    <row r="600" spans="1:26" ht="15.75" customHeight="1" x14ac:dyDescent="0.25">
      <c r="A600" s="10"/>
      <c r="B600" s="12"/>
      <c r="C600" s="12"/>
      <c r="D600" s="12"/>
      <c r="E600" s="12"/>
      <c r="F600" s="12"/>
      <c r="G600" s="12"/>
      <c r="H600" s="12"/>
      <c r="I600" s="12"/>
      <c r="J600" s="12"/>
      <c r="K600" s="13"/>
      <c r="L600" s="11"/>
      <c r="M600" s="11"/>
      <c r="N600" s="12"/>
      <c r="O600" s="11"/>
      <c r="P600" s="12"/>
      <c r="Q600" s="13"/>
      <c r="R600" s="11"/>
      <c r="S600" s="11"/>
      <c r="T600" s="15"/>
      <c r="U600" s="10"/>
      <c r="V600" s="10"/>
      <c r="W600" s="10"/>
      <c r="X600" s="10"/>
      <c r="Y600" s="10"/>
      <c r="Z600" s="10"/>
    </row>
    <row r="601" spans="1:26" ht="15.75" customHeight="1" x14ac:dyDescent="0.25">
      <c r="A601" s="10"/>
      <c r="B601" s="12"/>
      <c r="C601" s="12"/>
      <c r="D601" s="12"/>
      <c r="E601" s="12"/>
      <c r="F601" s="12"/>
      <c r="G601" s="12"/>
      <c r="H601" s="12"/>
      <c r="I601" s="12"/>
      <c r="J601" s="12"/>
      <c r="K601" s="13"/>
      <c r="L601" s="11"/>
      <c r="M601" s="11"/>
      <c r="N601" s="12"/>
      <c r="O601" s="11"/>
      <c r="P601" s="12"/>
      <c r="Q601" s="13"/>
      <c r="R601" s="11"/>
      <c r="S601" s="11"/>
      <c r="T601" s="15"/>
      <c r="U601" s="10"/>
      <c r="V601" s="10"/>
      <c r="W601" s="10"/>
      <c r="X601" s="10"/>
      <c r="Y601" s="10"/>
      <c r="Z601" s="10"/>
    </row>
    <row r="602" spans="1:26" ht="15.75" customHeight="1" x14ac:dyDescent="0.25">
      <c r="A602" s="10"/>
      <c r="B602" s="12"/>
      <c r="C602" s="12"/>
      <c r="D602" s="12"/>
      <c r="E602" s="12"/>
      <c r="F602" s="12"/>
      <c r="G602" s="12"/>
      <c r="H602" s="12"/>
      <c r="I602" s="12"/>
      <c r="J602" s="12"/>
      <c r="K602" s="13"/>
      <c r="L602" s="11"/>
      <c r="M602" s="11"/>
      <c r="N602" s="12"/>
      <c r="O602" s="11"/>
      <c r="P602" s="12"/>
      <c r="Q602" s="13"/>
      <c r="R602" s="11"/>
      <c r="S602" s="11"/>
      <c r="T602" s="15"/>
      <c r="U602" s="10"/>
      <c r="V602" s="10"/>
      <c r="W602" s="10"/>
      <c r="X602" s="10"/>
      <c r="Y602" s="10"/>
      <c r="Z602" s="10"/>
    </row>
    <row r="603" spans="1:26" ht="15.75" customHeight="1" x14ac:dyDescent="0.25">
      <c r="A603" s="10"/>
      <c r="B603" s="12"/>
      <c r="C603" s="12"/>
      <c r="D603" s="12"/>
      <c r="E603" s="12"/>
      <c r="F603" s="12"/>
      <c r="G603" s="12"/>
      <c r="H603" s="12"/>
      <c r="I603" s="12"/>
      <c r="J603" s="12"/>
      <c r="K603" s="13"/>
      <c r="L603" s="11"/>
      <c r="M603" s="11"/>
      <c r="N603" s="12"/>
      <c r="O603" s="11"/>
      <c r="P603" s="12"/>
      <c r="Q603" s="13"/>
      <c r="R603" s="11"/>
      <c r="S603" s="11"/>
      <c r="T603" s="15"/>
      <c r="U603" s="10"/>
      <c r="V603" s="10"/>
      <c r="W603" s="10"/>
      <c r="X603" s="10"/>
      <c r="Y603" s="10"/>
      <c r="Z603" s="10"/>
    </row>
    <row r="604" spans="1:26" ht="15.75" customHeight="1" x14ac:dyDescent="0.25">
      <c r="A604" s="10"/>
      <c r="B604" s="12"/>
      <c r="C604" s="12"/>
      <c r="D604" s="12"/>
      <c r="E604" s="12"/>
      <c r="F604" s="12"/>
      <c r="G604" s="12"/>
      <c r="H604" s="12"/>
      <c r="I604" s="12"/>
      <c r="J604" s="12"/>
      <c r="K604" s="13"/>
      <c r="L604" s="11"/>
      <c r="M604" s="11"/>
      <c r="N604" s="12"/>
      <c r="O604" s="11"/>
      <c r="P604" s="12"/>
      <c r="Q604" s="13"/>
      <c r="R604" s="11"/>
      <c r="S604" s="11"/>
      <c r="T604" s="15"/>
      <c r="U604" s="10"/>
      <c r="V604" s="10"/>
      <c r="W604" s="10"/>
      <c r="X604" s="10"/>
      <c r="Y604" s="10"/>
      <c r="Z604" s="10"/>
    </row>
    <row r="605" spans="1:26" ht="15.75" customHeight="1" x14ac:dyDescent="0.25">
      <c r="A605" s="10"/>
      <c r="B605" s="12"/>
      <c r="C605" s="12"/>
      <c r="D605" s="12"/>
      <c r="E605" s="12"/>
      <c r="F605" s="12"/>
      <c r="G605" s="12"/>
      <c r="H605" s="12"/>
      <c r="I605" s="12"/>
      <c r="J605" s="12"/>
      <c r="K605" s="13"/>
      <c r="L605" s="11"/>
      <c r="M605" s="11"/>
      <c r="N605" s="12"/>
      <c r="O605" s="11"/>
      <c r="P605" s="12"/>
      <c r="Q605" s="13"/>
      <c r="R605" s="11"/>
      <c r="S605" s="11"/>
      <c r="T605" s="15"/>
      <c r="U605" s="10"/>
      <c r="V605" s="10"/>
      <c r="W605" s="10"/>
      <c r="X605" s="10"/>
      <c r="Y605" s="10"/>
      <c r="Z605" s="10"/>
    </row>
    <row r="606" spans="1:26" ht="15.75" customHeight="1" x14ac:dyDescent="0.25">
      <c r="A606" s="10"/>
      <c r="B606" s="12"/>
      <c r="C606" s="12"/>
      <c r="D606" s="12"/>
      <c r="E606" s="12"/>
      <c r="F606" s="12"/>
      <c r="G606" s="12"/>
      <c r="H606" s="12"/>
      <c r="I606" s="12"/>
      <c r="J606" s="12"/>
      <c r="K606" s="13"/>
      <c r="L606" s="11"/>
      <c r="M606" s="11"/>
      <c r="N606" s="12"/>
      <c r="O606" s="11"/>
      <c r="P606" s="12"/>
      <c r="Q606" s="13"/>
      <c r="R606" s="11"/>
      <c r="S606" s="11"/>
      <c r="T606" s="15"/>
      <c r="U606" s="10"/>
      <c r="V606" s="10"/>
      <c r="W606" s="10"/>
      <c r="X606" s="10"/>
      <c r="Y606" s="10"/>
      <c r="Z606" s="10"/>
    </row>
    <row r="607" spans="1:26" ht="15.75" customHeight="1" x14ac:dyDescent="0.25">
      <c r="A607" s="10"/>
      <c r="B607" s="12"/>
      <c r="C607" s="12"/>
      <c r="D607" s="12"/>
      <c r="E607" s="12"/>
      <c r="F607" s="12"/>
      <c r="G607" s="12"/>
      <c r="H607" s="12"/>
      <c r="I607" s="12"/>
      <c r="J607" s="12"/>
      <c r="K607" s="13"/>
      <c r="L607" s="11"/>
      <c r="M607" s="11"/>
      <c r="N607" s="12"/>
      <c r="O607" s="11"/>
      <c r="P607" s="12"/>
      <c r="Q607" s="13"/>
      <c r="R607" s="11"/>
      <c r="S607" s="11"/>
      <c r="T607" s="15"/>
      <c r="U607" s="10"/>
      <c r="V607" s="10"/>
      <c r="W607" s="10"/>
      <c r="X607" s="10"/>
      <c r="Y607" s="10"/>
      <c r="Z607" s="10"/>
    </row>
    <row r="608" spans="1:26" ht="15.75" customHeight="1" x14ac:dyDescent="0.25">
      <c r="A608" s="10"/>
      <c r="B608" s="12"/>
      <c r="C608" s="12"/>
      <c r="D608" s="12"/>
      <c r="E608" s="12"/>
      <c r="F608" s="12"/>
      <c r="G608" s="12"/>
      <c r="H608" s="12"/>
      <c r="I608" s="12"/>
      <c r="J608" s="12"/>
      <c r="K608" s="13"/>
      <c r="L608" s="11"/>
      <c r="M608" s="11"/>
      <c r="N608" s="12"/>
      <c r="O608" s="11"/>
      <c r="P608" s="12"/>
      <c r="Q608" s="13"/>
      <c r="R608" s="11"/>
      <c r="S608" s="11"/>
      <c r="T608" s="15"/>
      <c r="U608" s="10"/>
      <c r="V608" s="10"/>
      <c r="W608" s="10"/>
      <c r="X608" s="10"/>
      <c r="Y608" s="10"/>
      <c r="Z608" s="10"/>
    </row>
    <row r="609" spans="1:26" ht="15.75" customHeight="1" x14ac:dyDescent="0.25">
      <c r="A609" s="10"/>
      <c r="B609" s="12"/>
      <c r="C609" s="12"/>
      <c r="D609" s="12"/>
      <c r="E609" s="12"/>
      <c r="F609" s="12"/>
      <c r="G609" s="12"/>
      <c r="H609" s="12"/>
      <c r="I609" s="12"/>
      <c r="J609" s="12"/>
      <c r="K609" s="13"/>
      <c r="L609" s="11"/>
      <c r="M609" s="11"/>
      <c r="N609" s="12"/>
      <c r="O609" s="11"/>
      <c r="P609" s="12"/>
      <c r="Q609" s="13"/>
      <c r="R609" s="11"/>
      <c r="S609" s="11"/>
      <c r="T609" s="15"/>
      <c r="U609" s="10"/>
      <c r="V609" s="10"/>
      <c r="W609" s="10"/>
      <c r="X609" s="10"/>
      <c r="Y609" s="10"/>
      <c r="Z609" s="10"/>
    </row>
    <row r="610" spans="1:26" ht="15.75" customHeight="1" x14ac:dyDescent="0.25">
      <c r="A610" s="10"/>
      <c r="B610" s="12"/>
      <c r="C610" s="12"/>
      <c r="D610" s="12"/>
      <c r="E610" s="12"/>
      <c r="F610" s="12"/>
      <c r="G610" s="12"/>
      <c r="H610" s="12"/>
      <c r="I610" s="12"/>
      <c r="J610" s="12"/>
      <c r="K610" s="13"/>
      <c r="L610" s="11"/>
      <c r="M610" s="11"/>
      <c r="N610" s="12"/>
      <c r="O610" s="11"/>
      <c r="P610" s="12"/>
      <c r="Q610" s="13"/>
      <c r="R610" s="11"/>
      <c r="S610" s="11"/>
      <c r="T610" s="15"/>
      <c r="U610" s="10"/>
      <c r="V610" s="10"/>
      <c r="W610" s="10"/>
      <c r="X610" s="10"/>
      <c r="Y610" s="10"/>
      <c r="Z610" s="10"/>
    </row>
    <row r="611" spans="1:26" ht="15.75" customHeight="1" x14ac:dyDescent="0.25">
      <c r="A611" s="10"/>
      <c r="B611" s="12"/>
      <c r="C611" s="12"/>
      <c r="D611" s="12"/>
      <c r="E611" s="12"/>
      <c r="F611" s="12"/>
      <c r="G611" s="12"/>
      <c r="H611" s="12"/>
      <c r="I611" s="12"/>
      <c r="J611" s="12"/>
      <c r="K611" s="13"/>
      <c r="L611" s="11"/>
      <c r="M611" s="11"/>
      <c r="N611" s="12"/>
      <c r="O611" s="11"/>
      <c r="P611" s="12"/>
      <c r="Q611" s="13"/>
      <c r="R611" s="11"/>
      <c r="S611" s="11"/>
      <c r="T611" s="15"/>
      <c r="U611" s="10"/>
      <c r="V611" s="10"/>
      <c r="W611" s="10"/>
      <c r="X611" s="10"/>
      <c r="Y611" s="10"/>
      <c r="Z611" s="10"/>
    </row>
    <row r="612" spans="1:26" ht="15.75" customHeight="1" x14ac:dyDescent="0.25">
      <c r="A612" s="10"/>
      <c r="B612" s="12"/>
      <c r="C612" s="12"/>
      <c r="D612" s="12"/>
      <c r="E612" s="12"/>
      <c r="F612" s="12"/>
      <c r="G612" s="12"/>
      <c r="H612" s="12"/>
      <c r="I612" s="12"/>
      <c r="J612" s="12"/>
      <c r="K612" s="13"/>
      <c r="L612" s="11"/>
      <c r="M612" s="11"/>
      <c r="N612" s="12"/>
      <c r="O612" s="11"/>
      <c r="P612" s="12"/>
      <c r="Q612" s="13"/>
      <c r="R612" s="11"/>
      <c r="S612" s="11"/>
      <c r="T612" s="15"/>
      <c r="U612" s="10"/>
      <c r="V612" s="10"/>
      <c r="W612" s="10"/>
      <c r="X612" s="10"/>
      <c r="Y612" s="10"/>
      <c r="Z612" s="10"/>
    </row>
    <row r="613" spans="1:26" ht="15.75" customHeight="1" x14ac:dyDescent="0.25">
      <c r="A613" s="10"/>
      <c r="B613" s="12"/>
      <c r="C613" s="12"/>
      <c r="D613" s="12"/>
      <c r="E613" s="12"/>
      <c r="F613" s="12"/>
      <c r="G613" s="12"/>
      <c r="H613" s="12"/>
      <c r="I613" s="12"/>
      <c r="J613" s="12"/>
      <c r="K613" s="13"/>
      <c r="L613" s="11"/>
      <c r="M613" s="11"/>
      <c r="N613" s="12"/>
      <c r="O613" s="11"/>
      <c r="P613" s="12"/>
      <c r="Q613" s="13"/>
      <c r="R613" s="11"/>
      <c r="S613" s="11"/>
      <c r="T613" s="15"/>
      <c r="U613" s="10"/>
      <c r="V613" s="10"/>
      <c r="W613" s="10"/>
      <c r="X613" s="10"/>
      <c r="Y613" s="10"/>
      <c r="Z613" s="10"/>
    </row>
    <row r="614" spans="1:26" ht="15.75" customHeight="1" x14ac:dyDescent="0.25">
      <c r="A614" s="10"/>
      <c r="B614" s="12"/>
      <c r="C614" s="12"/>
      <c r="D614" s="12"/>
      <c r="E614" s="12"/>
      <c r="F614" s="12"/>
      <c r="G614" s="12"/>
      <c r="H614" s="12"/>
      <c r="I614" s="12"/>
      <c r="J614" s="12"/>
      <c r="K614" s="13"/>
      <c r="L614" s="11"/>
      <c r="M614" s="11"/>
      <c r="N614" s="12"/>
      <c r="O614" s="11"/>
      <c r="P614" s="12"/>
      <c r="Q614" s="13"/>
      <c r="R614" s="11"/>
      <c r="S614" s="11"/>
      <c r="T614" s="15"/>
      <c r="U614" s="10"/>
      <c r="V614" s="10"/>
      <c r="W614" s="10"/>
      <c r="X614" s="10"/>
      <c r="Y614" s="10"/>
      <c r="Z614" s="10"/>
    </row>
    <row r="615" spans="1:26" ht="15.75" customHeight="1" x14ac:dyDescent="0.25">
      <c r="A615" s="10"/>
      <c r="B615" s="12"/>
      <c r="C615" s="12"/>
      <c r="D615" s="12"/>
      <c r="E615" s="12"/>
      <c r="F615" s="12"/>
      <c r="G615" s="12"/>
      <c r="H615" s="12"/>
      <c r="I615" s="12"/>
      <c r="J615" s="12"/>
      <c r="K615" s="13"/>
      <c r="L615" s="11"/>
      <c r="M615" s="11"/>
      <c r="N615" s="12"/>
      <c r="O615" s="11"/>
      <c r="P615" s="12"/>
      <c r="Q615" s="13"/>
      <c r="R615" s="11"/>
      <c r="S615" s="11"/>
      <c r="T615" s="15"/>
      <c r="U615" s="10"/>
      <c r="V615" s="10"/>
      <c r="W615" s="10"/>
      <c r="X615" s="10"/>
      <c r="Y615" s="10"/>
      <c r="Z615" s="10"/>
    </row>
    <row r="616" spans="1:26" ht="15.75" customHeight="1" x14ac:dyDescent="0.25">
      <c r="A616" s="10"/>
      <c r="B616" s="12"/>
      <c r="C616" s="12"/>
      <c r="D616" s="12"/>
      <c r="E616" s="12"/>
      <c r="F616" s="12"/>
      <c r="G616" s="12"/>
      <c r="H616" s="12"/>
      <c r="I616" s="12"/>
      <c r="J616" s="12"/>
      <c r="K616" s="13"/>
      <c r="L616" s="11"/>
      <c r="M616" s="11"/>
      <c r="N616" s="12"/>
      <c r="O616" s="11"/>
      <c r="P616" s="12"/>
      <c r="Q616" s="13"/>
      <c r="R616" s="11"/>
      <c r="S616" s="11"/>
      <c r="T616" s="15"/>
      <c r="U616" s="10"/>
      <c r="V616" s="10"/>
      <c r="W616" s="10"/>
      <c r="X616" s="10"/>
      <c r="Y616" s="10"/>
      <c r="Z616" s="10"/>
    </row>
    <row r="617" spans="1:26" ht="15.75" customHeight="1" x14ac:dyDescent="0.25">
      <c r="A617" s="10"/>
      <c r="B617" s="12"/>
      <c r="C617" s="12"/>
      <c r="D617" s="12"/>
      <c r="E617" s="12"/>
      <c r="F617" s="12"/>
      <c r="G617" s="12"/>
      <c r="H617" s="12"/>
      <c r="I617" s="12"/>
      <c r="J617" s="12"/>
      <c r="K617" s="13"/>
      <c r="L617" s="11"/>
      <c r="M617" s="11"/>
      <c r="N617" s="12"/>
      <c r="O617" s="11"/>
      <c r="P617" s="12"/>
      <c r="Q617" s="13"/>
      <c r="R617" s="11"/>
      <c r="S617" s="11"/>
      <c r="T617" s="15"/>
      <c r="U617" s="10"/>
      <c r="V617" s="10"/>
      <c r="W617" s="10"/>
      <c r="X617" s="10"/>
      <c r="Y617" s="10"/>
      <c r="Z617" s="10"/>
    </row>
    <row r="618" spans="1:26" ht="15.75" customHeight="1" x14ac:dyDescent="0.25">
      <c r="A618" s="10"/>
      <c r="B618" s="12"/>
      <c r="C618" s="12"/>
      <c r="D618" s="12"/>
      <c r="E618" s="12"/>
      <c r="F618" s="12"/>
      <c r="G618" s="12"/>
      <c r="H618" s="12"/>
      <c r="I618" s="12"/>
      <c r="J618" s="12"/>
      <c r="K618" s="13"/>
      <c r="L618" s="11"/>
      <c r="M618" s="11"/>
      <c r="N618" s="12"/>
      <c r="O618" s="11"/>
      <c r="P618" s="12"/>
      <c r="Q618" s="13"/>
      <c r="R618" s="11"/>
      <c r="S618" s="11"/>
      <c r="T618" s="15"/>
      <c r="U618" s="10"/>
      <c r="V618" s="10"/>
      <c r="W618" s="10"/>
      <c r="X618" s="10"/>
      <c r="Y618" s="10"/>
      <c r="Z618" s="10"/>
    </row>
    <row r="619" spans="1:26" ht="15.75" customHeight="1" x14ac:dyDescent="0.25">
      <c r="A619" s="10"/>
      <c r="B619" s="12"/>
      <c r="C619" s="12"/>
      <c r="D619" s="12"/>
      <c r="E619" s="12"/>
      <c r="F619" s="12"/>
      <c r="G619" s="12"/>
      <c r="H619" s="12"/>
      <c r="I619" s="12"/>
      <c r="J619" s="12"/>
      <c r="K619" s="13"/>
      <c r="L619" s="11"/>
      <c r="M619" s="11"/>
      <c r="N619" s="12"/>
      <c r="O619" s="11"/>
      <c r="P619" s="12"/>
      <c r="Q619" s="13"/>
      <c r="R619" s="11"/>
      <c r="S619" s="11"/>
      <c r="T619" s="15"/>
      <c r="U619" s="10"/>
      <c r="V619" s="10"/>
      <c r="W619" s="10"/>
      <c r="X619" s="10"/>
      <c r="Y619" s="10"/>
      <c r="Z619" s="10"/>
    </row>
    <row r="620" spans="1:26" ht="15.75" customHeight="1" x14ac:dyDescent="0.25">
      <c r="A620" s="10"/>
      <c r="B620" s="12"/>
      <c r="C620" s="12"/>
      <c r="D620" s="12"/>
      <c r="E620" s="12"/>
      <c r="F620" s="12"/>
      <c r="G620" s="12"/>
      <c r="H620" s="12"/>
      <c r="I620" s="12"/>
      <c r="J620" s="12"/>
      <c r="K620" s="13"/>
      <c r="L620" s="11"/>
      <c r="M620" s="11"/>
      <c r="N620" s="12"/>
      <c r="O620" s="11"/>
      <c r="P620" s="12"/>
      <c r="Q620" s="13"/>
      <c r="R620" s="11"/>
      <c r="S620" s="11"/>
      <c r="T620" s="15"/>
      <c r="U620" s="10"/>
      <c r="V620" s="10"/>
      <c r="W620" s="10"/>
      <c r="X620" s="10"/>
      <c r="Y620" s="10"/>
      <c r="Z620" s="10"/>
    </row>
    <row r="621" spans="1:26" ht="15.75" customHeight="1" x14ac:dyDescent="0.25">
      <c r="A621" s="10"/>
      <c r="B621" s="12"/>
      <c r="C621" s="12"/>
      <c r="D621" s="12"/>
      <c r="E621" s="12"/>
      <c r="F621" s="12"/>
      <c r="G621" s="12"/>
      <c r="H621" s="12"/>
      <c r="I621" s="12"/>
      <c r="J621" s="12"/>
      <c r="K621" s="13"/>
      <c r="L621" s="11"/>
      <c r="M621" s="11"/>
      <c r="N621" s="12"/>
      <c r="O621" s="11"/>
      <c r="P621" s="12"/>
      <c r="Q621" s="13"/>
      <c r="R621" s="11"/>
      <c r="S621" s="11"/>
      <c r="T621" s="15"/>
      <c r="U621" s="10"/>
      <c r="V621" s="10"/>
      <c r="W621" s="10"/>
      <c r="X621" s="10"/>
      <c r="Y621" s="10"/>
      <c r="Z621" s="10"/>
    </row>
    <row r="622" spans="1:26" ht="15.75" customHeight="1" x14ac:dyDescent="0.25">
      <c r="A622" s="10"/>
      <c r="B622" s="12"/>
      <c r="C622" s="12"/>
      <c r="D622" s="12"/>
      <c r="E622" s="12"/>
      <c r="F622" s="12"/>
      <c r="G622" s="12"/>
      <c r="H622" s="12"/>
      <c r="I622" s="12"/>
      <c r="J622" s="12"/>
      <c r="K622" s="13"/>
      <c r="L622" s="11"/>
      <c r="M622" s="11"/>
      <c r="N622" s="12"/>
      <c r="O622" s="11"/>
      <c r="P622" s="12"/>
      <c r="Q622" s="13"/>
      <c r="R622" s="11"/>
      <c r="S622" s="11"/>
      <c r="T622" s="15"/>
      <c r="U622" s="10"/>
      <c r="V622" s="10"/>
      <c r="W622" s="10"/>
      <c r="X622" s="10"/>
      <c r="Y622" s="10"/>
      <c r="Z622" s="10"/>
    </row>
    <row r="623" spans="1:26" ht="15.75" customHeight="1" x14ac:dyDescent="0.25">
      <c r="A623" s="10"/>
      <c r="B623" s="12"/>
      <c r="C623" s="12"/>
      <c r="D623" s="12"/>
      <c r="E623" s="12"/>
      <c r="F623" s="12"/>
      <c r="G623" s="12"/>
      <c r="H623" s="12"/>
      <c r="I623" s="12"/>
      <c r="J623" s="12"/>
      <c r="K623" s="13"/>
      <c r="L623" s="11"/>
      <c r="M623" s="11"/>
      <c r="N623" s="12"/>
      <c r="O623" s="11"/>
      <c r="P623" s="12"/>
      <c r="Q623" s="13"/>
      <c r="R623" s="11"/>
      <c r="S623" s="11"/>
      <c r="T623" s="15"/>
      <c r="U623" s="10"/>
      <c r="V623" s="10"/>
      <c r="W623" s="10"/>
      <c r="X623" s="10"/>
      <c r="Y623" s="10"/>
      <c r="Z623" s="10"/>
    </row>
    <row r="624" spans="1:26" ht="15.75" customHeight="1" x14ac:dyDescent="0.25">
      <c r="A624" s="10"/>
      <c r="B624" s="12"/>
      <c r="C624" s="12"/>
      <c r="D624" s="12"/>
      <c r="E624" s="12"/>
      <c r="F624" s="12"/>
      <c r="G624" s="12"/>
      <c r="H624" s="12"/>
      <c r="I624" s="12"/>
      <c r="J624" s="12"/>
      <c r="K624" s="13"/>
      <c r="L624" s="11"/>
      <c r="M624" s="11"/>
      <c r="N624" s="12"/>
      <c r="O624" s="11"/>
      <c r="P624" s="12"/>
      <c r="Q624" s="13"/>
      <c r="R624" s="11"/>
      <c r="S624" s="11"/>
      <c r="T624" s="15"/>
      <c r="U624" s="10"/>
      <c r="V624" s="10"/>
      <c r="W624" s="10"/>
      <c r="X624" s="10"/>
      <c r="Y624" s="10"/>
      <c r="Z624" s="10"/>
    </row>
    <row r="625" spans="1:26" ht="15.75" customHeight="1" x14ac:dyDescent="0.25">
      <c r="A625" s="10"/>
      <c r="B625" s="12"/>
      <c r="C625" s="12"/>
      <c r="D625" s="12"/>
      <c r="E625" s="12"/>
      <c r="F625" s="12"/>
      <c r="G625" s="12"/>
      <c r="H625" s="12"/>
      <c r="I625" s="12"/>
      <c r="J625" s="12"/>
      <c r="K625" s="13"/>
      <c r="L625" s="11"/>
      <c r="M625" s="11"/>
      <c r="N625" s="12"/>
      <c r="O625" s="11"/>
      <c r="P625" s="12"/>
      <c r="Q625" s="13"/>
      <c r="R625" s="11"/>
      <c r="S625" s="11"/>
      <c r="T625" s="15"/>
      <c r="U625" s="10"/>
      <c r="V625" s="10"/>
      <c r="W625" s="10"/>
      <c r="X625" s="10"/>
      <c r="Y625" s="10"/>
      <c r="Z625" s="10"/>
    </row>
    <row r="626" spans="1:26" ht="15.75" customHeight="1" x14ac:dyDescent="0.25">
      <c r="A626" s="10"/>
      <c r="B626" s="12"/>
      <c r="C626" s="12"/>
      <c r="D626" s="12"/>
      <c r="E626" s="12"/>
      <c r="F626" s="12"/>
      <c r="G626" s="12"/>
      <c r="H626" s="12"/>
      <c r="I626" s="12"/>
      <c r="J626" s="12"/>
      <c r="K626" s="13"/>
      <c r="L626" s="11"/>
      <c r="M626" s="11"/>
      <c r="N626" s="12"/>
      <c r="O626" s="11"/>
      <c r="P626" s="12"/>
      <c r="Q626" s="13"/>
      <c r="R626" s="11"/>
      <c r="S626" s="11"/>
      <c r="T626" s="15"/>
      <c r="U626" s="10"/>
      <c r="V626" s="10"/>
      <c r="W626" s="10"/>
      <c r="X626" s="10"/>
      <c r="Y626" s="10"/>
      <c r="Z626" s="10"/>
    </row>
    <row r="627" spans="1:26" ht="15.75" customHeight="1" x14ac:dyDescent="0.25">
      <c r="A627" s="10"/>
      <c r="B627" s="12"/>
      <c r="C627" s="12"/>
      <c r="D627" s="12"/>
      <c r="E627" s="12"/>
      <c r="F627" s="12"/>
      <c r="G627" s="12"/>
      <c r="H627" s="12"/>
      <c r="I627" s="12"/>
      <c r="J627" s="12"/>
      <c r="K627" s="13"/>
      <c r="L627" s="11"/>
      <c r="M627" s="11"/>
      <c r="N627" s="12"/>
      <c r="O627" s="11"/>
      <c r="P627" s="12"/>
      <c r="Q627" s="13"/>
      <c r="R627" s="11"/>
      <c r="S627" s="11"/>
      <c r="T627" s="15"/>
      <c r="U627" s="10"/>
      <c r="V627" s="10"/>
      <c r="W627" s="10"/>
      <c r="X627" s="10"/>
      <c r="Y627" s="10"/>
      <c r="Z627" s="10"/>
    </row>
    <row r="628" spans="1:26" ht="15.75" customHeight="1" x14ac:dyDescent="0.25">
      <c r="A628" s="10"/>
      <c r="B628" s="12"/>
      <c r="C628" s="12"/>
      <c r="D628" s="12"/>
      <c r="E628" s="12"/>
      <c r="F628" s="12"/>
      <c r="G628" s="12"/>
      <c r="H628" s="12"/>
      <c r="I628" s="12"/>
      <c r="J628" s="12"/>
      <c r="K628" s="13"/>
      <c r="L628" s="11"/>
      <c r="M628" s="11"/>
      <c r="N628" s="12"/>
      <c r="O628" s="11"/>
      <c r="P628" s="12"/>
      <c r="Q628" s="13"/>
      <c r="R628" s="11"/>
      <c r="S628" s="11"/>
      <c r="T628" s="15"/>
      <c r="U628" s="10"/>
      <c r="V628" s="10"/>
      <c r="W628" s="10"/>
      <c r="X628" s="10"/>
      <c r="Y628" s="10"/>
      <c r="Z628" s="10"/>
    </row>
    <row r="629" spans="1:26" ht="15.75" customHeight="1" x14ac:dyDescent="0.25">
      <c r="A629" s="10"/>
      <c r="B629" s="12"/>
      <c r="C629" s="12"/>
      <c r="D629" s="12"/>
      <c r="E629" s="12"/>
      <c r="F629" s="12"/>
      <c r="G629" s="12"/>
      <c r="H629" s="12"/>
      <c r="I629" s="12"/>
      <c r="J629" s="12"/>
      <c r="K629" s="13"/>
      <c r="L629" s="11"/>
      <c r="M629" s="11"/>
      <c r="N629" s="12"/>
      <c r="O629" s="11"/>
      <c r="P629" s="12"/>
      <c r="Q629" s="13"/>
      <c r="R629" s="11"/>
      <c r="S629" s="11"/>
      <c r="T629" s="15"/>
      <c r="U629" s="10"/>
      <c r="V629" s="10"/>
      <c r="W629" s="10"/>
      <c r="X629" s="10"/>
      <c r="Y629" s="10"/>
      <c r="Z629" s="10"/>
    </row>
    <row r="630" spans="1:26" ht="15.75" customHeight="1" x14ac:dyDescent="0.25">
      <c r="A630" s="10"/>
      <c r="B630" s="12"/>
      <c r="C630" s="12"/>
      <c r="D630" s="12"/>
      <c r="E630" s="12"/>
      <c r="F630" s="12"/>
      <c r="G630" s="12"/>
      <c r="H630" s="12"/>
      <c r="I630" s="12"/>
      <c r="J630" s="12"/>
      <c r="K630" s="13"/>
      <c r="L630" s="11"/>
      <c r="M630" s="11"/>
      <c r="N630" s="12"/>
      <c r="O630" s="11"/>
      <c r="P630" s="12"/>
      <c r="Q630" s="13"/>
      <c r="R630" s="11"/>
      <c r="S630" s="11"/>
      <c r="T630" s="15"/>
      <c r="U630" s="10"/>
      <c r="V630" s="10"/>
      <c r="W630" s="10"/>
      <c r="X630" s="10"/>
      <c r="Y630" s="10"/>
      <c r="Z630" s="10"/>
    </row>
    <row r="631" spans="1:26" ht="15.75" customHeight="1" x14ac:dyDescent="0.25">
      <c r="A631" s="10"/>
      <c r="B631" s="12"/>
      <c r="C631" s="12"/>
      <c r="D631" s="12"/>
      <c r="E631" s="12"/>
      <c r="F631" s="12"/>
      <c r="G631" s="12"/>
      <c r="H631" s="12"/>
      <c r="I631" s="12"/>
      <c r="J631" s="12"/>
      <c r="K631" s="13"/>
      <c r="L631" s="11"/>
      <c r="M631" s="11"/>
      <c r="N631" s="12"/>
      <c r="O631" s="11"/>
      <c r="P631" s="12"/>
      <c r="Q631" s="13"/>
      <c r="R631" s="11"/>
      <c r="S631" s="11"/>
      <c r="T631" s="15"/>
      <c r="U631" s="10"/>
      <c r="V631" s="10"/>
      <c r="W631" s="10"/>
      <c r="X631" s="10"/>
      <c r="Y631" s="10"/>
      <c r="Z631" s="10"/>
    </row>
    <row r="632" spans="1:26" ht="15.75" customHeight="1" x14ac:dyDescent="0.25">
      <c r="A632" s="10"/>
      <c r="B632" s="12"/>
      <c r="C632" s="12"/>
      <c r="D632" s="12"/>
      <c r="E632" s="12"/>
      <c r="F632" s="12"/>
      <c r="G632" s="12"/>
      <c r="H632" s="12"/>
      <c r="I632" s="12"/>
      <c r="J632" s="12"/>
      <c r="K632" s="13"/>
      <c r="L632" s="11"/>
      <c r="M632" s="11"/>
      <c r="N632" s="12"/>
      <c r="O632" s="11"/>
      <c r="P632" s="12"/>
      <c r="Q632" s="13"/>
      <c r="R632" s="11"/>
      <c r="S632" s="11"/>
      <c r="T632" s="15"/>
      <c r="U632" s="10"/>
      <c r="V632" s="10"/>
      <c r="W632" s="10"/>
      <c r="X632" s="10"/>
      <c r="Y632" s="10"/>
      <c r="Z632" s="10"/>
    </row>
    <row r="633" spans="1:26" ht="15.75" customHeight="1" x14ac:dyDescent="0.25">
      <c r="A633" s="10"/>
      <c r="B633" s="12"/>
      <c r="C633" s="12"/>
      <c r="D633" s="12"/>
      <c r="E633" s="12"/>
      <c r="F633" s="12"/>
      <c r="G633" s="12"/>
      <c r="H633" s="12"/>
      <c r="I633" s="12"/>
      <c r="J633" s="12"/>
      <c r="K633" s="13"/>
      <c r="L633" s="11"/>
      <c r="M633" s="11"/>
      <c r="N633" s="12"/>
      <c r="O633" s="11"/>
      <c r="P633" s="12"/>
      <c r="Q633" s="13"/>
      <c r="R633" s="11"/>
      <c r="S633" s="11"/>
      <c r="T633" s="15"/>
      <c r="U633" s="10"/>
      <c r="V633" s="10"/>
      <c r="W633" s="10"/>
      <c r="X633" s="10"/>
      <c r="Y633" s="10"/>
      <c r="Z633" s="10"/>
    </row>
    <row r="634" spans="1:26" ht="15.75" customHeight="1" x14ac:dyDescent="0.25">
      <c r="A634" s="10"/>
      <c r="B634" s="12"/>
      <c r="C634" s="12"/>
      <c r="D634" s="12"/>
      <c r="E634" s="12"/>
      <c r="F634" s="12"/>
      <c r="G634" s="12"/>
      <c r="H634" s="12"/>
      <c r="I634" s="12"/>
      <c r="J634" s="12"/>
      <c r="K634" s="13"/>
      <c r="L634" s="11"/>
      <c r="M634" s="11"/>
      <c r="N634" s="12"/>
      <c r="O634" s="11"/>
      <c r="P634" s="12"/>
      <c r="Q634" s="13"/>
      <c r="R634" s="11"/>
      <c r="S634" s="11"/>
      <c r="T634" s="15"/>
      <c r="U634" s="10"/>
      <c r="V634" s="10"/>
      <c r="W634" s="10"/>
      <c r="X634" s="10"/>
      <c r="Y634" s="10"/>
      <c r="Z634" s="10"/>
    </row>
    <row r="635" spans="1:26" ht="15.75" customHeight="1" x14ac:dyDescent="0.25">
      <c r="A635" s="10"/>
      <c r="B635" s="12"/>
      <c r="C635" s="12"/>
      <c r="D635" s="12"/>
      <c r="E635" s="12"/>
      <c r="F635" s="12"/>
      <c r="G635" s="12"/>
      <c r="H635" s="12"/>
      <c r="I635" s="12"/>
      <c r="J635" s="12"/>
      <c r="K635" s="13"/>
      <c r="L635" s="11"/>
      <c r="M635" s="11"/>
      <c r="N635" s="12"/>
      <c r="O635" s="11"/>
      <c r="P635" s="12"/>
      <c r="Q635" s="13"/>
      <c r="R635" s="11"/>
      <c r="S635" s="11"/>
      <c r="T635" s="15"/>
      <c r="U635" s="10"/>
      <c r="V635" s="10"/>
      <c r="W635" s="10"/>
      <c r="X635" s="10"/>
      <c r="Y635" s="10"/>
      <c r="Z635" s="10"/>
    </row>
    <row r="636" spans="1:26" ht="15.75" customHeight="1" x14ac:dyDescent="0.25">
      <c r="A636" s="10"/>
      <c r="B636" s="12"/>
      <c r="C636" s="12"/>
      <c r="D636" s="12"/>
      <c r="E636" s="12"/>
      <c r="F636" s="12"/>
      <c r="G636" s="12"/>
      <c r="H636" s="12"/>
      <c r="I636" s="12"/>
      <c r="J636" s="12"/>
      <c r="K636" s="13"/>
      <c r="L636" s="11"/>
      <c r="M636" s="11"/>
      <c r="N636" s="12"/>
      <c r="O636" s="11"/>
      <c r="P636" s="12"/>
      <c r="Q636" s="13"/>
      <c r="R636" s="11"/>
      <c r="S636" s="11"/>
      <c r="T636" s="15"/>
      <c r="U636" s="10"/>
      <c r="V636" s="10"/>
      <c r="W636" s="10"/>
      <c r="X636" s="10"/>
      <c r="Y636" s="10"/>
      <c r="Z636" s="10"/>
    </row>
    <row r="637" spans="1:26" ht="15.75" customHeight="1" x14ac:dyDescent="0.25">
      <c r="A637" s="10"/>
      <c r="B637" s="12"/>
      <c r="C637" s="12"/>
      <c r="D637" s="12"/>
      <c r="E637" s="12"/>
      <c r="F637" s="12"/>
      <c r="G637" s="12"/>
      <c r="H637" s="12"/>
      <c r="I637" s="12"/>
      <c r="J637" s="12"/>
      <c r="K637" s="13"/>
      <c r="L637" s="11"/>
      <c r="M637" s="11"/>
      <c r="N637" s="12"/>
      <c r="O637" s="11"/>
      <c r="P637" s="12"/>
      <c r="Q637" s="13"/>
      <c r="R637" s="11"/>
      <c r="S637" s="11"/>
      <c r="T637" s="15"/>
      <c r="U637" s="10"/>
      <c r="V637" s="10"/>
      <c r="W637" s="10"/>
      <c r="X637" s="10"/>
      <c r="Y637" s="10"/>
      <c r="Z637" s="10"/>
    </row>
    <row r="638" spans="1:26" ht="15.75" customHeight="1" x14ac:dyDescent="0.25">
      <c r="A638" s="10"/>
      <c r="B638" s="12"/>
      <c r="C638" s="12"/>
      <c r="D638" s="12"/>
      <c r="E638" s="12"/>
      <c r="F638" s="12"/>
      <c r="G638" s="12"/>
      <c r="H638" s="12"/>
      <c r="I638" s="12"/>
      <c r="J638" s="12"/>
      <c r="K638" s="13"/>
      <c r="L638" s="11"/>
      <c r="M638" s="11"/>
      <c r="N638" s="12"/>
      <c r="O638" s="11"/>
      <c r="P638" s="12"/>
      <c r="Q638" s="13"/>
      <c r="R638" s="11"/>
      <c r="S638" s="11"/>
      <c r="T638" s="15"/>
      <c r="U638" s="10"/>
      <c r="V638" s="10"/>
      <c r="W638" s="10"/>
      <c r="X638" s="10"/>
      <c r="Y638" s="10"/>
      <c r="Z638" s="10"/>
    </row>
    <row r="639" spans="1:26" ht="15.75" customHeight="1" x14ac:dyDescent="0.25">
      <c r="A639" s="10"/>
      <c r="B639" s="12"/>
      <c r="C639" s="12"/>
      <c r="D639" s="12"/>
      <c r="E639" s="12"/>
      <c r="F639" s="12"/>
      <c r="G639" s="12"/>
      <c r="H639" s="12"/>
      <c r="I639" s="12"/>
      <c r="J639" s="12"/>
      <c r="K639" s="13"/>
      <c r="L639" s="11"/>
      <c r="M639" s="11"/>
      <c r="N639" s="12"/>
      <c r="O639" s="11"/>
      <c r="P639" s="12"/>
      <c r="Q639" s="13"/>
      <c r="R639" s="11"/>
      <c r="S639" s="11"/>
      <c r="T639" s="15"/>
      <c r="U639" s="10"/>
      <c r="V639" s="10"/>
      <c r="W639" s="10"/>
      <c r="X639" s="10"/>
      <c r="Y639" s="10"/>
      <c r="Z639" s="10"/>
    </row>
    <row r="640" spans="1:26" ht="15.75" customHeight="1" x14ac:dyDescent="0.25">
      <c r="A640" s="10"/>
      <c r="B640" s="12"/>
      <c r="C640" s="12"/>
      <c r="D640" s="12"/>
      <c r="E640" s="12"/>
      <c r="F640" s="12"/>
      <c r="G640" s="12"/>
      <c r="H640" s="12"/>
      <c r="I640" s="12"/>
      <c r="J640" s="12"/>
      <c r="K640" s="13"/>
      <c r="L640" s="11"/>
      <c r="M640" s="11"/>
      <c r="N640" s="12"/>
      <c r="O640" s="11"/>
      <c r="P640" s="12"/>
      <c r="Q640" s="13"/>
      <c r="R640" s="11"/>
      <c r="S640" s="11"/>
      <c r="T640" s="15"/>
      <c r="U640" s="10"/>
      <c r="V640" s="10"/>
      <c r="W640" s="10"/>
      <c r="X640" s="10"/>
      <c r="Y640" s="10"/>
      <c r="Z640" s="10"/>
    </row>
    <row r="641" spans="1:26" ht="15.75" customHeight="1" x14ac:dyDescent="0.25">
      <c r="A641" s="10"/>
      <c r="B641" s="12"/>
      <c r="C641" s="12"/>
      <c r="D641" s="12"/>
      <c r="E641" s="12"/>
      <c r="F641" s="12"/>
      <c r="G641" s="12"/>
      <c r="H641" s="12"/>
      <c r="I641" s="12"/>
      <c r="J641" s="12"/>
      <c r="K641" s="13"/>
      <c r="L641" s="11"/>
      <c r="M641" s="11"/>
      <c r="N641" s="12"/>
      <c r="O641" s="11"/>
      <c r="P641" s="12"/>
      <c r="Q641" s="13"/>
      <c r="R641" s="11"/>
      <c r="S641" s="11"/>
      <c r="T641" s="15"/>
      <c r="U641" s="10"/>
      <c r="V641" s="10"/>
      <c r="W641" s="10"/>
      <c r="X641" s="10"/>
      <c r="Y641" s="10"/>
      <c r="Z641" s="10"/>
    </row>
    <row r="642" spans="1:26" ht="15.75" customHeight="1" x14ac:dyDescent="0.25">
      <c r="A642" s="10"/>
      <c r="B642" s="12"/>
      <c r="C642" s="12"/>
      <c r="D642" s="12"/>
      <c r="E642" s="12"/>
      <c r="F642" s="12"/>
      <c r="G642" s="12"/>
      <c r="H642" s="12"/>
      <c r="I642" s="12"/>
      <c r="J642" s="12"/>
      <c r="K642" s="13"/>
      <c r="L642" s="11"/>
      <c r="M642" s="11"/>
      <c r="N642" s="12"/>
      <c r="O642" s="11"/>
      <c r="P642" s="12"/>
      <c r="Q642" s="13"/>
      <c r="R642" s="11"/>
      <c r="S642" s="11"/>
      <c r="T642" s="15"/>
      <c r="U642" s="10"/>
      <c r="V642" s="10"/>
      <c r="W642" s="10"/>
      <c r="X642" s="10"/>
      <c r="Y642" s="10"/>
      <c r="Z642" s="10"/>
    </row>
    <row r="643" spans="1:26" ht="15.75" customHeight="1" x14ac:dyDescent="0.25">
      <c r="A643" s="10"/>
      <c r="B643" s="12"/>
      <c r="C643" s="12"/>
      <c r="D643" s="12"/>
      <c r="E643" s="12"/>
      <c r="F643" s="12"/>
      <c r="G643" s="12"/>
      <c r="H643" s="12"/>
      <c r="I643" s="12"/>
      <c r="J643" s="12"/>
      <c r="K643" s="13"/>
      <c r="L643" s="11"/>
      <c r="M643" s="11"/>
      <c r="N643" s="12"/>
      <c r="O643" s="11"/>
      <c r="P643" s="12"/>
      <c r="Q643" s="13"/>
      <c r="R643" s="11"/>
      <c r="S643" s="11"/>
      <c r="T643" s="15"/>
      <c r="U643" s="10"/>
      <c r="V643" s="10"/>
      <c r="W643" s="10"/>
      <c r="X643" s="10"/>
      <c r="Y643" s="10"/>
      <c r="Z643" s="10"/>
    </row>
    <row r="644" spans="1:26" ht="15.75" customHeight="1" x14ac:dyDescent="0.25">
      <c r="A644" s="10"/>
      <c r="B644" s="12"/>
      <c r="C644" s="12"/>
      <c r="D644" s="12"/>
      <c r="E644" s="12"/>
      <c r="F644" s="12"/>
      <c r="G644" s="12"/>
      <c r="H644" s="12"/>
      <c r="I644" s="12"/>
      <c r="J644" s="12"/>
      <c r="K644" s="13"/>
      <c r="L644" s="11"/>
      <c r="M644" s="11"/>
      <c r="N644" s="12"/>
      <c r="O644" s="11"/>
      <c r="P644" s="12"/>
      <c r="Q644" s="13"/>
      <c r="R644" s="11"/>
      <c r="S644" s="11"/>
      <c r="T644" s="15"/>
      <c r="U644" s="10"/>
      <c r="V644" s="10"/>
      <c r="W644" s="10"/>
      <c r="X644" s="10"/>
      <c r="Y644" s="10"/>
      <c r="Z644" s="10"/>
    </row>
    <row r="645" spans="1:26" ht="15.75" customHeight="1" x14ac:dyDescent="0.25">
      <c r="A645" s="10"/>
      <c r="B645" s="12"/>
      <c r="C645" s="12"/>
      <c r="D645" s="12"/>
      <c r="E645" s="12"/>
      <c r="F645" s="12"/>
      <c r="G645" s="12"/>
      <c r="H645" s="12"/>
      <c r="I645" s="12"/>
      <c r="J645" s="12"/>
      <c r="K645" s="13"/>
      <c r="L645" s="11"/>
      <c r="M645" s="11"/>
      <c r="N645" s="12"/>
      <c r="O645" s="11"/>
      <c r="P645" s="12"/>
      <c r="Q645" s="13"/>
      <c r="R645" s="11"/>
      <c r="S645" s="11"/>
      <c r="T645" s="15"/>
      <c r="U645" s="10"/>
      <c r="V645" s="10"/>
      <c r="W645" s="10"/>
      <c r="X645" s="10"/>
      <c r="Y645" s="10"/>
      <c r="Z645" s="10"/>
    </row>
    <row r="646" spans="1:26" ht="15.75" customHeight="1" x14ac:dyDescent="0.25">
      <c r="A646" s="10"/>
      <c r="B646" s="12"/>
      <c r="C646" s="12"/>
      <c r="D646" s="12"/>
      <c r="E646" s="12"/>
      <c r="F646" s="12"/>
      <c r="G646" s="12"/>
      <c r="H646" s="12"/>
      <c r="I646" s="12"/>
      <c r="J646" s="12"/>
      <c r="K646" s="13"/>
      <c r="L646" s="11"/>
      <c r="M646" s="11"/>
      <c r="N646" s="12"/>
      <c r="O646" s="11"/>
      <c r="P646" s="12"/>
      <c r="Q646" s="13"/>
      <c r="R646" s="11"/>
      <c r="S646" s="11"/>
      <c r="T646" s="15"/>
      <c r="U646" s="10"/>
      <c r="V646" s="10"/>
      <c r="W646" s="10"/>
      <c r="X646" s="10"/>
      <c r="Y646" s="10"/>
      <c r="Z646" s="10"/>
    </row>
    <row r="647" spans="1:26" ht="15.75" customHeight="1" x14ac:dyDescent="0.25">
      <c r="A647" s="10"/>
      <c r="B647" s="12"/>
      <c r="C647" s="12"/>
      <c r="D647" s="12"/>
      <c r="E647" s="12"/>
      <c r="F647" s="12"/>
      <c r="G647" s="12"/>
      <c r="H647" s="12"/>
      <c r="I647" s="12"/>
      <c r="J647" s="12"/>
      <c r="K647" s="13"/>
      <c r="L647" s="11"/>
      <c r="M647" s="11"/>
      <c r="N647" s="12"/>
      <c r="O647" s="11"/>
      <c r="P647" s="12"/>
      <c r="Q647" s="13"/>
      <c r="R647" s="11"/>
      <c r="S647" s="11"/>
      <c r="T647" s="15"/>
      <c r="U647" s="10"/>
      <c r="V647" s="10"/>
      <c r="W647" s="10"/>
      <c r="X647" s="10"/>
      <c r="Y647" s="10"/>
      <c r="Z647" s="10"/>
    </row>
    <row r="648" spans="1:26" ht="15.75" customHeight="1" x14ac:dyDescent="0.25">
      <c r="A648" s="10"/>
      <c r="B648" s="12"/>
      <c r="C648" s="12"/>
      <c r="D648" s="12"/>
      <c r="E648" s="12"/>
      <c r="F648" s="12"/>
      <c r="G648" s="12"/>
      <c r="H648" s="12"/>
      <c r="I648" s="12"/>
      <c r="J648" s="12"/>
      <c r="K648" s="13"/>
      <c r="L648" s="11"/>
      <c r="M648" s="11"/>
      <c r="N648" s="12"/>
      <c r="O648" s="11"/>
      <c r="P648" s="12"/>
      <c r="Q648" s="13"/>
      <c r="R648" s="11"/>
      <c r="S648" s="11"/>
      <c r="T648" s="15"/>
      <c r="U648" s="10"/>
      <c r="V648" s="10"/>
      <c r="W648" s="10"/>
      <c r="X648" s="10"/>
      <c r="Y648" s="10"/>
      <c r="Z648" s="10"/>
    </row>
    <row r="649" spans="1:26" ht="15.75" customHeight="1" x14ac:dyDescent="0.25">
      <c r="A649" s="10"/>
      <c r="B649" s="12"/>
      <c r="C649" s="12"/>
      <c r="D649" s="12"/>
      <c r="E649" s="12"/>
      <c r="F649" s="12"/>
      <c r="G649" s="12"/>
      <c r="H649" s="12"/>
      <c r="I649" s="12"/>
      <c r="J649" s="12"/>
      <c r="K649" s="13"/>
      <c r="L649" s="11"/>
      <c r="M649" s="11"/>
      <c r="N649" s="12"/>
      <c r="O649" s="11"/>
      <c r="P649" s="12"/>
      <c r="Q649" s="13"/>
      <c r="R649" s="11"/>
      <c r="S649" s="11"/>
      <c r="T649" s="15"/>
      <c r="U649" s="10"/>
      <c r="V649" s="10"/>
      <c r="W649" s="10"/>
      <c r="X649" s="10"/>
      <c r="Y649" s="10"/>
      <c r="Z649" s="10"/>
    </row>
    <row r="650" spans="1:26" ht="15.75" customHeight="1" x14ac:dyDescent="0.25">
      <c r="A650" s="10"/>
      <c r="B650" s="12"/>
      <c r="C650" s="12"/>
      <c r="D650" s="12"/>
      <c r="E650" s="12"/>
      <c r="F650" s="12"/>
      <c r="G650" s="12"/>
      <c r="H650" s="12"/>
      <c r="I650" s="12"/>
      <c r="J650" s="12"/>
      <c r="K650" s="13"/>
      <c r="L650" s="11"/>
      <c r="M650" s="11"/>
      <c r="N650" s="12"/>
      <c r="O650" s="11"/>
      <c r="P650" s="12"/>
      <c r="Q650" s="13"/>
      <c r="R650" s="11"/>
      <c r="S650" s="11"/>
      <c r="T650" s="15"/>
      <c r="U650" s="10"/>
      <c r="V650" s="10"/>
      <c r="W650" s="10"/>
      <c r="X650" s="10"/>
      <c r="Y650" s="10"/>
      <c r="Z650" s="10"/>
    </row>
    <row r="651" spans="1:26" ht="15.75" customHeight="1" x14ac:dyDescent="0.25">
      <c r="A651" s="10"/>
      <c r="B651" s="12"/>
      <c r="C651" s="12"/>
      <c r="D651" s="12"/>
      <c r="E651" s="12"/>
      <c r="F651" s="12"/>
      <c r="G651" s="12"/>
      <c r="H651" s="12"/>
      <c r="I651" s="12"/>
      <c r="J651" s="12"/>
      <c r="K651" s="13"/>
      <c r="L651" s="11"/>
      <c r="M651" s="11"/>
      <c r="N651" s="12"/>
      <c r="O651" s="11"/>
      <c r="P651" s="12"/>
      <c r="Q651" s="13"/>
      <c r="R651" s="11"/>
      <c r="S651" s="11"/>
      <c r="T651" s="15"/>
      <c r="U651" s="10"/>
      <c r="V651" s="10"/>
      <c r="W651" s="10"/>
      <c r="X651" s="10"/>
      <c r="Y651" s="10"/>
      <c r="Z651" s="10"/>
    </row>
    <row r="652" spans="1:26" ht="15.75" customHeight="1" x14ac:dyDescent="0.25">
      <c r="A652" s="10"/>
      <c r="B652" s="12"/>
      <c r="C652" s="12"/>
      <c r="D652" s="12"/>
      <c r="E652" s="12"/>
      <c r="F652" s="12"/>
      <c r="G652" s="12"/>
      <c r="H652" s="12"/>
      <c r="I652" s="12"/>
      <c r="J652" s="12"/>
      <c r="K652" s="13"/>
      <c r="L652" s="11"/>
      <c r="M652" s="11"/>
      <c r="N652" s="12"/>
      <c r="O652" s="11"/>
      <c r="P652" s="12"/>
      <c r="Q652" s="13"/>
      <c r="R652" s="11"/>
      <c r="S652" s="11"/>
      <c r="T652" s="15"/>
      <c r="U652" s="10"/>
      <c r="V652" s="10"/>
      <c r="W652" s="10"/>
      <c r="X652" s="10"/>
      <c r="Y652" s="10"/>
      <c r="Z652" s="10"/>
    </row>
    <row r="653" spans="1:26" ht="15.75" customHeight="1" x14ac:dyDescent="0.25">
      <c r="A653" s="10"/>
      <c r="B653" s="12"/>
      <c r="C653" s="12"/>
      <c r="D653" s="12"/>
      <c r="E653" s="12"/>
      <c r="F653" s="12"/>
      <c r="G653" s="12"/>
      <c r="H653" s="12"/>
      <c r="I653" s="12"/>
      <c r="J653" s="12"/>
      <c r="K653" s="13"/>
      <c r="L653" s="11"/>
      <c r="M653" s="11"/>
      <c r="N653" s="12"/>
      <c r="O653" s="11"/>
      <c r="P653" s="12"/>
      <c r="Q653" s="13"/>
      <c r="R653" s="11"/>
      <c r="S653" s="11"/>
      <c r="T653" s="15"/>
      <c r="U653" s="10"/>
      <c r="V653" s="10"/>
      <c r="W653" s="10"/>
      <c r="X653" s="10"/>
      <c r="Y653" s="10"/>
      <c r="Z653" s="10"/>
    </row>
    <row r="654" spans="1:26" ht="15.75" customHeight="1" x14ac:dyDescent="0.25">
      <c r="A654" s="10"/>
      <c r="B654" s="12"/>
      <c r="C654" s="12"/>
      <c r="D654" s="12"/>
      <c r="E654" s="12"/>
      <c r="F654" s="12"/>
      <c r="G654" s="12"/>
      <c r="H654" s="12"/>
      <c r="I654" s="12"/>
      <c r="J654" s="12"/>
      <c r="K654" s="13"/>
      <c r="L654" s="11"/>
      <c r="M654" s="11"/>
      <c r="N654" s="12"/>
      <c r="O654" s="11"/>
      <c r="P654" s="12"/>
      <c r="Q654" s="13"/>
      <c r="R654" s="11"/>
      <c r="S654" s="11"/>
      <c r="T654" s="15"/>
      <c r="U654" s="10"/>
      <c r="V654" s="10"/>
      <c r="W654" s="10"/>
      <c r="X654" s="10"/>
      <c r="Y654" s="10"/>
      <c r="Z654" s="10"/>
    </row>
    <row r="655" spans="1:26" ht="15.75" customHeight="1" x14ac:dyDescent="0.25">
      <c r="A655" s="10"/>
      <c r="B655" s="12"/>
      <c r="C655" s="12"/>
      <c r="D655" s="12"/>
      <c r="E655" s="12"/>
      <c r="F655" s="12"/>
      <c r="G655" s="12"/>
      <c r="H655" s="12"/>
      <c r="I655" s="12"/>
      <c r="J655" s="12"/>
      <c r="K655" s="13"/>
      <c r="L655" s="11"/>
      <c r="M655" s="11"/>
      <c r="N655" s="12"/>
      <c r="O655" s="11"/>
      <c r="P655" s="12"/>
      <c r="Q655" s="13"/>
      <c r="R655" s="11"/>
      <c r="S655" s="11"/>
      <c r="T655" s="15"/>
      <c r="U655" s="10"/>
      <c r="V655" s="10"/>
      <c r="W655" s="10"/>
      <c r="X655" s="10"/>
      <c r="Y655" s="10"/>
      <c r="Z655" s="10"/>
    </row>
    <row r="656" spans="1:26" ht="15.75" customHeight="1" x14ac:dyDescent="0.25">
      <c r="A656" s="10"/>
      <c r="B656" s="12"/>
      <c r="C656" s="12"/>
      <c r="D656" s="12"/>
      <c r="E656" s="12"/>
      <c r="F656" s="12"/>
      <c r="G656" s="12"/>
      <c r="H656" s="12"/>
      <c r="I656" s="12"/>
      <c r="J656" s="12"/>
      <c r="K656" s="13"/>
      <c r="L656" s="11"/>
      <c r="M656" s="11"/>
      <c r="N656" s="12"/>
      <c r="O656" s="11"/>
      <c r="P656" s="12"/>
      <c r="Q656" s="13"/>
      <c r="R656" s="11"/>
      <c r="S656" s="11"/>
      <c r="T656" s="15"/>
      <c r="U656" s="10"/>
      <c r="V656" s="10"/>
      <c r="W656" s="10"/>
      <c r="X656" s="10"/>
      <c r="Y656" s="10"/>
      <c r="Z656" s="10"/>
    </row>
    <row r="657" spans="1:26" ht="15.75" customHeight="1" x14ac:dyDescent="0.25">
      <c r="A657" s="10"/>
      <c r="B657" s="12"/>
      <c r="C657" s="12"/>
      <c r="D657" s="12"/>
      <c r="E657" s="12"/>
      <c r="F657" s="12"/>
      <c r="G657" s="12"/>
      <c r="H657" s="12"/>
      <c r="I657" s="12"/>
      <c r="J657" s="12"/>
      <c r="K657" s="13"/>
      <c r="L657" s="11"/>
      <c r="M657" s="11"/>
      <c r="N657" s="12"/>
      <c r="O657" s="11"/>
      <c r="P657" s="12"/>
      <c r="Q657" s="13"/>
      <c r="R657" s="11"/>
      <c r="S657" s="11"/>
      <c r="T657" s="15"/>
      <c r="U657" s="10"/>
      <c r="V657" s="10"/>
      <c r="W657" s="10"/>
      <c r="X657" s="10"/>
      <c r="Y657" s="10"/>
      <c r="Z657" s="10"/>
    </row>
    <row r="658" spans="1:26" ht="15.75" customHeight="1" x14ac:dyDescent="0.25">
      <c r="A658" s="10"/>
      <c r="B658" s="12"/>
      <c r="C658" s="12"/>
      <c r="D658" s="12"/>
      <c r="E658" s="12"/>
      <c r="F658" s="12"/>
      <c r="G658" s="12"/>
      <c r="H658" s="12"/>
      <c r="I658" s="12"/>
      <c r="J658" s="12"/>
      <c r="K658" s="13"/>
      <c r="L658" s="11"/>
      <c r="M658" s="11"/>
      <c r="N658" s="12"/>
      <c r="O658" s="11"/>
      <c r="P658" s="12"/>
      <c r="Q658" s="13"/>
      <c r="R658" s="11"/>
      <c r="S658" s="11"/>
      <c r="T658" s="15"/>
      <c r="U658" s="10"/>
      <c r="V658" s="10"/>
      <c r="W658" s="10"/>
      <c r="X658" s="10"/>
      <c r="Y658" s="10"/>
      <c r="Z658" s="10"/>
    </row>
    <row r="659" spans="1:26" ht="15.75" customHeight="1" x14ac:dyDescent="0.25">
      <c r="A659" s="10"/>
      <c r="B659" s="12"/>
      <c r="C659" s="12"/>
      <c r="D659" s="12"/>
      <c r="E659" s="12"/>
      <c r="F659" s="12"/>
      <c r="G659" s="12"/>
      <c r="H659" s="12"/>
      <c r="I659" s="12"/>
      <c r="J659" s="12"/>
      <c r="K659" s="13"/>
      <c r="L659" s="11"/>
      <c r="M659" s="11"/>
      <c r="N659" s="12"/>
      <c r="O659" s="11"/>
      <c r="P659" s="12"/>
      <c r="Q659" s="13"/>
      <c r="R659" s="11"/>
      <c r="S659" s="11"/>
      <c r="T659" s="15"/>
      <c r="U659" s="10"/>
      <c r="V659" s="10"/>
      <c r="W659" s="10"/>
      <c r="X659" s="10"/>
      <c r="Y659" s="10"/>
      <c r="Z659" s="10"/>
    </row>
    <row r="660" spans="1:26" ht="15.75" customHeight="1" x14ac:dyDescent="0.25">
      <c r="A660" s="10"/>
      <c r="B660" s="12"/>
      <c r="C660" s="12"/>
      <c r="D660" s="12"/>
      <c r="E660" s="12"/>
      <c r="F660" s="12"/>
      <c r="G660" s="12"/>
      <c r="H660" s="12"/>
      <c r="I660" s="12"/>
      <c r="J660" s="12"/>
      <c r="K660" s="13"/>
      <c r="L660" s="11"/>
      <c r="M660" s="11"/>
      <c r="N660" s="12"/>
      <c r="O660" s="11"/>
      <c r="P660" s="12"/>
      <c r="Q660" s="13"/>
      <c r="R660" s="11"/>
      <c r="S660" s="11"/>
      <c r="T660" s="15"/>
      <c r="U660" s="10"/>
      <c r="V660" s="10"/>
      <c r="W660" s="10"/>
      <c r="X660" s="10"/>
      <c r="Y660" s="10"/>
      <c r="Z660" s="10"/>
    </row>
    <row r="661" spans="1:26" ht="15.75" customHeight="1" x14ac:dyDescent="0.25">
      <c r="A661" s="10"/>
      <c r="B661" s="12"/>
      <c r="C661" s="12"/>
      <c r="D661" s="12"/>
      <c r="E661" s="12"/>
      <c r="F661" s="12"/>
      <c r="G661" s="12"/>
      <c r="H661" s="12"/>
      <c r="I661" s="12"/>
      <c r="J661" s="12"/>
      <c r="K661" s="13"/>
      <c r="L661" s="11"/>
      <c r="M661" s="11"/>
      <c r="N661" s="12"/>
      <c r="O661" s="11"/>
      <c r="P661" s="12"/>
      <c r="Q661" s="13"/>
      <c r="R661" s="11"/>
      <c r="S661" s="11"/>
      <c r="T661" s="15"/>
      <c r="U661" s="10"/>
      <c r="V661" s="10"/>
      <c r="W661" s="10"/>
      <c r="X661" s="10"/>
      <c r="Y661" s="10"/>
      <c r="Z661" s="10"/>
    </row>
    <row r="662" spans="1:26" ht="15.75" customHeight="1" x14ac:dyDescent="0.25">
      <c r="A662" s="10"/>
      <c r="B662" s="12"/>
      <c r="C662" s="12"/>
      <c r="D662" s="12"/>
      <c r="E662" s="12"/>
      <c r="F662" s="12"/>
      <c r="G662" s="12"/>
      <c r="H662" s="12"/>
      <c r="I662" s="12"/>
      <c r="J662" s="12"/>
      <c r="K662" s="13"/>
      <c r="L662" s="11"/>
      <c r="M662" s="11"/>
      <c r="N662" s="12"/>
      <c r="O662" s="11"/>
      <c r="P662" s="12"/>
      <c r="Q662" s="13"/>
      <c r="R662" s="11"/>
      <c r="S662" s="11"/>
      <c r="T662" s="15"/>
      <c r="U662" s="10"/>
      <c r="V662" s="10"/>
      <c r="W662" s="10"/>
      <c r="X662" s="10"/>
      <c r="Y662" s="10"/>
      <c r="Z662" s="10"/>
    </row>
    <row r="663" spans="1:26" ht="15.75" customHeight="1" x14ac:dyDescent="0.25">
      <c r="A663" s="10"/>
      <c r="B663" s="12"/>
      <c r="C663" s="12"/>
      <c r="D663" s="12"/>
      <c r="E663" s="12"/>
      <c r="F663" s="12"/>
      <c r="G663" s="12"/>
      <c r="H663" s="12"/>
      <c r="I663" s="12"/>
      <c r="J663" s="12"/>
      <c r="K663" s="13"/>
      <c r="L663" s="11"/>
      <c r="M663" s="11"/>
      <c r="N663" s="12"/>
      <c r="O663" s="11"/>
      <c r="P663" s="12"/>
      <c r="Q663" s="13"/>
      <c r="R663" s="11"/>
      <c r="S663" s="11"/>
      <c r="T663" s="15"/>
      <c r="U663" s="10"/>
      <c r="V663" s="10"/>
      <c r="W663" s="10"/>
      <c r="X663" s="10"/>
      <c r="Y663" s="10"/>
      <c r="Z663" s="10"/>
    </row>
    <row r="664" spans="1:26" ht="15.75" customHeight="1" x14ac:dyDescent="0.25">
      <c r="A664" s="10"/>
      <c r="B664" s="12"/>
      <c r="C664" s="12"/>
      <c r="D664" s="12"/>
      <c r="E664" s="12"/>
      <c r="F664" s="12"/>
      <c r="G664" s="12"/>
      <c r="H664" s="12"/>
      <c r="I664" s="12"/>
      <c r="J664" s="12"/>
      <c r="K664" s="13"/>
      <c r="L664" s="11"/>
      <c r="M664" s="11"/>
      <c r="N664" s="12"/>
      <c r="O664" s="11"/>
      <c r="P664" s="12"/>
      <c r="Q664" s="13"/>
      <c r="R664" s="11"/>
      <c r="S664" s="11"/>
      <c r="T664" s="15"/>
      <c r="U664" s="10"/>
      <c r="V664" s="10"/>
      <c r="W664" s="10"/>
      <c r="X664" s="10"/>
      <c r="Y664" s="10"/>
      <c r="Z664" s="10"/>
    </row>
    <row r="665" spans="1:26" ht="15.75" customHeight="1" x14ac:dyDescent="0.25">
      <c r="A665" s="10"/>
      <c r="B665" s="12"/>
      <c r="C665" s="12"/>
      <c r="D665" s="12"/>
      <c r="E665" s="12"/>
      <c r="F665" s="12"/>
      <c r="G665" s="12"/>
      <c r="H665" s="12"/>
      <c r="I665" s="12"/>
      <c r="J665" s="12"/>
      <c r="K665" s="13"/>
      <c r="L665" s="11"/>
      <c r="M665" s="11"/>
      <c r="N665" s="12"/>
      <c r="O665" s="11"/>
      <c r="P665" s="12"/>
      <c r="Q665" s="13"/>
      <c r="R665" s="11"/>
      <c r="S665" s="11"/>
      <c r="T665" s="15"/>
      <c r="U665" s="10"/>
      <c r="V665" s="10"/>
      <c r="W665" s="10"/>
      <c r="X665" s="10"/>
      <c r="Y665" s="10"/>
      <c r="Z665" s="10"/>
    </row>
    <row r="666" spans="1:26" ht="15.75" customHeight="1" x14ac:dyDescent="0.25">
      <c r="A666" s="10"/>
      <c r="B666" s="12"/>
      <c r="C666" s="12"/>
      <c r="D666" s="12"/>
      <c r="E666" s="12"/>
      <c r="F666" s="12"/>
      <c r="G666" s="12"/>
      <c r="H666" s="12"/>
      <c r="I666" s="12"/>
      <c r="J666" s="12"/>
      <c r="K666" s="13"/>
      <c r="L666" s="11"/>
      <c r="M666" s="11"/>
      <c r="N666" s="12"/>
      <c r="O666" s="11"/>
      <c r="P666" s="12"/>
      <c r="Q666" s="13"/>
      <c r="R666" s="11"/>
      <c r="S666" s="11"/>
      <c r="T666" s="15"/>
      <c r="U666" s="10"/>
      <c r="V666" s="10"/>
      <c r="W666" s="10"/>
      <c r="X666" s="10"/>
      <c r="Y666" s="10"/>
      <c r="Z666" s="10"/>
    </row>
    <row r="667" spans="1:26" ht="15.75" customHeight="1" x14ac:dyDescent="0.25">
      <c r="A667" s="10"/>
      <c r="B667" s="12"/>
      <c r="C667" s="12"/>
      <c r="D667" s="12"/>
      <c r="E667" s="12"/>
      <c r="F667" s="12"/>
      <c r="G667" s="12"/>
      <c r="H667" s="12"/>
      <c r="I667" s="12"/>
      <c r="J667" s="12"/>
      <c r="K667" s="13"/>
      <c r="L667" s="11"/>
      <c r="M667" s="11"/>
      <c r="N667" s="12"/>
      <c r="O667" s="11"/>
      <c r="P667" s="12"/>
      <c r="Q667" s="13"/>
      <c r="R667" s="11"/>
      <c r="S667" s="11"/>
      <c r="T667" s="15"/>
      <c r="U667" s="10"/>
      <c r="V667" s="10"/>
      <c r="W667" s="10"/>
      <c r="X667" s="10"/>
      <c r="Y667" s="10"/>
      <c r="Z667" s="10"/>
    </row>
    <row r="668" spans="1:26" ht="15.75" customHeight="1" x14ac:dyDescent="0.25">
      <c r="A668" s="10"/>
      <c r="B668" s="12"/>
      <c r="C668" s="12"/>
      <c r="D668" s="12"/>
      <c r="E668" s="12"/>
      <c r="F668" s="12"/>
      <c r="G668" s="12"/>
      <c r="H668" s="12"/>
      <c r="I668" s="12"/>
      <c r="J668" s="12"/>
      <c r="K668" s="13"/>
      <c r="L668" s="11"/>
      <c r="M668" s="11"/>
      <c r="N668" s="12"/>
      <c r="O668" s="11"/>
      <c r="P668" s="12"/>
      <c r="Q668" s="13"/>
      <c r="R668" s="11"/>
      <c r="S668" s="11"/>
      <c r="T668" s="15"/>
      <c r="U668" s="10"/>
      <c r="V668" s="10"/>
      <c r="W668" s="10"/>
      <c r="X668" s="10"/>
      <c r="Y668" s="10"/>
      <c r="Z668" s="10"/>
    </row>
    <row r="669" spans="1:26" ht="15.75" customHeight="1" x14ac:dyDescent="0.25">
      <c r="A669" s="10"/>
      <c r="B669" s="12"/>
      <c r="C669" s="12"/>
      <c r="D669" s="12"/>
      <c r="E669" s="12"/>
      <c r="F669" s="12"/>
      <c r="G669" s="12"/>
      <c r="H669" s="12"/>
      <c r="I669" s="12"/>
      <c r="J669" s="12"/>
      <c r="K669" s="13"/>
      <c r="L669" s="11"/>
      <c r="M669" s="11"/>
      <c r="N669" s="12"/>
      <c r="O669" s="11"/>
      <c r="P669" s="12"/>
      <c r="Q669" s="13"/>
      <c r="R669" s="11"/>
      <c r="S669" s="11"/>
      <c r="T669" s="15"/>
      <c r="U669" s="10"/>
      <c r="V669" s="10"/>
      <c r="W669" s="10"/>
      <c r="X669" s="10"/>
      <c r="Y669" s="10"/>
      <c r="Z669" s="10"/>
    </row>
    <row r="670" spans="1:26" ht="15.75" customHeight="1" x14ac:dyDescent="0.25">
      <c r="A670" s="10"/>
      <c r="B670" s="12"/>
      <c r="C670" s="12"/>
      <c r="D670" s="12"/>
      <c r="E670" s="12"/>
      <c r="F670" s="12"/>
      <c r="G670" s="12"/>
      <c r="H670" s="12"/>
      <c r="I670" s="12"/>
      <c r="J670" s="12"/>
      <c r="K670" s="13"/>
      <c r="L670" s="11"/>
      <c r="M670" s="11"/>
      <c r="N670" s="12"/>
      <c r="O670" s="11"/>
      <c r="P670" s="12"/>
      <c r="Q670" s="13"/>
      <c r="R670" s="11"/>
      <c r="S670" s="11"/>
      <c r="T670" s="15"/>
      <c r="U670" s="10"/>
      <c r="V670" s="10"/>
      <c r="W670" s="10"/>
      <c r="X670" s="10"/>
      <c r="Y670" s="10"/>
      <c r="Z670" s="10"/>
    </row>
    <row r="671" spans="1:26" ht="15.75" customHeight="1" x14ac:dyDescent="0.25">
      <c r="A671" s="10"/>
      <c r="B671" s="12"/>
      <c r="C671" s="12"/>
      <c r="D671" s="12"/>
      <c r="E671" s="12"/>
      <c r="F671" s="12"/>
      <c r="G671" s="12"/>
      <c r="H671" s="12"/>
      <c r="I671" s="12"/>
      <c r="J671" s="12"/>
      <c r="K671" s="13"/>
      <c r="L671" s="11"/>
      <c r="M671" s="11"/>
      <c r="N671" s="12"/>
      <c r="O671" s="11"/>
      <c r="P671" s="12"/>
      <c r="Q671" s="13"/>
      <c r="R671" s="11"/>
      <c r="S671" s="11"/>
      <c r="T671" s="15"/>
      <c r="U671" s="10"/>
      <c r="V671" s="10"/>
      <c r="W671" s="10"/>
      <c r="X671" s="10"/>
      <c r="Y671" s="10"/>
      <c r="Z671" s="10"/>
    </row>
    <row r="672" spans="1:26" ht="15.75" customHeight="1" x14ac:dyDescent="0.25">
      <c r="A672" s="10"/>
      <c r="B672" s="12"/>
      <c r="C672" s="12"/>
      <c r="D672" s="12"/>
      <c r="E672" s="12"/>
      <c r="F672" s="12"/>
      <c r="G672" s="12"/>
      <c r="H672" s="12"/>
      <c r="I672" s="12"/>
      <c r="J672" s="12"/>
      <c r="K672" s="13"/>
      <c r="L672" s="11"/>
      <c r="M672" s="11"/>
      <c r="N672" s="12"/>
      <c r="O672" s="11"/>
      <c r="P672" s="12"/>
      <c r="Q672" s="13"/>
      <c r="R672" s="11"/>
      <c r="S672" s="11"/>
      <c r="T672" s="15"/>
      <c r="U672" s="10"/>
      <c r="V672" s="10"/>
      <c r="W672" s="10"/>
      <c r="X672" s="10"/>
      <c r="Y672" s="10"/>
      <c r="Z672" s="10"/>
    </row>
    <row r="673" spans="1:26" ht="15.75" customHeight="1" x14ac:dyDescent="0.25">
      <c r="A673" s="10"/>
      <c r="B673" s="12"/>
      <c r="C673" s="12"/>
      <c r="D673" s="12"/>
      <c r="E673" s="12"/>
      <c r="F673" s="12"/>
      <c r="G673" s="12"/>
      <c r="H673" s="12"/>
      <c r="I673" s="12"/>
      <c r="J673" s="12"/>
      <c r="K673" s="13"/>
      <c r="L673" s="11"/>
      <c r="M673" s="11"/>
      <c r="N673" s="12"/>
      <c r="O673" s="11"/>
      <c r="P673" s="12"/>
      <c r="Q673" s="13"/>
      <c r="R673" s="11"/>
      <c r="S673" s="11"/>
      <c r="T673" s="15"/>
      <c r="U673" s="10"/>
      <c r="V673" s="10"/>
      <c r="W673" s="10"/>
      <c r="X673" s="10"/>
      <c r="Y673" s="10"/>
      <c r="Z673" s="10"/>
    </row>
    <row r="674" spans="1:26" ht="15.75" customHeight="1" x14ac:dyDescent="0.25">
      <c r="A674" s="10"/>
      <c r="B674" s="12"/>
      <c r="C674" s="12"/>
      <c r="D674" s="12"/>
      <c r="E674" s="12"/>
      <c r="F674" s="12"/>
      <c r="G674" s="12"/>
      <c r="H674" s="12"/>
      <c r="I674" s="12"/>
      <c r="J674" s="12"/>
      <c r="K674" s="13"/>
      <c r="L674" s="11"/>
      <c r="M674" s="11"/>
      <c r="N674" s="12"/>
      <c r="O674" s="11"/>
      <c r="P674" s="12"/>
      <c r="Q674" s="13"/>
      <c r="R674" s="11"/>
      <c r="S674" s="11"/>
      <c r="T674" s="15"/>
      <c r="U674" s="10"/>
      <c r="V674" s="10"/>
      <c r="W674" s="10"/>
      <c r="X674" s="10"/>
      <c r="Y674" s="10"/>
      <c r="Z674" s="10"/>
    </row>
    <row r="675" spans="1:26" ht="15.75" customHeight="1" x14ac:dyDescent="0.25">
      <c r="A675" s="10"/>
      <c r="B675" s="12"/>
      <c r="C675" s="12"/>
      <c r="D675" s="12"/>
      <c r="E675" s="12"/>
      <c r="F675" s="12"/>
      <c r="G675" s="12"/>
      <c r="H675" s="12"/>
      <c r="I675" s="12"/>
      <c r="J675" s="12"/>
      <c r="K675" s="13"/>
      <c r="L675" s="11"/>
      <c r="M675" s="11"/>
      <c r="N675" s="12"/>
      <c r="O675" s="11"/>
      <c r="P675" s="12"/>
      <c r="Q675" s="13"/>
      <c r="R675" s="11"/>
      <c r="S675" s="11"/>
      <c r="T675" s="15"/>
      <c r="U675" s="10"/>
      <c r="V675" s="10"/>
      <c r="W675" s="10"/>
      <c r="X675" s="10"/>
      <c r="Y675" s="10"/>
      <c r="Z675" s="10"/>
    </row>
    <row r="676" spans="1:26" ht="15.75" customHeight="1" x14ac:dyDescent="0.25">
      <c r="A676" s="10"/>
      <c r="B676" s="12"/>
      <c r="C676" s="12"/>
      <c r="D676" s="12"/>
      <c r="E676" s="12"/>
      <c r="F676" s="12"/>
      <c r="G676" s="12"/>
      <c r="H676" s="12"/>
      <c r="I676" s="12"/>
      <c r="J676" s="12"/>
      <c r="K676" s="13"/>
      <c r="L676" s="11"/>
      <c r="M676" s="11"/>
      <c r="N676" s="12"/>
      <c r="O676" s="11"/>
      <c r="P676" s="12"/>
      <c r="Q676" s="13"/>
      <c r="R676" s="11"/>
      <c r="S676" s="11"/>
      <c r="T676" s="15"/>
      <c r="U676" s="10"/>
      <c r="V676" s="10"/>
      <c r="W676" s="10"/>
      <c r="X676" s="10"/>
      <c r="Y676" s="10"/>
      <c r="Z676" s="10"/>
    </row>
    <row r="677" spans="1:26" ht="15.75" customHeight="1" x14ac:dyDescent="0.25">
      <c r="A677" s="10"/>
      <c r="B677" s="12"/>
      <c r="C677" s="12"/>
      <c r="D677" s="12"/>
      <c r="E677" s="12"/>
      <c r="F677" s="12"/>
      <c r="G677" s="12"/>
      <c r="H677" s="12"/>
      <c r="I677" s="12"/>
      <c r="J677" s="12"/>
      <c r="K677" s="13"/>
      <c r="L677" s="11"/>
      <c r="M677" s="11"/>
      <c r="N677" s="12"/>
      <c r="O677" s="11"/>
      <c r="P677" s="12"/>
      <c r="Q677" s="13"/>
      <c r="R677" s="11"/>
      <c r="S677" s="11"/>
      <c r="T677" s="15"/>
      <c r="U677" s="10"/>
      <c r="V677" s="10"/>
      <c r="W677" s="10"/>
      <c r="X677" s="10"/>
      <c r="Y677" s="10"/>
      <c r="Z677" s="10"/>
    </row>
    <row r="678" spans="1:26" ht="15.75" customHeight="1" x14ac:dyDescent="0.25">
      <c r="A678" s="10"/>
      <c r="B678" s="12"/>
      <c r="C678" s="12"/>
      <c r="D678" s="12"/>
      <c r="E678" s="12"/>
      <c r="F678" s="12"/>
      <c r="G678" s="12"/>
      <c r="H678" s="12"/>
      <c r="I678" s="12"/>
      <c r="J678" s="12"/>
      <c r="K678" s="13"/>
      <c r="L678" s="11"/>
      <c r="M678" s="11"/>
      <c r="N678" s="12"/>
      <c r="O678" s="11"/>
      <c r="P678" s="12"/>
      <c r="Q678" s="13"/>
      <c r="R678" s="11"/>
      <c r="S678" s="11"/>
      <c r="T678" s="15"/>
      <c r="U678" s="10"/>
      <c r="V678" s="10"/>
      <c r="W678" s="10"/>
      <c r="X678" s="10"/>
      <c r="Y678" s="10"/>
      <c r="Z678" s="10"/>
    </row>
    <row r="679" spans="1:26" ht="15.75" customHeight="1" x14ac:dyDescent="0.25">
      <c r="A679" s="10"/>
      <c r="B679" s="12"/>
      <c r="C679" s="12"/>
      <c r="D679" s="12"/>
      <c r="E679" s="12"/>
      <c r="F679" s="12"/>
      <c r="G679" s="12"/>
      <c r="H679" s="12"/>
      <c r="I679" s="12"/>
      <c r="J679" s="12"/>
      <c r="K679" s="13"/>
      <c r="L679" s="11"/>
      <c r="M679" s="11"/>
      <c r="N679" s="12"/>
      <c r="O679" s="11"/>
      <c r="P679" s="12"/>
      <c r="Q679" s="13"/>
      <c r="R679" s="11"/>
      <c r="S679" s="11"/>
      <c r="T679" s="15"/>
      <c r="U679" s="10"/>
      <c r="V679" s="10"/>
      <c r="W679" s="10"/>
      <c r="X679" s="10"/>
      <c r="Y679" s="10"/>
      <c r="Z679" s="10"/>
    </row>
    <row r="680" spans="1:26" ht="15.75" customHeight="1" x14ac:dyDescent="0.25">
      <c r="A680" s="10"/>
      <c r="B680" s="12"/>
      <c r="C680" s="12"/>
      <c r="D680" s="12"/>
      <c r="E680" s="12"/>
      <c r="F680" s="12"/>
      <c r="G680" s="12"/>
      <c r="H680" s="12"/>
      <c r="I680" s="12"/>
      <c r="J680" s="12"/>
      <c r="K680" s="13"/>
      <c r="L680" s="11"/>
      <c r="M680" s="11"/>
      <c r="N680" s="12"/>
      <c r="O680" s="11"/>
      <c r="P680" s="12"/>
      <c r="Q680" s="13"/>
      <c r="R680" s="11"/>
      <c r="S680" s="11"/>
      <c r="T680" s="15"/>
      <c r="U680" s="10"/>
      <c r="V680" s="10"/>
      <c r="W680" s="10"/>
      <c r="X680" s="10"/>
      <c r="Y680" s="10"/>
      <c r="Z680" s="10"/>
    </row>
    <row r="681" spans="1:26" ht="15.75" customHeight="1" x14ac:dyDescent="0.25">
      <c r="A681" s="10"/>
      <c r="B681" s="12"/>
      <c r="C681" s="12"/>
      <c r="D681" s="12"/>
      <c r="E681" s="12"/>
      <c r="F681" s="12"/>
      <c r="G681" s="12"/>
      <c r="H681" s="12"/>
      <c r="I681" s="12"/>
      <c r="J681" s="12"/>
      <c r="K681" s="13"/>
      <c r="L681" s="11"/>
      <c r="M681" s="11"/>
      <c r="N681" s="12"/>
      <c r="O681" s="11"/>
      <c r="P681" s="12"/>
      <c r="Q681" s="13"/>
      <c r="R681" s="11"/>
      <c r="S681" s="11"/>
      <c r="T681" s="15"/>
      <c r="U681" s="10"/>
      <c r="V681" s="10"/>
      <c r="W681" s="10"/>
      <c r="X681" s="10"/>
      <c r="Y681" s="10"/>
      <c r="Z681" s="10"/>
    </row>
    <row r="682" spans="1:26" ht="15.75" customHeight="1" x14ac:dyDescent="0.25">
      <c r="A682" s="10"/>
      <c r="B682" s="12"/>
      <c r="C682" s="12"/>
      <c r="D682" s="12"/>
      <c r="E682" s="12"/>
      <c r="F682" s="12"/>
      <c r="G682" s="12"/>
      <c r="H682" s="12"/>
      <c r="I682" s="12"/>
      <c r="J682" s="12"/>
      <c r="K682" s="13"/>
      <c r="L682" s="11"/>
      <c r="M682" s="11"/>
      <c r="N682" s="12"/>
      <c r="O682" s="11"/>
      <c r="P682" s="12"/>
      <c r="Q682" s="13"/>
      <c r="R682" s="11"/>
      <c r="S682" s="11"/>
      <c r="T682" s="15"/>
      <c r="U682" s="10"/>
      <c r="V682" s="10"/>
      <c r="W682" s="10"/>
      <c r="X682" s="10"/>
      <c r="Y682" s="10"/>
      <c r="Z682" s="10"/>
    </row>
    <row r="683" spans="1:26" ht="15.75" customHeight="1" x14ac:dyDescent="0.25">
      <c r="A683" s="10"/>
      <c r="B683" s="12"/>
      <c r="C683" s="12"/>
      <c r="D683" s="12"/>
      <c r="E683" s="12"/>
      <c r="F683" s="12"/>
      <c r="G683" s="12"/>
      <c r="H683" s="12"/>
      <c r="I683" s="12"/>
      <c r="J683" s="12"/>
      <c r="K683" s="13"/>
      <c r="L683" s="11"/>
      <c r="M683" s="11"/>
      <c r="N683" s="12"/>
      <c r="O683" s="11"/>
      <c r="P683" s="12"/>
      <c r="Q683" s="13"/>
      <c r="R683" s="11"/>
      <c r="S683" s="11"/>
      <c r="T683" s="15"/>
      <c r="U683" s="10"/>
      <c r="V683" s="10"/>
      <c r="W683" s="10"/>
      <c r="X683" s="10"/>
      <c r="Y683" s="10"/>
      <c r="Z683" s="10"/>
    </row>
    <row r="684" spans="1:26" ht="15.75" customHeight="1" x14ac:dyDescent="0.25">
      <c r="A684" s="10"/>
      <c r="B684" s="12"/>
      <c r="C684" s="12"/>
      <c r="D684" s="12"/>
      <c r="E684" s="12"/>
      <c r="F684" s="12"/>
      <c r="G684" s="12"/>
      <c r="H684" s="12"/>
      <c r="I684" s="12"/>
      <c r="J684" s="12"/>
      <c r="K684" s="13"/>
      <c r="L684" s="11"/>
      <c r="M684" s="11"/>
      <c r="N684" s="12"/>
      <c r="O684" s="11"/>
      <c r="P684" s="12"/>
      <c r="Q684" s="13"/>
      <c r="R684" s="11"/>
      <c r="S684" s="11"/>
      <c r="T684" s="15"/>
      <c r="U684" s="10"/>
      <c r="V684" s="10"/>
      <c r="W684" s="10"/>
      <c r="X684" s="10"/>
      <c r="Y684" s="10"/>
      <c r="Z684" s="10"/>
    </row>
    <row r="685" spans="1:26" ht="15.75" customHeight="1" x14ac:dyDescent="0.25">
      <c r="A685" s="10"/>
      <c r="B685" s="12"/>
      <c r="C685" s="12"/>
      <c r="D685" s="12"/>
      <c r="E685" s="12"/>
      <c r="F685" s="12"/>
      <c r="G685" s="12"/>
      <c r="H685" s="12"/>
      <c r="I685" s="12"/>
      <c r="J685" s="12"/>
      <c r="K685" s="13"/>
      <c r="L685" s="11"/>
      <c r="M685" s="11"/>
      <c r="N685" s="12"/>
      <c r="O685" s="11"/>
      <c r="P685" s="12"/>
      <c r="Q685" s="13"/>
      <c r="R685" s="11"/>
      <c r="S685" s="11"/>
      <c r="T685" s="15"/>
      <c r="U685" s="10"/>
      <c r="V685" s="10"/>
      <c r="W685" s="10"/>
      <c r="X685" s="10"/>
      <c r="Y685" s="10"/>
      <c r="Z685" s="10"/>
    </row>
    <row r="686" spans="1:26" ht="15.75" customHeight="1" x14ac:dyDescent="0.25">
      <c r="A686" s="10"/>
      <c r="B686" s="12"/>
      <c r="C686" s="12"/>
      <c r="D686" s="12"/>
      <c r="E686" s="12"/>
      <c r="F686" s="12"/>
      <c r="G686" s="12"/>
      <c r="H686" s="12"/>
      <c r="I686" s="12"/>
      <c r="J686" s="12"/>
      <c r="K686" s="13"/>
      <c r="L686" s="11"/>
      <c r="M686" s="11"/>
      <c r="N686" s="12"/>
      <c r="O686" s="11"/>
      <c r="P686" s="12"/>
      <c r="Q686" s="13"/>
      <c r="R686" s="11"/>
      <c r="S686" s="11"/>
      <c r="T686" s="15"/>
      <c r="U686" s="10"/>
      <c r="V686" s="10"/>
      <c r="W686" s="10"/>
      <c r="X686" s="10"/>
      <c r="Y686" s="10"/>
      <c r="Z686" s="10"/>
    </row>
    <row r="687" spans="1:26" ht="15.75" customHeight="1" x14ac:dyDescent="0.25">
      <c r="A687" s="10"/>
      <c r="B687" s="12"/>
      <c r="C687" s="12"/>
      <c r="D687" s="12"/>
      <c r="E687" s="12"/>
      <c r="F687" s="12"/>
      <c r="G687" s="12"/>
      <c r="H687" s="12"/>
      <c r="I687" s="12"/>
      <c r="J687" s="12"/>
      <c r="K687" s="13"/>
      <c r="L687" s="11"/>
      <c r="M687" s="11"/>
      <c r="N687" s="12"/>
      <c r="O687" s="11"/>
      <c r="P687" s="12"/>
      <c r="Q687" s="13"/>
      <c r="R687" s="11"/>
      <c r="S687" s="11"/>
      <c r="T687" s="15"/>
      <c r="U687" s="10"/>
      <c r="V687" s="10"/>
      <c r="W687" s="10"/>
      <c r="X687" s="10"/>
      <c r="Y687" s="10"/>
      <c r="Z687" s="10"/>
    </row>
    <row r="688" spans="1:26" ht="15.75" customHeight="1" x14ac:dyDescent="0.25">
      <c r="A688" s="10"/>
      <c r="B688" s="12"/>
      <c r="C688" s="12"/>
      <c r="D688" s="12"/>
      <c r="E688" s="12"/>
      <c r="F688" s="12"/>
      <c r="G688" s="12"/>
      <c r="H688" s="12"/>
      <c r="I688" s="12"/>
      <c r="J688" s="12"/>
      <c r="K688" s="13"/>
      <c r="L688" s="11"/>
      <c r="M688" s="11"/>
      <c r="N688" s="12"/>
      <c r="O688" s="11"/>
      <c r="P688" s="12"/>
      <c r="Q688" s="13"/>
      <c r="R688" s="11"/>
      <c r="S688" s="11"/>
      <c r="T688" s="15"/>
      <c r="U688" s="10"/>
      <c r="V688" s="10"/>
      <c r="W688" s="10"/>
      <c r="X688" s="10"/>
      <c r="Y688" s="10"/>
      <c r="Z688" s="10"/>
    </row>
    <row r="689" spans="1:26" ht="15.75" customHeight="1" x14ac:dyDescent="0.25">
      <c r="A689" s="10"/>
      <c r="B689" s="12"/>
      <c r="C689" s="12"/>
      <c r="D689" s="12"/>
      <c r="E689" s="12"/>
      <c r="F689" s="12"/>
      <c r="G689" s="12"/>
      <c r="H689" s="12"/>
      <c r="I689" s="12"/>
      <c r="J689" s="12"/>
      <c r="K689" s="13"/>
      <c r="L689" s="11"/>
      <c r="M689" s="11"/>
      <c r="N689" s="12"/>
      <c r="O689" s="11"/>
      <c r="P689" s="12"/>
      <c r="Q689" s="13"/>
      <c r="R689" s="11"/>
      <c r="S689" s="11"/>
      <c r="T689" s="15"/>
      <c r="U689" s="10"/>
      <c r="V689" s="10"/>
      <c r="W689" s="10"/>
      <c r="X689" s="10"/>
      <c r="Y689" s="10"/>
      <c r="Z689" s="10"/>
    </row>
    <row r="690" spans="1:26" ht="15.75" customHeight="1" x14ac:dyDescent="0.25">
      <c r="A690" s="10"/>
      <c r="B690" s="12"/>
      <c r="C690" s="12"/>
      <c r="D690" s="12"/>
      <c r="E690" s="12"/>
      <c r="F690" s="12"/>
      <c r="G690" s="12"/>
      <c r="H690" s="12"/>
      <c r="I690" s="12"/>
      <c r="J690" s="12"/>
      <c r="K690" s="13"/>
      <c r="L690" s="11"/>
      <c r="M690" s="11"/>
      <c r="N690" s="12"/>
      <c r="O690" s="11"/>
      <c r="P690" s="12"/>
      <c r="Q690" s="13"/>
      <c r="R690" s="11"/>
      <c r="S690" s="11"/>
      <c r="T690" s="15"/>
      <c r="U690" s="10"/>
      <c r="V690" s="10"/>
      <c r="W690" s="10"/>
      <c r="X690" s="10"/>
      <c r="Y690" s="10"/>
      <c r="Z690" s="10"/>
    </row>
    <row r="691" spans="1:26" ht="15.75" customHeight="1" x14ac:dyDescent="0.25">
      <c r="A691" s="10"/>
      <c r="B691" s="12"/>
      <c r="C691" s="12"/>
      <c r="D691" s="12"/>
      <c r="E691" s="12"/>
      <c r="F691" s="12"/>
      <c r="G691" s="12"/>
      <c r="H691" s="12"/>
      <c r="I691" s="12"/>
      <c r="J691" s="12"/>
      <c r="K691" s="13"/>
      <c r="L691" s="11"/>
      <c r="M691" s="11"/>
      <c r="N691" s="12"/>
      <c r="O691" s="11"/>
      <c r="P691" s="12"/>
      <c r="Q691" s="13"/>
      <c r="R691" s="11"/>
      <c r="S691" s="11"/>
      <c r="T691" s="15"/>
      <c r="U691" s="10"/>
      <c r="V691" s="10"/>
      <c r="W691" s="10"/>
      <c r="X691" s="10"/>
      <c r="Y691" s="10"/>
      <c r="Z691" s="10"/>
    </row>
    <row r="692" spans="1:26" ht="15.75" customHeight="1" x14ac:dyDescent="0.25">
      <c r="A692" s="10"/>
      <c r="B692" s="12"/>
      <c r="C692" s="12"/>
      <c r="D692" s="12"/>
      <c r="E692" s="12"/>
      <c r="F692" s="12"/>
      <c r="G692" s="12"/>
      <c r="H692" s="12"/>
      <c r="I692" s="12"/>
      <c r="J692" s="12"/>
      <c r="K692" s="13"/>
      <c r="L692" s="11"/>
      <c r="M692" s="11"/>
      <c r="N692" s="12"/>
      <c r="O692" s="11"/>
      <c r="P692" s="12"/>
      <c r="Q692" s="13"/>
      <c r="R692" s="11"/>
      <c r="S692" s="11"/>
      <c r="T692" s="15"/>
      <c r="U692" s="10"/>
      <c r="V692" s="10"/>
      <c r="W692" s="10"/>
      <c r="X692" s="10"/>
      <c r="Y692" s="10"/>
      <c r="Z692" s="10"/>
    </row>
    <row r="693" spans="1:26" ht="15.75" customHeight="1" x14ac:dyDescent="0.25">
      <c r="A693" s="10"/>
      <c r="B693" s="12"/>
      <c r="C693" s="12"/>
      <c r="D693" s="12"/>
      <c r="E693" s="12"/>
      <c r="F693" s="12"/>
      <c r="G693" s="12"/>
      <c r="H693" s="12"/>
      <c r="I693" s="12"/>
      <c r="J693" s="12"/>
      <c r="K693" s="13"/>
      <c r="L693" s="11"/>
      <c r="M693" s="11"/>
      <c r="N693" s="12"/>
      <c r="O693" s="11"/>
      <c r="P693" s="12"/>
      <c r="Q693" s="13"/>
      <c r="R693" s="11"/>
      <c r="S693" s="11"/>
      <c r="T693" s="15"/>
      <c r="U693" s="10"/>
      <c r="V693" s="10"/>
      <c r="W693" s="10"/>
      <c r="X693" s="10"/>
      <c r="Y693" s="10"/>
      <c r="Z693" s="10"/>
    </row>
    <row r="694" spans="1:26" ht="15.75" customHeight="1" x14ac:dyDescent="0.25">
      <c r="A694" s="10"/>
      <c r="B694" s="12"/>
      <c r="C694" s="12"/>
      <c r="D694" s="12"/>
      <c r="E694" s="12"/>
      <c r="F694" s="12"/>
      <c r="G694" s="12"/>
      <c r="H694" s="12"/>
      <c r="I694" s="12"/>
      <c r="J694" s="12"/>
      <c r="K694" s="13"/>
      <c r="L694" s="11"/>
      <c r="M694" s="11"/>
      <c r="N694" s="12"/>
      <c r="O694" s="11"/>
      <c r="P694" s="12"/>
      <c r="Q694" s="13"/>
      <c r="R694" s="11"/>
      <c r="S694" s="11"/>
      <c r="T694" s="15"/>
      <c r="U694" s="10"/>
      <c r="V694" s="10"/>
      <c r="W694" s="10"/>
      <c r="X694" s="10"/>
      <c r="Y694" s="10"/>
      <c r="Z694" s="10"/>
    </row>
    <row r="695" spans="1:26" ht="15.75" customHeight="1" x14ac:dyDescent="0.25">
      <c r="A695" s="10"/>
      <c r="B695" s="12"/>
      <c r="C695" s="12"/>
      <c r="D695" s="12"/>
      <c r="E695" s="12"/>
      <c r="F695" s="12"/>
      <c r="G695" s="12"/>
      <c r="H695" s="12"/>
      <c r="I695" s="12"/>
      <c r="J695" s="12"/>
      <c r="K695" s="13"/>
      <c r="L695" s="11"/>
      <c r="M695" s="11"/>
      <c r="N695" s="12"/>
      <c r="O695" s="11"/>
      <c r="P695" s="12"/>
      <c r="Q695" s="13"/>
      <c r="R695" s="11"/>
      <c r="S695" s="11"/>
      <c r="T695" s="15"/>
      <c r="U695" s="10"/>
      <c r="V695" s="10"/>
      <c r="W695" s="10"/>
      <c r="X695" s="10"/>
      <c r="Y695" s="10"/>
      <c r="Z695" s="10"/>
    </row>
    <row r="696" spans="1:26" ht="15.75" customHeight="1" x14ac:dyDescent="0.25">
      <c r="A696" s="10"/>
      <c r="B696" s="12"/>
      <c r="C696" s="12"/>
      <c r="D696" s="12"/>
      <c r="E696" s="12"/>
      <c r="F696" s="12"/>
      <c r="G696" s="12"/>
      <c r="H696" s="12"/>
      <c r="I696" s="12"/>
      <c r="J696" s="12"/>
      <c r="K696" s="13"/>
      <c r="L696" s="11"/>
      <c r="M696" s="11"/>
      <c r="N696" s="12"/>
      <c r="O696" s="11"/>
      <c r="P696" s="12"/>
      <c r="Q696" s="13"/>
      <c r="R696" s="11"/>
      <c r="S696" s="11"/>
      <c r="T696" s="15"/>
      <c r="U696" s="10"/>
      <c r="V696" s="10"/>
      <c r="W696" s="10"/>
      <c r="X696" s="10"/>
      <c r="Y696" s="10"/>
      <c r="Z696" s="10"/>
    </row>
    <row r="697" spans="1:26" ht="15.75" customHeight="1" x14ac:dyDescent="0.25">
      <c r="A697" s="10"/>
      <c r="B697" s="12"/>
      <c r="C697" s="12"/>
      <c r="D697" s="12"/>
      <c r="E697" s="12"/>
      <c r="F697" s="12"/>
      <c r="G697" s="12"/>
      <c r="H697" s="12"/>
      <c r="I697" s="12"/>
      <c r="J697" s="12"/>
      <c r="K697" s="13"/>
      <c r="L697" s="11"/>
      <c r="M697" s="11"/>
      <c r="N697" s="12"/>
      <c r="O697" s="11"/>
      <c r="P697" s="12"/>
      <c r="Q697" s="13"/>
      <c r="R697" s="11"/>
      <c r="S697" s="11"/>
      <c r="T697" s="15"/>
      <c r="U697" s="10"/>
      <c r="V697" s="10"/>
      <c r="W697" s="10"/>
      <c r="X697" s="10"/>
      <c r="Y697" s="10"/>
      <c r="Z697" s="10"/>
    </row>
    <row r="698" spans="1:26" ht="15.75" customHeight="1" x14ac:dyDescent="0.25">
      <c r="A698" s="10"/>
      <c r="B698" s="12"/>
      <c r="C698" s="12"/>
      <c r="D698" s="12"/>
      <c r="E698" s="12"/>
      <c r="F698" s="12"/>
      <c r="G698" s="12"/>
      <c r="H698" s="12"/>
      <c r="I698" s="12"/>
      <c r="J698" s="12"/>
      <c r="K698" s="13"/>
      <c r="L698" s="11"/>
      <c r="M698" s="11"/>
      <c r="N698" s="12"/>
      <c r="O698" s="11"/>
      <c r="P698" s="12"/>
      <c r="Q698" s="13"/>
      <c r="R698" s="11"/>
      <c r="S698" s="11"/>
      <c r="T698" s="15"/>
      <c r="U698" s="10"/>
      <c r="V698" s="10"/>
      <c r="W698" s="10"/>
      <c r="X698" s="10"/>
      <c r="Y698" s="10"/>
      <c r="Z698" s="10"/>
    </row>
    <row r="699" spans="1:26" ht="15.75" customHeight="1" x14ac:dyDescent="0.25">
      <c r="A699" s="10"/>
      <c r="B699" s="12"/>
      <c r="C699" s="12"/>
      <c r="D699" s="12"/>
      <c r="E699" s="12"/>
      <c r="F699" s="12"/>
      <c r="G699" s="12"/>
      <c r="H699" s="12"/>
      <c r="I699" s="12"/>
      <c r="J699" s="12"/>
      <c r="K699" s="13"/>
      <c r="L699" s="11"/>
      <c r="M699" s="11"/>
      <c r="N699" s="12"/>
      <c r="O699" s="11"/>
      <c r="P699" s="12"/>
      <c r="Q699" s="13"/>
      <c r="R699" s="11"/>
      <c r="S699" s="11"/>
      <c r="T699" s="15"/>
      <c r="U699" s="10"/>
      <c r="V699" s="10"/>
      <c r="W699" s="10"/>
      <c r="X699" s="10"/>
      <c r="Y699" s="10"/>
      <c r="Z699" s="10"/>
    </row>
    <row r="700" spans="1:26" ht="15.75" customHeight="1" x14ac:dyDescent="0.25">
      <c r="A700" s="10"/>
      <c r="B700" s="12"/>
      <c r="C700" s="12"/>
      <c r="D700" s="12"/>
      <c r="E700" s="12"/>
      <c r="F700" s="12"/>
      <c r="G700" s="12"/>
      <c r="H700" s="12"/>
      <c r="I700" s="12"/>
      <c r="J700" s="12"/>
      <c r="K700" s="13"/>
      <c r="L700" s="11"/>
      <c r="M700" s="11"/>
      <c r="N700" s="12"/>
      <c r="O700" s="11"/>
      <c r="P700" s="12"/>
      <c r="Q700" s="13"/>
      <c r="R700" s="11"/>
      <c r="S700" s="11"/>
      <c r="T700" s="15"/>
      <c r="U700" s="10"/>
      <c r="V700" s="10"/>
      <c r="W700" s="10"/>
      <c r="X700" s="10"/>
      <c r="Y700" s="10"/>
      <c r="Z700" s="10"/>
    </row>
    <row r="701" spans="1:26" ht="15.75" customHeight="1" x14ac:dyDescent="0.25">
      <c r="A701" s="10"/>
      <c r="B701" s="12"/>
      <c r="C701" s="12"/>
      <c r="D701" s="12"/>
      <c r="E701" s="12"/>
      <c r="F701" s="12"/>
      <c r="G701" s="12"/>
      <c r="H701" s="12"/>
      <c r="I701" s="12"/>
      <c r="J701" s="12"/>
      <c r="K701" s="13"/>
      <c r="L701" s="11"/>
      <c r="M701" s="11"/>
      <c r="N701" s="12"/>
      <c r="O701" s="11"/>
      <c r="P701" s="12"/>
      <c r="Q701" s="13"/>
      <c r="R701" s="11"/>
      <c r="S701" s="11"/>
      <c r="T701" s="15"/>
      <c r="U701" s="10"/>
      <c r="V701" s="10"/>
      <c r="W701" s="10"/>
      <c r="X701" s="10"/>
      <c r="Y701" s="10"/>
      <c r="Z701" s="10"/>
    </row>
    <row r="702" spans="1:26" ht="15.75" customHeight="1" x14ac:dyDescent="0.25">
      <c r="A702" s="10"/>
      <c r="B702" s="12"/>
      <c r="C702" s="12"/>
      <c r="D702" s="12"/>
      <c r="E702" s="12"/>
      <c r="F702" s="12"/>
      <c r="G702" s="12"/>
      <c r="H702" s="12"/>
      <c r="I702" s="12"/>
      <c r="J702" s="12"/>
      <c r="K702" s="13"/>
      <c r="L702" s="11"/>
      <c r="M702" s="11"/>
      <c r="N702" s="12"/>
      <c r="O702" s="11"/>
      <c r="P702" s="12"/>
      <c r="Q702" s="13"/>
      <c r="R702" s="11"/>
      <c r="S702" s="11"/>
      <c r="T702" s="15"/>
      <c r="U702" s="10"/>
      <c r="V702" s="10"/>
      <c r="W702" s="10"/>
      <c r="X702" s="10"/>
      <c r="Y702" s="10"/>
      <c r="Z702" s="10"/>
    </row>
    <row r="703" spans="1:26" ht="15.75" customHeight="1" x14ac:dyDescent="0.25">
      <c r="A703" s="10"/>
      <c r="B703" s="12"/>
      <c r="C703" s="12"/>
      <c r="D703" s="12"/>
      <c r="E703" s="12"/>
      <c r="F703" s="12"/>
      <c r="G703" s="12"/>
      <c r="H703" s="12"/>
      <c r="I703" s="12"/>
      <c r="J703" s="12"/>
      <c r="K703" s="13"/>
      <c r="L703" s="11"/>
      <c r="M703" s="11"/>
      <c r="N703" s="12"/>
      <c r="O703" s="11"/>
      <c r="P703" s="12"/>
      <c r="Q703" s="13"/>
      <c r="R703" s="11"/>
      <c r="S703" s="11"/>
      <c r="T703" s="15"/>
      <c r="U703" s="10"/>
      <c r="V703" s="10"/>
      <c r="W703" s="10"/>
      <c r="X703" s="10"/>
      <c r="Y703" s="10"/>
      <c r="Z703" s="10"/>
    </row>
    <row r="704" spans="1:26" ht="15.75" customHeight="1" x14ac:dyDescent="0.25">
      <c r="A704" s="10"/>
      <c r="B704" s="12"/>
      <c r="C704" s="12"/>
      <c r="D704" s="12"/>
      <c r="E704" s="12"/>
      <c r="F704" s="12"/>
      <c r="G704" s="12"/>
      <c r="H704" s="12"/>
      <c r="I704" s="12"/>
      <c r="J704" s="12"/>
      <c r="K704" s="13"/>
      <c r="L704" s="11"/>
      <c r="M704" s="11"/>
      <c r="N704" s="12"/>
      <c r="O704" s="11"/>
      <c r="P704" s="12"/>
      <c r="Q704" s="13"/>
      <c r="R704" s="11"/>
      <c r="S704" s="11"/>
      <c r="T704" s="15"/>
      <c r="U704" s="10"/>
      <c r="V704" s="10"/>
      <c r="W704" s="10"/>
      <c r="X704" s="10"/>
      <c r="Y704" s="10"/>
      <c r="Z704" s="10"/>
    </row>
    <row r="705" spans="1:26" ht="15.75" customHeight="1" x14ac:dyDescent="0.25">
      <c r="A705" s="10"/>
      <c r="B705" s="12"/>
      <c r="C705" s="12"/>
      <c r="D705" s="12"/>
      <c r="E705" s="12"/>
      <c r="F705" s="12"/>
      <c r="G705" s="12"/>
      <c r="H705" s="12"/>
      <c r="I705" s="12"/>
      <c r="J705" s="12"/>
      <c r="K705" s="13"/>
      <c r="L705" s="11"/>
      <c r="M705" s="11"/>
      <c r="N705" s="12"/>
      <c r="O705" s="11"/>
      <c r="P705" s="12"/>
      <c r="Q705" s="13"/>
      <c r="R705" s="11"/>
      <c r="S705" s="11"/>
      <c r="T705" s="15"/>
      <c r="U705" s="10"/>
      <c r="V705" s="10"/>
      <c r="W705" s="10"/>
      <c r="X705" s="10"/>
      <c r="Y705" s="10"/>
      <c r="Z705" s="10"/>
    </row>
    <row r="706" spans="1:26" ht="15.75" customHeight="1" x14ac:dyDescent="0.25">
      <c r="A706" s="10"/>
      <c r="B706" s="12"/>
      <c r="C706" s="12"/>
      <c r="D706" s="12"/>
      <c r="E706" s="12"/>
      <c r="F706" s="12"/>
      <c r="G706" s="12"/>
      <c r="H706" s="12"/>
      <c r="I706" s="12"/>
      <c r="J706" s="12"/>
      <c r="K706" s="13"/>
      <c r="L706" s="11"/>
      <c r="M706" s="11"/>
      <c r="N706" s="12"/>
      <c r="O706" s="11"/>
      <c r="P706" s="12"/>
      <c r="Q706" s="13"/>
      <c r="R706" s="11"/>
      <c r="S706" s="11"/>
      <c r="T706" s="15"/>
      <c r="U706" s="10"/>
      <c r="V706" s="10"/>
      <c r="W706" s="10"/>
      <c r="X706" s="10"/>
      <c r="Y706" s="10"/>
      <c r="Z706" s="10"/>
    </row>
    <row r="707" spans="1:26" ht="15.75" customHeight="1" x14ac:dyDescent="0.25">
      <c r="A707" s="10"/>
      <c r="B707" s="12"/>
      <c r="C707" s="12"/>
      <c r="D707" s="12"/>
      <c r="E707" s="12"/>
      <c r="F707" s="12"/>
      <c r="G707" s="12"/>
      <c r="H707" s="12"/>
      <c r="I707" s="12"/>
      <c r="J707" s="12"/>
      <c r="K707" s="13"/>
      <c r="L707" s="11"/>
      <c r="M707" s="11"/>
      <c r="N707" s="12"/>
      <c r="O707" s="11"/>
      <c r="P707" s="12"/>
      <c r="Q707" s="13"/>
      <c r="R707" s="11"/>
      <c r="S707" s="11"/>
      <c r="T707" s="15"/>
      <c r="U707" s="10"/>
      <c r="V707" s="10"/>
      <c r="W707" s="10"/>
      <c r="X707" s="10"/>
      <c r="Y707" s="10"/>
      <c r="Z707" s="10"/>
    </row>
    <row r="708" spans="1:26" ht="15.75" customHeight="1" x14ac:dyDescent="0.25">
      <c r="A708" s="10"/>
      <c r="B708" s="12"/>
      <c r="C708" s="12"/>
      <c r="D708" s="12"/>
      <c r="E708" s="12"/>
      <c r="F708" s="12"/>
      <c r="G708" s="12"/>
      <c r="H708" s="12"/>
      <c r="I708" s="12"/>
      <c r="J708" s="12"/>
      <c r="K708" s="13"/>
      <c r="L708" s="11"/>
      <c r="M708" s="11"/>
      <c r="N708" s="12"/>
      <c r="O708" s="11"/>
      <c r="P708" s="12"/>
      <c r="Q708" s="13"/>
      <c r="R708" s="11"/>
      <c r="S708" s="11"/>
      <c r="T708" s="15"/>
      <c r="U708" s="10"/>
      <c r="V708" s="10"/>
      <c r="W708" s="10"/>
      <c r="X708" s="10"/>
      <c r="Y708" s="10"/>
      <c r="Z708" s="10"/>
    </row>
    <row r="709" spans="1:26" ht="15.75" customHeight="1" x14ac:dyDescent="0.25">
      <c r="A709" s="10"/>
      <c r="B709" s="12"/>
      <c r="C709" s="12"/>
      <c r="D709" s="12"/>
      <c r="E709" s="12"/>
      <c r="F709" s="12"/>
      <c r="G709" s="12"/>
      <c r="H709" s="12"/>
      <c r="I709" s="12"/>
      <c r="J709" s="12"/>
      <c r="K709" s="13"/>
      <c r="L709" s="11"/>
      <c r="M709" s="11"/>
      <c r="N709" s="12"/>
      <c r="O709" s="11"/>
      <c r="P709" s="12"/>
      <c r="Q709" s="13"/>
      <c r="R709" s="11"/>
      <c r="S709" s="11"/>
      <c r="T709" s="15"/>
      <c r="U709" s="10"/>
      <c r="V709" s="10"/>
      <c r="W709" s="10"/>
      <c r="X709" s="10"/>
      <c r="Y709" s="10"/>
      <c r="Z709" s="10"/>
    </row>
    <row r="710" spans="1:26" ht="15.75" customHeight="1" x14ac:dyDescent="0.25">
      <c r="A710" s="10"/>
      <c r="B710" s="12"/>
      <c r="C710" s="12"/>
      <c r="D710" s="12"/>
      <c r="E710" s="12"/>
      <c r="F710" s="12"/>
      <c r="G710" s="12"/>
      <c r="H710" s="12"/>
      <c r="I710" s="12"/>
      <c r="J710" s="12"/>
      <c r="K710" s="13"/>
      <c r="L710" s="11"/>
      <c r="M710" s="11"/>
      <c r="N710" s="12"/>
      <c r="O710" s="11"/>
      <c r="P710" s="12"/>
      <c r="Q710" s="13"/>
      <c r="R710" s="11"/>
      <c r="S710" s="11"/>
      <c r="T710" s="15"/>
      <c r="U710" s="10"/>
      <c r="V710" s="10"/>
      <c r="W710" s="10"/>
      <c r="X710" s="10"/>
      <c r="Y710" s="10"/>
      <c r="Z710" s="10"/>
    </row>
    <row r="711" spans="1:26" ht="15.75" customHeight="1" x14ac:dyDescent="0.25">
      <c r="A711" s="10"/>
      <c r="B711" s="12"/>
      <c r="C711" s="12"/>
      <c r="D711" s="12"/>
      <c r="E711" s="12"/>
      <c r="F711" s="12"/>
      <c r="G711" s="12"/>
      <c r="H711" s="12"/>
      <c r="I711" s="12"/>
      <c r="J711" s="12"/>
      <c r="K711" s="13"/>
      <c r="L711" s="11"/>
      <c r="M711" s="11"/>
      <c r="N711" s="12"/>
      <c r="O711" s="11"/>
      <c r="P711" s="12"/>
      <c r="Q711" s="13"/>
      <c r="R711" s="11"/>
      <c r="S711" s="11"/>
      <c r="T711" s="15"/>
      <c r="U711" s="10"/>
      <c r="V711" s="10"/>
      <c r="W711" s="10"/>
      <c r="X711" s="10"/>
      <c r="Y711" s="10"/>
      <c r="Z711" s="10"/>
    </row>
    <row r="712" spans="1:26" ht="15.75" customHeight="1" x14ac:dyDescent="0.25">
      <c r="A712" s="10"/>
      <c r="B712" s="12"/>
      <c r="C712" s="12"/>
      <c r="D712" s="12"/>
      <c r="E712" s="12"/>
      <c r="F712" s="12"/>
      <c r="G712" s="12"/>
      <c r="H712" s="12"/>
      <c r="I712" s="12"/>
      <c r="J712" s="12"/>
      <c r="K712" s="13"/>
      <c r="L712" s="11"/>
      <c r="M712" s="11"/>
      <c r="N712" s="12"/>
      <c r="O712" s="11"/>
      <c r="P712" s="12"/>
      <c r="Q712" s="13"/>
      <c r="R712" s="11"/>
      <c r="S712" s="11"/>
      <c r="T712" s="15"/>
      <c r="U712" s="10"/>
      <c r="V712" s="10"/>
      <c r="W712" s="10"/>
      <c r="X712" s="10"/>
      <c r="Y712" s="10"/>
      <c r="Z712" s="10"/>
    </row>
    <row r="713" spans="1:26" ht="15.75" customHeight="1" x14ac:dyDescent="0.25">
      <c r="A713" s="10"/>
      <c r="B713" s="12"/>
      <c r="C713" s="12"/>
      <c r="D713" s="12"/>
      <c r="E713" s="12"/>
      <c r="F713" s="12"/>
      <c r="G713" s="12"/>
      <c r="H713" s="12"/>
      <c r="I713" s="12"/>
      <c r="J713" s="12"/>
      <c r="K713" s="13"/>
      <c r="L713" s="11"/>
      <c r="M713" s="11"/>
      <c r="N713" s="12"/>
      <c r="O713" s="11"/>
      <c r="P713" s="12"/>
      <c r="Q713" s="13"/>
      <c r="R713" s="11"/>
      <c r="S713" s="11"/>
      <c r="T713" s="15"/>
      <c r="U713" s="10"/>
      <c r="V713" s="10"/>
      <c r="W713" s="10"/>
      <c r="X713" s="10"/>
      <c r="Y713" s="10"/>
      <c r="Z713" s="10"/>
    </row>
    <row r="714" spans="1:26" ht="15.75" customHeight="1" x14ac:dyDescent="0.25">
      <c r="A714" s="10"/>
      <c r="B714" s="12"/>
      <c r="C714" s="12"/>
      <c r="D714" s="12"/>
      <c r="E714" s="12"/>
      <c r="F714" s="12"/>
      <c r="G714" s="12"/>
      <c r="H714" s="12"/>
      <c r="I714" s="12"/>
      <c r="J714" s="12"/>
      <c r="K714" s="13"/>
      <c r="L714" s="11"/>
      <c r="M714" s="11"/>
      <c r="N714" s="12"/>
      <c r="O714" s="11"/>
      <c r="P714" s="12"/>
      <c r="Q714" s="13"/>
      <c r="R714" s="11"/>
      <c r="S714" s="11"/>
      <c r="T714" s="15"/>
      <c r="U714" s="10"/>
      <c r="V714" s="10"/>
      <c r="W714" s="10"/>
      <c r="X714" s="10"/>
      <c r="Y714" s="10"/>
      <c r="Z714" s="10"/>
    </row>
    <row r="715" spans="1:26" ht="15.75" customHeight="1" x14ac:dyDescent="0.25">
      <c r="A715" s="10"/>
      <c r="B715" s="12"/>
      <c r="C715" s="12"/>
      <c r="D715" s="12"/>
      <c r="E715" s="12"/>
      <c r="F715" s="12"/>
      <c r="G715" s="12"/>
      <c r="H715" s="12"/>
      <c r="I715" s="12"/>
      <c r="J715" s="12"/>
      <c r="K715" s="13"/>
      <c r="L715" s="11"/>
      <c r="M715" s="11"/>
      <c r="N715" s="12"/>
      <c r="O715" s="11"/>
      <c r="P715" s="12"/>
      <c r="Q715" s="13"/>
      <c r="R715" s="11"/>
      <c r="S715" s="11"/>
      <c r="T715" s="15"/>
      <c r="U715" s="10"/>
      <c r="V715" s="10"/>
      <c r="W715" s="10"/>
      <c r="X715" s="10"/>
      <c r="Y715" s="10"/>
      <c r="Z715" s="10"/>
    </row>
    <row r="716" spans="1:26" ht="15.75" customHeight="1" x14ac:dyDescent="0.25">
      <c r="A716" s="10"/>
      <c r="B716" s="12"/>
      <c r="C716" s="12"/>
      <c r="D716" s="12"/>
      <c r="E716" s="12"/>
      <c r="F716" s="12"/>
      <c r="G716" s="12"/>
      <c r="H716" s="12"/>
      <c r="I716" s="12"/>
      <c r="J716" s="12"/>
      <c r="K716" s="13"/>
      <c r="L716" s="11"/>
      <c r="M716" s="11"/>
      <c r="N716" s="12"/>
      <c r="O716" s="11"/>
      <c r="P716" s="12"/>
      <c r="Q716" s="13"/>
      <c r="R716" s="11"/>
      <c r="S716" s="11"/>
      <c r="T716" s="15"/>
      <c r="U716" s="10"/>
      <c r="V716" s="10"/>
      <c r="W716" s="10"/>
      <c r="X716" s="10"/>
      <c r="Y716" s="10"/>
      <c r="Z716" s="10"/>
    </row>
    <row r="717" spans="1:26" ht="15.75" customHeight="1" x14ac:dyDescent="0.25">
      <c r="A717" s="10"/>
      <c r="B717" s="12"/>
      <c r="C717" s="12"/>
      <c r="D717" s="12"/>
      <c r="E717" s="12"/>
      <c r="F717" s="12"/>
      <c r="G717" s="12"/>
      <c r="H717" s="12"/>
      <c r="I717" s="12"/>
      <c r="J717" s="12"/>
      <c r="K717" s="13"/>
      <c r="L717" s="11"/>
      <c r="M717" s="11"/>
      <c r="N717" s="12"/>
      <c r="O717" s="11"/>
      <c r="P717" s="12"/>
      <c r="Q717" s="13"/>
      <c r="R717" s="11"/>
      <c r="S717" s="11"/>
      <c r="T717" s="15"/>
      <c r="U717" s="10"/>
      <c r="V717" s="10"/>
      <c r="W717" s="10"/>
      <c r="X717" s="10"/>
      <c r="Y717" s="10"/>
      <c r="Z717" s="10"/>
    </row>
    <row r="718" spans="1:26" ht="15.75" customHeight="1" x14ac:dyDescent="0.25">
      <c r="A718" s="10"/>
      <c r="B718" s="12"/>
      <c r="C718" s="12"/>
      <c r="D718" s="12"/>
      <c r="E718" s="12"/>
      <c r="F718" s="12"/>
      <c r="G718" s="12"/>
      <c r="H718" s="12"/>
      <c r="I718" s="12"/>
      <c r="J718" s="12"/>
      <c r="K718" s="13"/>
      <c r="L718" s="11"/>
      <c r="M718" s="11"/>
      <c r="N718" s="12"/>
      <c r="O718" s="11"/>
      <c r="P718" s="12"/>
      <c r="Q718" s="13"/>
      <c r="R718" s="11"/>
      <c r="S718" s="11"/>
      <c r="T718" s="15"/>
      <c r="U718" s="10"/>
      <c r="V718" s="10"/>
      <c r="W718" s="10"/>
      <c r="X718" s="10"/>
      <c r="Y718" s="10"/>
      <c r="Z718" s="10"/>
    </row>
    <row r="719" spans="1:26" ht="15.75" customHeight="1" x14ac:dyDescent="0.25">
      <c r="A719" s="10"/>
      <c r="B719" s="12"/>
      <c r="C719" s="12"/>
      <c r="D719" s="12"/>
      <c r="E719" s="12"/>
      <c r="F719" s="12"/>
      <c r="G719" s="12"/>
      <c r="H719" s="12"/>
      <c r="I719" s="12"/>
      <c r="J719" s="12"/>
      <c r="K719" s="13"/>
      <c r="L719" s="11"/>
      <c r="M719" s="11"/>
      <c r="N719" s="12"/>
      <c r="O719" s="11"/>
      <c r="P719" s="12"/>
      <c r="Q719" s="13"/>
      <c r="R719" s="11"/>
      <c r="S719" s="11"/>
      <c r="T719" s="15"/>
      <c r="U719" s="10"/>
      <c r="V719" s="10"/>
      <c r="W719" s="10"/>
      <c r="X719" s="10"/>
      <c r="Y719" s="10"/>
      <c r="Z719" s="10"/>
    </row>
    <row r="720" spans="1:26" ht="15.75" customHeight="1" x14ac:dyDescent="0.25">
      <c r="A720" s="10"/>
      <c r="B720" s="12"/>
      <c r="C720" s="12"/>
      <c r="D720" s="12"/>
      <c r="E720" s="12"/>
      <c r="F720" s="12"/>
      <c r="G720" s="12"/>
      <c r="H720" s="12"/>
      <c r="I720" s="12"/>
      <c r="J720" s="12"/>
      <c r="K720" s="13"/>
      <c r="L720" s="11"/>
      <c r="M720" s="11"/>
      <c r="N720" s="12"/>
      <c r="O720" s="11"/>
      <c r="P720" s="12"/>
      <c r="Q720" s="13"/>
      <c r="R720" s="11"/>
      <c r="S720" s="11"/>
      <c r="T720" s="15"/>
      <c r="U720" s="10"/>
      <c r="V720" s="10"/>
      <c r="W720" s="10"/>
      <c r="X720" s="10"/>
      <c r="Y720" s="10"/>
      <c r="Z720" s="10"/>
    </row>
    <row r="721" spans="1:26" ht="15.75" customHeight="1" x14ac:dyDescent="0.25">
      <c r="A721" s="10"/>
      <c r="B721" s="12"/>
      <c r="C721" s="12"/>
      <c r="D721" s="12"/>
      <c r="E721" s="12"/>
      <c r="F721" s="12"/>
      <c r="G721" s="12"/>
      <c r="H721" s="12"/>
      <c r="I721" s="12"/>
      <c r="J721" s="12"/>
      <c r="K721" s="13"/>
      <c r="L721" s="11"/>
      <c r="M721" s="11"/>
      <c r="N721" s="12"/>
      <c r="O721" s="11"/>
      <c r="P721" s="12"/>
      <c r="Q721" s="13"/>
      <c r="R721" s="11"/>
      <c r="S721" s="11"/>
      <c r="T721" s="15"/>
      <c r="U721" s="10"/>
      <c r="V721" s="10"/>
      <c r="W721" s="10"/>
      <c r="X721" s="10"/>
      <c r="Y721" s="10"/>
      <c r="Z721" s="10"/>
    </row>
    <row r="722" spans="1:26" ht="15.75" customHeight="1" x14ac:dyDescent="0.25">
      <c r="A722" s="10"/>
      <c r="B722" s="12"/>
      <c r="C722" s="12"/>
      <c r="D722" s="12"/>
      <c r="E722" s="12"/>
      <c r="F722" s="12"/>
      <c r="G722" s="12"/>
      <c r="H722" s="12"/>
      <c r="I722" s="12"/>
      <c r="J722" s="12"/>
      <c r="K722" s="13"/>
      <c r="L722" s="11"/>
      <c r="M722" s="11"/>
      <c r="N722" s="12"/>
      <c r="O722" s="11"/>
      <c r="P722" s="12"/>
      <c r="Q722" s="13"/>
      <c r="R722" s="11"/>
      <c r="S722" s="11"/>
      <c r="T722" s="15"/>
      <c r="U722" s="10"/>
      <c r="V722" s="10"/>
      <c r="W722" s="10"/>
      <c r="X722" s="10"/>
      <c r="Y722" s="10"/>
      <c r="Z722" s="10"/>
    </row>
    <row r="723" spans="1:26" ht="15.75" customHeight="1" x14ac:dyDescent="0.25">
      <c r="A723" s="10"/>
      <c r="B723" s="12"/>
      <c r="C723" s="12"/>
      <c r="D723" s="12"/>
      <c r="E723" s="12"/>
      <c r="F723" s="12"/>
      <c r="G723" s="12"/>
      <c r="H723" s="12"/>
      <c r="I723" s="12"/>
      <c r="J723" s="12"/>
      <c r="K723" s="13"/>
      <c r="L723" s="11"/>
      <c r="M723" s="11"/>
      <c r="N723" s="12"/>
      <c r="O723" s="11"/>
      <c r="P723" s="12"/>
      <c r="Q723" s="13"/>
      <c r="R723" s="11"/>
      <c r="S723" s="11"/>
      <c r="T723" s="15"/>
      <c r="U723" s="10"/>
      <c r="V723" s="10"/>
      <c r="W723" s="10"/>
      <c r="X723" s="10"/>
      <c r="Y723" s="10"/>
      <c r="Z723" s="10"/>
    </row>
    <row r="724" spans="1:26" ht="15.75" customHeight="1" x14ac:dyDescent="0.25">
      <c r="A724" s="10"/>
      <c r="B724" s="12"/>
      <c r="C724" s="12"/>
      <c r="D724" s="12"/>
      <c r="E724" s="12"/>
      <c r="F724" s="12"/>
      <c r="G724" s="12"/>
      <c r="H724" s="12"/>
      <c r="I724" s="12"/>
      <c r="J724" s="12"/>
      <c r="K724" s="13"/>
      <c r="L724" s="11"/>
      <c r="M724" s="11"/>
      <c r="N724" s="12"/>
      <c r="O724" s="11"/>
      <c r="P724" s="12"/>
      <c r="Q724" s="13"/>
      <c r="R724" s="11"/>
      <c r="S724" s="11"/>
      <c r="T724" s="15"/>
      <c r="U724" s="10"/>
      <c r="V724" s="10"/>
      <c r="W724" s="10"/>
      <c r="X724" s="10"/>
      <c r="Y724" s="10"/>
      <c r="Z724" s="10"/>
    </row>
    <row r="725" spans="1:26" ht="15.75" customHeight="1" x14ac:dyDescent="0.25">
      <c r="A725" s="10"/>
      <c r="B725" s="12"/>
      <c r="C725" s="12"/>
      <c r="D725" s="12"/>
      <c r="E725" s="12"/>
      <c r="F725" s="12"/>
      <c r="G725" s="12"/>
      <c r="H725" s="12"/>
      <c r="I725" s="12"/>
      <c r="J725" s="12"/>
      <c r="K725" s="13"/>
      <c r="L725" s="11"/>
      <c r="M725" s="11"/>
      <c r="N725" s="12"/>
      <c r="O725" s="11"/>
      <c r="P725" s="12"/>
      <c r="Q725" s="13"/>
      <c r="R725" s="11"/>
      <c r="S725" s="11"/>
      <c r="T725" s="15"/>
      <c r="U725" s="10"/>
      <c r="V725" s="10"/>
      <c r="W725" s="10"/>
      <c r="X725" s="10"/>
      <c r="Y725" s="10"/>
      <c r="Z725" s="10"/>
    </row>
    <row r="726" spans="1:26" ht="15.75" customHeight="1" x14ac:dyDescent="0.25">
      <c r="A726" s="10"/>
      <c r="B726" s="12"/>
      <c r="C726" s="12"/>
      <c r="D726" s="12"/>
      <c r="E726" s="12"/>
      <c r="F726" s="12"/>
      <c r="G726" s="12"/>
      <c r="H726" s="12"/>
      <c r="I726" s="12"/>
      <c r="J726" s="12"/>
      <c r="K726" s="13"/>
      <c r="L726" s="11"/>
      <c r="M726" s="11"/>
      <c r="N726" s="12"/>
      <c r="O726" s="11"/>
      <c r="P726" s="12"/>
      <c r="Q726" s="13"/>
      <c r="R726" s="11"/>
      <c r="S726" s="11"/>
      <c r="T726" s="15"/>
      <c r="U726" s="10"/>
      <c r="V726" s="10"/>
      <c r="W726" s="10"/>
      <c r="X726" s="10"/>
      <c r="Y726" s="10"/>
      <c r="Z726" s="10"/>
    </row>
    <row r="727" spans="1:26" ht="15.75" customHeight="1" x14ac:dyDescent="0.25">
      <c r="A727" s="10"/>
      <c r="B727" s="12"/>
      <c r="C727" s="12"/>
      <c r="D727" s="12"/>
      <c r="E727" s="12"/>
      <c r="F727" s="12"/>
      <c r="G727" s="12"/>
      <c r="H727" s="12"/>
      <c r="I727" s="12"/>
      <c r="J727" s="12"/>
      <c r="K727" s="13"/>
      <c r="L727" s="11"/>
      <c r="M727" s="11"/>
      <c r="N727" s="12"/>
      <c r="O727" s="11"/>
      <c r="P727" s="12"/>
      <c r="Q727" s="13"/>
      <c r="R727" s="11"/>
      <c r="S727" s="11"/>
      <c r="T727" s="15"/>
      <c r="U727" s="10"/>
      <c r="V727" s="10"/>
      <c r="W727" s="10"/>
      <c r="X727" s="10"/>
      <c r="Y727" s="10"/>
      <c r="Z727" s="10"/>
    </row>
    <row r="728" spans="1:26" ht="15.75" customHeight="1" x14ac:dyDescent="0.25">
      <c r="A728" s="10"/>
      <c r="B728" s="12"/>
      <c r="C728" s="12"/>
      <c r="D728" s="12"/>
      <c r="E728" s="12"/>
      <c r="F728" s="12"/>
      <c r="G728" s="12"/>
      <c r="H728" s="12"/>
      <c r="I728" s="12"/>
      <c r="J728" s="12"/>
      <c r="K728" s="13"/>
      <c r="L728" s="11"/>
      <c r="M728" s="11"/>
      <c r="N728" s="12"/>
      <c r="O728" s="11"/>
      <c r="P728" s="12"/>
      <c r="Q728" s="13"/>
      <c r="R728" s="11"/>
      <c r="S728" s="11"/>
      <c r="T728" s="15"/>
      <c r="U728" s="10"/>
      <c r="V728" s="10"/>
      <c r="W728" s="10"/>
      <c r="X728" s="10"/>
      <c r="Y728" s="10"/>
      <c r="Z728" s="10"/>
    </row>
    <row r="729" spans="1:26" ht="15.75" customHeight="1" x14ac:dyDescent="0.25">
      <c r="A729" s="10"/>
      <c r="B729" s="12"/>
      <c r="C729" s="12"/>
      <c r="D729" s="12"/>
      <c r="E729" s="12"/>
      <c r="F729" s="12"/>
      <c r="G729" s="12"/>
      <c r="H729" s="12"/>
      <c r="I729" s="12"/>
      <c r="J729" s="12"/>
      <c r="K729" s="13"/>
      <c r="L729" s="11"/>
      <c r="M729" s="11"/>
      <c r="N729" s="12"/>
      <c r="O729" s="11"/>
      <c r="P729" s="12"/>
      <c r="Q729" s="13"/>
      <c r="R729" s="11"/>
      <c r="S729" s="11"/>
      <c r="T729" s="15"/>
      <c r="U729" s="10"/>
      <c r="V729" s="10"/>
      <c r="W729" s="10"/>
      <c r="X729" s="10"/>
      <c r="Y729" s="10"/>
      <c r="Z729" s="10"/>
    </row>
    <row r="730" spans="1:26" ht="15.75" customHeight="1" x14ac:dyDescent="0.25">
      <c r="A730" s="10"/>
      <c r="B730" s="12"/>
      <c r="C730" s="12"/>
      <c r="D730" s="12"/>
      <c r="E730" s="12"/>
      <c r="F730" s="12"/>
      <c r="G730" s="12"/>
      <c r="H730" s="12"/>
      <c r="I730" s="12"/>
      <c r="J730" s="12"/>
      <c r="K730" s="13"/>
      <c r="L730" s="11"/>
      <c r="M730" s="11"/>
      <c r="N730" s="12"/>
      <c r="O730" s="11"/>
      <c r="P730" s="12"/>
      <c r="Q730" s="13"/>
      <c r="R730" s="11"/>
      <c r="S730" s="11"/>
      <c r="T730" s="15"/>
      <c r="U730" s="10"/>
      <c r="V730" s="10"/>
      <c r="W730" s="10"/>
      <c r="X730" s="10"/>
      <c r="Y730" s="10"/>
      <c r="Z730" s="10"/>
    </row>
    <row r="731" spans="1:26" ht="15.75" customHeight="1" x14ac:dyDescent="0.25">
      <c r="A731" s="10"/>
      <c r="B731" s="12"/>
      <c r="C731" s="12"/>
      <c r="D731" s="12"/>
      <c r="E731" s="12"/>
      <c r="F731" s="12"/>
      <c r="G731" s="12"/>
      <c r="H731" s="12"/>
      <c r="I731" s="12"/>
      <c r="J731" s="12"/>
      <c r="K731" s="13"/>
      <c r="L731" s="11"/>
      <c r="M731" s="11"/>
      <c r="N731" s="12"/>
      <c r="O731" s="11"/>
      <c r="P731" s="12"/>
      <c r="Q731" s="13"/>
      <c r="R731" s="11"/>
      <c r="S731" s="11"/>
      <c r="T731" s="15"/>
      <c r="U731" s="10"/>
      <c r="V731" s="10"/>
      <c r="W731" s="10"/>
      <c r="X731" s="10"/>
      <c r="Y731" s="10"/>
      <c r="Z731" s="10"/>
    </row>
    <row r="732" spans="1:26" ht="15.75" customHeight="1" x14ac:dyDescent="0.25">
      <c r="A732" s="10"/>
      <c r="B732" s="12"/>
      <c r="C732" s="12"/>
      <c r="D732" s="12"/>
      <c r="E732" s="12"/>
      <c r="F732" s="12"/>
      <c r="G732" s="12"/>
      <c r="H732" s="12"/>
      <c r="I732" s="12"/>
      <c r="J732" s="12"/>
      <c r="K732" s="13"/>
      <c r="L732" s="11"/>
      <c r="M732" s="11"/>
      <c r="N732" s="12"/>
      <c r="O732" s="11"/>
      <c r="P732" s="12"/>
      <c r="Q732" s="13"/>
      <c r="R732" s="11"/>
      <c r="S732" s="11"/>
      <c r="T732" s="15"/>
      <c r="U732" s="10"/>
      <c r="V732" s="10"/>
      <c r="W732" s="10"/>
      <c r="X732" s="10"/>
      <c r="Y732" s="10"/>
      <c r="Z732" s="10"/>
    </row>
    <row r="733" spans="1:26" ht="15.75" customHeight="1" x14ac:dyDescent="0.25">
      <c r="A733" s="10"/>
      <c r="B733" s="12"/>
      <c r="C733" s="12"/>
      <c r="D733" s="12"/>
      <c r="E733" s="12"/>
      <c r="F733" s="12"/>
      <c r="G733" s="12"/>
      <c r="H733" s="12"/>
      <c r="I733" s="12"/>
      <c r="J733" s="12"/>
      <c r="K733" s="13"/>
      <c r="L733" s="11"/>
      <c r="M733" s="11"/>
      <c r="N733" s="12"/>
      <c r="O733" s="11"/>
      <c r="P733" s="12"/>
      <c r="Q733" s="13"/>
      <c r="R733" s="11"/>
      <c r="S733" s="11"/>
      <c r="T733" s="15"/>
      <c r="U733" s="10"/>
      <c r="V733" s="10"/>
      <c r="W733" s="10"/>
      <c r="X733" s="10"/>
      <c r="Y733" s="10"/>
      <c r="Z733" s="10"/>
    </row>
    <row r="734" spans="1:26" ht="15.75" customHeight="1" x14ac:dyDescent="0.25">
      <c r="A734" s="10"/>
      <c r="B734" s="12"/>
      <c r="C734" s="12"/>
      <c r="D734" s="12"/>
      <c r="E734" s="12"/>
      <c r="F734" s="12"/>
      <c r="G734" s="12"/>
      <c r="H734" s="12"/>
      <c r="I734" s="12"/>
      <c r="J734" s="12"/>
      <c r="K734" s="13"/>
      <c r="L734" s="11"/>
      <c r="M734" s="11"/>
      <c r="N734" s="12"/>
      <c r="O734" s="11"/>
      <c r="P734" s="12"/>
      <c r="Q734" s="13"/>
      <c r="R734" s="11"/>
      <c r="S734" s="11"/>
      <c r="T734" s="15"/>
      <c r="U734" s="10"/>
      <c r="V734" s="10"/>
      <c r="W734" s="10"/>
      <c r="X734" s="10"/>
      <c r="Y734" s="10"/>
      <c r="Z734" s="10"/>
    </row>
    <row r="735" spans="1:26" ht="15.75" customHeight="1" x14ac:dyDescent="0.25">
      <c r="A735" s="10"/>
      <c r="B735" s="12"/>
      <c r="C735" s="12"/>
      <c r="D735" s="12"/>
      <c r="E735" s="12"/>
      <c r="F735" s="12"/>
      <c r="G735" s="12"/>
      <c r="H735" s="12"/>
      <c r="I735" s="12"/>
      <c r="J735" s="12"/>
      <c r="K735" s="13"/>
      <c r="L735" s="11"/>
      <c r="M735" s="11"/>
      <c r="N735" s="12"/>
      <c r="O735" s="11"/>
      <c r="P735" s="12"/>
      <c r="Q735" s="13"/>
      <c r="R735" s="11"/>
      <c r="S735" s="11"/>
      <c r="T735" s="15"/>
      <c r="U735" s="10"/>
      <c r="V735" s="10"/>
      <c r="W735" s="10"/>
      <c r="X735" s="10"/>
      <c r="Y735" s="10"/>
      <c r="Z735" s="10"/>
    </row>
    <row r="736" spans="1:26" ht="15.75" customHeight="1" x14ac:dyDescent="0.25">
      <c r="A736" s="10"/>
      <c r="B736" s="12"/>
      <c r="C736" s="12"/>
      <c r="D736" s="12"/>
      <c r="E736" s="12"/>
      <c r="F736" s="12"/>
      <c r="G736" s="12"/>
      <c r="H736" s="12"/>
      <c r="I736" s="12"/>
      <c r="J736" s="12"/>
      <c r="K736" s="13"/>
      <c r="L736" s="11"/>
      <c r="M736" s="11"/>
      <c r="N736" s="12"/>
      <c r="O736" s="11"/>
      <c r="P736" s="12"/>
      <c r="Q736" s="13"/>
      <c r="R736" s="11"/>
      <c r="S736" s="11"/>
      <c r="T736" s="15"/>
      <c r="U736" s="10"/>
      <c r="V736" s="10"/>
      <c r="W736" s="10"/>
      <c r="X736" s="10"/>
      <c r="Y736" s="10"/>
      <c r="Z736" s="10"/>
    </row>
    <row r="737" spans="1:26" ht="15.75" customHeight="1" x14ac:dyDescent="0.25">
      <c r="A737" s="10"/>
      <c r="B737" s="12"/>
      <c r="C737" s="12"/>
      <c r="D737" s="12"/>
      <c r="E737" s="12"/>
      <c r="F737" s="12"/>
      <c r="G737" s="12"/>
      <c r="H737" s="12"/>
      <c r="I737" s="12"/>
      <c r="J737" s="12"/>
      <c r="K737" s="13"/>
      <c r="L737" s="11"/>
      <c r="M737" s="11"/>
      <c r="N737" s="12"/>
      <c r="O737" s="11"/>
      <c r="P737" s="12"/>
      <c r="Q737" s="13"/>
      <c r="R737" s="11"/>
      <c r="S737" s="11"/>
      <c r="T737" s="15"/>
      <c r="U737" s="10"/>
      <c r="V737" s="10"/>
      <c r="W737" s="10"/>
      <c r="X737" s="10"/>
      <c r="Y737" s="10"/>
      <c r="Z737" s="10"/>
    </row>
    <row r="738" spans="1:26" ht="15.75" customHeight="1" x14ac:dyDescent="0.25">
      <c r="A738" s="10"/>
      <c r="B738" s="12"/>
      <c r="C738" s="12"/>
      <c r="D738" s="12"/>
      <c r="E738" s="12"/>
      <c r="F738" s="12"/>
      <c r="G738" s="12"/>
      <c r="H738" s="12"/>
      <c r="I738" s="12"/>
      <c r="J738" s="12"/>
      <c r="K738" s="13"/>
      <c r="L738" s="11"/>
      <c r="M738" s="11"/>
      <c r="N738" s="12"/>
      <c r="O738" s="11"/>
      <c r="P738" s="12"/>
      <c r="Q738" s="13"/>
      <c r="R738" s="11"/>
      <c r="S738" s="11"/>
      <c r="T738" s="15"/>
      <c r="U738" s="10"/>
      <c r="V738" s="10"/>
      <c r="W738" s="10"/>
      <c r="X738" s="10"/>
      <c r="Y738" s="10"/>
      <c r="Z738" s="10"/>
    </row>
    <row r="739" spans="1:26" ht="15.75" customHeight="1" x14ac:dyDescent="0.25">
      <c r="A739" s="10"/>
      <c r="B739" s="12"/>
      <c r="C739" s="12"/>
      <c r="D739" s="12"/>
      <c r="E739" s="12"/>
      <c r="F739" s="12"/>
      <c r="G739" s="12"/>
      <c r="H739" s="12"/>
      <c r="I739" s="12"/>
      <c r="J739" s="12"/>
      <c r="K739" s="13"/>
      <c r="L739" s="11"/>
      <c r="M739" s="11"/>
      <c r="N739" s="12"/>
      <c r="O739" s="11"/>
      <c r="P739" s="12"/>
      <c r="Q739" s="13"/>
      <c r="R739" s="11"/>
      <c r="S739" s="11"/>
      <c r="T739" s="15"/>
      <c r="U739" s="10"/>
      <c r="V739" s="10"/>
      <c r="W739" s="10"/>
      <c r="X739" s="10"/>
      <c r="Y739" s="10"/>
      <c r="Z739" s="10"/>
    </row>
    <row r="740" spans="1:26" ht="15.75" customHeight="1" x14ac:dyDescent="0.25">
      <c r="A740" s="10"/>
      <c r="B740" s="12"/>
      <c r="C740" s="12"/>
      <c r="D740" s="12"/>
      <c r="E740" s="12"/>
      <c r="F740" s="12"/>
      <c r="G740" s="12"/>
      <c r="H740" s="12"/>
      <c r="I740" s="12"/>
      <c r="J740" s="12"/>
      <c r="K740" s="13"/>
      <c r="L740" s="11"/>
      <c r="M740" s="11"/>
      <c r="N740" s="12"/>
      <c r="O740" s="11"/>
      <c r="P740" s="12"/>
      <c r="Q740" s="13"/>
      <c r="R740" s="11"/>
      <c r="S740" s="11"/>
      <c r="T740" s="15"/>
      <c r="U740" s="10"/>
      <c r="V740" s="10"/>
      <c r="W740" s="10"/>
      <c r="X740" s="10"/>
      <c r="Y740" s="10"/>
      <c r="Z740" s="10"/>
    </row>
    <row r="741" spans="1:26" ht="15.75" customHeight="1" x14ac:dyDescent="0.25">
      <c r="A741" s="10"/>
      <c r="B741" s="12"/>
      <c r="C741" s="12"/>
      <c r="D741" s="12"/>
      <c r="E741" s="12"/>
      <c r="F741" s="12"/>
      <c r="G741" s="12"/>
      <c r="H741" s="12"/>
      <c r="I741" s="12"/>
      <c r="J741" s="12"/>
      <c r="K741" s="13"/>
      <c r="L741" s="11"/>
      <c r="M741" s="11"/>
      <c r="N741" s="12"/>
      <c r="O741" s="11"/>
      <c r="P741" s="12"/>
      <c r="Q741" s="13"/>
      <c r="R741" s="11"/>
      <c r="S741" s="11"/>
      <c r="T741" s="15"/>
      <c r="U741" s="10"/>
      <c r="V741" s="10"/>
      <c r="W741" s="10"/>
      <c r="X741" s="10"/>
      <c r="Y741" s="10"/>
      <c r="Z741" s="10"/>
    </row>
    <row r="742" spans="1:26" ht="15.75" customHeight="1" x14ac:dyDescent="0.25">
      <c r="A742" s="10"/>
      <c r="B742" s="12"/>
      <c r="C742" s="12"/>
      <c r="D742" s="12"/>
      <c r="E742" s="12"/>
      <c r="F742" s="12"/>
      <c r="G742" s="12"/>
      <c r="H742" s="12"/>
      <c r="I742" s="12"/>
      <c r="J742" s="12"/>
      <c r="K742" s="13"/>
      <c r="L742" s="11"/>
      <c r="M742" s="11"/>
      <c r="N742" s="12"/>
      <c r="O742" s="11"/>
      <c r="P742" s="12"/>
      <c r="Q742" s="13"/>
      <c r="R742" s="11"/>
      <c r="S742" s="11"/>
      <c r="T742" s="15"/>
      <c r="U742" s="10"/>
      <c r="V742" s="10"/>
      <c r="W742" s="10"/>
      <c r="X742" s="10"/>
      <c r="Y742" s="10"/>
      <c r="Z742" s="10"/>
    </row>
    <row r="743" spans="1:26" ht="15.75" customHeight="1" x14ac:dyDescent="0.25">
      <c r="A743" s="10"/>
      <c r="B743" s="12"/>
      <c r="C743" s="12"/>
      <c r="D743" s="12"/>
      <c r="E743" s="12"/>
      <c r="F743" s="12"/>
      <c r="G743" s="12"/>
      <c r="H743" s="12"/>
      <c r="I743" s="12"/>
      <c r="J743" s="12"/>
      <c r="K743" s="13"/>
      <c r="L743" s="11"/>
      <c r="M743" s="11"/>
      <c r="N743" s="12"/>
      <c r="O743" s="11"/>
      <c r="P743" s="12"/>
      <c r="Q743" s="13"/>
      <c r="R743" s="11"/>
      <c r="S743" s="11"/>
      <c r="T743" s="15"/>
      <c r="U743" s="10"/>
      <c r="V743" s="10"/>
      <c r="W743" s="10"/>
      <c r="X743" s="10"/>
      <c r="Y743" s="10"/>
      <c r="Z743" s="10"/>
    </row>
    <row r="744" spans="1:26" ht="15.75" customHeight="1" x14ac:dyDescent="0.25">
      <c r="A744" s="10"/>
      <c r="B744" s="12"/>
      <c r="C744" s="12"/>
      <c r="D744" s="12"/>
      <c r="E744" s="12"/>
      <c r="F744" s="12"/>
      <c r="G744" s="12"/>
      <c r="H744" s="12"/>
      <c r="I744" s="12"/>
      <c r="J744" s="12"/>
      <c r="K744" s="13"/>
      <c r="L744" s="11"/>
      <c r="M744" s="11"/>
      <c r="N744" s="12"/>
      <c r="O744" s="11"/>
      <c r="P744" s="12"/>
      <c r="Q744" s="13"/>
      <c r="R744" s="11"/>
      <c r="S744" s="11"/>
      <c r="T744" s="15"/>
      <c r="U744" s="10"/>
      <c r="V744" s="10"/>
      <c r="W744" s="10"/>
      <c r="X744" s="10"/>
      <c r="Y744" s="10"/>
      <c r="Z744" s="10"/>
    </row>
    <row r="745" spans="1:26" ht="15.75" customHeight="1" x14ac:dyDescent="0.25">
      <c r="A745" s="10"/>
      <c r="B745" s="12"/>
      <c r="C745" s="12"/>
      <c r="D745" s="12"/>
      <c r="E745" s="12"/>
      <c r="F745" s="12"/>
      <c r="G745" s="12"/>
      <c r="H745" s="12"/>
      <c r="I745" s="12"/>
      <c r="J745" s="12"/>
      <c r="K745" s="13"/>
      <c r="L745" s="11"/>
      <c r="M745" s="11"/>
      <c r="N745" s="12"/>
      <c r="O745" s="11"/>
      <c r="P745" s="12"/>
      <c r="Q745" s="13"/>
      <c r="R745" s="11"/>
      <c r="S745" s="11"/>
      <c r="T745" s="15"/>
      <c r="U745" s="10"/>
      <c r="V745" s="10"/>
      <c r="W745" s="10"/>
      <c r="X745" s="10"/>
      <c r="Y745" s="10"/>
      <c r="Z745" s="10"/>
    </row>
    <row r="746" spans="1:26" ht="15.75" customHeight="1" x14ac:dyDescent="0.25">
      <c r="A746" s="10"/>
      <c r="B746" s="12"/>
      <c r="C746" s="12"/>
      <c r="D746" s="12"/>
      <c r="E746" s="12"/>
      <c r="F746" s="12"/>
      <c r="G746" s="12"/>
      <c r="H746" s="12"/>
      <c r="I746" s="12"/>
      <c r="J746" s="12"/>
      <c r="K746" s="13"/>
      <c r="L746" s="11"/>
      <c r="M746" s="11"/>
      <c r="N746" s="12"/>
      <c r="O746" s="11"/>
      <c r="P746" s="12"/>
      <c r="Q746" s="13"/>
      <c r="R746" s="11"/>
      <c r="S746" s="11"/>
      <c r="T746" s="15"/>
      <c r="U746" s="10"/>
      <c r="V746" s="10"/>
      <c r="W746" s="10"/>
      <c r="X746" s="10"/>
      <c r="Y746" s="10"/>
      <c r="Z746" s="10"/>
    </row>
    <row r="747" spans="1:26" ht="15.75" customHeight="1" x14ac:dyDescent="0.25">
      <c r="A747" s="10"/>
      <c r="B747" s="12"/>
      <c r="C747" s="12"/>
      <c r="D747" s="12"/>
      <c r="E747" s="12"/>
      <c r="F747" s="12"/>
      <c r="G747" s="12"/>
      <c r="H747" s="12"/>
      <c r="I747" s="12"/>
      <c r="J747" s="12"/>
      <c r="K747" s="13"/>
      <c r="L747" s="11"/>
      <c r="M747" s="11"/>
      <c r="N747" s="12"/>
      <c r="O747" s="11"/>
      <c r="P747" s="12"/>
      <c r="Q747" s="13"/>
      <c r="R747" s="11"/>
      <c r="S747" s="11"/>
      <c r="T747" s="15"/>
      <c r="U747" s="10"/>
      <c r="V747" s="10"/>
      <c r="W747" s="10"/>
      <c r="X747" s="10"/>
      <c r="Y747" s="10"/>
      <c r="Z747" s="10"/>
    </row>
    <row r="748" spans="1:26" ht="15.75" customHeight="1" x14ac:dyDescent="0.25">
      <c r="A748" s="10"/>
      <c r="B748" s="12"/>
      <c r="C748" s="12"/>
      <c r="D748" s="12"/>
      <c r="E748" s="12"/>
      <c r="F748" s="12"/>
      <c r="G748" s="12"/>
      <c r="H748" s="12"/>
      <c r="I748" s="12"/>
      <c r="J748" s="12"/>
      <c r="K748" s="13"/>
      <c r="L748" s="11"/>
      <c r="M748" s="11"/>
      <c r="N748" s="12"/>
      <c r="O748" s="11"/>
      <c r="P748" s="12"/>
      <c r="Q748" s="13"/>
      <c r="R748" s="11"/>
      <c r="S748" s="11"/>
      <c r="T748" s="15"/>
      <c r="U748" s="10"/>
      <c r="V748" s="10"/>
      <c r="W748" s="10"/>
      <c r="X748" s="10"/>
      <c r="Y748" s="10"/>
      <c r="Z748" s="10"/>
    </row>
    <row r="749" spans="1:26" ht="15.75" customHeight="1" x14ac:dyDescent="0.25">
      <c r="A749" s="10"/>
      <c r="B749" s="12"/>
      <c r="C749" s="12"/>
      <c r="D749" s="12"/>
      <c r="E749" s="12"/>
      <c r="F749" s="12"/>
      <c r="G749" s="12"/>
      <c r="H749" s="12"/>
      <c r="I749" s="12"/>
      <c r="J749" s="12"/>
      <c r="K749" s="13"/>
      <c r="L749" s="11"/>
      <c r="M749" s="11"/>
      <c r="N749" s="12"/>
      <c r="O749" s="11"/>
      <c r="P749" s="12"/>
      <c r="Q749" s="13"/>
      <c r="R749" s="11"/>
      <c r="S749" s="11"/>
      <c r="T749" s="15"/>
      <c r="U749" s="10"/>
      <c r="V749" s="10"/>
      <c r="W749" s="10"/>
      <c r="X749" s="10"/>
      <c r="Y749" s="10"/>
      <c r="Z749" s="10"/>
    </row>
    <row r="750" spans="1:26" ht="15.75" customHeight="1" x14ac:dyDescent="0.25">
      <c r="A750" s="10"/>
      <c r="B750" s="12"/>
      <c r="C750" s="12"/>
      <c r="D750" s="12"/>
      <c r="E750" s="12"/>
      <c r="F750" s="12"/>
      <c r="G750" s="12"/>
      <c r="H750" s="12"/>
      <c r="I750" s="12"/>
      <c r="J750" s="12"/>
      <c r="K750" s="13"/>
      <c r="L750" s="11"/>
      <c r="M750" s="11"/>
      <c r="N750" s="12"/>
      <c r="O750" s="11"/>
      <c r="P750" s="12"/>
      <c r="Q750" s="13"/>
      <c r="R750" s="11"/>
      <c r="S750" s="11"/>
      <c r="T750" s="15"/>
      <c r="U750" s="10"/>
      <c r="V750" s="10"/>
      <c r="W750" s="10"/>
      <c r="X750" s="10"/>
      <c r="Y750" s="10"/>
      <c r="Z750" s="10"/>
    </row>
    <row r="751" spans="1:26" ht="15.75" customHeight="1" x14ac:dyDescent="0.25">
      <c r="A751" s="10"/>
      <c r="B751" s="12"/>
      <c r="C751" s="12"/>
      <c r="D751" s="12"/>
      <c r="E751" s="12"/>
      <c r="F751" s="12"/>
      <c r="G751" s="12"/>
      <c r="H751" s="12"/>
      <c r="I751" s="12"/>
      <c r="J751" s="12"/>
      <c r="K751" s="13"/>
      <c r="L751" s="11"/>
      <c r="M751" s="11"/>
      <c r="N751" s="12"/>
      <c r="O751" s="11"/>
      <c r="P751" s="12"/>
      <c r="Q751" s="13"/>
      <c r="R751" s="11"/>
      <c r="S751" s="11"/>
      <c r="T751" s="15"/>
      <c r="U751" s="10"/>
      <c r="V751" s="10"/>
      <c r="W751" s="10"/>
      <c r="X751" s="10"/>
      <c r="Y751" s="10"/>
      <c r="Z751" s="10"/>
    </row>
    <row r="752" spans="1:26" ht="15.75" customHeight="1" x14ac:dyDescent="0.25">
      <c r="A752" s="10"/>
      <c r="B752" s="12"/>
      <c r="C752" s="12"/>
      <c r="D752" s="12"/>
      <c r="E752" s="12"/>
      <c r="F752" s="12"/>
      <c r="G752" s="12"/>
      <c r="H752" s="12"/>
      <c r="I752" s="12"/>
      <c r="J752" s="12"/>
      <c r="K752" s="13"/>
      <c r="L752" s="11"/>
      <c r="M752" s="11"/>
      <c r="N752" s="12"/>
      <c r="O752" s="11"/>
      <c r="P752" s="12"/>
      <c r="Q752" s="13"/>
      <c r="R752" s="11"/>
      <c r="S752" s="11"/>
      <c r="T752" s="15"/>
      <c r="U752" s="10"/>
      <c r="V752" s="10"/>
      <c r="W752" s="10"/>
      <c r="X752" s="10"/>
      <c r="Y752" s="10"/>
      <c r="Z752" s="10"/>
    </row>
    <row r="753" spans="1:26" ht="15.75" customHeight="1" x14ac:dyDescent="0.25">
      <c r="A753" s="10"/>
      <c r="B753" s="12"/>
      <c r="C753" s="12"/>
      <c r="D753" s="12"/>
      <c r="E753" s="12"/>
      <c r="F753" s="12"/>
      <c r="G753" s="12"/>
      <c r="H753" s="12"/>
      <c r="I753" s="12"/>
      <c r="J753" s="12"/>
      <c r="K753" s="13"/>
      <c r="L753" s="11"/>
      <c r="M753" s="11"/>
      <c r="N753" s="12"/>
      <c r="O753" s="11"/>
      <c r="P753" s="12"/>
      <c r="Q753" s="13"/>
      <c r="R753" s="11"/>
      <c r="S753" s="11"/>
      <c r="T753" s="15"/>
      <c r="U753" s="10"/>
      <c r="V753" s="10"/>
      <c r="W753" s="10"/>
      <c r="X753" s="10"/>
      <c r="Y753" s="10"/>
      <c r="Z753" s="10"/>
    </row>
    <row r="754" spans="1:26" ht="15.75" customHeight="1" x14ac:dyDescent="0.25">
      <c r="A754" s="10"/>
      <c r="B754" s="12"/>
      <c r="C754" s="12"/>
      <c r="D754" s="12"/>
      <c r="E754" s="12"/>
      <c r="F754" s="12"/>
      <c r="G754" s="12"/>
      <c r="H754" s="12"/>
      <c r="I754" s="12"/>
      <c r="J754" s="12"/>
      <c r="K754" s="13"/>
      <c r="L754" s="11"/>
      <c r="M754" s="11"/>
      <c r="N754" s="12"/>
      <c r="O754" s="11"/>
      <c r="P754" s="12"/>
      <c r="Q754" s="13"/>
      <c r="R754" s="11"/>
      <c r="S754" s="11"/>
      <c r="T754" s="15"/>
      <c r="U754" s="10"/>
      <c r="V754" s="10"/>
      <c r="W754" s="10"/>
      <c r="X754" s="10"/>
      <c r="Y754" s="10"/>
      <c r="Z754" s="10"/>
    </row>
    <row r="755" spans="1:26" ht="15.75" customHeight="1" x14ac:dyDescent="0.25">
      <c r="A755" s="10"/>
      <c r="B755" s="12"/>
      <c r="C755" s="12"/>
      <c r="D755" s="12"/>
      <c r="E755" s="12"/>
      <c r="F755" s="12"/>
      <c r="G755" s="12"/>
      <c r="H755" s="12"/>
      <c r="I755" s="12"/>
      <c r="J755" s="12"/>
      <c r="K755" s="13"/>
      <c r="L755" s="11"/>
      <c r="M755" s="11"/>
      <c r="N755" s="12"/>
      <c r="O755" s="11"/>
      <c r="P755" s="12"/>
      <c r="Q755" s="13"/>
      <c r="R755" s="11"/>
      <c r="S755" s="11"/>
      <c r="T755" s="15"/>
      <c r="U755" s="10"/>
      <c r="V755" s="10"/>
      <c r="W755" s="10"/>
      <c r="X755" s="10"/>
      <c r="Y755" s="10"/>
      <c r="Z755" s="10"/>
    </row>
    <row r="756" spans="1:26" ht="15.75" customHeight="1" x14ac:dyDescent="0.25">
      <c r="A756" s="10"/>
      <c r="B756" s="12"/>
      <c r="C756" s="12"/>
      <c r="D756" s="12"/>
      <c r="E756" s="12"/>
      <c r="F756" s="12"/>
      <c r="G756" s="12"/>
      <c r="H756" s="12"/>
      <c r="I756" s="12"/>
      <c r="J756" s="12"/>
      <c r="K756" s="13"/>
      <c r="L756" s="11"/>
      <c r="M756" s="11"/>
      <c r="N756" s="12"/>
      <c r="O756" s="11"/>
      <c r="P756" s="12"/>
      <c r="Q756" s="13"/>
      <c r="R756" s="11"/>
      <c r="S756" s="11"/>
      <c r="T756" s="15"/>
      <c r="U756" s="10"/>
      <c r="V756" s="10"/>
      <c r="W756" s="10"/>
      <c r="X756" s="10"/>
      <c r="Y756" s="10"/>
      <c r="Z756" s="10"/>
    </row>
    <row r="757" spans="1:26" ht="15.75" customHeight="1" x14ac:dyDescent="0.25">
      <c r="A757" s="10"/>
      <c r="B757" s="12"/>
      <c r="C757" s="12"/>
      <c r="D757" s="12"/>
      <c r="E757" s="12"/>
      <c r="F757" s="12"/>
      <c r="G757" s="12"/>
      <c r="H757" s="12"/>
      <c r="I757" s="12"/>
      <c r="J757" s="12"/>
      <c r="K757" s="13"/>
      <c r="L757" s="11"/>
      <c r="M757" s="11"/>
      <c r="N757" s="12"/>
      <c r="O757" s="11"/>
      <c r="P757" s="12"/>
      <c r="Q757" s="13"/>
      <c r="R757" s="11"/>
      <c r="S757" s="11"/>
      <c r="T757" s="15"/>
      <c r="U757" s="10"/>
      <c r="V757" s="10"/>
      <c r="W757" s="10"/>
      <c r="X757" s="10"/>
      <c r="Y757" s="10"/>
      <c r="Z757" s="10"/>
    </row>
    <row r="758" spans="1:26" ht="15.75" customHeight="1" x14ac:dyDescent="0.25">
      <c r="A758" s="10"/>
      <c r="B758" s="12"/>
      <c r="C758" s="12"/>
      <c r="D758" s="12"/>
      <c r="E758" s="12"/>
      <c r="F758" s="12"/>
      <c r="G758" s="12"/>
      <c r="H758" s="12"/>
      <c r="I758" s="12"/>
      <c r="J758" s="12"/>
      <c r="K758" s="13"/>
      <c r="L758" s="11"/>
      <c r="M758" s="11"/>
      <c r="N758" s="12"/>
      <c r="O758" s="11"/>
      <c r="P758" s="12"/>
      <c r="Q758" s="13"/>
      <c r="R758" s="11"/>
      <c r="S758" s="11"/>
      <c r="T758" s="15"/>
      <c r="U758" s="10"/>
      <c r="V758" s="10"/>
      <c r="W758" s="10"/>
      <c r="X758" s="10"/>
      <c r="Y758" s="10"/>
      <c r="Z758" s="10"/>
    </row>
    <row r="759" spans="1:26" ht="15.75" customHeight="1" x14ac:dyDescent="0.25">
      <c r="A759" s="10"/>
      <c r="B759" s="12"/>
      <c r="C759" s="12"/>
      <c r="D759" s="12"/>
      <c r="E759" s="12"/>
      <c r="F759" s="12"/>
      <c r="G759" s="12"/>
      <c r="H759" s="12"/>
      <c r="I759" s="12"/>
      <c r="J759" s="12"/>
      <c r="K759" s="13"/>
      <c r="L759" s="11"/>
      <c r="M759" s="11"/>
      <c r="N759" s="12"/>
      <c r="O759" s="11"/>
      <c r="P759" s="12"/>
      <c r="Q759" s="13"/>
      <c r="R759" s="11"/>
      <c r="S759" s="11"/>
      <c r="T759" s="15"/>
      <c r="U759" s="10"/>
      <c r="V759" s="10"/>
      <c r="W759" s="10"/>
      <c r="X759" s="10"/>
      <c r="Y759" s="10"/>
      <c r="Z759" s="10"/>
    </row>
    <row r="760" spans="1:26" ht="15.75" customHeight="1" x14ac:dyDescent="0.25">
      <c r="A760" s="10"/>
      <c r="B760" s="12"/>
      <c r="C760" s="12"/>
      <c r="D760" s="12"/>
      <c r="E760" s="12"/>
      <c r="F760" s="12"/>
      <c r="G760" s="12"/>
      <c r="H760" s="12"/>
      <c r="I760" s="12"/>
      <c r="J760" s="12"/>
      <c r="K760" s="13"/>
      <c r="L760" s="11"/>
      <c r="M760" s="11"/>
      <c r="N760" s="12"/>
      <c r="O760" s="11"/>
      <c r="P760" s="12"/>
      <c r="Q760" s="13"/>
      <c r="R760" s="11"/>
      <c r="S760" s="11"/>
      <c r="T760" s="15"/>
      <c r="U760" s="10"/>
      <c r="V760" s="10"/>
      <c r="W760" s="10"/>
      <c r="X760" s="10"/>
      <c r="Y760" s="10"/>
      <c r="Z760" s="10"/>
    </row>
    <row r="761" spans="1:26" ht="15.75" customHeight="1" x14ac:dyDescent="0.25">
      <c r="A761" s="10"/>
      <c r="B761" s="12"/>
      <c r="C761" s="12"/>
      <c r="D761" s="12"/>
      <c r="E761" s="12"/>
      <c r="F761" s="12"/>
      <c r="G761" s="12"/>
      <c r="H761" s="12"/>
      <c r="I761" s="12"/>
      <c r="J761" s="12"/>
      <c r="K761" s="13"/>
      <c r="L761" s="11"/>
      <c r="M761" s="11"/>
      <c r="N761" s="12"/>
      <c r="O761" s="11"/>
      <c r="P761" s="12"/>
      <c r="Q761" s="13"/>
      <c r="R761" s="11"/>
      <c r="S761" s="11"/>
      <c r="T761" s="15"/>
      <c r="U761" s="10"/>
      <c r="V761" s="10"/>
      <c r="W761" s="10"/>
      <c r="X761" s="10"/>
      <c r="Y761" s="10"/>
      <c r="Z761" s="10"/>
    </row>
    <row r="762" spans="1:26" ht="15.75" customHeight="1" x14ac:dyDescent="0.25">
      <c r="A762" s="10"/>
      <c r="B762" s="12"/>
      <c r="C762" s="12"/>
      <c r="D762" s="12"/>
      <c r="E762" s="12"/>
      <c r="F762" s="12"/>
      <c r="G762" s="12"/>
      <c r="H762" s="12"/>
      <c r="I762" s="12"/>
      <c r="J762" s="12"/>
      <c r="K762" s="13"/>
      <c r="L762" s="11"/>
      <c r="M762" s="11"/>
      <c r="N762" s="12"/>
      <c r="O762" s="11"/>
      <c r="P762" s="12"/>
      <c r="Q762" s="13"/>
      <c r="R762" s="11"/>
      <c r="S762" s="11"/>
      <c r="T762" s="15"/>
      <c r="U762" s="10"/>
      <c r="V762" s="10"/>
      <c r="W762" s="10"/>
      <c r="X762" s="10"/>
      <c r="Y762" s="10"/>
      <c r="Z762" s="10"/>
    </row>
    <row r="763" spans="1:26" ht="15.75" customHeight="1" x14ac:dyDescent="0.25">
      <c r="A763" s="10"/>
      <c r="B763" s="12"/>
      <c r="C763" s="12"/>
      <c r="D763" s="12"/>
      <c r="E763" s="12"/>
      <c r="F763" s="12"/>
      <c r="G763" s="12"/>
      <c r="H763" s="12"/>
      <c r="I763" s="12"/>
      <c r="J763" s="12"/>
      <c r="K763" s="13"/>
      <c r="L763" s="11"/>
      <c r="M763" s="11"/>
      <c r="N763" s="12"/>
      <c r="O763" s="11"/>
      <c r="P763" s="12"/>
      <c r="Q763" s="13"/>
      <c r="R763" s="11"/>
      <c r="S763" s="11"/>
      <c r="T763" s="15"/>
      <c r="U763" s="10"/>
      <c r="V763" s="10"/>
      <c r="W763" s="10"/>
      <c r="X763" s="10"/>
      <c r="Y763" s="10"/>
      <c r="Z763" s="10"/>
    </row>
    <row r="764" spans="1:26" ht="15.75" customHeight="1" x14ac:dyDescent="0.25">
      <c r="A764" s="10"/>
      <c r="B764" s="12"/>
      <c r="C764" s="12"/>
      <c r="D764" s="12"/>
      <c r="E764" s="12"/>
      <c r="F764" s="12"/>
      <c r="G764" s="12"/>
      <c r="H764" s="12"/>
      <c r="I764" s="12"/>
      <c r="J764" s="12"/>
      <c r="K764" s="13"/>
      <c r="L764" s="11"/>
      <c r="M764" s="11"/>
      <c r="N764" s="12"/>
      <c r="O764" s="11"/>
      <c r="P764" s="12"/>
      <c r="Q764" s="13"/>
      <c r="R764" s="11"/>
      <c r="S764" s="11"/>
      <c r="T764" s="15"/>
      <c r="U764" s="10"/>
      <c r="V764" s="10"/>
      <c r="W764" s="10"/>
      <c r="X764" s="10"/>
      <c r="Y764" s="10"/>
      <c r="Z764" s="10"/>
    </row>
    <row r="765" spans="1:26" ht="15.75" customHeight="1" x14ac:dyDescent="0.25">
      <c r="A765" s="10"/>
      <c r="B765" s="12"/>
      <c r="C765" s="12"/>
      <c r="D765" s="12"/>
      <c r="E765" s="12"/>
      <c r="F765" s="12"/>
      <c r="G765" s="12"/>
      <c r="H765" s="12"/>
      <c r="I765" s="12"/>
      <c r="J765" s="12"/>
      <c r="K765" s="13"/>
      <c r="L765" s="11"/>
      <c r="M765" s="11"/>
      <c r="N765" s="12"/>
      <c r="O765" s="11"/>
      <c r="P765" s="12"/>
      <c r="Q765" s="13"/>
      <c r="R765" s="11"/>
      <c r="S765" s="11"/>
      <c r="T765" s="15"/>
      <c r="U765" s="10"/>
      <c r="V765" s="10"/>
      <c r="W765" s="10"/>
      <c r="X765" s="10"/>
      <c r="Y765" s="10"/>
      <c r="Z765" s="10"/>
    </row>
    <row r="766" spans="1:26" ht="15.75" customHeight="1" x14ac:dyDescent="0.25">
      <c r="A766" s="10"/>
      <c r="B766" s="12"/>
      <c r="C766" s="12"/>
      <c r="D766" s="12"/>
      <c r="E766" s="12"/>
      <c r="F766" s="12"/>
      <c r="G766" s="12"/>
      <c r="H766" s="12"/>
      <c r="I766" s="12"/>
      <c r="J766" s="12"/>
      <c r="K766" s="13"/>
      <c r="L766" s="11"/>
      <c r="M766" s="11"/>
      <c r="N766" s="12"/>
      <c r="O766" s="11"/>
      <c r="P766" s="12"/>
      <c r="Q766" s="13"/>
      <c r="R766" s="11"/>
      <c r="S766" s="11"/>
      <c r="T766" s="15"/>
      <c r="U766" s="10"/>
      <c r="V766" s="10"/>
      <c r="W766" s="10"/>
      <c r="X766" s="10"/>
      <c r="Y766" s="10"/>
      <c r="Z766" s="10"/>
    </row>
    <row r="767" spans="1:26" ht="15.75" customHeight="1" x14ac:dyDescent="0.25">
      <c r="A767" s="10"/>
      <c r="B767" s="12"/>
      <c r="C767" s="12"/>
      <c r="D767" s="12"/>
      <c r="E767" s="12"/>
      <c r="F767" s="12"/>
      <c r="G767" s="12"/>
      <c r="H767" s="12"/>
      <c r="I767" s="12"/>
      <c r="J767" s="12"/>
      <c r="K767" s="13"/>
      <c r="L767" s="11"/>
      <c r="M767" s="11"/>
      <c r="N767" s="12"/>
      <c r="O767" s="11"/>
      <c r="P767" s="12"/>
      <c r="Q767" s="13"/>
      <c r="R767" s="11"/>
      <c r="S767" s="11"/>
      <c r="T767" s="15"/>
      <c r="U767" s="10"/>
      <c r="V767" s="10"/>
      <c r="W767" s="10"/>
      <c r="X767" s="10"/>
      <c r="Y767" s="10"/>
      <c r="Z767" s="10"/>
    </row>
    <row r="768" spans="1:26" ht="15.75" customHeight="1" x14ac:dyDescent="0.25">
      <c r="A768" s="10"/>
      <c r="B768" s="12"/>
      <c r="C768" s="12"/>
      <c r="D768" s="12"/>
      <c r="E768" s="12"/>
      <c r="F768" s="12"/>
      <c r="G768" s="12"/>
      <c r="H768" s="12"/>
      <c r="I768" s="12"/>
      <c r="J768" s="12"/>
      <c r="K768" s="13"/>
      <c r="L768" s="11"/>
      <c r="M768" s="11"/>
      <c r="N768" s="12"/>
      <c r="O768" s="11"/>
      <c r="P768" s="12"/>
      <c r="Q768" s="13"/>
      <c r="R768" s="11"/>
      <c r="S768" s="11"/>
      <c r="T768" s="15"/>
      <c r="U768" s="10"/>
      <c r="V768" s="10"/>
      <c r="W768" s="10"/>
      <c r="X768" s="10"/>
      <c r="Y768" s="10"/>
      <c r="Z768" s="10"/>
    </row>
    <row r="769" spans="1:26" ht="15.75" customHeight="1" x14ac:dyDescent="0.25">
      <c r="A769" s="10"/>
      <c r="B769" s="12"/>
      <c r="C769" s="12"/>
      <c r="D769" s="12"/>
      <c r="E769" s="12"/>
      <c r="F769" s="12"/>
      <c r="G769" s="12"/>
      <c r="H769" s="12"/>
      <c r="I769" s="12"/>
      <c r="J769" s="12"/>
      <c r="K769" s="13"/>
      <c r="L769" s="11"/>
      <c r="M769" s="11"/>
      <c r="N769" s="12"/>
      <c r="O769" s="11"/>
      <c r="P769" s="12"/>
      <c r="Q769" s="13"/>
      <c r="R769" s="11"/>
      <c r="S769" s="11"/>
      <c r="T769" s="15"/>
      <c r="U769" s="10"/>
      <c r="V769" s="10"/>
      <c r="W769" s="10"/>
      <c r="X769" s="10"/>
      <c r="Y769" s="10"/>
      <c r="Z769" s="10"/>
    </row>
    <row r="770" spans="1:26" ht="15.75" customHeight="1" x14ac:dyDescent="0.25">
      <c r="A770" s="10"/>
      <c r="B770" s="12"/>
      <c r="C770" s="12"/>
      <c r="D770" s="12"/>
      <c r="E770" s="12"/>
      <c r="F770" s="12"/>
      <c r="G770" s="12"/>
      <c r="H770" s="12"/>
      <c r="I770" s="12"/>
      <c r="J770" s="12"/>
      <c r="K770" s="13"/>
      <c r="L770" s="11"/>
      <c r="M770" s="11"/>
      <c r="N770" s="12"/>
      <c r="O770" s="11"/>
      <c r="P770" s="12"/>
      <c r="Q770" s="13"/>
      <c r="R770" s="11"/>
      <c r="S770" s="11"/>
      <c r="T770" s="15"/>
      <c r="U770" s="10"/>
      <c r="V770" s="10"/>
      <c r="W770" s="10"/>
      <c r="X770" s="10"/>
      <c r="Y770" s="10"/>
      <c r="Z770" s="10"/>
    </row>
    <row r="771" spans="1:26" ht="15.75" customHeight="1" x14ac:dyDescent="0.25">
      <c r="A771" s="10"/>
      <c r="B771" s="12"/>
      <c r="C771" s="12"/>
      <c r="D771" s="12"/>
      <c r="E771" s="12"/>
      <c r="F771" s="12"/>
      <c r="G771" s="12"/>
      <c r="H771" s="12"/>
      <c r="I771" s="12"/>
      <c r="J771" s="12"/>
      <c r="K771" s="13"/>
      <c r="L771" s="11"/>
      <c r="M771" s="11"/>
      <c r="N771" s="12"/>
      <c r="O771" s="11"/>
      <c r="P771" s="12"/>
      <c r="Q771" s="13"/>
      <c r="R771" s="11"/>
      <c r="S771" s="11"/>
      <c r="T771" s="15"/>
      <c r="U771" s="10"/>
      <c r="V771" s="10"/>
      <c r="W771" s="10"/>
      <c r="X771" s="10"/>
      <c r="Y771" s="10"/>
      <c r="Z771" s="10"/>
    </row>
    <row r="772" spans="1:26" ht="15.75" customHeight="1" x14ac:dyDescent="0.25">
      <c r="A772" s="10"/>
      <c r="B772" s="12"/>
      <c r="C772" s="12"/>
      <c r="D772" s="12"/>
      <c r="E772" s="12"/>
      <c r="F772" s="12"/>
      <c r="G772" s="12"/>
      <c r="H772" s="12"/>
      <c r="I772" s="12"/>
      <c r="J772" s="12"/>
      <c r="K772" s="13"/>
      <c r="L772" s="11"/>
      <c r="M772" s="11"/>
      <c r="N772" s="12"/>
      <c r="O772" s="11"/>
      <c r="P772" s="12"/>
      <c r="Q772" s="13"/>
      <c r="R772" s="11"/>
      <c r="S772" s="11"/>
      <c r="T772" s="15"/>
      <c r="U772" s="10"/>
      <c r="V772" s="10"/>
      <c r="W772" s="10"/>
      <c r="X772" s="10"/>
      <c r="Y772" s="10"/>
      <c r="Z772" s="10"/>
    </row>
    <row r="773" spans="1:26" ht="15.75" customHeight="1" x14ac:dyDescent="0.25">
      <c r="A773" s="10"/>
      <c r="B773" s="12"/>
      <c r="C773" s="12"/>
      <c r="D773" s="12"/>
      <c r="E773" s="12"/>
      <c r="F773" s="12"/>
      <c r="G773" s="12"/>
      <c r="H773" s="12"/>
      <c r="I773" s="12"/>
      <c r="J773" s="12"/>
      <c r="K773" s="13"/>
      <c r="L773" s="11"/>
      <c r="M773" s="11"/>
      <c r="N773" s="12"/>
      <c r="O773" s="11"/>
      <c r="P773" s="12"/>
      <c r="Q773" s="13"/>
      <c r="R773" s="11"/>
      <c r="S773" s="11"/>
      <c r="T773" s="15"/>
      <c r="U773" s="10"/>
      <c r="V773" s="10"/>
      <c r="W773" s="10"/>
      <c r="X773" s="10"/>
      <c r="Y773" s="10"/>
      <c r="Z773" s="10"/>
    </row>
    <row r="774" spans="1:26" ht="15.75" customHeight="1" x14ac:dyDescent="0.25">
      <c r="A774" s="10"/>
      <c r="B774" s="12"/>
      <c r="C774" s="12"/>
      <c r="D774" s="12"/>
      <c r="E774" s="12"/>
      <c r="F774" s="12"/>
      <c r="G774" s="12"/>
      <c r="H774" s="12"/>
      <c r="I774" s="12"/>
      <c r="J774" s="12"/>
      <c r="K774" s="13"/>
      <c r="L774" s="11"/>
      <c r="M774" s="11"/>
      <c r="N774" s="12"/>
      <c r="O774" s="11"/>
      <c r="P774" s="12"/>
      <c r="Q774" s="13"/>
      <c r="R774" s="11"/>
      <c r="S774" s="11"/>
      <c r="T774" s="15"/>
      <c r="U774" s="10"/>
      <c r="V774" s="10"/>
      <c r="W774" s="10"/>
      <c r="X774" s="10"/>
      <c r="Y774" s="10"/>
      <c r="Z774" s="10"/>
    </row>
    <row r="775" spans="1:26" ht="15.75" customHeight="1" x14ac:dyDescent="0.25">
      <c r="A775" s="10"/>
      <c r="B775" s="12"/>
      <c r="C775" s="12"/>
      <c r="D775" s="12"/>
      <c r="E775" s="12"/>
      <c r="F775" s="12"/>
      <c r="G775" s="12"/>
      <c r="H775" s="12"/>
      <c r="I775" s="12"/>
      <c r="J775" s="12"/>
      <c r="K775" s="13"/>
      <c r="L775" s="11"/>
      <c r="M775" s="11"/>
      <c r="N775" s="12"/>
      <c r="O775" s="11"/>
      <c r="P775" s="12"/>
      <c r="Q775" s="13"/>
      <c r="R775" s="11"/>
      <c r="S775" s="11"/>
      <c r="T775" s="15"/>
      <c r="U775" s="10"/>
      <c r="V775" s="10"/>
      <c r="W775" s="10"/>
      <c r="X775" s="10"/>
      <c r="Y775" s="10"/>
      <c r="Z775" s="10"/>
    </row>
    <row r="776" spans="1:26" ht="15.75" customHeight="1" x14ac:dyDescent="0.25">
      <c r="A776" s="10"/>
      <c r="B776" s="12"/>
      <c r="C776" s="12"/>
      <c r="D776" s="12"/>
      <c r="E776" s="12"/>
      <c r="F776" s="12"/>
      <c r="G776" s="12"/>
      <c r="H776" s="12"/>
      <c r="I776" s="12"/>
      <c r="J776" s="12"/>
      <c r="K776" s="13"/>
      <c r="L776" s="11"/>
      <c r="M776" s="11"/>
      <c r="N776" s="12"/>
      <c r="O776" s="11"/>
      <c r="P776" s="12"/>
      <c r="Q776" s="13"/>
      <c r="R776" s="11"/>
      <c r="S776" s="11"/>
      <c r="T776" s="15"/>
      <c r="U776" s="10"/>
      <c r="V776" s="10"/>
      <c r="W776" s="10"/>
      <c r="X776" s="10"/>
      <c r="Y776" s="10"/>
      <c r="Z776" s="10"/>
    </row>
    <row r="777" spans="1:26" ht="15.75" customHeight="1" x14ac:dyDescent="0.25">
      <c r="A777" s="10"/>
      <c r="B777" s="12"/>
      <c r="C777" s="12"/>
      <c r="D777" s="12"/>
      <c r="E777" s="12"/>
      <c r="F777" s="12"/>
      <c r="G777" s="12"/>
      <c r="H777" s="12"/>
      <c r="I777" s="12"/>
      <c r="J777" s="12"/>
      <c r="K777" s="13"/>
      <c r="L777" s="11"/>
      <c r="M777" s="11"/>
      <c r="N777" s="12"/>
      <c r="O777" s="11"/>
      <c r="P777" s="12"/>
      <c r="Q777" s="13"/>
      <c r="R777" s="11"/>
      <c r="S777" s="11"/>
      <c r="T777" s="15"/>
      <c r="U777" s="10"/>
      <c r="V777" s="10"/>
      <c r="W777" s="10"/>
      <c r="X777" s="10"/>
      <c r="Y777" s="10"/>
      <c r="Z777" s="10"/>
    </row>
    <row r="778" spans="1:26" ht="15.75" customHeight="1" x14ac:dyDescent="0.25">
      <c r="A778" s="10"/>
      <c r="B778" s="12"/>
      <c r="C778" s="12"/>
      <c r="D778" s="12"/>
      <c r="E778" s="12"/>
      <c r="F778" s="12"/>
      <c r="G778" s="12"/>
      <c r="H778" s="12"/>
      <c r="I778" s="12"/>
      <c r="J778" s="12"/>
      <c r="K778" s="13"/>
      <c r="L778" s="11"/>
      <c r="M778" s="11"/>
      <c r="N778" s="12"/>
      <c r="O778" s="11"/>
      <c r="P778" s="12"/>
      <c r="Q778" s="13"/>
      <c r="R778" s="11"/>
      <c r="S778" s="11"/>
      <c r="T778" s="15"/>
      <c r="U778" s="10"/>
      <c r="V778" s="10"/>
      <c r="W778" s="10"/>
      <c r="X778" s="10"/>
      <c r="Y778" s="10"/>
      <c r="Z778" s="10"/>
    </row>
    <row r="779" spans="1:26" ht="15.75" customHeight="1" x14ac:dyDescent="0.25">
      <c r="A779" s="10"/>
      <c r="B779" s="12"/>
      <c r="C779" s="12"/>
      <c r="D779" s="12"/>
      <c r="E779" s="12"/>
      <c r="F779" s="12"/>
      <c r="G779" s="12"/>
      <c r="H779" s="12"/>
      <c r="I779" s="12"/>
      <c r="J779" s="12"/>
      <c r="K779" s="13"/>
      <c r="L779" s="11"/>
      <c r="M779" s="11"/>
      <c r="N779" s="12"/>
      <c r="O779" s="11"/>
      <c r="P779" s="12"/>
      <c r="Q779" s="13"/>
      <c r="R779" s="11"/>
      <c r="S779" s="11"/>
      <c r="T779" s="15"/>
      <c r="U779" s="10"/>
      <c r="V779" s="10"/>
      <c r="W779" s="10"/>
      <c r="X779" s="10"/>
      <c r="Y779" s="10"/>
      <c r="Z779" s="10"/>
    </row>
    <row r="780" spans="1:26" ht="15.75" customHeight="1" x14ac:dyDescent="0.25">
      <c r="A780" s="10"/>
      <c r="B780" s="12"/>
      <c r="C780" s="12"/>
      <c r="D780" s="12"/>
      <c r="E780" s="12"/>
      <c r="F780" s="12"/>
      <c r="G780" s="12"/>
      <c r="H780" s="12"/>
      <c r="I780" s="12"/>
      <c r="J780" s="12"/>
      <c r="K780" s="13"/>
      <c r="L780" s="11"/>
      <c r="M780" s="11"/>
      <c r="N780" s="12"/>
      <c r="O780" s="11"/>
      <c r="P780" s="12"/>
      <c r="Q780" s="13"/>
      <c r="R780" s="11"/>
      <c r="S780" s="11"/>
      <c r="T780" s="15"/>
      <c r="U780" s="10"/>
      <c r="V780" s="10"/>
      <c r="W780" s="10"/>
      <c r="X780" s="10"/>
      <c r="Y780" s="10"/>
      <c r="Z780" s="10"/>
    </row>
    <row r="781" spans="1:26" ht="15.75" customHeight="1" x14ac:dyDescent="0.25">
      <c r="A781" s="10"/>
      <c r="B781" s="12"/>
      <c r="C781" s="12"/>
      <c r="D781" s="12"/>
      <c r="E781" s="12"/>
      <c r="F781" s="12"/>
      <c r="G781" s="12"/>
      <c r="H781" s="12"/>
      <c r="I781" s="12"/>
      <c r="J781" s="12"/>
      <c r="K781" s="13"/>
      <c r="L781" s="11"/>
      <c r="M781" s="11"/>
      <c r="N781" s="12"/>
      <c r="O781" s="11"/>
      <c r="P781" s="12"/>
      <c r="Q781" s="13"/>
      <c r="R781" s="11"/>
      <c r="S781" s="11"/>
      <c r="T781" s="15"/>
      <c r="U781" s="10"/>
      <c r="V781" s="10"/>
      <c r="W781" s="10"/>
      <c r="X781" s="10"/>
      <c r="Y781" s="10"/>
      <c r="Z781" s="10"/>
    </row>
    <row r="782" spans="1:26" ht="15.75" customHeight="1" x14ac:dyDescent="0.25">
      <c r="A782" s="10"/>
      <c r="B782" s="12"/>
      <c r="C782" s="12"/>
      <c r="D782" s="12"/>
      <c r="E782" s="12"/>
      <c r="F782" s="12"/>
      <c r="G782" s="12"/>
      <c r="H782" s="12"/>
      <c r="I782" s="12"/>
      <c r="J782" s="12"/>
      <c r="K782" s="13"/>
      <c r="L782" s="11"/>
      <c r="M782" s="11"/>
      <c r="N782" s="12"/>
      <c r="O782" s="11"/>
      <c r="P782" s="12"/>
      <c r="Q782" s="13"/>
      <c r="R782" s="11"/>
      <c r="S782" s="11"/>
      <c r="T782" s="15"/>
      <c r="U782" s="10"/>
      <c r="V782" s="10"/>
      <c r="W782" s="10"/>
      <c r="X782" s="10"/>
      <c r="Y782" s="10"/>
      <c r="Z782" s="10"/>
    </row>
    <row r="783" spans="1:26" ht="15.75" customHeight="1" x14ac:dyDescent="0.25">
      <c r="A783" s="10"/>
      <c r="B783" s="12"/>
      <c r="C783" s="12"/>
      <c r="D783" s="12"/>
      <c r="E783" s="12"/>
      <c r="F783" s="12"/>
      <c r="G783" s="12"/>
      <c r="H783" s="12"/>
      <c r="I783" s="12"/>
      <c r="J783" s="12"/>
      <c r="K783" s="13"/>
      <c r="L783" s="11"/>
      <c r="M783" s="11"/>
      <c r="N783" s="12"/>
      <c r="O783" s="11"/>
      <c r="P783" s="12"/>
      <c r="Q783" s="13"/>
      <c r="R783" s="11"/>
      <c r="S783" s="11"/>
      <c r="T783" s="15"/>
      <c r="U783" s="10"/>
      <c r="V783" s="10"/>
      <c r="W783" s="10"/>
      <c r="X783" s="10"/>
      <c r="Y783" s="10"/>
      <c r="Z783" s="10"/>
    </row>
    <row r="784" spans="1:26" ht="15.75" customHeight="1" x14ac:dyDescent="0.25">
      <c r="A784" s="10"/>
      <c r="B784" s="12"/>
      <c r="C784" s="12"/>
      <c r="D784" s="12"/>
      <c r="E784" s="12"/>
      <c r="F784" s="12"/>
      <c r="G784" s="12"/>
      <c r="H784" s="12"/>
      <c r="I784" s="12"/>
      <c r="J784" s="12"/>
      <c r="K784" s="13"/>
      <c r="L784" s="11"/>
      <c r="M784" s="11"/>
      <c r="N784" s="12"/>
      <c r="O784" s="11"/>
      <c r="P784" s="12"/>
      <c r="Q784" s="13"/>
      <c r="R784" s="11"/>
      <c r="S784" s="11"/>
      <c r="T784" s="15"/>
      <c r="U784" s="10"/>
      <c r="V784" s="10"/>
      <c r="W784" s="10"/>
      <c r="X784" s="10"/>
      <c r="Y784" s="10"/>
      <c r="Z784" s="10"/>
    </row>
    <row r="785" spans="1:26" ht="15.75" customHeight="1" x14ac:dyDescent="0.25">
      <c r="A785" s="10"/>
      <c r="B785" s="12"/>
      <c r="C785" s="12"/>
      <c r="D785" s="12"/>
      <c r="E785" s="12"/>
      <c r="F785" s="12"/>
      <c r="G785" s="12"/>
      <c r="H785" s="12"/>
      <c r="I785" s="12"/>
      <c r="J785" s="12"/>
      <c r="K785" s="13"/>
      <c r="L785" s="11"/>
      <c r="M785" s="11"/>
      <c r="N785" s="12"/>
      <c r="O785" s="11"/>
      <c r="P785" s="12"/>
      <c r="Q785" s="13"/>
      <c r="R785" s="11"/>
      <c r="S785" s="11"/>
      <c r="T785" s="15"/>
      <c r="U785" s="10"/>
      <c r="V785" s="10"/>
      <c r="W785" s="10"/>
      <c r="X785" s="10"/>
      <c r="Y785" s="10"/>
      <c r="Z785" s="10"/>
    </row>
    <row r="786" spans="1:26" ht="15.75" customHeight="1" x14ac:dyDescent="0.25">
      <c r="A786" s="10"/>
      <c r="B786" s="12"/>
      <c r="C786" s="12"/>
      <c r="D786" s="12"/>
      <c r="E786" s="12"/>
      <c r="F786" s="12"/>
      <c r="G786" s="12"/>
      <c r="H786" s="12"/>
      <c r="I786" s="12"/>
      <c r="J786" s="12"/>
      <c r="K786" s="13"/>
      <c r="L786" s="11"/>
      <c r="M786" s="11"/>
      <c r="N786" s="12"/>
      <c r="O786" s="11"/>
      <c r="P786" s="12"/>
      <c r="Q786" s="13"/>
      <c r="R786" s="11"/>
      <c r="S786" s="11"/>
      <c r="T786" s="15"/>
      <c r="U786" s="10"/>
      <c r="V786" s="10"/>
      <c r="W786" s="10"/>
      <c r="X786" s="10"/>
      <c r="Y786" s="10"/>
      <c r="Z786" s="10"/>
    </row>
    <row r="787" spans="1:26" ht="15.75" customHeight="1" x14ac:dyDescent="0.25">
      <c r="A787" s="10"/>
      <c r="B787" s="12"/>
      <c r="C787" s="12"/>
      <c r="D787" s="12"/>
      <c r="E787" s="12"/>
      <c r="F787" s="12"/>
      <c r="G787" s="12"/>
      <c r="H787" s="12"/>
      <c r="I787" s="12"/>
      <c r="J787" s="12"/>
      <c r="K787" s="13"/>
      <c r="L787" s="11"/>
      <c r="M787" s="11"/>
      <c r="N787" s="12"/>
      <c r="O787" s="11"/>
      <c r="P787" s="12"/>
      <c r="Q787" s="13"/>
      <c r="R787" s="11"/>
      <c r="S787" s="11"/>
      <c r="T787" s="15"/>
      <c r="U787" s="10"/>
      <c r="V787" s="10"/>
      <c r="W787" s="10"/>
      <c r="X787" s="10"/>
      <c r="Y787" s="10"/>
      <c r="Z787" s="10"/>
    </row>
    <row r="788" spans="1:26" ht="15.75" customHeight="1" x14ac:dyDescent="0.25">
      <c r="A788" s="10"/>
      <c r="B788" s="12"/>
      <c r="C788" s="12"/>
      <c r="D788" s="12"/>
      <c r="E788" s="12"/>
      <c r="F788" s="12"/>
      <c r="G788" s="12"/>
      <c r="H788" s="12"/>
      <c r="I788" s="12"/>
      <c r="J788" s="12"/>
      <c r="K788" s="13"/>
      <c r="L788" s="11"/>
      <c r="M788" s="11"/>
      <c r="N788" s="12"/>
      <c r="O788" s="11"/>
      <c r="P788" s="12"/>
      <c r="Q788" s="13"/>
      <c r="R788" s="11"/>
      <c r="S788" s="11"/>
      <c r="T788" s="15"/>
      <c r="U788" s="10"/>
      <c r="V788" s="10"/>
      <c r="W788" s="10"/>
      <c r="X788" s="10"/>
      <c r="Y788" s="10"/>
      <c r="Z788" s="10"/>
    </row>
    <row r="789" spans="1:26" ht="15.75" customHeight="1" x14ac:dyDescent="0.25">
      <c r="A789" s="10"/>
      <c r="B789" s="12"/>
      <c r="C789" s="12"/>
      <c r="D789" s="12"/>
      <c r="E789" s="12"/>
      <c r="F789" s="12"/>
      <c r="G789" s="12"/>
      <c r="H789" s="12"/>
      <c r="I789" s="12"/>
      <c r="J789" s="12"/>
      <c r="K789" s="13"/>
      <c r="L789" s="11"/>
      <c r="M789" s="11"/>
      <c r="N789" s="12"/>
      <c r="O789" s="11"/>
      <c r="P789" s="12"/>
      <c r="Q789" s="13"/>
      <c r="R789" s="11"/>
      <c r="S789" s="11"/>
      <c r="T789" s="15"/>
      <c r="U789" s="10"/>
      <c r="V789" s="10"/>
      <c r="W789" s="10"/>
      <c r="X789" s="10"/>
      <c r="Y789" s="10"/>
      <c r="Z789" s="10"/>
    </row>
    <row r="790" spans="1:26" ht="15.75" customHeight="1" x14ac:dyDescent="0.25">
      <c r="A790" s="10"/>
      <c r="B790" s="12"/>
      <c r="C790" s="12"/>
      <c r="D790" s="12"/>
      <c r="E790" s="12"/>
      <c r="F790" s="12"/>
      <c r="G790" s="12"/>
      <c r="H790" s="12"/>
      <c r="I790" s="12"/>
      <c r="J790" s="12"/>
      <c r="K790" s="13"/>
      <c r="L790" s="11"/>
      <c r="M790" s="11"/>
      <c r="N790" s="12"/>
      <c r="O790" s="11"/>
      <c r="P790" s="12"/>
      <c r="Q790" s="13"/>
      <c r="R790" s="11"/>
      <c r="S790" s="11"/>
      <c r="T790" s="15"/>
      <c r="U790" s="10"/>
      <c r="V790" s="10"/>
      <c r="W790" s="10"/>
      <c r="X790" s="10"/>
      <c r="Y790" s="10"/>
      <c r="Z790" s="10"/>
    </row>
    <row r="791" spans="1:26" ht="15.75" customHeight="1" x14ac:dyDescent="0.25">
      <c r="A791" s="10"/>
      <c r="B791" s="12"/>
      <c r="C791" s="12"/>
      <c r="D791" s="12"/>
      <c r="E791" s="12"/>
      <c r="F791" s="12"/>
      <c r="G791" s="12"/>
      <c r="H791" s="12"/>
      <c r="I791" s="12"/>
      <c r="J791" s="12"/>
      <c r="K791" s="13"/>
      <c r="L791" s="11"/>
      <c r="M791" s="11"/>
      <c r="N791" s="12"/>
      <c r="O791" s="11"/>
      <c r="P791" s="12"/>
      <c r="Q791" s="13"/>
      <c r="R791" s="11"/>
      <c r="S791" s="11"/>
      <c r="T791" s="15"/>
      <c r="U791" s="10"/>
      <c r="V791" s="10"/>
      <c r="W791" s="10"/>
      <c r="X791" s="10"/>
      <c r="Y791" s="10"/>
      <c r="Z791" s="10"/>
    </row>
    <row r="792" spans="1:26" ht="15.75" customHeight="1" x14ac:dyDescent="0.25">
      <c r="A792" s="10"/>
      <c r="B792" s="12"/>
      <c r="C792" s="12"/>
      <c r="D792" s="12"/>
      <c r="E792" s="12"/>
      <c r="F792" s="12"/>
      <c r="G792" s="12"/>
      <c r="H792" s="12"/>
      <c r="I792" s="12"/>
      <c r="J792" s="12"/>
      <c r="K792" s="13"/>
      <c r="L792" s="11"/>
      <c r="M792" s="11"/>
      <c r="N792" s="12"/>
      <c r="O792" s="11"/>
      <c r="P792" s="12"/>
      <c r="Q792" s="13"/>
      <c r="R792" s="11"/>
      <c r="S792" s="11"/>
      <c r="T792" s="15"/>
      <c r="U792" s="10"/>
      <c r="V792" s="10"/>
      <c r="W792" s="10"/>
      <c r="X792" s="10"/>
      <c r="Y792" s="10"/>
      <c r="Z792" s="10"/>
    </row>
    <row r="793" spans="1:26" ht="15.75" customHeight="1" x14ac:dyDescent="0.25">
      <c r="A793" s="10"/>
      <c r="B793" s="12"/>
      <c r="C793" s="12"/>
      <c r="D793" s="12"/>
      <c r="E793" s="12"/>
      <c r="F793" s="12"/>
      <c r="G793" s="12"/>
      <c r="H793" s="12"/>
      <c r="I793" s="12"/>
      <c r="J793" s="12"/>
      <c r="K793" s="13"/>
      <c r="L793" s="11"/>
      <c r="M793" s="11"/>
      <c r="N793" s="12"/>
      <c r="O793" s="11"/>
      <c r="P793" s="12"/>
      <c r="Q793" s="13"/>
      <c r="R793" s="11"/>
      <c r="S793" s="11"/>
      <c r="T793" s="15"/>
      <c r="U793" s="10"/>
      <c r="V793" s="10"/>
      <c r="W793" s="10"/>
      <c r="X793" s="10"/>
      <c r="Y793" s="10"/>
      <c r="Z793" s="10"/>
    </row>
    <row r="794" spans="1:26" ht="15.75" customHeight="1" x14ac:dyDescent="0.25">
      <c r="A794" s="10"/>
      <c r="B794" s="12"/>
      <c r="C794" s="12"/>
      <c r="D794" s="12"/>
      <c r="E794" s="12"/>
      <c r="F794" s="12"/>
      <c r="G794" s="12"/>
      <c r="H794" s="12"/>
      <c r="I794" s="12"/>
      <c r="J794" s="12"/>
      <c r="K794" s="13"/>
      <c r="L794" s="11"/>
      <c r="M794" s="11"/>
      <c r="N794" s="12"/>
      <c r="O794" s="11"/>
      <c r="P794" s="12"/>
      <c r="Q794" s="13"/>
      <c r="R794" s="11"/>
      <c r="S794" s="11"/>
      <c r="T794" s="15"/>
      <c r="U794" s="10"/>
      <c r="V794" s="10"/>
      <c r="W794" s="10"/>
      <c r="X794" s="10"/>
      <c r="Y794" s="10"/>
      <c r="Z794" s="10"/>
    </row>
    <row r="795" spans="1:26" ht="15.75" customHeight="1" x14ac:dyDescent="0.25">
      <c r="A795" s="10"/>
      <c r="B795" s="12"/>
      <c r="C795" s="12"/>
      <c r="D795" s="12"/>
      <c r="E795" s="12"/>
      <c r="F795" s="12"/>
      <c r="G795" s="12"/>
      <c r="H795" s="12"/>
      <c r="I795" s="12"/>
      <c r="J795" s="12"/>
      <c r="K795" s="13"/>
      <c r="L795" s="11"/>
      <c r="M795" s="11"/>
      <c r="N795" s="12"/>
      <c r="O795" s="11"/>
      <c r="P795" s="12"/>
      <c r="Q795" s="13"/>
      <c r="R795" s="11"/>
      <c r="S795" s="11"/>
      <c r="T795" s="15"/>
      <c r="U795" s="10"/>
      <c r="V795" s="10"/>
      <c r="W795" s="10"/>
      <c r="X795" s="10"/>
      <c r="Y795" s="10"/>
      <c r="Z795" s="10"/>
    </row>
    <row r="796" spans="1:26" ht="15.75" customHeight="1" x14ac:dyDescent="0.25">
      <c r="A796" s="10"/>
      <c r="B796" s="12"/>
      <c r="C796" s="12"/>
      <c r="D796" s="12"/>
      <c r="E796" s="12"/>
      <c r="F796" s="12"/>
      <c r="G796" s="12"/>
      <c r="H796" s="12"/>
      <c r="I796" s="12"/>
      <c r="J796" s="12"/>
      <c r="K796" s="13"/>
      <c r="L796" s="11"/>
      <c r="M796" s="11"/>
      <c r="N796" s="12"/>
      <c r="O796" s="11"/>
      <c r="P796" s="12"/>
      <c r="Q796" s="13"/>
      <c r="R796" s="11"/>
      <c r="S796" s="11"/>
      <c r="T796" s="15"/>
      <c r="U796" s="10"/>
      <c r="V796" s="10"/>
      <c r="W796" s="10"/>
      <c r="X796" s="10"/>
      <c r="Y796" s="10"/>
      <c r="Z796" s="10"/>
    </row>
    <row r="797" spans="1:26" ht="15.75" customHeight="1" x14ac:dyDescent="0.25">
      <c r="A797" s="10"/>
      <c r="B797" s="12"/>
      <c r="C797" s="12"/>
      <c r="D797" s="12"/>
      <c r="E797" s="12"/>
      <c r="F797" s="12"/>
      <c r="G797" s="12"/>
      <c r="H797" s="12"/>
      <c r="I797" s="12"/>
      <c r="J797" s="12"/>
      <c r="K797" s="13"/>
      <c r="L797" s="11"/>
      <c r="M797" s="11"/>
      <c r="N797" s="12"/>
      <c r="O797" s="11"/>
      <c r="P797" s="12"/>
      <c r="Q797" s="13"/>
      <c r="R797" s="11"/>
      <c r="S797" s="11"/>
      <c r="T797" s="15"/>
      <c r="U797" s="10"/>
      <c r="V797" s="10"/>
      <c r="W797" s="10"/>
      <c r="X797" s="10"/>
      <c r="Y797" s="10"/>
      <c r="Z797" s="10"/>
    </row>
    <row r="798" spans="1:26" ht="15.75" customHeight="1" x14ac:dyDescent="0.25">
      <c r="A798" s="10"/>
      <c r="B798" s="12"/>
      <c r="C798" s="12"/>
      <c r="D798" s="12"/>
      <c r="E798" s="12"/>
      <c r="F798" s="12"/>
      <c r="G798" s="12"/>
      <c r="H798" s="12"/>
      <c r="I798" s="12"/>
      <c r="J798" s="12"/>
      <c r="K798" s="13"/>
      <c r="L798" s="11"/>
      <c r="M798" s="11"/>
      <c r="N798" s="12"/>
      <c r="O798" s="11"/>
      <c r="P798" s="12"/>
      <c r="Q798" s="13"/>
      <c r="R798" s="11"/>
      <c r="S798" s="11"/>
      <c r="T798" s="15"/>
      <c r="U798" s="10"/>
      <c r="V798" s="10"/>
      <c r="W798" s="10"/>
      <c r="X798" s="10"/>
      <c r="Y798" s="10"/>
      <c r="Z798" s="10"/>
    </row>
    <row r="799" spans="1:26" ht="15.75" customHeight="1" x14ac:dyDescent="0.25">
      <c r="A799" s="10"/>
      <c r="B799" s="12"/>
      <c r="C799" s="12"/>
      <c r="D799" s="12"/>
      <c r="E799" s="12"/>
      <c r="F799" s="12"/>
      <c r="G799" s="12"/>
      <c r="H799" s="12"/>
      <c r="I799" s="12"/>
      <c r="J799" s="12"/>
      <c r="K799" s="13"/>
      <c r="L799" s="11"/>
      <c r="M799" s="11"/>
      <c r="N799" s="12"/>
      <c r="O799" s="11"/>
      <c r="P799" s="12"/>
      <c r="Q799" s="13"/>
      <c r="R799" s="11"/>
      <c r="S799" s="11"/>
      <c r="T799" s="15"/>
      <c r="U799" s="10"/>
      <c r="V799" s="10"/>
      <c r="W799" s="10"/>
      <c r="X799" s="10"/>
      <c r="Y799" s="10"/>
      <c r="Z799" s="10"/>
    </row>
    <row r="800" spans="1:26" ht="15.75" customHeight="1" x14ac:dyDescent="0.25">
      <c r="A800" s="10"/>
      <c r="B800" s="12"/>
      <c r="C800" s="12"/>
      <c r="D800" s="12"/>
      <c r="E800" s="12"/>
      <c r="F800" s="12"/>
      <c r="G800" s="12"/>
      <c r="H800" s="12"/>
      <c r="I800" s="12"/>
      <c r="J800" s="12"/>
      <c r="K800" s="13"/>
      <c r="L800" s="11"/>
      <c r="M800" s="11"/>
      <c r="N800" s="12"/>
      <c r="O800" s="11"/>
      <c r="P800" s="12"/>
      <c r="Q800" s="13"/>
      <c r="R800" s="11"/>
      <c r="S800" s="11"/>
      <c r="T800" s="15"/>
      <c r="U800" s="10"/>
      <c r="V800" s="10"/>
      <c r="W800" s="10"/>
      <c r="X800" s="10"/>
      <c r="Y800" s="10"/>
      <c r="Z800" s="10"/>
    </row>
    <row r="801" spans="1:26" ht="15.75" customHeight="1" x14ac:dyDescent="0.25">
      <c r="A801" s="10"/>
      <c r="B801" s="12"/>
      <c r="C801" s="12"/>
      <c r="D801" s="12"/>
      <c r="E801" s="12"/>
      <c r="F801" s="12"/>
      <c r="G801" s="12"/>
      <c r="H801" s="12"/>
      <c r="I801" s="12"/>
      <c r="J801" s="12"/>
      <c r="K801" s="13"/>
      <c r="L801" s="11"/>
      <c r="M801" s="11"/>
      <c r="N801" s="12"/>
      <c r="O801" s="11"/>
      <c r="P801" s="12"/>
      <c r="Q801" s="13"/>
      <c r="R801" s="11"/>
      <c r="S801" s="11"/>
      <c r="T801" s="15"/>
      <c r="U801" s="10"/>
      <c r="V801" s="10"/>
      <c r="W801" s="10"/>
      <c r="X801" s="10"/>
      <c r="Y801" s="10"/>
      <c r="Z801" s="10"/>
    </row>
    <row r="802" spans="1:26" ht="15.75" customHeight="1" x14ac:dyDescent="0.25">
      <c r="A802" s="10"/>
      <c r="B802" s="12"/>
      <c r="C802" s="12"/>
      <c r="D802" s="12"/>
      <c r="E802" s="12"/>
      <c r="F802" s="12"/>
      <c r="G802" s="12"/>
      <c r="H802" s="12"/>
      <c r="I802" s="12"/>
      <c r="J802" s="12"/>
      <c r="K802" s="13"/>
      <c r="L802" s="11"/>
      <c r="M802" s="11"/>
      <c r="N802" s="12"/>
      <c r="O802" s="11"/>
      <c r="P802" s="12"/>
      <c r="Q802" s="13"/>
      <c r="R802" s="11"/>
      <c r="S802" s="11"/>
      <c r="T802" s="15"/>
      <c r="U802" s="10"/>
      <c r="V802" s="10"/>
      <c r="W802" s="10"/>
      <c r="X802" s="10"/>
      <c r="Y802" s="10"/>
      <c r="Z802" s="10"/>
    </row>
    <row r="803" spans="1:26" ht="15.75" customHeight="1" x14ac:dyDescent="0.25">
      <c r="A803" s="10"/>
      <c r="B803" s="12"/>
      <c r="C803" s="12"/>
      <c r="D803" s="12"/>
      <c r="E803" s="12"/>
      <c r="F803" s="12"/>
      <c r="G803" s="12"/>
      <c r="H803" s="12"/>
      <c r="I803" s="12"/>
      <c r="J803" s="12"/>
      <c r="K803" s="13"/>
      <c r="L803" s="11"/>
      <c r="M803" s="11"/>
      <c r="N803" s="12"/>
      <c r="O803" s="11"/>
      <c r="P803" s="12"/>
      <c r="Q803" s="13"/>
      <c r="R803" s="11"/>
      <c r="S803" s="11"/>
      <c r="T803" s="15"/>
      <c r="U803" s="10"/>
      <c r="V803" s="10"/>
      <c r="W803" s="10"/>
      <c r="X803" s="10"/>
      <c r="Y803" s="10"/>
      <c r="Z803" s="10"/>
    </row>
    <row r="804" spans="1:26" ht="15.75" customHeight="1" x14ac:dyDescent="0.25">
      <c r="A804" s="10"/>
      <c r="B804" s="12"/>
      <c r="C804" s="12"/>
      <c r="D804" s="12"/>
      <c r="E804" s="12"/>
      <c r="F804" s="12"/>
      <c r="G804" s="12"/>
      <c r="H804" s="12"/>
      <c r="I804" s="12"/>
      <c r="J804" s="12"/>
      <c r="K804" s="13"/>
      <c r="L804" s="11"/>
      <c r="M804" s="11"/>
      <c r="N804" s="12"/>
      <c r="O804" s="11"/>
      <c r="P804" s="12"/>
      <c r="Q804" s="13"/>
      <c r="R804" s="11"/>
      <c r="S804" s="11"/>
      <c r="T804" s="15"/>
      <c r="U804" s="10"/>
      <c r="V804" s="10"/>
      <c r="W804" s="10"/>
      <c r="X804" s="10"/>
      <c r="Y804" s="10"/>
      <c r="Z804" s="10"/>
    </row>
    <row r="805" spans="1:26" ht="15.75" customHeight="1" x14ac:dyDescent="0.25">
      <c r="A805" s="10"/>
      <c r="B805" s="12"/>
      <c r="C805" s="12"/>
      <c r="D805" s="12"/>
      <c r="E805" s="12"/>
      <c r="F805" s="12"/>
      <c r="G805" s="12"/>
      <c r="H805" s="12"/>
      <c r="I805" s="12"/>
      <c r="J805" s="12"/>
      <c r="K805" s="13"/>
      <c r="L805" s="11"/>
      <c r="M805" s="11"/>
      <c r="N805" s="12"/>
      <c r="O805" s="11"/>
      <c r="P805" s="12"/>
      <c r="Q805" s="13"/>
      <c r="R805" s="11"/>
      <c r="S805" s="11"/>
      <c r="T805" s="15"/>
      <c r="U805" s="10"/>
      <c r="V805" s="10"/>
      <c r="W805" s="10"/>
      <c r="X805" s="10"/>
      <c r="Y805" s="10"/>
      <c r="Z805" s="10"/>
    </row>
    <row r="806" spans="1:26" ht="15.75" customHeight="1" x14ac:dyDescent="0.25">
      <c r="A806" s="10"/>
      <c r="B806" s="12"/>
      <c r="C806" s="12"/>
      <c r="D806" s="12"/>
      <c r="E806" s="12"/>
      <c r="F806" s="12"/>
      <c r="G806" s="12"/>
      <c r="H806" s="12"/>
      <c r="I806" s="12"/>
      <c r="J806" s="12"/>
      <c r="K806" s="13"/>
      <c r="L806" s="11"/>
      <c r="M806" s="11"/>
      <c r="N806" s="12"/>
      <c r="O806" s="11"/>
      <c r="P806" s="12"/>
      <c r="Q806" s="13"/>
      <c r="R806" s="11"/>
      <c r="S806" s="11"/>
      <c r="T806" s="15"/>
      <c r="U806" s="10"/>
      <c r="V806" s="10"/>
      <c r="W806" s="10"/>
      <c r="X806" s="10"/>
      <c r="Y806" s="10"/>
      <c r="Z806" s="10"/>
    </row>
    <row r="807" spans="1:26" ht="15.75" customHeight="1" x14ac:dyDescent="0.25">
      <c r="A807" s="10"/>
      <c r="B807" s="12"/>
      <c r="C807" s="12"/>
      <c r="D807" s="12"/>
      <c r="E807" s="12"/>
      <c r="F807" s="12"/>
      <c r="G807" s="12"/>
      <c r="H807" s="12"/>
      <c r="I807" s="12"/>
      <c r="J807" s="12"/>
      <c r="K807" s="13"/>
      <c r="L807" s="11"/>
      <c r="M807" s="11"/>
      <c r="N807" s="12"/>
      <c r="O807" s="11"/>
      <c r="P807" s="12"/>
      <c r="Q807" s="13"/>
      <c r="R807" s="11"/>
      <c r="S807" s="11"/>
      <c r="T807" s="15"/>
      <c r="U807" s="10"/>
      <c r="V807" s="10"/>
      <c r="W807" s="10"/>
      <c r="X807" s="10"/>
      <c r="Y807" s="10"/>
      <c r="Z807" s="10"/>
    </row>
    <row r="808" spans="1:26" ht="15.75" customHeight="1" x14ac:dyDescent="0.25">
      <c r="A808" s="10"/>
      <c r="B808" s="12"/>
      <c r="C808" s="12"/>
      <c r="D808" s="12"/>
      <c r="E808" s="12"/>
      <c r="F808" s="12"/>
      <c r="G808" s="12"/>
      <c r="H808" s="12"/>
      <c r="I808" s="12"/>
      <c r="J808" s="12"/>
      <c r="K808" s="13"/>
      <c r="L808" s="11"/>
      <c r="M808" s="11"/>
      <c r="N808" s="12"/>
      <c r="O808" s="11"/>
      <c r="P808" s="12"/>
      <c r="Q808" s="13"/>
      <c r="R808" s="11"/>
      <c r="S808" s="11"/>
      <c r="T808" s="15"/>
      <c r="U808" s="10"/>
      <c r="V808" s="10"/>
      <c r="W808" s="10"/>
      <c r="X808" s="10"/>
      <c r="Y808" s="10"/>
      <c r="Z808" s="10"/>
    </row>
    <row r="809" spans="1:26" ht="15.75" customHeight="1" x14ac:dyDescent="0.25">
      <c r="A809" s="10"/>
      <c r="B809" s="12"/>
      <c r="C809" s="12"/>
      <c r="D809" s="12"/>
      <c r="E809" s="12"/>
      <c r="F809" s="12"/>
      <c r="G809" s="12"/>
      <c r="H809" s="12"/>
      <c r="I809" s="12"/>
      <c r="J809" s="12"/>
      <c r="K809" s="13"/>
      <c r="L809" s="11"/>
      <c r="M809" s="11"/>
      <c r="N809" s="12"/>
      <c r="O809" s="11"/>
      <c r="P809" s="12"/>
      <c r="Q809" s="13"/>
      <c r="R809" s="11"/>
      <c r="S809" s="11"/>
      <c r="T809" s="15"/>
      <c r="U809" s="10"/>
      <c r="V809" s="10"/>
      <c r="W809" s="10"/>
      <c r="X809" s="10"/>
      <c r="Y809" s="10"/>
      <c r="Z809" s="10"/>
    </row>
    <row r="810" spans="1:26" ht="15.75" customHeight="1" x14ac:dyDescent="0.25">
      <c r="A810" s="10"/>
      <c r="B810" s="12"/>
      <c r="C810" s="12"/>
      <c r="D810" s="12"/>
      <c r="E810" s="12"/>
      <c r="F810" s="12"/>
      <c r="G810" s="12"/>
      <c r="H810" s="12"/>
      <c r="I810" s="12"/>
      <c r="J810" s="12"/>
      <c r="K810" s="13"/>
      <c r="L810" s="11"/>
      <c r="M810" s="11"/>
      <c r="N810" s="12"/>
      <c r="O810" s="11"/>
      <c r="P810" s="12"/>
      <c r="Q810" s="13"/>
      <c r="R810" s="11"/>
      <c r="S810" s="11"/>
      <c r="T810" s="15"/>
      <c r="U810" s="10"/>
      <c r="V810" s="10"/>
      <c r="W810" s="10"/>
      <c r="X810" s="10"/>
      <c r="Y810" s="10"/>
      <c r="Z810" s="10"/>
    </row>
    <row r="811" spans="1:26" ht="15.75" customHeight="1" x14ac:dyDescent="0.25">
      <c r="A811" s="10"/>
      <c r="B811" s="12"/>
      <c r="C811" s="12"/>
      <c r="D811" s="12"/>
      <c r="E811" s="12"/>
      <c r="F811" s="12"/>
      <c r="G811" s="12"/>
      <c r="H811" s="12"/>
      <c r="I811" s="12"/>
      <c r="J811" s="12"/>
      <c r="K811" s="13"/>
      <c r="L811" s="11"/>
      <c r="M811" s="11"/>
      <c r="N811" s="12"/>
      <c r="O811" s="11"/>
      <c r="P811" s="12"/>
      <c r="Q811" s="13"/>
      <c r="R811" s="11"/>
      <c r="S811" s="11"/>
      <c r="T811" s="15"/>
      <c r="U811" s="10"/>
      <c r="V811" s="10"/>
      <c r="W811" s="10"/>
      <c r="X811" s="10"/>
      <c r="Y811" s="10"/>
      <c r="Z811" s="10"/>
    </row>
    <row r="812" spans="1:26" ht="15.75" customHeight="1" x14ac:dyDescent="0.25">
      <c r="A812" s="10"/>
      <c r="B812" s="12"/>
      <c r="C812" s="12"/>
      <c r="D812" s="12"/>
      <c r="E812" s="12"/>
      <c r="F812" s="12"/>
      <c r="G812" s="12"/>
      <c r="H812" s="12"/>
      <c r="I812" s="12"/>
      <c r="J812" s="12"/>
      <c r="K812" s="13"/>
      <c r="L812" s="11"/>
      <c r="M812" s="11"/>
      <c r="N812" s="12"/>
      <c r="O812" s="11"/>
      <c r="P812" s="12"/>
      <c r="Q812" s="13"/>
      <c r="R812" s="11"/>
      <c r="S812" s="11"/>
      <c r="T812" s="15"/>
      <c r="U812" s="10"/>
      <c r="V812" s="10"/>
      <c r="W812" s="10"/>
      <c r="X812" s="10"/>
      <c r="Y812" s="10"/>
      <c r="Z812" s="10"/>
    </row>
    <row r="813" spans="1:26" ht="15.75" customHeight="1" x14ac:dyDescent="0.25">
      <c r="A813" s="10"/>
      <c r="B813" s="12"/>
      <c r="C813" s="12"/>
      <c r="D813" s="12"/>
      <c r="E813" s="12"/>
      <c r="F813" s="12"/>
      <c r="G813" s="12"/>
      <c r="H813" s="12"/>
      <c r="I813" s="12"/>
      <c r="J813" s="12"/>
      <c r="K813" s="13"/>
      <c r="L813" s="11"/>
      <c r="M813" s="11"/>
      <c r="N813" s="12"/>
      <c r="O813" s="11"/>
      <c r="P813" s="12"/>
      <c r="Q813" s="13"/>
      <c r="R813" s="11"/>
      <c r="S813" s="11"/>
      <c r="T813" s="15"/>
      <c r="U813" s="10"/>
      <c r="V813" s="10"/>
      <c r="W813" s="10"/>
      <c r="X813" s="10"/>
      <c r="Y813" s="10"/>
      <c r="Z813" s="10"/>
    </row>
    <row r="814" spans="1:26" ht="15.75" customHeight="1" x14ac:dyDescent="0.25">
      <c r="A814" s="10"/>
      <c r="B814" s="12"/>
      <c r="C814" s="12"/>
      <c r="D814" s="12"/>
      <c r="E814" s="12"/>
      <c r="F814" s="12"/>
      <c r="G814" s="12"/>
      <c r="H814" s="12"/>
      <c r="I814" s="12"/>
      <c r="J814" s="12"/>
      <c r="K814" s="13"/>
      <c r="L814" s="11"/>
      <c r="M814" s="11"/>
      <c r="N814" s="12"/>
      <c r="O814" s="11"/>
      <c r="P814" s="12"/>
      <c r="Q814" s="13"/>
      <c r="R814" s="11"/>
      <c r="S814" s="11"/>
      <c r="T814" s="15"/>
      <c r="U814" s="10"/>
      <c r="V814" s="10"/>
      <c r="W814" s="10"/>
      <c r="X814" s="10"/>
      <c r="Y814" s="10"/>
      <c r="Z814" s="10"/>
    </row>
    <row r="815" spans="1:26" ht="15.75" customHeight="1" x14ac:dyDescent="0.25">
      <c r="A815" s="10"/>
      <c r="B815" s="12"/>
      <c r="C815" s="12"/>
      <c r="D815" s="12"/>
      <c r="E815" s="12"/>
      <c r="F815" s="12"/>
      <c r="G815" s="12"/>
      <c r="H815" s="12"/>
      <c r="I815" s="12"/>
      <c r="J815" s="12"/>
      <c r="K815" s="13"/>
      <c r="L815" s="11"/>
      <c r="M815" s="11"/>
      <c r="N815" s="12"/>
      <c r="O815" s="11"/>
      <c r="P815" s="12"/>
      <c r="Q815" s="13"/>
      <c r="R815" s="11"/>
      <c r="S815" s="11"/>
      <c r="T815" s="15"/>
      <c r="U815" s="10"/>
      <c r="V815" s="10"/>
      <c r="W815" s="10"/>
      <c r="X815" s="10"/>
      <c r="Y815" s="10"/>
      <c r="Z815" s="10"/>
    </row>
    <row r="816" spans="1:26" ht="15.75" customHeight="1" x14ac:dyDescent="0.25">
      <c r="A816" s="10"/>
      <c r="B816" s="12"/>
      <c r="C816" s="12"/>
      <c r="D816" s="12"/>
      <c r="E816" s="12"/>
      <c r="F816" s="12"/>
      <c r="G816" s="12"/>
      <c r="H816" s="12"/>
      <c r="I816" s="12"/>
      <c r="J816" s="12"/>
      <c r="K816" s="13"/>
      <c r="L816" s="11"/>
      <c r="M816" s="11"/>
      <c r="N816" s="12"/>
      <c r="O816" s="11"/>
      <c r="P816" s="12"/>
      <c r="Q816" s="13"/>
      <c r="R816" s="11"/>
      <c r="S816" s="11"/>
      <c r="T816" s="15"/>
      <c r="U816" s="10"/>
      <c r="V816" s="10"/>
      <c r="W816" s="10"/>
      <c r="X816" s="10"/>
      <c r="Y816" s="10"/>
      <c r="Z816" s="10"/>
    </row>
    <row r="817" spans="1:26" ht="15.75" customHeight="1" x14ac:dyDescent="0.25">
      <c r="A817" s="10"/>
      <c r="B817" s="12"/>
      <c r="C817" s="12"/>
      <c r="D817" s="12"/>
      <c r="E817" s="12"/>
      <c r="F817" s="12"/>
      <c r="G817" s="12"/>
      <c r="H817" s="12"/>
      <c r="I817" s="12"/>
      <c r="J817" s="12"/>
      <c r="K817" s="13"/>
      <c r="L817" s="11"/>
      <c r="M817" s="11"/>
      <c r="N817" s="12"/>
      <c r="O817" s="11"/>
      <c r="P817" s="12"/>
      <c r="Q817" s="13"/>
      <c r="R817" s="11"/>
      <c r="S817" s="11"/>
      <c r="T817" s="15"/>
      <c r="U817" s="10"/>
      <c r="V817" s="10"/>
      <c r="W817" s="10"/>
      <c r="X817" s="10"/>
      <c r="Y817" s="10"/>
      <c r="Z817" s="10"/>
    </row>
    <row r="818" spans="1:26" ht="15.75" customHeight="1" x14ac:dyDescent="0.25">
      <c r="A818" s="10"/>
      <c r="B818" s="12"/>
      <c r="C818" s="12"/>
      <c r="D818" s="12"/>
      <c r="E818" s="12"/>
      <c r="F818" s="12"/>
      <c r="G818" s="12"/>
      <c r="H818" s="12"/>
      <c r="I818" s="12"/>
      <c r="J818" s="12"/>
      <c r="K818" s="13"/>
      <c r="L818" s="11"/>
      <c r="M818" s="11"/>
      <c r="N818" s="12"/>
      <c r="O818" s="11"/>
      <c r="P818" s="12"/>
      <c r="Q818" s="13"/>
      <c r="R818" s="11"/>
      <c r="S818" s="11"/>
      <c r="T818" s="15"/>
      <c r="U818" s="10"/>
      <c r="V818" s="10"/>
      <c r="W818" s="10"/>
      <c r="X818" s="10"/>
      <c r="Y818" s="10"/>
      <c r="Z818" s="10"/>
    </row>
    <row r="819" spans="1:26" ht="15.75" customHeight="1" x14ac:dyDescent="0.25">
      <c r="A819" s="10"/>
      <c r="B819" s="12"/>
      <c r="C819" s="12"/>
      <c r="D819" s="12"/>
      <c r="E819" s="12"/>
      <c r="F819" s="12"/>
      <c r="G819" s="12"/>
      <c r="H819" s="12"/>
      <c r="I819" s="12"/>
      <c r="J819" s="12"/>
      <c r="K819" s="13"/>
      <c r="L819" s="11"/>
      <c r="M819" s="11"/>
      <c r="N819" s="12"/>
      <c r="O819" s="11"/>
      <c r="P819" s="12"/>
      <c r="Q819" s="13"/>
      <c r="R819" s="11"/>
      <c r="S819" s="11"/>
      <c r="T819" s="15"/>
      <c r="U819" s="10"/>
      <c r="V819" s="10"/>
      <c r="W819" s="10"/>
      <c r="X819" s="10"/>
      <c r="Y819" s="10"/>
      <c r="Z819" s="10"/>
    </row>
    <row r="820" spans="1:26" ht="15.75" customHeight="1" x14ac:dyDescent="0.25">
      <c r="A820" s="10"/>
      <c r="B820" s="12"/>
      <c r="C820" s="12"/>
      <c r="D820" s="12"/>
      <c r="E820" s="12"/>
      <c r="F820" s="12"/>
      <c r="G820" s="12"/>
      <c r="H820" s="12"/>
      <c r="I820" s="12"/>
      <c r="J820" s="12"/>
      <c r="K820" s="13"/>
      <c r="L820" s="11"/>
      <c r="M820" s="11"/>
      <c r="N820" s="12"/>
      <c r="O820" s="11"/>
      <c r="P820" s="12"/>
      <c r="Q820" s="13"/>
      <c r="R820" s="11"/>
      <c r="S820" s="11"/>
      <c r="T820" s="15"/>
      <c r="U820" s="10"/>
      <c r="V820" s="10"/>
      <c r="W820" s="10"/>
      <c r="X820" s="10"/>
      <c r="Y820" s="10"/>
      <c r="Z820" s="10"/>
    </row>
    <row r="821" spans="1:26" ht="15.75" customHeight="1" x14ac:dyDescent="0.25">
      <c r="A821" s="10"/>
      <c r="B821" s="12"/>
      <c r="C821" s="12"/>
      <c r="D821" s="12"/>
      <c r="E821" s="12"/>
      <c r="F821" s="12"/>
      <c r="G821" s="12"/>
      <c r="H821" s="12"/>
      <c r="I821" s="12"/>
      <c r="J821" s="12"/>
      <c r="K821" s="13"/>
      <c r="L821" s="11"/>
      <c r="M821" s="11"/>
      <c r="N821" s="12"/>
      <c r="O821" s="11"/>
      <c r="P821" s="12"/>
      <c r="Q821" s="13"/>
      <c r="R821" s="11"/>
      <c r="S821" s="11"/>
      <c r="T821" s="15"/>
      <c r="U821" s="10"/>
      <c r="V821" s="10"/>
      <c r="W821" s="10"/>
      <c r="X821" s="10"/>
      <c r="Y821" s="10"/>
      <c r="Z821" s="10"/>
    </row>
    <row r="822" spans="1:26" ht="15.75" customHeight="1" x14ac:dyDescent="0.25">
      <c r="A822" s="10"/>
      <c r="B822" s="12"/>
      <c r="C822" s="12"/>
      <c r="D822" s="12"/>
      <c r="E822" s="12"/>
      <c r="F822" s="12"/>
      <c r="G822" s="12"/>
      <c r="H822" s="12"/>
      <c r="I822" s="12"/>
      <c r="J822" s="12"/>
      <c r="K822" s="13"/>
      <c r="L822" s="11"/>
      <c r="M822" s="11"/>
      <c r="N822" s="12"/>
      <c r="O822" s="11"/>
      <c r="P822" s="12"/>
      <c r="Q822" s="13"/>
      <c r="R822" s="11"/>
      <c r="S822" s="11"/>
      <c r="T822" s="15"/>
      <c r="U822" s="10"/>
      <c r="V822" s="10"/>
      <c r="W822" s="10"/>
      <c r="X822" s="10"/>
      <c r="Y822" s="10"/>
      <c r="Z822" s="10"/>
    </row>
    <row r="823" spans="1:26" ht="15.75" customHeight="1" x14ac:dyDescent="0.25">
      <c r="A823" s="10"/>
      <c r="B823" s="12"/>
      <c r="C823" s="12"/>
      <c r="D823" s="12"/>
      <c r="E823" s="12"/>
      <c r="F823" s="12"/>
      <c r="G823" s="12"/>
      <c r="H823" s="12"/>
      <c r="I823" s="12"/>
      <c r="J823" s="12"/>
      <c r="K823" s="13"/>
      <c r="L823" s="11"/>
      <c r="M823" s="11"/>
      <c r="N823" s="12"/>
      <c r="O823" s="11"/>
      <c r="P823" s="12"/>
      <c r="Q823" s="13"/>
      <c r="R823" s="11"/>
      <c r="S823" s="11"/>
      <c r="T823" s="15"/>
      <c r="U823" s="10"/>
      <c r="V823" s="10"/>
      <c r="W823" s="10"/>
      <c r="X823" s="10"/>
      <c r="Y823" s="10"/>
      <c r="Z823" s="10"/>
    </row>
    <row r="824" spans="1:26" ht="15.75" customHeight="1" x14ac:dyDescent="0.25">
      <c r="A824" s="10"/>
      <c r="B824" s="12"/>
      <c r="C824" s="12"/>
      <c r="D824" s="12"/>
      <c r="E824" s="12"/>
      <c r="F824" s="12"/>
      <c r="G824" s="12"/>
      <c r="H824" s="12"/>
      <c r="I824" s="12"/>
      <c r="J824" s="12"/>
      <c r="K824" s="13"/>
      <c r="L824" s="11"/>
      <c r="M824" s="11"/>
      <c r="N824" s="12"/>
      <c r="O824" s="11"/>
      <c r="P824" s="12"/>
      <c r="Q824" s="13"/>
      <c r="R824" s="11"/>
      <c r="S824" s="11"/>
      <c r="T824" s="15"/>
      <c r="U824" s="10"/>
      <c r="V824" s="10"/>
      <c r="W824" s="10"/>
      <c r="X824" s="10"/>
      <c r="Y824" s="10"/>
      <c r="Z824" s="10"/>
    </row>
    <row r="825" spans="1:26" ht="15.75" customHeight="1" x14ac:dyDescent="0.25">
      <c r="A825" s="10"/>
      <c r="B825" s="12"/>
      <c r="C825" s="12"/>
      <c r="D825" s="12"/>
      <c r="E825" s="12"/>
      <c r="F825" s="12"/>
      <c r="G825" s="12"/>
      <c r="H825" s="12"/>
      <c r="I825" s="12"/>
      <c r="J825" s="12"/>
      <c r="K825" s="13"/>
      <c r="L825" s="11"/>
      <c r="M825" s="11"/>
      <c r="N825" s="12"/>
      <c r="O825" s="11"/>
      <c r="P825" s="12"/>
      <c r="Q825" s="13"/>
      <c r="R825" s="11"/>
      <c r="S825" s="11"/>
      <c r="T825" s="15"/>
      <c r="U825" s="10"/>
      <c r="V825" s="10"/>
      <c r="W825" s="10"/>
      <c r="X825" s="10"/>
      <c r="Y825" s="10"/>
      <c r="Z825" s="10"/>
    </row>
    <row r="826" spans="1:26" ht="15.75" customHeight="1" x14ac:dyDescent="0.25">
      <c r="A826" s="10"/>
      <c r="B826" s="12"/>
      <c r="C826" s="12"/>
      <c r="D826" s="12"/>
      <c r="E826" s="12"/>
      <c r="F826" s="12"/>
      <c r="G826" s="12"/>
      <c r="H826" s="12"/>
      <c r="I826" s="12"/>
      <c r="J826" s="12"/>
      <c r="K826" s="13"/>
      <c r="L826" s="11"/>
      <c r="M826" s="11"/>
      <c r="N826" s="12"/>
      <c r="O826" s="11"/>
      <c r="P826" s="12"/>
      <c r="Q826" s="13"/>
      <c r="R826" s="11"/>
      <c r="S826" s="11"/>
      <c r="T826" s="15"/>
      <c r="U826" s="10"/>
      <c r="V826" s="10"/>
      <c r="W826" s="10"/>
      <c r="X826" s="10"/>
      <c r="Y826" s="10"/>
      <c r="Z826" s="10"/>
    </row>
    <row r="827" spans="1:26" ht="15.75" customHeight="1" x14ac:dyDescent="0.25">
      <c r="A827" s="10"/>
      <c r="B827" s="12"/>
      <c r="C827" s="12"/>
      <c r="D827" s="12"/>
      <c r="E827" s="12"/>
      <c r="F827" s="12"/>
      <c r="G827" s="12"/>
      <c r="H827" s="12"/>
      <c r="I827" s="12"/>
      <c r="J827" s="12"/>
      <c r="K827" s="13"/>
      <c r="L827" s="11"/>
      <c r="M827" s="11"/>
      <c r="N827" s="12"/>
      <c r="O827" s="11"/>
      <c r="P827" s="12"/>
      <c r="Q827" s="13"/>
      <c r="R827" s="11"/>
      <c r="S827" s="11"/>
      <c r="T827" s="15"/>
      <c r="U827" s="10"/>
      <c r="V827" s="10"/>
      <c r="W827" s="10"/>
      <c r="X827" s="10"/>
      <c r="Y827" s="10"/>
      <c r="Z827" s="10"/>
    </row>
    <row r="828" spans="1:26" ht="15.75" customHeight="1" x14ac:dyDescent="0.25">
      <c r="A828" s="10"/>
      <c r="B828" s="12"/>
      <c r="C828" s="12"/>
      <c r="D828" s="12"/>
      <c r="E828" s="12"/>
      <c r="F828" s="12"/>
      <c r="G828" s="12"/>
      <c r="H828" s="12"/>
      <c r="I828" s="12"/>
      <c r="J828" s="12"/>
      <c r="K828" s="13"/>
      <c r="L828" s="11"/>
      <c r="M828" s="11"/>
      <c r="N828" s="12"/>
      <c r="O828" s="11"/>
      <c r="P828" s="12"/>
      <c r="Q828" s="13"/>
      <c r="R828" s="11"/>
      <c r="S828" s="11"/>
      <c r="T828" s="15"/>
      <c r="U828" s="10"/>
      <c r="V828" s="10"/>
      <c r="W828" s="10"/>
      <c r="X828" s="10"/>
      <c r="Y828" s="10"/>
      <c r="Z828" s="10"/>
    </row>
    <row r="829" spans="1:26" ht="15.75" customHeight="1" x14ac:dyDescent="0.25">
      <c r="A829" s="10"/>
      <c r="B829" s="12"/>
      <c r="C829" s="12"/>
      <c r="D829" s="12"/>
      <c r="E829" s="12"/>
      <c r="F829" s="12"/>
      <c r="G829" s="12"/>
      <c r="H829" s="12"/>
      <c r="I829" s="12"/>
      <c r="J829" s="12"/>
      <c r="K829" s="13"/>
      <c r="L829" s="11"/>
      <c r="M829" s="11"/>
      <c r="N829" s="12"/>
      <c r="O829" s="11"/>
      <c r="P829" s="12"/>
      <c r="Q829" s="13"/>
      <c r="R829" s="11"/>
      <c r="S829" s="11"/>
      <c r="T829" s="15"/>
      <c r="U829" s="10"/>
      <c r="V829" s="10"/>
      <c r="W829" s="10"/>
      <c r="X829" s="10"/>
      <c r="Y829" s="10"/>
      <c r="Z829" s="10"/>
    </row>
    <row r="830" spans="1:26" ht="15.75" customHeight="1" x14ac:dyDescent="0.25">
      <c r="A830" s="10"/>
      <c r="B830" s="12"/>
      <c r="C830" s="12"/>
      <c r="D830" s="12"/>
      <c r="E830" s="12"/>
      <c r="F830" s="12"/>
      <c r="G830" s="12"/>
      <c r="H830" s="12"/>
      <c r="I830" s="12"/>
      <c r="J830" s="12"/>
      <c r="K830" s="13"/>
      <c r="L830" s="11"/>
      <c r="M830" s="11"/>
      <c r="N830" s="12"/>
      <c r="O830" s="11"/>
      <c r="P830" s="12"/>
      <c r="Q830" s="13"/>
      <c r="R830" s="11"/>
      <c r="S830" s="11"/>
      <c r="T830" s="15"/>
      <c r="U830" s="10"/>
      <c r="V830" s="10"/>
      <c r="W830" s="10"/>
      <c r="X830" s="10"/>
      <c r="Y830" s="10"/>
      <c r="Z830" s="10"/>
    </row>
    <row r="831" spans="1:26" ht="15.75" customHeight="1" x14ac:dyDescent="0.25">
      <c r="A831" s="10"/>
      <c r="B831" s="12"/>
      <c r="C831" s="12"/>
      <c r="D831" s="12"/>
      <c r="E831" s="12"/>
      <c r="F831" s="12"/>
      <c r="G831" s="12"/>
      <c r="H831" s="12"/>
      <c r="I831" s="12"/>
      <c r="J831" s="12"/>
      <c r="K831" s="13"/>
      <c r="L831" s="11"/>
      <c r="M831" s="11"/>
      <c r="N831" s="12"/>
      <c r="O831" s="11"/>
      <c r="P831" s="12"/>
      <c r="Q831" s="13"/>
      <c r="R831" s="11"/>
      <c r="S831" s="11"/>
      <c r="T831" s="15"/>
      <c r="U831" s="10"/>
      <c r="V831" s="10"/>
      <c r="W831" s="10"/>
      <c r="X831" s="10"/>
      <c r="Y831" s="10"/>
      <c r="Z831" s="10"/>
    </row>
    <row r="832" spans="1:26" ht="15.75" customHeight="1" x14ac:dyDescent="0.25">
      <c r="A832" s="10"/>
      <c r="B832" s="12"/>
      <c r="C832" s="12"/>
      <c r="D832" s="12"/>
      <c r="E832" s="12"/>
      <c r="F832" s="12"/>
      <c r="G832" s="12"/>
      <c r="H832" s="12"/>
      <c r="I832" s="12"/>
      <c r="J832" s="12"/>
      <c r="K832" s="13"/>
      <c r="L832" s="11"/>
      <c r="M832" s="11"/>
      <c r="N832" s="12"/>
      <c r="O832" s="11"/>
      <c r="P832" s="12"/>
      <c r="Q832" s="13"/>
      <c r="R832" s="11"/>
      <c r="S832" s="11"/>
      <c r="T832" s="15"/>
      <c r="U832" s="10"/>
      <c r="V832" s="10"/>
      <c r="W832" s="10"/>
      <c r="X832" s="10"/>
      <c r="Y832" s="10"/>
      <c r="Z832" s="10"/>
    </row>
    <row r="833" spans="1:26" ht="15.75" customHeight="1" x14ac:dyDescent="0.25">
      <c r="A833" s="10"/>
      <c r="B833" s="12"/>
      <c r="C833" s="12"/>
      <c r="D833" s="12"/>
      <c r="E833" s="12"/>
      <c r="F833" s="12"/>
      <c r="G833" s="12"/>
      <c r="H833" s="12"/>
      <c r="I833" s="12"/>
      <c r="J833" s="12"/>
      <c r="K833" s="13"/>
      <c r="L833" s="11"/>
      <c r="M833" s="11"/>
      <c r="N833" s="12"/>
      <c r="O833" s="11"/>
      <c r="P833" s="12"/>
      <c r="Q833" s="13"/>
      <c r="R833" s="11"/>
      <c r="S833" s="11"/>
      <c r="T833" s="15"/>
      <c r="U833" s="10"/>
      <c r="V833" s="10"/>
      <c r="W833" s="10"/>
      <c r="X833" s="10"/>
      <c r="Y833" s="10"/>
      <c r="Z833" s="10"/>
    </row>
    <row r="834" spans="1:26" ht="15.75" customHeight="1" x14ac:dyDescent="0.25">
      <c r="A834" s="10"/>
      <c r="B834" s="12"/>
      <c r="C834" s="12"/>
      <c r="D834" s="12"/>
      <c r="E834" s="12"/>
      <c r="F834" s="12"/>
      <c r="G834" s="12"/>
      <c r="H834" s="12"/>
      <c r="I834" s="12"/>
      <c r="J834" s="12"/>
      <c r="K834" s="13"/>
      <c r="L834" s="11"/>
      <c r="M834" s="11"/>
      <c r="N834" s="12"/>
      <c r="O834" s="11"/>
      <c r="P834" s="12"/>
      <c r="Q834" s="13"/>
      <c r="R834" s="11"/>
      <c r="S834" s="11"/>
      <c r="T834" s="15"/>
      <c r="U834" s="10"/>
      <c r="V834" s="10"/>
      <c r="W834" s="10"/>
      <c r="X834" s="10"/>
      <c r="Y834" s="10"/>
      <c r="Z834" s="10"/>
    </row>
    <row r="835" spans="1:26" ht="15.75" customHeight="1" x14ac:dyDescent="0.25">
      <c r="A835" s="10"/>
      <c r="B835" s="12"/>
      <c r="C835" s="12"/>
      <c r="D835" s="12"/>
      <c r="E835" s="12"/>
      <c r="F835" s="12"/>
      <c r="G835" s="12"/>
      <c r="H835" s="12"/>
      <c r="I835" s="12"/>
      <c r="J835" s="12"/>
      <c r="K835" s="13"/>
      <c r="L835" s="11"/>
      <c r="M835" s="11"/>
      <c r="N835" s="12"/>
      <c r="O835" s="11"/>
      <c r="P835" s="12"/>
      <c r="Q835" s="13"/>
      <c r="R835" s="11"/>
      <c r="S835" s="11"/>
      <c r="T835" s="15"/>
      <c r="U835" s="10"/>
      <c r="V835" s="10"/>
      <c r="W835" s="10"/>
      <c r="X835" s="10"/>
      <c r="Y835" s="10"/>
      <c r="Z835" s="10"/>
    </row>
    <row r="836" spans="1:26" ht="15.75" customHeight="1" x14ac:dyDescent="0.25">
      <c r="A836" s="10"/>
      <c r="B836" s="12"/>
      <c r="C836" s="12"/>
      <c r="D836" s="12"/>
      <c r="E836" s="12"/>
      <c r="F836" s="12"/>
      <c r="G836" s="12"/>
      <c r="H836" s="12"/>
      <c r="I836" s="12"/>
      <c r="J836" s="12"/>
      <c r="K836" s="13"/>
      <c r="L836" s="11"/>
      <c r="M836" s="11"/>
      <c r="N836" s="12"/>
      <c r="O836" s="11"/>
      <c r="P836" s="12"/>
      <c r="Q836" s="13"/>
      <c r="R836" s="11"/>
      <c r="S836" s="11"/>
      <c r="T836" s="15"/>
      <c r="U836" s="10"/>
      <c r="V836" s="10"/>
      <c r="W836" s="10"/>
      <c r="X836" s="10"/>
      <c r="Y836" s="10"/>
      <c r="Z836" s="10"/>
    </row>
    <row r="837" spans="1:26" ht="15.75" customHeight="1" x14ac:dyDescent="0.25">
      <c r="A837" s="10"/>
      <c r="B837" s="12"/>
      <c r="C837" s="12"/>
      <c r="D837" s="12"/>
      <c r="E837" s="12"/>
      <c r="F837" s="12"/>
      <c r="G837" s="12"/>
      <c r="H837" s="12"/>
      <c r="I837" s="12"/>
      <c r="J837" s="12"/>
      <c r="K837" s="13"/>
      <c r="L837" s="11"/>
      <c r="M837" s="11"/>
      <c r="N837" s="12"/>
      <c r="O837" s="11"/>
      <c r="P837" s="12"/>
      <c r="Q837" s="13"/>
      <c r="R837" s="11"/>
      <c r="S837" s="11"/>
      <c r="T837" s="15"/>
      <c r="U837" s="10"/>
      <c r="V837" s="10"/>
      <c r="W837" s="10"/>
      <c r="X837" s="10"/>
      <c r="Y837" s="10"/>
      <c r="Z837" s="10"/>
    </row>
    <row r="838" spans="1:26" ht="15.75" customHeight="1" x14ac:dyDescent="0.25">
      <c r="A838" s="10"/>
      <c r="B838" s="12"/>
      <c r="C838" s="12"/>
      <c r="D838" s="12"/>
      <c r="E838" s="12"/>
      <c r="F838" s="12"/>
      <c r="G838" s="12"/>
      <c r="H838" s="12"/>
      <c r="I838" s="12"/>
      <c r="J838" s="12"/>
      <c r="K838" s="13"/>
      <c r="L838" s="11"/>
      <c r="M838" s="11"/>
      <c r="N838" s="12"/>
      <c r="O838" s="11"/>
      <c r="P838" s="12"/>
      <c r="Q838" s="13"/>
      <c r="R838" s="11"/>
      <c r="S838" s="11"/>
      <c r="T838" s="15"/>
      <c r="U838" s="10"/>
      <c r="V838" s="10"/>
      <c r="W838" s="10"/>
      <c r="X838" s="10"/>
      <c r="Y838" s="10"/>
      <c r="Z838" s="10"/>
    </row>
    <row r="839" spans="1:26" ht="15.75" customHeight="1" x14ac:dyDescent="0.25">
      <c r="A839" s="10"/>
      <c r="B839" s="12"/>
      <c r="C839" s="12"/>
      <c r="D839" s="12"/>
      <c r="E839" s="12"/>
      <c r="F839" s="12"/>
      <c r="G839" s="12"/>
      <c r="H839" s="12"/>
      <c r="I839" s="12"/>
      <c r="J839" s="12"/>
      <c r="K839" s="13"/>
      <c r="L839" s="11"/>
      <c r="M839" s="11"/>
      <c r="N839" s="12"/>
      <c r="O839" s="11"/>
      <c r="P839" s="12"/>
      <c r="Q839" s="13"/>
      <c r="R839" s="11"/>
      <c r="S839" s="11"/>
      <c r="T839" s="15"/>
      <c r="U839" s="10"/>
      <c r="V839" s="10"/>
      <c r="W839" s="10"/>
      <c r="X839" s="10"/>
      <c r="Y839" s="10"/>
      <c r="Z839" s="10"/>
    </row>
    <row r="840" spans="1:26" ht="15.75" customHeight="1" x14ac:dyDescent="0.25">
      <c r="A840" s="10"/>
      <c r="B840" s="12"/>
      <c r="C840" s="12"/>
      <c r="D840" s="12"/>
      <c r="E840" s="12"/>
      <c r="F840" s="12"/>
      <c r="G840" s="12"/>
      <c r="H840" s="12"/>
      <c r="I840" s="12"/>
      <c r="J840" s="12"/>
      <c r="K840" s="13"/>
      <c r="L840" s="11"/>
      <c r="M840" s="11"/>
      <c r="N840" s="12"/>
      <c r="O840" s="11"/>
      <c r="P840" s="12"/>
      <c r="Q840" s="13"/>
      <c r="R840" s="11"/>
      <c r="S840" s="11"/>
      <c r="T840" s="15"/>
      <c r="U840" s="10"/>
      <c r="V840" s="10"/>
      <c r="W840" s="10"/>
      <c r="X840" s="10"/>
      <c r="Y840" s="10"/>
      <c r="Z840" s="10"/>
    </row>
    <row r="841" spans="1:26" ht="15.75" customHeight="1" x14ac:dyDescent="0.25">
      <c r="A841" s="10"/>
      <c r="B841" s="12"/>
      <c r="C841" s="12"/>
      <c r="D841" s="12"/>
      <c r="E841" s="12"/>
      <c r="F841" s="12"/>
      <c r="G841" s="12"/>
      <c r="H841" s="12"/>
      <c r="I841" s="12"/>
      <c r="J841" s="12"/>
      <c r="K841" s="13"/>
      <c r="L841" s="11"/>
      <c r="M841" s="11"/>
      <c r="N841" s="12"/>
      <c r="O841" s="11"/>
      <c r="P841" s="12"/>
      <c r="Q841" s="13"/>
      <c r="R841" s="11"/>
      <c r="S841" s="11"/>
      <c r="T841" s="15"/>
      <c r="U841" s="10"/>
      <c r="V841" s="10"/>
      <c r="W841" s="10"/>
      <c r="X841" s="10"/>
      <c r="Y841" s="10"/>
      <c r="Z841" s="10"/>
    </row>
    <row r="842" spans="1:26" ht="15.75" customHeight="1" x14ac:dyDescent="0.25">
      <c r="A842" s="10"/>
      <c r="B842" s="12"/>
      <c r="C842" s="12"/>
      <c r="D842" s="12"/>
      <c r="E842" s="12"/>
      <c r="F842" s="12"/>
      <c r="G842" s="12"/>
      <c r="H842" s="12"/>
      <c r="I842" s="12"/>
      <c r="J842" s="12"/>
      <c r="K842" s="13"/>
      <c r="L842" s="11"/>
      <c r="M842" s="11"/>
      <c r="N842" s="12"/>
      <c r="O842" s="11"/>
      <c r="P842" s="12"/>
      <c r="Q842" s="13"/>
      <c r="R842" s="11"/>
      <c r="S842" s="11"/>
      <c r="T842" s="15"/>
      <c r="U842" s="10"/>
      <c r="V842" s="10"/>
      <c r="W842" s="10"/>
      <c r="X842" s="10"/>
      <c r="Y842" s="10"/>
      <c r="Z842" s="10"/>
    </row>
    <row r="843" spans="1:26" ht="15.75" customHeight="1" x14ac:dyDescent="0.25">
      <c r="A843" s="10"/>
      <c r="B843" s="12"/>
      <c r="C843" s="12"/>
      <c r="D843" s="12"/>
      <c r="E843" s="12"/>
      <c r="F843" s="12"/>
      <c r="G843" s="12"/>
      <c r="H843" s="12"/>
      <c r="I843" s="12"/>
      <c r="J843" s="12"/>
      <c r="K843" s="13"/>
      <c r="L843" s="11"/>
      <c r="M843" s="11"/>
      <c r="N843" s="12"/>
      <c r="O843" s="11"/>
      <c r="P843" s="12"/>
      <c r="Q843" s="13"/>
      <c r="R843" s="11"/>
      <c r="S843" s="11"/>
      <c r="T843" s="15"/>
      <c r="U843" s="10"/>
      <c r="V843" s="10"/>
      <c r="W843" s="10"/>
      <c r="X843" s="10"/>
      <c r="Y843" s="10"/>
      <c r="Z843" s="10"/>
    </row>
    <row r="844" spans="1:26" ht="15.75" customHeight="1" x14ac:dyDescent="0.25">
      <c r="A844" s="10"/>
      <c r="B844" s="12"/>
      <c r="C844" s="12"/>
      <c r="D844" s="12"/>
      <c r="E844" s="12"/>
      <c r="F844" s="12"/>
      <c r="G844" s="12"/>
      <c r="H844" s="12"/>
      <c r="I844" s="12"/>
      <c r="J844" s="12"/>
      <c r="K844" s="13"/>
      <c r="L844" s="11"/>
      <c r="M844" s="11"/>
      <c r="N844" s="12"/>
      <c r="O844" s="11"/>
      <c r="P844" s="12"/>
      <c r="Q844" s="13"/>
      <c r="R844" s="11"/>
      <c r="S844" s="11"/>
      <c r="T844" s="15"/>
      <c r="U844" s="10"/>
      <c r="V844" s="10"/>
      <c r="W844" s="10"/>
      <c r="X844" s="10"/>
      <c r="Y844" s="10"/>
      <c r="Z844" s="10"/>
    </row>
    <row r="845" spans="1:26" ht="15.75" customHeight="1" x14ac:dyDescent="0.25">
      <c r="A845" s="10"/>
      <c r="B845" s="12"/>
      <c r="C845" s="12"/>
      <c r="D845" s="12"/>
      <c r="E845" s="12"/>
      <c r="F845" s="12"/>
      <c r="G845" s="12"/>
      <c r="H845" s="12"/>
      <c r="I845" s="12"/>
      <c r="J845" s="12"/>
      <c r="K845" s="13"/>
      <c r="L845" s="11"/>
      <c r="M845" s="11"/>
      <c r="N845" s="12"/>
      <c r="O845" s="11"/>
      <c r="P845" s="12"/>
      <c r="Q845" s="13"/>
      <c r="R845" s="11"/>
      <c r="S845" s="11"/>
      <c r="T845" s="15"/>
      <c r="U845" s="10"/>
      <c r="V845" s="10"/>
      <c r="W845" s="10"/>
      <c r="X845" s="10"/>
      <c r="Y845" s="10"/>
      <c r="Z845" s="10"/>
    </row>
    <row r="846" spans="1:26" ht="15.75" customHeight="1" x14ac:dyDescent="0.25">
      <c r="A846" s="10"/>
      <c r="B846" s="12"/>
      <c r="C846" s="12"/>
      <c r="D846" s="12"/>
      <c r="E846" s="12"/>
      <c r="F846" s="12"/>
      <c r="G846" s="12"/>
      <c r="H846" s="12"/>
      <c r="I846" s="12"/>
      <c r="J846" s="12"/>
      <c r="K846" s="13"/>
      <c r="L846" s="11"/>
      <c r="M846" s="11"/>
      <c r="N846" s="12"/>
      <c r="O846" s="11"/>
      <c r="P846" s="12"/>
      <c r="Q846" s="13"/>
      <c r="R846" s="11"/>
      <c r="S846" s="11"/>
      <c r="T846" s="15"/>
      <c r="U846" s="10"/>
      <c r="V846" s="10"/>
      <c r="W846" s="10"/>
      <c r="X846" s="10"/>
      <c r="Y846" s="10"/>
      <c r="Z846" s="10"/>
    </row>
    <row r="847" spans="1:26" ht="15.75" customHeight="1" x14ac:dyDescent="0.25">
      <c r="A847" s="10"/>
      <c r="B847" s="12"/>
      <c r="C847" s="12"/>
      <c r="D847" s="12"/>
      <c r="E847" s="12"/>
      <c r="F847" s="12"/>
      <c r="G847" s="12"/>
      <c r="H847" s="12"/>
      <c r="I847" s="12"/>
      <c r="J847" s="12"/>
      <c r="K847" s="13"/>
      <c r="L847" s="11"/>
      <c r="M847" s="11"/>
      <c r="N847" s="12"/>
      <c r="O847" s="11"/>
      <c r="P847" s="12"/>
      <c r="Q847" s="13"/>
      <c r="R847" s="11"/>
      <c r="S847" s="11"/>
      <c r="T847" s="15"/>
      <c r="U847" s="10"/>
      <c r="V847" s="10"/>
      <c r="W847" s="10"/>
      <c r="X847" s="10"/>
      <c r="Y847" s="10"/>
      <c r="Z847" s="10"/>
    </row>
    <row r="848" spans="1:26" ht="15.75" customHeight="1" x14ac:dyDescent="0.25">
      <c r="A848" s="10"/>
      <c r="B848" s="12"/>
      <c r="C848" s="12"/>
      <c r="D848" s="12"/>
      <c r="E848" s="12"/>
      <c r="F848" s="12"/>
      <c r="G848" s="12"/>
      <c r="H848" s="12"/>
      <c r="I848" s="12"/>
      <c r="J848" s="12"/>
      <c r="K848" s="13"/>
      <c r="L848" s="11"/>
      <c r="M848" s="11"/>
      <c r="N848" s="12"/>
      <c r="O848" s="11"/>
      <c r="P848" s="12"/>
      <c r="Q848" s="13"/>
      <c r="R848" s="11"/>
      <c r="S848" s="11"/>
      <c r="T848" s="15"/>
      <c r="U848" s="10"/>
      <c r="V848" s="10"/>
      <c r="W848" s="10"/>
      <c r="X848" s="10"/>
      <c r="Y848" s="10"/>
      <c r="Z848" s="10"/>
    </row>
    <row r="849" spans="1:26" ht="15.75" customHeight="1" x14ac:dyDescent="0.25">
      <c r="A849" s="10"/>
      <c r="B849" s="12"/>
      <c r="C849" s="12"/>
      <c r="D849" s="12"/>
      <c r="E849" s="12"/>
      <c r="F849" s="12"/>
      <c r="G849" s="12"/>
      <c r="H849" s="12"/>
      <c r="I849" s="12"/>
      <c r="J849" s="12"/>
      <c r="K849" s="13"/>
      <c r="L849" s="11"/>
      <c r="M849" s="11"/>
      <c r="N849" s="12"/>
      <c r="O849" s="11"/>
      <c r="P849" s="12"/>
      <c r="Q849" s="13"/>
      <c r="R849" s="11"/>
      <c r="S849" s="11"/>
      <c r="T849" s="15"/>
      <c r="U849" s="10"/>
      <c r="V849" s="10"/>
      <c r="W849" s="10"/>
      <c r="X849" s="10"/>
      <c r="Y849" s="10"/>
      <c r="Z849" s="10"/>
    </row>
    <row r="850" spans="1:26" ht="15.75" customHeight="1" x14ac:dyDescent="0.25">
      <c r="A850" s="10"/>
      <c r="B850" s="12"/>
      <c r="C850" s="12"/>
      <c r="D850" s="12"/>
      <c r="E850" s="12"/>
      <c r="F850" s="12"/>
      <c r="G850" s="12"/>
      <c r="H850" s="12"/>
      <c r="I850" s="12"/>
      <c r="J850" s="12"/>
      <c r="K850" s="13"/>
      <c r="L850" s="11"/>
      <c r="M850" s="11"/>
      <c r="N850" s="12"/>
      <c r="O850" s="11"/>
      <c r="P850" s="12"/>
      <c r="Q850" s="13"/>
      <c r="R850" s="11"/>
      <c r="S850" s="11"/>
      <c r="T850" s="15"/>
      <c r="U850" s="10"/>
      <c r="V850" s="10"/>
      <c r="W850" s="10"/>
      <c r="X850" s="10"/>
      <c r="Y850" s="10"/>
      <c r="Z850" s="10"/>
    </row>
    <row r="851" spans="1:26" ht="15.75" customHeight="1" x14ac:dyDescent="0.25">
      <c r="A851" s="10"/>
      <c r="B851" s="12"/>
      <c r="C851" s="12"/>
      <c r="D851" s="12"/>
      <c r="E851" s="12"/>
      <c r="F851" s="12"/>
      <c r="G851" s="12"/>
      <c r="H851" s="12"/>
      <c r="I851" s="12"/>
      <c r="J851" s="12"/>
      <c r="K851" s="13"/>
      <c r="L851" s="11"/>
      <c r="M851" s="11"/>
      <c r="N851" s="12"/>
      <c r="O851" s="11"/>
      <c r="P851" s="12"/>
      <c r="Q851" s="13"/>
      <c r="R851" s="11"/>
      <c r="S851" s="11"/>
      <c r="T851" s="15"/>
      <c r="U851" s="10"/>
      <c r="V851" s="10"/>
      <c r="W851" s="10"/>
      <c r="X851" s="10"/>
      <c r="Y851" s="10"/>
      <c r="Z851" s="10"/>
    </row>
    <row r="852" spans="1:26" ht="15.75" customHeight="1" x14ac:dyDescent="0.25">
      <c r="A852" s="10"/>
      <c r="B852" s="12"/>
      <c r="C852" s="12"/>
      <c r="D852" s="12"/>
      <c r="E852" s="12"/>
      <c r="F852" s="12"/>
      <c r="G852" s="12"/>
      <c r="H852" s="12"/>
      <c r="I852" s="12"/>
      <c r="J852" s="12"/>
      <c r="K852" s="13"/>
      <c r="L852" s="11"/>
      <c r="M852" s="11"/>
      <c r="N852" s="12"/>
      <c r="O852" s="11"/>
      <c r="P852" s="12"/>
      <c r="Q852" s="13"/>
      <c r="R852" s="11"/>
      <c r="S852" s="11"/>
      <c r="T852" s="15"/>
      <c r="U852" s="10"/>
      <c r="V852" s="10"/>
      <c r="W852" s="10"/>
      <c r="X852" s="10"/>
      <c r="Y852" s="10"/>
      <c r="Z852" s="10"/>
    </row>
    <row r="853" spans="1:26" ht="15.75" customHeight="1" x14ac:dyDescent="0.25">
      <c r="A853" s="10"/>
      <c r="B853" s="12"/>
      <c r="C853" s="12"/>
      <c r="D853" s="12"/>
      <c r="E853" s="12"/>
      <c r="F853" s="12"/>
      <c r="G853" s="12"/>
      <c r="H853" s="12"/>
      <c r="I853" s="12"/>
      <c r="J853" s="12"/>
      <c r="K853" s="13"/>
      <c r="L853" s="11"/>
      <c r="M853" s="11"/>
      <c r="N853" s="12"/>
      <c r="O853" s="11"/>
      <c r="P853" s="12"/>
      <c r="Q853" s="13"/>
      <c r="R853" s="11"/>
      <c r="S853" s="11"/>
      <c r="T853" s="15"/>
      <c r="U853" s="10"/>
      <c r="V853" s="10"/>
      <c r="W853" s="10"/>
      <c r="X853" s="10"/>
      <c r="Y853" s="10"/>
      <c r="Z853" s="10"/>
    </row>
    <row r="854" spans="1:26" ht="15.75" customHeight="1" x14ac:dyDescent="0.25">
      <c r="A854" s="10"/>
      <c r="B854" s="12"/>
      <c r="C854" s="12"/>
      <c r="D854" s="12"/>
      <c r="E854" s="12"/>
      <c r="F854" s="12"/>
      <c r="G854" s="12"/>
      <c r="H854" s="12"/>
      <c r="I854" s="12"/>
      <c r="J854" s="12"/>
      <c r="K854" s="13"/>
      <c r="L854" s="11"/>
      <c r="M854" s="11"/>
      <c r="N854" s="12"/>
      <c r="O854" s="11"/>
      <c r="P854" s="12"/>
      <c r="Q854" s="13"/>
      <c r="R854" s="11"/>
      <c r="S854" s="11"/>
      <c r="T854" s="15"/>
      <c r="U854" s="10"/>
      <c r="V854" s="10"/>
      <c r="W854" s="10"/>
      <c r="X854" s="10"/>
      <c r="Y854" s="10"/>
      <c r="Z854" s="10"/>
    </row>
    <row r="855" spans="1:26" ht="15.75" customHeight="1" x14ac:dyDescent="0.25">
      <c r="A855" s="10"/>
      <c r="B855" s="12"/>
      <c r="C855" s="12"/>
      <c r="D855" s="12"/>
      <c r="E855" s="12"/>
      <c r="F855" s="12"/>
      <c r="G855" s="12"/>
      <c r="H855" s="12"/>
      <c r="I855" s="12"/>
      <c r="J855" s="12"/>
      <c r="K855" s="13"/>
      <c r="L855" s="11"/>
      <c r="M855" s="11"/>
      <c r="N855" s="12"/>
      <c r="O855" s="11"/>
      <c r="P855" s="12"/>
      <c r="Q855" s="13"/>
      <c r="R855" s="11"/>
      <c r="S855" s="11"/>
      <c r="T855" s="15"/>
      <c r="U855" s="10"/>
      <c r="V855" s="10"/>
      <c r="W855" s="10"/>
      <c r="X855" s="10"/>
      <c r="Y855" s="10"/>
      <c r="Z855" s="10"/>
    </row>
    <row r="856" spans="1:26" ht="15.75" customHeight="1" x14ac:dyDescent="0.25">
      <c r="A856" s="10"/>
      <c r="B856" s="12"/>
      <c r="C856" s="12"/>
      <c r="D856" s="12"/>
      <c r="E856" s="12"/>
      <c r="F856" s="12"/>
      <c r="G856" s="12"/>
      <c r="H856" s="12"/>
      <c r="I856" s="12"/>
      <c r="J856" s="12"/>
      <c r="K856" s="13"/>
      <c r="L856" s="11"/>
      <c r="M856" s="11"/>
      <c r="N856" s="12"/>
      <c r="O856" s="11"/>
      <c r="P856" s="12"/>
      <c r="Q856" s="13"/>
      <c r="R856" s="11"/>
      <c r="S856" s="11"/>
      <c r="T856" s="15"/>
      <c r="U856" s="10"/>
      <c r="V856" s="10"/>
      <c r="W856" s="10"/>
      <c r="X856" s="10"/>
      <c r="Y856" s="10"/>
      <c r="Z856" s="10"/>
    </row>
    <row r="857" spans="1:26" ht="15.75" customHeight="1" x14ac:dyDescent="0.25">
      <c r="A857" s="10"/>
      <c r="B857" s="12"/>
      <c r="C857" s="12"/>
      <c r="D857" s="12"/>
      <c r="E857" s="12"/>
      <c r="F857" s="12"/>
      <c r="G857" s="12"/>
      <c r="H857" s="12"/>
      <c r="I857" s="12"/>
      <c r="J857" s="12"/>
      <c r="K857" s="13"/>
      <c r="L857" s="11"/>
      <c r="M857" s="11"/>
      <c r="N857" s="12"/>
      <c r="O857" s="11"/>
      <c r="P857" s="12"/>
      <c r="Q857" s="13"/>
      <c r="R857" s="11"/>
      <c r="S857" s="11"/>
      <c r="T857" s="15"/>
      <c r="U857" s="10"/>
      <c r="V857" s="10"/>
      <c r="W857" s="10"/>
      <c r="X857" s="10"/>
      <c r="Y857" s="10"/>
      <c r="Z857" s="10"/>
    </row>
    <row r="858" spans="1:26" ht="15.75" customHeight="1" x14ac:dyDescent="0.25">
      <c r="A858" s="10"/>
      <c r="B858" s="12"/>
      <c r="C858" s="12"/>
      <c r="D858" s="12"/>
      <c r="E858" s="12"/>
      <c r="F858" s="12"/>
      <c r="G858" s="12"/>
      <c r="H858" s="12"/>
      <c r="I858" s="12"/>
      <c r="J858" s="12"/>
      <c r="K858" s="13"/>
      <c r="L858" s="11"/>
      <c r="M858" s="11"/>
      <c r="N858" s="12"/>
      <c r="O858" s="11"/>
      <c r="P858" s="12"/>
      <c r="Q858" s="13"/>
      <c r="R858" s="11"/>
      <c r="S858" s="11"/>
      <c r="T858" s="15"/>
      <c r="U858" s="10"/>
      <c r="V858" s="10"/>
      <c r="W858" s="10"/>
      <c r="X858" s="10"/>
      <c r="Y858" s="10"/>
      <c r="Z858" s="10"/>
    </row>
    <row r="859" spans="1:26" ht="15.75" customHeight="1" x14ac:dyDescent="0.25">
      <c r="A859" s="10"/>
      <c r="B859" s="12"/>
      <c r="C859" s="12"/>
      <c r="D859" s="12"/>
      <c r="E859" s="12"/>
      <c r="F859" s="12"/>
      <c r="G859" s="12"/>
      <c r="H859" s="12"/>
      <c r="I859" s="12"/>
      <c r="J859" s="12"/>
      <c r="K859" s="13"/>
      <c r="L859" s="11"/>
      <c r="M859" s="11"/>
      <c r="N859" s="12"/>
      <c r="O859" s="11"/>
      <c r="P859" s="12"/>
      <c r="Q859" s="13"/>
      <c r="R859" s="11"/>
      <c r="S859" s="11"/>
      <c r="T859" s="15"/>
      <c r="U859" s="10"/>
      <c r="V859" s="10"/>
      <c r="W859" s="10"/>
      <c r="X859" s="10"/>
      <c r="Y859" s="10"/>
      <c r="Z859" s="10"/>
    </row>
    <row r="860" spans="1:26" ht="15.75" customHeight="1" x14ac:dyDescent="0.25">
      <c r="A860" s="10"/>
      <c r="B860" s="12"/>
      <c r="C860" s="12"/>
      <c r="D860" s="12"/>
      <c r="E860" s="12"/>
      <c r="F860" s="12"/>
      <c r="G860" s="12"/>
      <c r="H860" s="12"/>
      <c r="I860" s="12"/>
      <c r="J860" s="12"/>
      <c r="K860" s="13"/>
      <c r="L860" s="11"/>
      <c r="M860" s="11"/>
      <c r="N860" s="12"/>
      <c r="O860" s="11"/>
      <c r="P860" s="12"/>
      <c r="Q860" s="13"/>
      <c r="R860" s="11"/>
      <c r="S860" s="11"/>
      <c r="T860" s="15"/>
      <c r="U860" s="10"/>
      <c r="V860" s="10"/>
      <c r="W860" s="10"/>
      <c r="X860" s="10"/>
      <c r="Y860" s="10"/>
      <c r="Z860" s="10"/>
    </row>
    <row r="861" spans="1:26" ht="15.75" customHeight="1" x14ac:dyDescent="0.25">
      <c r="A861" s="10"/>
      <c r="B861" s="12"/>
      <c r="C861" s="12"/>
      <c r="D861" s="12"/>
      <c r="E861" s="12"/>
      <c r="F861" s="12"/>
      <c r="G861" s="12"/>
      <c r="H861" s="12"/>
      <c r="I861" s="12"/>
      <c r="J861" s="12"/>
      <c r="K861" s="13"/>
      <c r="L861" s="11"/>
      <c r="M861" s="11"/>
      <c r="N861" s="12"/>
      <c r="O861" s="11"/>
      <c r="P861" s="12"/>
      <c r="Q861" s="13"/>
      <c r="R861" s="11"/>
      <c r="S861" s="11"/>
      <c r="T861" s="15"/>
      <c r="U861" s="10"/>
      <c r="V861" s="10"/>
      <c r="W861" s="10"/>
      <c r="X861" s="10"/>
      <c r="Y861" s="10"/>
      <c r="Z861" s="10"/>
    </row>
    <row r="862" spans="1:26" ht="15.75" customHeight="1" x14ac:dyDescent="0.25">
      <c r="A862" s="10"/>
      <c r="B862" s="12"/>
      <c r="C862" s="12"/>
      <c r="D862" s="12"/>
      <c r="E862" s="12"/>
      <c r="F862" s="12"/>
      <c r="G862" s="12"/>
      <c r="H862" s="12"/>
      <c r="I862" s="12"/>
      <c r="J862" s="12"/>
      <c r="K862" s="13"/>
      <c r="L862" s="11"/>
      <c r="M862" s="11"/>
      <c r="N862" s="12"/>
      <c r="O862" s="11"/>
      <c r="P862" s="12"/>
      <c r="Q862" s="13"/>
      <c r="R862" s="11"/>
      <c r="S862" s="11"/>
      <c r="T862" s="15"/>
      <c r="U862" s="10"/>
      <c r="V862" s="10"/>
      <c r="W862" s="10"/>
      <c r="X862" s="10"/>
      <c r="Y862" s="10"/>
      <c r="Z862" s="10"/>
    </row>
    <row r="863" spans="1:26" ht="15.75" customHeight="1" x14ac:dyDescent="0.25">
      <c r="A863" s="10"/>
      <c r="B863" s="12"/>
      <c r="C863" s="12"/>
      <c r="D863" s="12"/>
      <c r="E863" s="12"/>
      <c r="F863" s="12"/>
      <c r="G863" s="12"/>
      <c r="H863" s="12"/>
      <c r="I863" s="12"/>
      <c r="J863" s="12"/>
      <c r="K863" s="13"/>
      <c r="L863" s="11"/>
      <c r="M863" s="11"/>
      <c r="N863" s="12"/>
      <c r="O863" s="11"/>
      <c r="P863" s="12"/>
      <c r="Q863" s="13"/>
      <c r="R863" s="11"/>
      <c r="S863" s="11"/>
      <c r="T863" s="15"/>
      <c r="U863" s="10"/>
      <c r="V863" s="10"/>
      <c r="W863" s="10"/>
      <c r="X863" s="10"/>
      <c r="Y863" s="10"/>
      <c r="Z863" s="10"/>
    </row>
    <row r="864" spans="1:26" ht="15.75" customHeight="1" x14ac:dyDescent="0.25">
      <c r="A864" s="10"/>
      <c r="B864" s="12"/>
      <c r="C864" s="12"/>
      <c r="D864" s="12"/>
      <c r="E864" s="12"/>
      <c r="F864" s="12"/>
      <c r="G864" s="12"/>
      <c r="H864" s="12"/>
      <c r="I864" s="12"/>
      <c r="J864" s="12"/>
      <c r="K864" s="13"/>
      <c r="L864" s="11"/>
      <c r="M864" s="11"/>
      <c r="N864" s="12"/>
      <c r="O864" s="11"/>
      <c r="P864" s="12"/>
      <c r="Q864" s="13"/>
      <c r="R864" s="11"/>
      <c r="S864" s="11"/>
      <c r="T864" s="15"/>
      <c r="U864" s="10"/>
      <c r="V864" s="10"/>
      <c r="W864" s="10"/>
      <c r="X864" s="10"/>
      <c r="Y864" s="10"/>
      <c r="Z864" s="10"/>
    </row>
    <row r="865" spans="1:26" ht="15.75" customHeight="1" x14ac:dyDescent="0.25">
      <c r="A865" s="10"/>
      <c r="B865" s="12"/>
      <c r="C865" s="12"/>
      <c r="D865" s="12"/>
      <c r="E865" s="12"/>
      <c r="F865" s="12"/>
      <c r="G865" s="12"/>
      <c r="H865" s="12"/>
      <c r="I865" s="12"/>
      <c r="J865" s="12"/>
      <c r="K865" s="13"/>
      <c r="L865" s="11"/>
      <c r="M865" s="11"/>
      <c r="N865" s="12"/>
      <c r="O865" s="11"/>
      <c r="P865" s="12"/>
      <c r="Q865" s="13"/>
      <c r="R865" s="11"/>
      <c r="S865" s="11"/>
      <c r="T865" s="15"/>
      <c r="U865" s="10"/>
      <c r="V865" s="10"/>
      <c r="W865" s="10"/>
      <c r="X865" s="10"/>
      <c r="Y865" s="10"/>
      <c r="Z865" s="10"/>
    </row>
    <row r="866" spans="1:26" ht="15.75" customHeight="1" x14ac:dyDescent="0.25">
      <c r="A866" s="10"/>
      <c r="B866" s="12"/>
      <c r="C866" s="12"/>
      <c r="D866" s="12"/>
      <c r="E866" s="12"/>
      <c r="F866" s="12"/>
      <c r="G866" s="12"/>
      <c r="H866" s="12"/>
      <c r="I866" s="12"/>
      <c r="J866" s="12"/>
      <c r="K866" s="13"/>
      <c r="L866" s="11"/>
      <c r="M866" s="11"/>
      <c r="N866" s="12"/>
      <c r="O866" s="11"/>
      <c r="P866" s="12"/>
      <c r="Q866" s="13"/>
      <c r="R866" s="11"/>
      <c r="S866" s="11"/>
      <c r="T866" s="15"/>
      <c r="U866" s="10"/>
      <c r="V866" s="10"/>
      <c r="W866" s="10"/>
      <c r="X866" s="10"/>
      <c r="Y866" s="10"/>
      <c r="Z866" s="10"/>
    </row>
    <row r="867" spans="1:26" ht="15.75" customHeight="1" x14ac:dyDescent="0.25">
      <c r="A867" s="10"/>
      <c r="B867" s="12"/>
      <c r="C867" s="12"/>
      <c r="D867" s="12"/>
      <c r="E867" s="12"/>
      <c r="F867" s="12"/>
      <c r="G867" s="12"/>
      <c r="H867" s="12"/>
      <c r="I867" s="12"/>
      <c r="J867" s="12"/>
      <c r="K867" s="13"/>
      <c r="L867" s="11"/>
      <c r="M867" s="11"/>
      <c r="N867" s="12"/>
      <c r="O867" s="11"/>
      <c r="P867" s="12"/>
      <c r="Q867" s="13"/>
      <c r="R867" s="11"/>
      <c r="S867" s="11"/>
      <c r="T867" s="15"/>
      <c r="U867" s="10"/>
      <c r="V867" s="10"/>
      <c r="W867" s="10"/>
      <c r="X867" s="10"/>
      <c r="Y867" s="10"/>
      <c r="Z867" s="10"/>
    </row>
    <row r="868" spans="1:26" ht="15.75" customHeight="1" x14ac:dyDescent="0.25">
      <c r="A868" s="10"/>
      <c r="B868" s="12"/>
      <c r="C868" s="12"/>
      <c r="D868" s="12"/>
      <c r="E868" s="12"/>
      <c r="F868" s="12"/>
      <c r="G868" s="12"/>
      <c r="H868" s="12"/>
      <c r="I868" s="12"/>
      <c r="J868" s="12"/>
      <c r="K868" s="13"/>
      <c r="L868" s="11"/>
      <c r="M868" s="11"/>
      <c r="N868" s="12"/>
      <c r="O868" s="11"/>
      <c r="P868" s="12"/>
      <c r="Q868" s="13"/>
      <c r="R868" s="11"/>
      <c r="S868" s="11"/>
      <c r="T868" s="15"/>
      <c r="U868" s="10"/>
      <c r="V868" s="10"/>
      <c r="W868" s="10"/>
      <c r="X868" s="10"/>
      <c r="Y868" s="10"/>
      <c r="Z868" s="10"/>
    </row>
    <row r="869" spans="1:26" ht="15.75" customHeight="1" x14ac:dyDescent="0.25">
      <c r="A869" s="10"/>
      <c r="B869" s="12"/>
      <c r="C869" s="12"/>
      <c r="D869" s="12"/>
      <c r="E869" s="12"/>
      <c r="F869" s="12"/>
      <c r="G869" s="12"/>
      <c r="H869" s="12"/>
      <c r="I869" s="12"/>
      <c r="J869" s="12"/>
      <c r="K869" s="13"/>
      <c r="L869" s="11"/>
      <c r="M869" s="11"/>
      <c r="N869" s="12"/>
      <c r="O869" s="11"/>
      <c r="P869" s="12"/>
      <c r="Q869" s="13"/>
      <c r="R869" s="11"/>
      <c r="S869" s="11"/>
      <c r="T869" s="15"/>
      <c r="U869" s="10"/>
      <c r="V869" s="10"/>
      <c r="W869" s="10"/>
      <c r="X869" s="10"/>
      <c r="Y869" s="10"/>
      <c r="Z869" s="10"/>
    </row>
    <row r="870" spans="1:26" ht="15.75" customHeight="1" x14ac:dyDescent="0.25">
      <c r="A870" s="10"/>
      <c r="B870" s="12"/>
      <c r="C870" s="12"/>
      <c r="D870" s="12"/>
      <c r="E870" s="12"/>
      <c r="F870" s="12"/>
      <c r="G870" s="12"/>
      <c r="H870" s="12"/>
      <c r="I870" s="12"/>
      <c r="J870" s="12"/>
      <c r="K870" s="13"/>
      <c r="L870" s="11"/>
      <c r="M870" s="11"/>
      <c r="N870" s="12"/>
      <c r="O870" s="11"/>
      <c r="P870" s="12"/>
      <c r="Q870" s="13"/>
      <c r="R870" s="11"/>
      <c r="S870" s="11"/>
      <c r="T870" s="15"/>
      <c r="U870" s="10"/>
      <c r="V870" s="10"/>
      <c r="W870" s="10"/>
      <c r="X870" s="10"/>
      <c r="Y870" s="10"/>
      <c r="Z870" s="10"/>
    </row>
    <row r="871" spans="1:26" ht="15.75" customHeight="1" x14ac:dyDescent="0.25">
      <c r="A871" s="10"/>
      <c r="B871" s="12"/>
      <c r="C871" s="12"/>
      <c r="D871" s="12"/>
      <c r="E871" s="12"/>
      <c r="F871" s="12"/>
      <c r="G871" s="12"/>
      <c r="H871" s="12"/>
      <c r="I871" s="12"/>
      <c r="J871" s="12"/>
      <c r="K871" s="13"/>
      <c r="L871" s="11"/>
      <c r="M871" s="11"/>
      <c r="N871" s="12"/>
      <c r="O871" s="11"/>
      <c r="P871" s="12"/>
      <c r="Q871" s="13"/>
      <c r="R871" s="11"/>
      <c r="S871" s="11"/>
      <c r="T871" s="15"/>
      <c r="U871" s="10"/>
      <c r="V871" s="10"/>
      <c r="W871" s="10"/>
      <c r="X871" s="10"/>
      <c r="Y871" s="10"/>
      <c r="Z871" s="10"/>
    </row>
    <row r="872" spans="1:26" ht="15.75" customHeight="1" x14ac:dyDescent="0.25">
      <c r="A872" s="10"/>
      <c r="B872" s="12"/>
      <c r="C872" s="12"/>
      <c r="D872" s="12"/>
      <c r="E872" s="12"/>
      <c r="F872" s="12"/>
      <c r="G872" s="12"/>
      <c r="H872" s="12"/>
      <c r="I872" s="12"/>
      <c r="J872" s="12"/>
      <c r="K872" s="13"/>
      <c r="L872" s="11"/>
      <c r="M872" s="11"/>
      <c r="N872" s="12"/>
      <c r="O872" s="11"/>
      <c r="P872" s="12"/>
      <c r="Q872" s="13"/>
      <c r="R872" s="11"/>
      <c r="S872" s="11"/>
      <c r="T872" s="15"/>
      <c r="U872" s="10"/>
      <c r="V872" s="10"/>
      <c r="W872" s="10"/>
      <c r="X872" s="10"/>
      <c r="Y872" s="10"/>
      <c r="Z872" s="10"/>
    </row>
    <row r="873" spans="1:26" ht="15.75" customHeight="1" x14ac:dyDescent="0.25">
      <c r="A873" s="10"/>
      <c r="B873" s="12"/>
      <c r="C873" s="12"/>
      <c r="D873" s="12"/>
      <c r="E873" s="12"/>
      <c r="F873" s="12"/>
      <c r="G873" s="12"/>
      <c r="H873" s="12"/>
      <c r="I873" s="12"/>
      <c r="J873" s="12"/>
      <c r="K873" s="13"/>
      <c r="L873" s="11"/>
      <c r="M873" s="11"/>
      <c r="N873" s="12"/>
      <c r="O873" s="11"/>
      <c r="P873" s="12"/>
      <c r="Q873" s="13"/>
      <c r="R873" s="11"/>
      <c r="S873" s="11"/>
      <c r="T873" s="15"/>
      <c r="U873" s="10"/>
      <c r="V873" s="10"/>
      <c r="W873" s="10"/>
      <c r="X873" s="10"/>
      <c r="Y873" s="10"/>
      <c r="Z873" s="10"/>
    </row>
    <row r="874" spans="1:26" ht="15.75" customHeight="1" x14ac:dyDescent="0.25">
      <c r="A874" s="10"/>
      <c r="B874" s="12"/>
      <c r="C874" s="12"/>
      <c r="D874" s="12"/>
      <c r="E874" s="12"/>
      <c r="F874" s="12"/>
      <c r="G874" s="12"/>
      <c r="H874" s="12"/>
      <c r="I874" s="12"/>
      <c r="J874" s="12"/>
      <c r="K874" s="13"/>
      <c r="L874" s="11"/>
      <c r="M874" s="11"/>
      <c r="N874" s="12"/>
      <c r="O874" s="11"/>
      <c r="P874" s="12"/>
      <c r="Q874" s="13"/>
      <c r="R874" s="11"/>
      <c r="S874" s="11"/>
      <c r="T874" s="15"/>
      <c r="U874" s="10"/>
      <c r="V874" s="10"/>
      <c r="W874" s="10"/>
      <c r="X874" s="10"/>
      <c r="Y874" s="10"/>
      <c r="Z874" s="10"/>
    </row>
    <row r="875" spans="1:26" ht="15.75" customHeight="1" x14ac:dyDescent="0.25">
      <c r="A875" s="10"/>
      <c r="B875" s="12"/>
      <c r="C875" s="12"/>
      <c r="D875" s="12"/>
      <c r="E875" s="12"/>
      <c r="F875" s="12"/>
      <c r="G875" s="12"/>
      <c r="H875" s="12"/>
      <c r="I875" s="12"/>
      <c r="J875" s="12"/>
      <c r="K875" s="13"/>
      <c r="L875" s="11"/>
      <c r="M875" s="11"/>
      <c r="N875" s="12"/>
      <c r="O875" s="11"/>
      <c r="P875" s="12"/>
      <c r="Q875" s="13"/>
      <c r="R875" s="11"/>
      <c r="S875" s="11"/>
      <c r="T875" s="15"/>
      <c r="U875" s="10"/>
      <c r="V875" s="10"/>
      <c r="W875" s="10"/>
      <c r="X875" s="10"/>
      <c r="Y875" s="10"/>
      <c r="Z875" s="10"/>
    </row>
    <row r="876" spans="1:26" ht="15.75" customHeight="1" x14ac:dyDescent="0.25">
      <c r="A876" s="10"/>
      <c r="B876" s="12"/>
      <c r="C876" s="12"/>
      <c r="D876" s="12"/>
      <c r="E876" s="12"/>
      <c r="F876" s="12"/>
      <c r="G876" s="12"/>
      <c r="H876" s="12"/>
      <c r="I876" s="12"/>
      <c r="J876" s="12"/>
      <c r="K876" s="13"/>
      <c r="L876" s="11"/>
      <c r="M876" s="11"/>
      <c r="N876" s="12"/>
      <c r="O876" s="11"/>
      <c r="P876" s="12"/>
      <c r="Q876" s="13"/>
      <c r="R876" s="11"/>
      <c r="S876" s="11"/>
      <c r="T876" s="15"/>
      <c r="U876" s="10"/>
      <c r="V876" s="10"/>
      <c r="W876" s="10"/>
      <c r="X876" s="10"/>
      <c r="Y876" s="10"/>
      <c r="Z876" s="10"/>
    </row>
    <row r="877" spans="1:26" ht="15.75" customHeight="1" x14ac:dyDescent="0.25">
      <c r="A877" s="10"/>
      <c r="B877" s="12"/>
      <c r="C877" s="12"/>
      <c r="D877" s="12"/>
      <c r="E877" s="12"/>
      <c r="F877" s="12"/>
      <c r="G877" s="12"/>
      <c r="H877" s="12"/>
      <c r="I877" s="12"/>
      <c r="J877" s="12"/>
      <c r="K877" s="13"/>
      <c r="L877" s="11"/>
      <c r="M877" s="11"/>
      <c r="N877" s="12"/>
      <c r="O877" s="11"/>
      <c r="P877" s="12"/>
      <c r="Q877" s="13"/>
      <c r="R877" s="11"/>
      <c r="S877" s="11"/>
      <c r="T877" s="15"/>
      <c r="U877" s="10"/>
      <c r="V877" s="10"/>
      <c r="W877" s="10"/>
      <c r="X877" s="10"/>
      <c r="Y877" s="10"/>
      <c r="Z877" s="10"/>
    </row>
    <row r="878" spans="1:26" ht="15.75" customHeight="1" x14ac:dyDescent="0.25">
      <c r="A878" s="10"/>
      <c r="B878" s="12"/>
      <c r="C878" s="12"/>
      <c r="D878" s="12"/>
      <c r="E878" s="12"/>
      <c r="F878" s="12"/>
      <c r="G878" s="12"/>
      <c r="H878" s="12"/>
      <c r="I878" s="12"/>
      <c r="J878" s="12"/>
      <c r="K878" s="13"/>
      <c r="L878" s="11"/>
      <c r="M878" s="11"/>
      <c r="N878" s="12"/>
      <c r="O878" s="11"/>
      <c r="P878" s="12"/>
      <c r="Q878" s="13"/>
      <c r="R878" s="11"/>
      <c r="S878" s="11"/>
      <c r="T878" s="15"/>
      <c r="U878" s="10"/>
      <c r="V878" s="10"/>
      <c r="W878" s="10"/>
      <c r="X878" s="10"/>
      <c r="Y878" s="10"/>
      <c r="Z878" s="10"/>
    </row>
    <row r="879" spans="1:26" ht="15.75" customHeight="1" x14ac:dyDescent="0.25">
      <c r="A879" s="10"/>
      <c r="B879" s="12"/>
      <c r="C879" s="12"/>
      <c r="D879" s="12"/>
      <c r="E879" s="12"/>
      <c r="F879" s="12"/>
      <c r="G879" s="12"/>
      <c r="H879" s="12"/>
      <c r="I879" s="12"/>
      <c r="J879" s="12"/>
      <c r="K879" s="13"/>
      <c r="L879" s="11"/>
      <c r="M879" s="11"/>
      <c r="N879" s="12"/>
      <c r="O879" s="11"/>
      <c r="P879" s="12"/>
      <c r="Q879" s="13"/>
      <c r="R879" s="11"/>
      <c r="S879" s="11"/>
      <c r="T879" s="15"/>
      <c r="U879" s="10"/>
      <c r="V879" s="10"/>
      <c r="W879" s="10"/>
      <c r="X879" s="10"/>
      <c r="Y879" s="10"/>
      <c r="Z879" s="10"/>
    </row>
    <row r="880" spans="1:26" ht="15.75" customHeight="1" x14ac:dyDescent="0.25">
      <c r="A880" s="10"/>
      <c r="B880" s="12"/>
      <c r="C880" s="12"/>
      <c r="D880" s="12"/>
      <c r="E880" s="12"/>
      <c r="F880" s="12"/>
      <c r="G880" s="12"/>
      <c r="H880" s="12"/>
      <c r="I880" s="12"/>
      <c r="J880" s="12"/>
      <c r="K880" s="13"/>
      <c r="L880" s="11"/>
      <c r="M880" s="11"/>
      <c r="N880" s="12"/>
      <c r="O880" s="11"/>
      <c r="P880" s="12"/>
      <c r="Q880" s="13"/>
      <c r="R880" s="11"/>
      <c r="S880" s="11"/>
      <c r="T880" s="15"/>
      <c r="U880" s="10"/>
      <c r="V880" s="10"/>
      <c r="W880" s="10"/>
      <c r="X880" s="10"/>
      <c r="Y880" s="10"/>
      <c r="Z880" s="10"/>
    </row>
    <row r="881" spans="1:26" ht="15.75" customHeight="1" x14ac:dyDescent="0.25">
      <c r="A881" s="10"/>
      <c r="B881" s="12"/>
      <c r="C881" s="12"/>
      <c r="D881" s="12"/>
      <c r="E881" s="12"/>
      <c r="F881" s="12"/>
      <c r="G881" s="12"/>
      <c r="H881" s="12"/>
      <c r="I881" s="12"/>
      <c r="J881" s="12"/>
      <c r="K881" s="13"/>
      <c r="L881" s="11"/>
      <c r="M881" s="11"/>
      <c r="N881" s="12"/>
      <c r="O881" s="11"/>
      <c r="P881" s="12"/>
      <c r="Q881" s="13"/>
      <c r="R881" s="11"/>
      <c r="S881" s="11"/>
      <c r="T881" s="15"/>
      <c r="U881" s="10"/>
      <c r="V881" s="10"/>
      <c r="W881" s="10"/>
      <c r="X881" s="10"/>
      <c r="Y881" s="10"/>
      <c r="Z881" s="10"/>
    </row>
    <row r="882" spans="1:26" ht="15.75" customHeight="1" x14ac:dyDescent="0.25">
      <c r="A882" s="10"/>
      <c r="B882" s="12"/>
      <c r="C882" s="12"/>
      <c r="D882" s="12"/>
      <c r="E882" s="12"/>
      <c r="F882" s="12"/>
      <c r="G882" s="12"/>
      <c r="H882" s="12"/>
      <c r="I882" s="12"/>
      <c r="J882" s="12"/>
      <c r="K882" s="13"/>
      <c r="L882" s="11"/>
      <c r="M882" s="11"/>
      <c r="N882" s="12"/>
      <c r="O882" s="11"/>
      <c r="P882" s="12"/>
      <c r="Q882" s="13"/>
      <c r="R882" s="11"/>
      <c r="S882" s="11"/>
      <c r="T882" s="15"/>
      <c r="U882" s="10"/>
      <c r="V882" s="10"/>
      <c r="W882" s="10"/>
      <c r="X882" s="10"/>
      <c r="Y882" s="10"/>
      <c r="Z882" s="10"/>
    </row>
    <row r="883" spans="1:26" ht="15.75" customHeight="1" x14ac:dyDescent="0.25">
      <c r="A883" s="10"/>
      <c r="B883" s="12"/>
      <c r="C883" s="12"/>
      <c r="D883" s="12"/>
      <c r="E883" s="12"/>
      <c r="F883" s="12"/>
      <c r="G883" s="12"/>
      <c r="H883" s="12"/>
      <c r="I883" s="12"/>
      <c r="J883" s="12"/>
      <c r="K883" s="13"/>
      <c r="L883" s="11"/>
      <c r="M883" s="11"/>
      <c r="N883" s="12"/>
      <c r="O883" s="11"/>
      <c r="P883" s="12"/>
      <c r="Q883" s="13"/>
      <c r="R883" s="11"/>
      <c r="S883" s="11"/>
      <c r="T883" s="15"/>
      <c r="U883" s="10"/>
      <c r="V883" s="10"/>
      <c r="W883" s="10"/>
      <c r="X883" s="10"/>
      <c r="Y883" s="10"/>
      <c r="Z883" s="10"/>
    </row>
    <row r="884" spans="1:26" ht="15.75" customHeight="1" x14ac:dyDescent="0.25">
      <c r="A884" s="10"/>
      <c r="B884" s="12"/>
      <c r="C884" s="12"/>
      <c r="D884" s="12"/>
      <c r="E884" s="12"/>
      <c r="F884" s="12"/>
      <c r="G884" s="12"/>
      <c r="H884" s="12"/>
      <c r="I884" s="12"/>
      <c r="J884" s="12"/>
      <c r="K884" s="13"/>
      <c r="L884" s="11"/>
      <c r="M884" s="11"/>
      <c r="N884" s="12"/>
      <c r="O884" s="11"/>
      <c r="P884" s="12"/>
      <c r="Q884" s="13"/>
      <c r="R884" s="11"/>
      <c r="S884" s="11"/>
      <c r="T884" s="15"/>
      <c r="U884" s="10"/>
      <c r="V884" s="10"/>
      <c r="W884" s="10"/>
      <c r="X884" s="10"/>
      <c r="Y884" s="10"/>
      <c r="Z884" s="10"/>
    </row>
    <row r="885" spans="1:26" ht="15.75" customHeight="1" x14ac:dyDescent="0.25">
      <c r="A885" s="10"/>
      <c r="B885" s="12"/>
      <c r="C885" s="12"/>
      <c r="D885" s="12"/>
      <c r="E885" s="12"/>
      <c r="F885" s="12"/>
      <c r="G885" s="12"/>
      <c r="H885" s="12"/>
      <c r="I885" s="12"/>
      <c r="J885" s="12"/>
      <c r="K885" s="13"/>
      <c r="L885" s="11"/>
      <c r="M885" s="11"/>
      <c r="N885" s="12"/>
      <c r="O885" s="11"/>
      <c r="P885" s="12"/>
      <c r="Q885" s="13"/>
      <c r="R885" s="11"/>
      <c r="S885" s="11"/>
      <c r="T885" s="15"/>
      <c r="U885" s="10"/>
      <c r="V885" s="10"/>
      <c r="W885" s="10"/>
      <c r="X885" s="10"/>
      <c r="Y885" s="10"/>
      <c r="Z885" s="10"/>
    </row>
    <row r="886" spans="1:26" ht="15.75" customHeight="1" x14ac:dyDescent="0.25">
      <c r="A886" s="10"/>
      <c r="B886" s="12"/>
      <c r="C886" s="12"/>
      <c r="D886" s="12"/>
      <c r="E886" s="12"/>
      <c r="F886" s="12"/>
      <c r="G886" s="12"/>
      <c r="H886" s="12"/>
      <c r="I886" s="12"/>
      <c r="J886" s="12"/>
      <c r="K886" s="13"/>
      <c r="L886" s="11"/>
      <c r="M886" s="11"/>
      <c r="N886" s="12"/>
      <c r="O886" s="11"/>
      <c r="P886" s="12"/>
      <c r="Q886" s="13"/>
      <c r="R886" s="11"/>
      <c r="S886" s="11"/>
      <c r="T886" s="15"/>
      <c r="U886" s="10"/>
      <c r="V886" s="10"/>
      <c r="W886" s="10"/>
      <c r="X886" s="10"/>
      <c r="Y886" s="10"/>
      <c r="Z886" s="10"/>
    </row>
    <row r="887" spans="1:26" ht="15.75" customHeight="1" x14ac:dyDescent="0.25">
      <c r="A887" s="10"/>
      <c r="B887" s="12"/>
      <c r="C887" s="12"/>
      <c r="D887" s="12"/>
      <c r="E887" s="12"/>
      <c r="F887" s="12"/>
      <c r="G887" s="12"/>
      <c r="H887" s="12"/>
      <c r="I887" s="12"/>
      <c r="J887" s="12"/>
      <c r="K887" s="13"/>
      <c r="L887" s="11"/>
      <c r="M887" s="11"/>
      <c r="N887" s="12"/>
      <c r="O887" s="11"/>
      <c r="P887" s="12"/>
      <c r="Q887" s="13"/>
      <c r="R887" s="11"/>
      <c r="S887" s="11"/>
      <c r="T887" s="15"/>
      <c r="U887" s="10"/>
      <c r="V887" s="10"/>
      <c r="W887" s="10"/>
      <c r="X887" s="10"/>
      <c r="Y887" s="10"/>
      <c r="Z887" s="10"/>
    </row>
    <row r="888" spans="1:26" ht="15.75" customHeight="1" x14ac:dyDescent="0.25">
      <c r="A888" s="10"/>
      <c r="B888" s="12"/>
      <c r="C888" s="12"/>
      <c r="D888" s="12"/>
      <c r="E888" s="12"/>
      <c r="F888" s="12"/>
      <c r="G888" s="12"/>
      <c r="H888" s="12"/>
      <c r="I888" s="12"/>
      <c r="J888" s="12"/>
      <c r="K888" s="13"/>
      <c r="L888" s="11"/>
      <c r="M888" s="11"/>
      <c r="N888" s="12"/>
      <c r="O888" s="11"/>
      <c r="P888" s="12"/>
      <c r="Q888" s="13"/>
      <c r="R888" s="11"/>
      <c r="S888" s="11"/>
      <c r="T888" s="15"/>
      <c r="U888" s="10"/>
      <c r="V888" s="10"/>
      <c r="W888" s="10"/>
      <c r="X888" s="10"/>
      <c r="Y888" s="10"/>
      <c r="Z888" s="10"/>
    </row>
    <row r="889" spans="1:26" ht="15.75" customHeight="1" x14ac:dyDescent="0.25">
      <c r="A889" s="10"/>
      <c r="B889" s="12"/>
      <c r="C889" s="12"/>
      <c r="D889" s="12"/>
      <c r="E889" s="12"/>
      <c r="F889" s="12"/>
      <c r="G889" s="12"/>
      <c r="H889" s="12"/>
      <c r="I889" s="12"/>
      <c r="J889" s="12"/>
      <c r="K889" s="13"/>
      <c r="L889" s="11"/>
      <c r="M889" s="11"/>
      <c r="N889" s="12"/>
      <c r="O889" s="11"/>
      <c r="P889" s="12"/>
      <c r="Q889" s="13"/>
      <c r="R889" s="11"/>
      <c r="S889" s="11"/>
      <c r="T889" s="15"/>
      <c r="U889" s="10"/>
      <c r="V889" s="10"/>
      <c r="W889" s="10"/>
      <c r="X889" s="10"/>
      <c r="Y889" s="10"/>
      <c r="Z889" s="10"/>
    </row>
    <row r="890" spans="1:26" ht="15.75" customHeight="1" x14ac:dyDescent="0.25">
      <c r="A890" s="10"/>
      <c r="B890" s="12"/>
      <c r="C890" s="12"/>
      <c r="D890" s="12"/>
      <c r="E890" s="12"/>
      <c r="F890" s="12"/>
      <c r="G890" s="12"/>
      <c r="H890" s="12"/>
      <c r="I890" s="12"/>
      <c r="J890" s="12"/>
      <c r="K890" s="13"/>
      <c r="L890" s="11"/>
      <c r="M890" s="11"/>
      <c r="N890" s="12"/>
      <c r="O890" s="11"/>
      <c r="P890" s="12"/>
      <c r="Q890" s="13"/>
      <c r="R890" s="11"/>
      <c r="S890" s="11"/>
      <c r="T890" s="15"/>
      <c r="U890" s="10"/>
      <c r="V890" s="10"/>
      <c r="W890" s="10"/>
      <c r="X890" s="10"/>
      <c r="Y890" s="10"/>
      <c r="Z890" s="10"/>
    </row>
    <row r="891" spans="1:26" ht="15.75" customHeight="1" x14ac:dyDescent="0.25">
      <c r="A891" s="10"/>
      <c r="B891" s="12"/>
      <c r="C891" s="12"/>
      <c r="D891" s="12"/>
      <c r="E891" s="12"/>
      <c r="F891" s="12"/>
      <c r="G891" s="12"/>
      <c r="H891" s="12"/>
      <c r="I891" s="12"/>
      <c r="J891" s="12"/>
      <c r="K891" s="13"/>
      <c r="L891" s="11"/>
      <c r="M891" s="11"/>
      <c r="N891" s="12"/>
      <c r="O891" s="11"/>
      <c r="P891" s="12"/>
      <c r="Q891" s="13"/>
      <c r="R891" s="11"/>
      <c r="S891" s="11"/>
      <c r="T891" s="15"/>
      <c r="U891" s="10"/>
      <c r="V891" s="10"/>
      <c r="W891" s="10"/>
      <c r="X891" s="10"/>
      <c r="Y891" s="10"/>
      <c r="Z891" s="10"/>
    </row>
    <row r="892" spans="1:26" ht="15.75" customHeight="1" x14ac:dyDescent="0.25">
      <c r="A892" s="10"/>
      <c r="B892" s="12"/>
      <c r="C892" s="12"/>
      <c r="D892" s="12"/>
      <c r="E892" s="12"/>
      <c r="F892" s="12"/>
      <c r="G892" s="12"/>
      <c r="H892" s="12"/>
      <c r="I892" s="12"/>
      <c r="J892" s="12"/>
      <c r="K892" s="13"/>
      <c r="L892" s="11"/>
      <c r="M892" s="11"/>
      <c r="N892" s="12"/>
      <c r="O892" s="11"/>
      <c r="P892" s="12"/>
      <c r="Q892" s="13"/>
      <c r="R892" s="11"/>
      <c r="S892" s="11"/>
      <c r="T892" s="15"/>
      <c r="U892" s="10"/>
      <c r="V892" s="10"/>
      <c r="W892" s="10"/>
      <c r="X892" s="10"/>
      <c r="Y892" s="10"/>
      <c r="Z892" s="10"/>
    </row>
    <row r="893" spans="1:26" ht="15.75" customHeight="1" x14ac:dyDescent="0.25">
      <c r="A893" s="10"/>
      <c r="B893" s="12"/>
      <c r="C893" s="12"/>
      <c r="D893" s="12"/>
      <c r="E893" s="12"/>
      <c r="F893" s="12"/>
      <c r="G893" s="12"/>
      <c r="H893" s="12"/>
      <c r="I893" s="12"/>
      <c r="J893" s="12"/>
      <c r="K893" s="13"/>
      <c r="L893" s="11"/>
      <c r="M893" s="11"/>
      <c r="N893" s="12"/>
      <c r="O893" s="11"/>
      <c r="P893" s="12"/>
      <c r="Q893" s="13"/>
      <c r="R893" s="11"/>
      <c r="S893" s="11"/>
      <c r="T893" s="15"/>
      <c r="U893" s="10"/>
      <c r="V893" s="10"/>
      <c r="W893" s="10"/>
      <c r="X893" s="10"/>
      <c r="Y893" s="10"/>
      <c r="Z893" s="10"/>
    </row>
    <row r="894" spans="1:26" ht="15.75" customHeight="1" x14ac:dyDescent="0.25">
      <c r="A894" s="10"/>
      <c r="B894" s="12"/>
      <c r="C894" s="12"/>
      <c r="D894" s="12"/>
      <c r="E894" s="12"/>
      <c r="F894" s="12"/>
      <c r="G894" s="12"/>
      <c r="H894" s="12"/>
      <c r="I894" s="12"/>
      <c r="J894" s="12"/>
      <c r="K894" s="13"/>
      <c r="L894" s="11"/>
      <c r="M894" s="11"/>
      <c r="N894" s="12"/>
      <c r="O894" s="11"/>
      <c r="P894" s="12"/>
      <c r="Q894" s="13"/>
      <c r="R894" s="11"/>
      <c r="S894" s="11"/>
      <c r="T894" s="15"/>
      <c r="U894" s="10"/>
      <c r="V894" s="10"/>
      <c r="W894" s="10"/>
      <c r="X894" s="10"/>
      <c r="Y894" s="10"/>
      <c r="Z894" s="10"/>
    </row>
    <row r="895" spans="1:26" ht="15.75" customHeight="1" x14ac:dyDescent="0.25">
      <c r="A895" s="10"/>
      <c r="B895" s="12"/>
      <c r="C895" s="12"/>
      <c r="D895" s="12"/>
      <c r="E895" s="12"/>
      <c r="F895" s="12"/>
      <c r="G895" s="12"/>
      <c r="H895" s="12"/>
      <c r="I895" s="12"/>
      <c r="J895" s="12"/>
      <c r="K895" s="13"/>
      <c r="L895" s="11"/>
      <c r="M895" s="11"/>
      <c r="N895" s="12"/>
      <c r="O895" s="11"/>
      <c r="P895" s="12"/>
      <c r="Q895" s="13"/>
      <c r="R895" s="11"/>
      <c r="S895" s="11"/>
      <c r="T895" s="15"/>
      <c r="U895" s="10"/>
      <c r="V895" s="10"/>
      <c r="W895" s="10"/>
      <c r="X895" s="10"/>
      <c r="Y895" s="10"/>
      <c r="Z895" s="10"/>
    </row>
    <row r="896" spans="1:26" ht="15.75" customHeight="1" x14ac:dyDescent="0.25">
      <c r="A896" s="10"/>
      <c r="B896" s="12"/>
      <c r="C896" s="12"/>
      <c r="D896" s="12"/>
      <c r="E896" s="12"/>
      <c r="F896" s="12"/>
      <c r="G896" s="12"/>
      <c r="H896" s="12"/>
      <c r="I896" s="12"/>
      <c r="J896" s="12"/>
      <c r="K896" s="13"/>
      <c r="L896" s="11"/>
      <c r="M896" s="11"/>
      <c r="N896" s="12"/>
      <c r="O896" s="11"/>
      <c r="P896" s="12"/>
      <c r="Q896" s="13"/>
      <c r="R896" s="11"/>
      <c r="S896" s="11"/>
      <c r="T896" s="15"/>
      <c r="U896" s="10"/>
      <c r="V896" s="10"/>
      <c r="W896" s="10"/>
      <c r="X896" s="10"/>
      <c r="Y896" s="10"/>
      <c r="Z896" s="10"/>
    </row>
    <row r="897" spans="1:26" ht="15.75" customHeight="1" x14ac:dyDescent="0.25">
      <c r="A897" s="10"/>
      <c r="B897" s="12"/>
      <c r="C897" s="12"/>
      <c r="D897" s="12"/>
      <c r="E897" s="12"/>
      <c r="F897" s="12"/>
      <c r="G897" s="12"/>
      <c r="H897" s="12"/>
      <c r="I897" s="12"/>
      <c r="J897" s="12"/>
      <c r="K897" s="13"/>
      <c r="L897" s="11"/>
      <c r="M897" s="11"/>
      <c r="N897" s="12"/>
      <c r="O897" s="11"/>
      <c r="P897" s="12"/>
      <c r="Q897" s="13"/>
      <c r="R897" s="11"/>
      <c r="S897" s="11"/>
      <c r="T897" s="15"/>
      <c r="U897" s="10"/>
      <c r="V897" s="10"/>
      <c r="W897" s="10"/>
      <c r="X897" s="10"/>
      <c r="Y897" s="10"/>
      <c r="Z897" s="10"/>
    </row>
    <row r="898" spans="1:26" ht="15.75" customHeight="1" x14ac:dyDescent="0.25">
      <c r="A898" s="10"/>
      <c r="B898" s="12"/>
      <c r="C898" s="12"/>
      <c r="D898" s="12"/>
      <c r="E898" s="12"/>
      <c r="F898" s="12"/>
      <c r="G898" s="12"/>
      <c r="H898" s="12"/>
      <c r="I898" s="12"/>
      <c r="J898" s="12"/>
      <c r="K898" s="13"/>
      <c r="L898" s="11"/>
      <c r="M898" s="11"/>
      <c r="N898" s="12"/>
      <c r="O898" s="11"/>
      <c r="P898" s="12"/>
      <c r="Q898" s="13"/>
      <c r="R898" s="11"/>
      <c r="S898" s="11"/>
      <c r="T898" s="15"/>
      <c r="U898" s="10"/>
      <c r="V898" s="10"/>
      <c r="W898" s="10"/>
      <c r="X898" s="10"/>
      <c r="Y898" s="10"/>
      <c r="Z898" s="10"/>
    </row>
    <row r="899" spans="1:26" ht="15.75" customHeight="1" x14ac:dyDescent="0.25">
      <c r="A899" s="10"/>
      <c r="B899" s="12"/>
      <c r="C899" s="12"/>
      <c r="D899" s="12"/>
      <c r="E899" s="12"/>
      <c r="F899" s="12"/>
      <c r="G899" s="12"/>
      <c r="H899" s="12"/>
      <c r="I899" s="12"/>
      <c r="J899" s="12"/>
      <c r="K899" s="13"/>
      <c r="L899" s="11"/>
      <c r="M899" s="11"/>
      <c r="N899" s="12"/>
      <c r="O899" s="11"/>
      <c r="P899" s="12"/>
      <c r="Q899" s="13"/>
      <c r="R899" s="11"/>
      <c r="S899" s="11"/>
      <c r="T899" s="15"/>
      <c r="U899" s="10"/>
      <c r="V899" s="10"/>
      <c r="W899" s="10"/>
      <c r="X899" s="10"/>
      <c r="Y899" s="10"/>
      <c r="Z899" s="10"/>
    </row>
    <row r="900" spans="1:26" ht="15.75" customHeight="1" x14ac:dyDescent="0.25">
      <c r="A900" s="10"/>
      <c r="B900" s="12"/>
      <c r="C900" s="12"/>
      <c r="D900" s="12"/>
      <c r="E900" s="12"/>
      <c r="F900" s="12"/>
      <c r="G900" s="12"/>
      <c r="H900" s="12"/>
      <c r="I900" s="12"/>
      <c r="J900" s="12"/>
      <c r="K900" s="13"/>
      <c r="L900" s="11"/>
      <c r="M900" s="11"/>
      <c r="N900" s="12"/>
      <c r="O900" s="11"/>
      <c r="P900" s="12"/>
      <c r="Q900" s="13"/>
      <c r="R900" s="11"/>
      <c r="S900" s="11"/>
      <c r="T900" s="15"/>
      <c r="U900" s="10"/>
      <c r="V900" s="10"/>
      <c r="W900" s="10"/>
      <c r="X900" s="10"/>
      <c r="Y900" s="10"/>
      <c r="Z900" s="10"/>
    </row>
    <row r="901" spans="1:26" ht="15.75" customHeight="1" x14ac:dyDescent="0.25">
      <c r="A901" s="10"/>
      <c r="B901" s="12"/>
      <c r="C901" s="12"/>
      <c r="D901" s="12"/>
      <c r="E901" s="12"/>
      <c r="F901" s="12"/>
      <c r="G901" s="12"/>
      <c r="H901" s="12"/>
      <c r="I901" s="12"/>
      <c r="J901" s="12"/>
      <c r="K901" s="13"/>
      <c r="L901" s="11"/>
      <c r="M901" s="11"/>
      <c r="N901" s="12"/>
      <c r="O901" s="11"/>
      <c r="P901" s="12"/>
      <c r="Q901" s="13"/>
      <c r="R901" s="11"/>
      <c r="S901" s="11"/>
      <c r="T901" s="15"/>
      <c r="U901" s="10"/>
      <c r="V901" s="10"/>
      <c r="W901" s="10"/>
      <c r="X901" s="10"/>
      <c r="Y901" s="10"/>
      <c r="Z901" s="10"/>
    </row>
    <row r="902" spans="1:26" ht="15.75" customHeight="1" x14ac:dyDescent="0.25">
      <c r="A902" s="10"/>
      <c r="B902" s="12"/>
      <c r="C902" s="12"/>
      <c r="D902" s="12"/>
      <c r="E902" s="12"/>
      <c r="F902" s="12"/>
      <c r="G902" s="12"/>
      <c r="H902" s="12"/>
      <c r="I902" s="12"/>
      <c r="J902" s="12"/>
      <c r="K902" s="13"/>
      <c r="L902" s="11"/>
      <c r="M902" s="11"/>
      <c r="N902" s="12"/>
      <c r="O902" s="11"/>
      <c r="P902" s="12"/>
      <c r="Q902" s="13"/>
      <c r="R902" s="11"/>
      <c r="S902" s="11"/>
      <c r="T902" s="15"/>
      <c r="U902" s="10"/>
      <c r="V902" s="10"/>
      <c r="W902" s="10"/>
      <c r="X902" s="10"/>
      <c r="Y902" s="10"/>
      <c r="Z902" s="10"/>
    </row>
    <row r="903" spans="1:26" ht="15.75" customHeight="1" x14ac:dyDescent="0.25">
      <c r="A903" s="10"/>
      <c r="B903" s="12"/>
      <c r="C903" s="12"/>
      <c r="D903" s="12"/>
      <c r="E903" s="12"/>
      <c r="F903" s="12"/>
      <c r="G903" s="12"/>
      <c r="H903" s="12"/>
      <c r="I903" s="12"/>
      <c r="J903" s="12"/>
      <c r="K903" s="13"/>
      <c r="L903" s="11"/>
      <c r="M903" s="11"/>
      <c r="N903" s="12"/>
      <c r="O903" s="11"/>
      <c r="P903" s="12"/>
      <c r="Q903" s="13"/>
      <c r="R903" s="11"/>
      <c r="S903" s="11"/>
      <c r="T903" s="15"/>
      <c r="U903" s="10"/>
      <c r="V903" s="10"/>
      <c r="W903" s="10"/>
      <c r="X903" s="10"/>
      <c r="Y903" s="10"/>
      <c r="Z903" s="10"/>
    </row>
    <row r="904" spans="1:26" ht="15.75" customHeight="1" x14ac:dyDescent="0.25">
      <c r="A904" s="10"/>
      <c r="B904" s="12"/>
      <c r="C904" s="12"/>
      <c r="D904" s="12"/>
      <c r="E904" s="12"/>
      <c r="F904" s="12"/>
      <c r="G904" s="12"/>
      <c r="H904" s="12"/>
      <c r="I904" s="12"/>
      <c r="J904" s="12"/>
      <c r="K904" s="13"/>
      <c r="L904" s="11"/>
      <c r="M904" s="11"/>
      <c r="N904" s="12"/>
      <c r="O904" s="11"/>
      <c r="P904" s="12"/>
      <c r="Q904" s="13"/>
      <c r="R904" s="11"/>
      <c r="S904" s="11"/>
      <c r="T904" s="15"/>
      <c r="U904" s="10"/>
      <c r="V904" s="10"/>
      <c r="W904" s="10"/>
      <c r="X904" s="10"/>
      <c r="Y904" s="10"/>
      <c r="Z904" s="10"/>
    </row>
    <row r="905" spans="1:26" ht="15.75" customHeight="1" x14ac:dyDescent="0.25">
      <c r="A905" s="10"/>
      <c r="B905" s="12"/>
      <c r="C905" s="12"/>
      <c r="D905" s="12"/>
      <c r="E905" s="12"/>
      <c r="F905" s="12"/>
      <c r="G905" s="12"/>
      <c r="H905" s="12"/>
      <c r="I905" s="12"/>
      <c r="J905" s="12"/>
      <c r="K905" s="13"/>
      <c r="L905" s="11"/>
      <c r="M905" s="11"/>
      <c r="N905" s="12"/>
      <c r="O905" s="11"/>
      <c r="P905" s="12"/>
      <c r="Q905" s="13"/>
      <c r="R905" s="11"/>
      <c r="S905" s="11"/>
      <c r="T905" s="15"/>
      <c r="U905" s="10"/>
      <c r="V905" s="10"/>
      <c r="W905" s="10"/>
      <c r="X905" s="10"/>
      <c r="Y905" s="10"/>
      <c r="Z905" s="10"/>
    </row>
    <row r="906" spans="1:26" ht="15.75" customHeight="1" x14ac:dyDescent="0.25">
      <c r="A906" s="10"/>
      <c r="B906" s="12"/>
      <c r="C906" s="12"/>
      <c r="D906" s="12"/>
      <c r="E906" s="12"/>
      <c r="F906" s="12"/>
      <c r="G906" s="12"/>
      <c r="H906" s="12"/>
      <c r="I906" s="12"/>
      <c r="J906" s="12"/>
      <c r="K906" s="13"/>
      <c r="L906" s="11"/>
      <c r="M906" s="11"/>
      <c r="N906" s="12"/>
      <c r="O906" s="11"/>
      <c r="P906" s="12"/>
      <c r="Q906" s="13"/>
      <c r="R906" s="11"/>
      <c r="S906" s="11"/>
      <c r="T906" s="15"/>
      <c r="U906" s="10"/>
      <c r="V906" s="10"/>
      <c r="W906" s="10"/>
      <c r="X906" s="10"/>
      <c r="Y906" s="10"/>
      <c r="Z906" s="10"/>
    </row>
    <row r="907" spans="1:26" ht="15.75" customHeight="1" x14ac:dyDescent="0.25">
      <c r="A907" s="10"/>
      <c r="B907" s="12"/>
      <c r="C907" s="12"/>
      <c r="D907" s="12"/>
      <c r="E907" s="12"/>
      <c r="F907" s="12"/>
      <c r="G907" s="12"/>
      <c r="H907" s="12"/>
      <c r="I907" s="12"/>
      <c r="J907" s="12"/>
      <c r="K907" s="13"/>
      <c r="L907" s="11"/>
      <c r="M907" s="11"/>
      <c r="N907" s="12"/>
      <c r="O907" s="11"/>
      <c r="P907" s="12"/>
      <c r="Q907" s="13"/>
      <c r="R907" s="11"/>
      <c r="S907" s="11"/>
      <c r="T907" s="15"/>
      <c r="U907" s="10"/>
      <c r="V907" s="10"/>
      <c r="W907" s="10"/>
      <c r="X907" s="10"/>
      <c r="Y907" s="10"/>
      <c r="Z907" s="10"/>
    </row>
    <row r="908" spans="1:26" ht="15.75" customHeight="1" x14ac:dyDescent="0.25">
      <c r="A908" s="10"/>
      <c r="B908" s="12"/>
      <c r="C908" s="12"/>
      <c r="D908" s="12"/>
      <c r="E908" s="12"/>
      <c r="F908" s="12"/>
      <c r="G908" s="12"/>
      <c r="H908" s="12"/>
      <c r="I908" s="12"/>
      <c r="J908" s="12"/>
      <c r="K908" s="13"/>
      <c r="L908" s="11"/>
      <c r="M908" s="11"/>
      <c r="N908" s="12"/>
      <c r="O908" s="11"/>
      <c r="P908" s="12"/>
      <c r="Q908" s="13"/>
      <c r="R908" s="11"/>
      <c r="S908" s="11"/>
      <c r="T908" s="15"/>
      <c r="U908" s="10"/>
      <c r="V908" s="10"/>
      <c r="W908" s="10"/>
      <c r="X908" s="10"/>
      <c r="Y908" s="10"/>
      <c r="Z908" s="10"/>
    </row>
    <row r="909" spans="1:26" ht="15.75" customHeight="1" x14ac:dyDescent="0.25">
      <c r="A909" s="10"/>
      <c r="B909" s="12"/>
      <c r="C909" s="12"/>
      <c r="D909" s="12"/>
      <c r="E909" s="12"/>
      <c r="F909" s="12"/>
      <c r="G909" s="12"/>
      <c r="H909" s="12"/>
      <c r="I909" s="12"/>
      <c r="J909" s="12"/>
      <c r="K909" s="13"/>
      <c r="L909" s="11"/>
      <c r="M909" s="11"/>
      <c r="N909" s="12"/>
      <c r="O909" s="11"/>
      <c r="P909" s="12"/>
      <c r="Q909" s="13"/>
      <c r="R909" s="11"/>
      <c r="S909" s="11"/>
      <c r="T909" s="15"/>
      <c r="U909" s="10"/>
      <c r="V909" s="10"/>
      <c r="W909" s="10"/>
      <c r="X909" s="10"/>
      <c r="Y909" s="10"/>
      <c r="Z909" s="10"/>
    </row>
    <row r="910" spans="1:26" ht="15.75" customHeight="1" x14ac:dyDescent="0.25">
      <c r="A910" s="10"/>
      <c r="B910" s="12"/>
      <c r="C910" s="12"/>
      <c r="D910" s="12"/>
      <c r="E910" s="12"/>
      <c r="F910" s="12"/>
      <c r="G910" s="12"/>
      <c r="H910" s="12"/>
      <c r="I910" s="12"/>
      <c r="J910" s="12"/>
      <c r="K910" s="13"/>
      <c r="L910" s="11"/>
      <c r="M910" s="11"/>
      <c r="N910" s="12"/>
      <c r="O910" s="11"/>
      <c r="P910" s="12"/>
      <c r="Q910" s="13"/>
      <c r="R910" s="11"/>
      <c r="S910" s="11"/>
      <c r="T910" s="15"/>
      <c r="U910" s="10"/>
      <c r="V910" s="10"/>
      <c r="W910" s="10"/>
      <c r="X910" s="10"/>
      <c r="Y910" s="10"/>
      <c r="Z910" s="10"/>
    </row>
    <row r="911" spans="1:26" ht="15.75" customHeight="1" x14ac:dyDescent="0.25">
      <c r="A911" s="10"/>
      <c r="B911" s="12"/>
      <c r="C911" s="12"/>
      <c r="D911" s="12"/>
      <c r="E911" s="12"/>
      <c r="F911" s="12"/>
      <c r="G911" s="12"/>
      <c r="H911" s="12"/>
      <c r="I911" s="12"/>
      <c r="J911" s="12"/>
      <c r="K911" s="13"/>
      <c r="L911" s="11"/>
      <c r="M911" s="11"/>
      <c r="N911" s="12"/>
      <c r="O911" s="11"/>
      <c r="P911" s="12"/>
      <c r="Q911" s="13"/>
      <c r="R911" s="11"/>
      <c r="S911" s="11"/>
      <c r="T911" s="15"/>
      <c r="U911" s="10"/>
      <c r="V911" s="10"/>
      <c r="W911" s="10"/>
      <c r="X911" s="10"/>
      <c r="Y911" s="10"/>
      <c r="Z911" s="10"/>
    </row>
    <row r="912" spans="1:26" ht="15.75" customHeight="1" x14ac:dyDescent="0.25">
      <c r="A912" s="10"/>
      <c r="B912" s="12"/>
      <c r="C912" s="12"/>
      <c r="D912" s="12"/>
      <c r="E912" s="12"/>
      <c r="F912" s="12"/>
      <c r="G912" s="12"/>
      <c r="H912" s="12"/>
      <c r="I912" s="12"/>
      <c r="J912" s="12"/>
      <c r="K912" s="13"/>
      <c r="L912" s="11"/>
      <c r="M912" s="11"/>
      <c r="N912" s="12"/>
      <c r="O912" s="11"/>
      <c r="P912" s="12"/>
      <c r="Q912" s="13"/>
      <c r="R912" s="11"/>
      <c r="S912" s="11"/>
      <c r="T912" s="15"/>
      <c r="U912" s="10"/>
      <c r="V912" s="10"/>
      <c r="W912" s="10"/>
      <c r="X912" s="10"/>
      <c r="Y912" s="10"/>
      <c r="Z912" s="10"/>
    </row>
    <row r="913" spans="1:26" ht="15.75" customHeight="1" x14ac:dyDescent="0.25">
      <c r="A913" s="10"/>
      <c r="B913" s="12"/>
      <c r="C913" s="12"/>
      <c r="D913" s="12"/>
      <c r="E913" s="12"/>
      <c r="F913" s="12"/>
      <c r="G913" s="12"/>
      <c r="H913" s="12"/>
      <c r="I913" s="12"/>
      <c r="J913" s="12"/>
      <c r="K913" s="13"/>
      <c r="L913" s="11"/>
      <c r="M913" s="11"/>
      <c r="N913" s="12"/>
      <c r="O913" s="11"/>
      <c r="P913" s="12"/>
      <c r="Q913" s="13"/>
      <c r="R913" s="11"/>
      <c r="S913" s="11"/>
      <c r="T913" s="15"/>
      <c r="U913" s="10"/>
      <c r="V913" s="10"/>
      <c r="W913" s="10"/>
      <c r="X913" s="10"/>
      <c r="Y913" s="10"/>
      <c r="Z913" s="10"/>
    </row>
    <row r="914" spans="1:26" ht="15.75" customHeight="1" x14ac:dyDescent="0.25">
      <c r="A914" s="10"/>
      <c r="B914" s="12"/>
      <c r="C914" s="12"/>
      <c r="D914" s="12"/>
      <c r="E914" s="12"/>
      <c r="F914" s="12"/>
      <c r="G914" s="12"/>
      <c r="H914" s="12"/>
      <c r="I914" s="12"/>
      <c r="J914" s="12"/>
      <c r="K914" s="13"/>
      <c r="L914" s="11"/>
      <c r="M914" s="11"/>
      <c r="N914" s="12"/>
      <c r="O914" s="11"/>
      <c r="P914" s="12"/>
      <c r="Q914" s="13"/>
      <c r="R914" s="11"/>
      <c r="S914" s="11"/>
      <c r="T914" s="15"/>
      <c r="U914" s="10"/>
      <c r="V914" s="10"/>
      <c r="W914" s="10"/>
      <c r="X914" s="10"/>
      <c r="Y914" s="10"/>
      <c r="Z914" s="10"/>
    </row>
    <row r="915" spans="1:26" ht="15.75" customHeight="1" x14ac:dyDescent="0.25">
      <c r="A915" s="10"/>
      <c r="B915" s="12"/>
      <c r="C915" s="12"/>
      <c r="D915" s="12"/>
      <c r="E915" s="12"/>
      <c r="F915" s="12"/>
      <c r="G915" s="12"/>
      <c r="H915" s="12"/>
      <c r="I915" s="12"/>
      <c r="J915" s="12"/>
      <c r="K915" s="13"/>
      <c r="L915" s="11"/>
      <c r="M915" s="11"/>
      <c r="N915" s="12"/>
      <c r="O915" s="11"/>
      <c r="P915" s="12"/>
      <c r="Q915" s="13"/>
      <c r="R915" s="11"/>
      <c r="S915" s="11"/>
      <c r="T915" s="15"/>
      <c r="U915" s="10"/>
      <c r="V915" s="10"/>
      <c r="W915" s="10"/>
      <c r="X915" s="10"/>
      <c r="Y915" s="10"/>
      <c r="Z915" s="10"/>
    </row>
    <row r="916" spans="1:26" ht="15.75" customHeight="1" x14ac:dyDescent="0.25">
      <c r="A916" s="10"/>
      <c r="B916" s="12"/>
      <c r="C916" s="12"/>
      <c r="D916" s="12"/>
      <c r="E916" s="12"/>
      <c r="F916" s="12"/>
      <c r="G916" s="12"/>
      <c r="H916" s="12"/>
      <c r="I916" s="12"/>
      <c r="J916" s="12"/>
      <c r="K916" s="13"/>
      <c r="L916" s="11"/>
      <c r="M916" s="11"/>
      <c r="N916" s="12"/>
      <c r="O916" s="11"/>
      <c r="P916" s="12"/>
      <c r="Q916" s="13"/>
      <c r="R916" s="11"/>
      <c r="S916" s="11"/>
      <c r="T916" s="15"/>
      <c r="U916" s="10"/>
      <c r="V916" s="10"/>
      <c r="W916" s="10"/>
      <c r="X916" s="10"/>
      <c r="Y916" s="10"/>
      <c r="Z916" s="10"/>
    </row>
    <row r="917" spans="1:26" ht="15.75" customHeight="1" x14ac:dyDescent="0.25">
      <c r="A917" s="10"/>
      <c r="B917" s="12"/>
      <c r="C917" s="12"/>
      <c r="D917" s="12"/>
      <c r="E917" s="12"/>
      <c r="F917" s="12"/>
      <c r="G917" s="12"/>
      <c r="H917" s="12"/>
      <c r="I917" s="12"/>
      <c r="J917" s="12"/>
      <c r="K917" s="13"/>
      <c r="L917" s="11"/>
      <c r="M917" s="11"/>
      <c r="N917" s="12"/>
      <c r="O917" s="11"/>
      <c r="P917" s="12"/>
      <c r="Q917" s="13"/>
      <c r="R917" s="11"/>
      <c r="S917" s="11"/>
      <c r="T917" s="15"/>
      <c r="U917" s="10"/>
      <c r="V917" s="10"/>
      <c r="W917" s="10"/>
      <c r="X917" s="10"/>
      <c r="Y917" s="10"/>
      <c r="Z917" s="10"/>
    </row>
    <row r="918" spans="1:26" ht="15.75" customHeight="1" x14ac:dyDescent="0.25">
      <c r="A918" s="10"/>
      <c r="B918" s="12"/>
      <c r="C918" s="12"/>
      <c r="D918" s="12"/>
      <c r="E918" s="12"/>
      <c r="F918" s="12"/>
      <c r="G918" s="12"/>
      <c r="H918" s="12"/>
      <c r="I918" s="12"/>
      <c r="J918" s="12"/>
      <c r="K918" s="13"/>
      <c r="L918" s="11"/>
      <c r="M918" s="11"/>
      <c r="N918" s="12"/>
      <c r="O918" s="11"/>
      <c r="P918" s="12"/>
      <c r="Q918" s="13"/>
      <c r="R918" s="11"/>
      <c r="S918" s="11"/>
      <c r="T918" s="15"/>
      <c r="U918" s="10"/>
      <c r="V918" s="10"/>
      <c r="W918" s="10"/>
      <c r="X918" s="10"/>
      <c r="Y918" s="10"/>
      <c r="Z918" s="10"/>
    </row>
    <row r="919" spans="1:26" ht="15.75" customHeight="1" x14ac:dyDescent="0.25">
      <c r="A919" s="10"/>
      <c r="B919" s="12"/>
      <c r="C919" s="12"/>
      <c r="D919" s="12"/>
      <c r="E919" s="12"/>
      <c r="F919" s="12"/>
      <c r="G919" s="12"/>
      <c r="H919" s="12"/>
      <c r="I919" s="12"/>
      <c r="J919" s="12"/>
      <c r="K919" s="13"/>
      <c r="L919" s="11"/>
      <c r="M919" s="11"/>
      <c r="N919" s="12"/>
      <c r="O919" s="11"/>
      <c r="P919" s="12"/>
      <c r="Q919" s="13"/>
      <c r="R919" s="11"/>
      <c r="S919" s="11"/>
      <c r="T919" s="15"/>
      <c r="U919" s="10"/>
      <c r="V919" s="10"/>
      <c r="W919" s="10"/>
      <c r="X919" s="10"/>
      <c r="Y919" s="10"/>
      <c r="Z919" s="10"/>
    </row>
    <row r="920" spans="1:26" ht="15.75" customHeight="1" x14ac:dyDescent="0.25">
      <c r="A920" s="10"/>
      <c r="B920" s="12"/>
      <c r="C920" s="12"/>
      <c r="D920" s="12"/>
      <c r="E920" s="12"/>
      <c r="F920" s="12"/>
      <c r="G920" s="12"/>
      <c r="H920" s="12"/>
      <c r="I920" s="12"/>
      <c r="J920" s="12"/>
      <c r="K920" s="13"/>
      <c r="L920" s="11"/>
      <c r="M920" s="11"/>
      <c r="N920" s="12"/>
      <c r="O920" s="11"/>
      <c r="P920" s="12"/>
      <c r="Q920" s="13"/>
      <c r="R920" s="11"/>
      <c r="S920" s="11"/>
      <c r="T920" s="15"/>
      <c r="U920" s="10"/>
      <c r="V920" s="10"/>
      <c r="W920" s="10"/>
      <c r="X920" s="10"/>
      <c r="Y920" s="10"/>
      <c r="Z920" s="10"/>
    </row>
    <row r="921" spans="1:26" ht="15.75" customHeight="1" x14ac:dyDescent="0.25">
      <c r="A921" s="10"/>
      <c r="B921" s="12"/>
      <c r="C921" s="12"/>
      <c r="D921" s="12"/>
      <c r="E921" s="12"/>
      <c r="F921" s="12"/>
      <c r="G921" s="12"/>
      <c r="H921" s="12"/>
      <c r="I921" s="12"/>
      <c r="J921" s="12"/>
      <c r="K921" s="13"/>
      <c r="L921" s="11"/>
      <c r="M921" s="11"/>
      <c r="N921" s="12"/>
      <c r="O921" s="11"/>
      <c r="P921" s="12"/>
      <c r="Q921" s="13"/>
      <c r="R921" s="11"/>
      <c r="S921" s="11"/>
      <c r="T921" s="15"/>
      <c r="U921" s="10"/>
      <c r="V921" s="10"/>
      <c r="W921" s="10"/>
      <c r="X921" s="10"/>
      <c r="Y921" s="10"/>
      <c r="Z921" s="10"/>
    </row>
    <row r="922" spans="1:26" ht="15.75" customHeight="1" x14ac:dyDescent="0.25">
      <c r="A922" s="10"/>
      <c r="B922" s="12"/>
      <c r="C922" s="12"/>
      <c r="D922" s="12"/>
      <c r="E922" s="12"/>
      <c r="F922" s="12"/>
      <c r="G922" s="12"/>
      <c r="H922" s="12"/>
      <c r="I922" s="12"/>
      <c r="J922" s="12"/>
      <c r="K922" s="13"/>
      <c r="L922" s="11"/>
      <c r="M922" s="11"/>
      <c r="N922" s="12"/>
      <c r="O922" s="11"/>
      <c r="P922" s="12"/>
      <c r="Q922" s="13"/>
      <c r="R922" s="11"/>
      <c r="S922" s="11"/>
      <c r="T922" s="15"/>
      <c r="U922" s="10"/>
      <c r="V922" s="10"/>
      <c r="W922" s="10"/>
      <c r="X922" s="10"/>
      <c r="Y922" s="10"/>
      <c r="Z922" s="10"/>
    </row>
    <row r="923" spans="1:26" ht="15.75" customHeight="1" x14ac:dyDescent="0.25">
      <c r="A923" s="10"/>
      <c r="B923" s="12"/>
      <c r="C923" s="12"/>
      <c r="D923" s="12"/>
      <c r="E923" s="12"/>
      <c r="F923" s="12"/>
      <c r="G923" s="12"/>
      <c r="H923" s="12"/>
      <c r="I923" s="12"/>
      <c r="J923" s="12"/>
      <c r="K923" s="13"/>
      <c r="L923" s="11"/>
      <c r="M923" s="11"/>
      <c r="N923" s="12"/>
      <c r="O923" s="11"/>
      <c r="P923" s="12"/>
      <c r="Q923" s="13"/>
      <c r="R923" s="11"/>
      <c r="S923" s="11"/>
      <c r="T923" s="15"/>
      <c r="U923" s="10"/>
      <c r="V923" s="10"/>
      <c r="W923" s="10"/>
      <c r="X923" s="10"/>
      <c r="Y923" s="10"/>
      <c r="Z923" s="10"/>
    </row>
    <row r="924" spans="1:26" ht="15.75" customHeight="1" x14ac:dyDescent="0.25">
      <c r="A924" s="10"/>
      <c r="B924" s="12"/>
      <c r="C924" s="12"/>
      <c r="D924" s="12"/>
      <c r="E924" s="12"/>
      <c r="F924" s="12"/>
      <c r="G924" s="12"/>
      <c r="H924" s="12"/>
      <c r="I924" s="12"/>
      <c r="J924" s="12"/>
      <c r="K924" s="13"/>
      <c r="L924" s="11"/>
      <c r="M924" s="11"/>
      <c r="N924" s="12"/>
      <c r="O924" s="11"/>
      <c r="P924" s="12"/>
      <c r="Q924" s="13"/>
      <c r="R924" s="11"/>
      <c r="S924" s="11"/>
      <c r="T924" s="15"/>
      <c r="U924" s="10"/>
      <c r="V924" s="10"/>
      <c r="W924" s="10"/>
      <c r="X924" s="10"/>
      <c r="Y924" s="10"/>
      <c r="Z924" s="10"/>
    </row>
    <row r="925" spans="1:26" ht="15.75" customHeight="1" x14ac:dyDescent="0.25">
      <c r="A925" s="10"/>
      <c r="B925" s="12"/>
      <c r="C925" s="12"/>
      <c r="D925" s="12"/>
      <c r="E925" s="12"/>
      <c r="F925" s="12"/>
      <c r="G925" s="12"/>
      <c r="H925" s="12"/>
      <c r="I925" s="12"/>
      <c r="J925" s="12"/>
      <c r="K925" s="13"/>
      <c r="L925" s="11"/>
      <c r="M925" s="11"/>
      <c r="N925" s="12"/>
      <c r="O925" s="11"/>
      <c r="P925" s="12"/>
      <c r="Q925" s="13"/>
      <c r="R925" s="11"/>
      <c r="S925" s="11"/>
      <c r="T925" s="15"/>
      <c r="U925" s="10"/>
      <c r="V925" s="10"/>
      <c r="W925" s="10"/>
      <c r="X925" s="10"/>
      <c r="Y925" s="10"/>
      <c r="Z925" s="10"/>
    </row>
    <row r="926" spans="1:26" ht="15.75" customHeight="1" x14ac:dyDescent="0.25">
      <c r="A926" s="10"/>
      <c r="B926" s="12"/>
      <c r="C926" s="12"/>
      <c r="D926" s="12"/>
      <c r="E926" s="12"/>
      <c r="F926" s="12"/>
      <c r="G926" s="12"/>
      <c r="H926" s="12"/>
      <c r="I926" s="12"/>
      <c r="J926" s="12"/>
      <c r="K926" s="13"/>
      <c r="L926" s="11"/>
      <c r="M926" s="11"/>
      <c r="N926" s="12"/>
      <c r="O926" s="11"/>
      <c r="P926" s="12"/>
      <c r="Q926" s="13"/>
      <c r="R926" s="11"/>
      <c r="S926" s="11"/>
      <c r="T926" s="15"/>
      <c r="U926" s="10"/>
      <c r="V926" s="10"/>
      <c r="W926" s="10"/>
      <c r="X926" s="10"/>
      <c r="Y926" s="10"/>
      <c r="Z926" s="10"/>
    </row>
    <row r="927" spans="1:26" ht="15.75" customHeight="1" x14ac:dyDescent="0.25">
      <c r="A927" s="10"/>
      <c r="B927" s="12"/>
      <c r="C927" s="12"/>
      <c r="D927" s="12"/>
      <c r="E927" s="12"/>
      <c r="F927" s="12"/>
      <c r="G927" s="12"/>
      <c r="H927" s="12"/>
      <c r="I927" s="12"/>
      <c r="J927" s="12"/>
      <c r="K927" s="13"/>
      <c r="L927" s="11"/>
      <c r="M927" s="11"/>
      <c r="N927" s="12"/>
      <c r="O927" s="11"/>
      <c r="P927" s="12"/>
      <c r="Q927" s="13"/>
      <c r="R927" s="11"/>
      <c r="S927" s="11"/>
      <c r="T927" s="15"/>
      <c r="U927" s="10"/>
      <c r="V927" s="10"/>
      <c r="W927" s="10"/>
      <c r="X927" s="10"/>
      <c r="Y927" s="10"/>
      <c r="Z927" s="10"/>
    </row>
    <row r="928" spans="1:26" ht="15.75" customHeight="1" x14ac:dyDescent="0.25">
      <c r="A928" s="10"/>
      <c r="B928" s="12"/>
      <c r="C928" s="12"/>
      <c r="D928" s="12"/>
      <c r="E928" s="12"/>
      <c r="F928" s="12"/>
      <c r="G928" s="12"/>
      <c r="H928" s="12"/>
      <c r="I928" s="12"/>
      <c r="J928" s="12"/>
      <c r="K928" s="13"/>
      <c r="L928" s="11"/>
      <c r="M928" s="11"/>
      <c r="N928" s="12"/>
      <c r="O928" s="11"/>
      <c r="P928" s="12"/>
      <c r="Q928" s="13"/>
      <c r="R928" s="11"/>
      <c r="S928" s="11"/>
      <c r="T928" s="15"/>
      <c r="U928" s="10"/>
      <c r="V928" s="10"/>
      <c r="W928" s="10"/>
      <c r="X928" s="10"/>
      <c r="Y928" s="10"/>
      <c r="Z928" s="10"/>
    </row>
    <row r="929" spans="1:26" ht="15.75" customHeight="1" x14ac:dyDescent="0.25">
      <c r="A929" s="10"/>
      <c r="B929" s="12"/>
      <c r="C929" s="12"/>
      <c r="D929" s="12"/>
      <c r="E929" s="12"/>
      <c r="F929" s="12"/>
      <c r="G929" s="12"/>
      <c r="H929" s="12"/>
      <c r="I929" s="12"/>
      <c r="J929" s="12"/>
      <c r="K929" s="13"/>
      <c r="L929" s="11"/>
      <c r="M929" s="11"/>
      <c r="N929" s="12"/>
      <c r="O929" s="11"/>
      <c r="P929" s="12"/>
      <c r="Q929" s="13"/>
      <c r="R929" s="11"/>
      <c r="S929" s="11"/>
      <c r="T929" s="15"/>
      <c r="U929" s="10"/>
      <c r="V929" s="10"/>
      <c r="W929" s="10"/>
      <c r="X929" s="10"/>
      <c r="Y929" s="10"/>
      <c r="Z929" s="10"/>
    </row>
    <row r="930" spans="1:26" ht="15.75" customHeight="1" x14ac:dyDescent="0.25">
      <c r="A930" s="10"/>
      <c r="B930" s="12"/>
      <c r="C930" s="12"/>
      <c r="D930" s="12"/>
      <c r="E930" s="12"/>
      <c r="F930" s="12"/>
      <c r="G930" s="12"/>
      <c r="H930" s="12"/>
      <c r="I930" s="12"/>
      <c r="J930" s="12"/>
      <c r="K930" s="13"/>
      <c r="L930" s="11"/>
      <c r="M930" s="11"/>
      <c r="N930" s="12"/>
      <c r="O930" s="11"/>
      <c r="P930" s="12"/>
      <c r="Q930" s="13"/>
      <c r="R930" s="11"/>
      <c r="S930" s="11"/>
      <c r="T930" s="15"/>
      <c r="U930" s="10"/>
      <c r="V930" s="10"/>
      <c r="W930" s="10"/>
      <c r="X930" s="10"/>
      <c r="Y930" s="10"/>
      <c r="Z930" s="10"/>
    </row>
    <row r="931" spans="1:26" ht="15.75" customHeight="1" x14ac:dyDescent="0.25">
      <c r="A931" s="10"/>
      <c r="B931" s="12"/>
      <c r="C931" s="12"/>
      <c r="D931" s="12"/>
      <c r="E931" s="12"/>
      <c r="F931" s="12"/>
      <c r="G931" s="12"/>
      <c r="H931" s="12"/>
      <c r="I931" s="12"/>
      <c r="J931" s="12"/>
      <c r="K931" s="13"/>
      <c r="L931" s="11"/>
      <c r="M931" s="11"/>
      <c r="N931" s="12"/>
      <c r="O931" s="11"/>
      <c r="P931" s="12"/>
      <c r="Q931" s="13"/>
      <c r="R931" s="11"/>
      <c r="S931" s="11"/>
      <c r="T931" s="15"/>
      <c r="U931" s="10"/>
      <c r="V931" s="10"/>
      <c r="W931" s="10"/>
      <c r="X931" s="10"/>
      <c r="Y931" s="10"/>
      <c r="Z931" s="10"/>
    </row>
    <row r="932" spans="1:26" ht="15.75" customHeight="1" x14ac:dyDescent="0.25">
      <c r="A932" s="10"/>
      <c r="B932" s="12"/>
      <c r="C932" s="12"/>
      <c r="D932" s="12"/>
      <c r="E932" s="12"/>
      <c r="F932" s="12"/>
      <c r="G932" s="12"/>
      <c r="H932" s="12"/>
      <c r="I932" s="12"/>
      <c r="J932" s="12"/>
      <c r="K932" s="13"/>
      <c r="L932" s="11"/>
      <c r="M932" s="11"/>
      <c r="N932" s="12"/>
      <c r="O932" s="11"/>
      <c r="P932" s="12"/>
      <c r="Q932" s="13"/>
      <c r="R932" s="11"/>
      <c r="S932" s="11"/>
      <c r="T932" s="15"/>
      <c r="U932" s="10"/>
      <c r="V932" s="10"/>
      <c r="W932" s="10"/>
      <c r="X932" s="10"/>
      <c r="Y932" s="10"/>
      <c r="Z932" s="10"/>
    </row>
    <row r="933" spans="1:26" ht="15.75" customHeight="1" x14ac:dyDescent="0.25">
      <c r="A933" s="10"/>
      <c r="B933" s="12"/>
      <c r="C933" s="12"/>
      <c r="D933" s="12"/>
      <c r="E933" s="12"/>
      <c r="F933" s="12"/>
      <c r="G933" s="12"/>
      <c r="H933" s="12"/>
      <c r="I933" s="12"/>
      <c r="J933" s="12"/>
      <c r="K933" s="13"/>
      <c r="L933" s="11"/>
      <c r="M933" s="11"/>
      <c r="N933" s="12"/>
      <c r="O933" s="11"/>
      <c r="P933" s="12"/>
      <c r="Q933" s="13"/>
      <c r="R933" s="11"/>
      <c r="S933" s="11"/>
      <c r="T933" s="15"/>
      <c r="U933" s="10"/>
      <c r="V933" s="10"/>
      <c r="W933" s="10"/>
      <c r="X933" s="10"/>
      <c r="Y933" s="10"/>
      <c r="Z933" s="10"/>
    </row>
    <row r="934" spans="1:26" ht="15.75" customHeight="1" x14ac:dyDescent="0.25">
      <c r="A934" s="10"/>
      <c r="B934" s="12"/>
      <c r="C934" s="12"/>
      <c r="D934" s="12"/>
      <c r="E934" s="12"/>
      <c r="F934" s="12"/>
      <c r="G934" s="12"/>
      <c r="H934" s="12"/>
      <c r="I934" s="12"/>
      <c r="J934" s="12"/>
      <c r="K934" s="13"/>
      <c r="L934" s="11"/>
      <c r="M934" s="11"/>
      <c r="N934" s="12"/>
      <c r="O934" s="11"/>
      <c r="P934" s="12"/>
      <c r="Q934" s="13"/>
      <c r="R934" s="11"/>
      <c r="S934" s="11"/>
      <c r="T934" s="15"/>
      <c r="U934" s="10"/>
      <c r="V934" s="10"/>
      <c r="W934" s="10"/>
      <c r="X934" s="10"/>
      <c r="Y934" s="10"/>
      <c r="Z934" s="10"/>
    </row>
    <row r="935" spans="1:26" ht="15.75" customHeight="1" x14ac:dyDescent="0.25">
      <c r="A935" s="10"/>
      <c r="B935" s="12"/>
      <c r="C935" s="12"/>
      <c r="D935" s="12"/>
      <c r="E935" s="12"/>
      <c r="F935" s="12"/>
      <c r="G935" s="12"/>
      <c r="H935" s="12"/>
      <c r="I935" s="12"/>
      <c r="J935" s="12"/>
      <c r="K935" s="13"/>
      <c r="L935" s="11"/>
      <c r="M935" s="11"/>
      <c r="N935" s="12"/>
      <c r="O935" s="11"/>
      <c r="P935" s="12"/>
      <c r="Q935" s="13"/>
      <c r="R935" s="11"/>
      <c r="S935" s="11"/>
      <c r="T935" s="15"/>
      <c r="U935" s="10"/>
      <c r="V935" s="10"/>
      <c r="W935" s="10"/>
      <c r="X935" s="10"/>
      <c r="Y935" s="10"/>
      <c r="Z935" s="10"/>
    </row>
    <row r="936" spans="1:26" ht="15.75" customHeight="1" x14ac:dyDescent="0.25">
      <c r="A936" s="10"/>
      <c r="B936" s="12"/>
      <c r="C936" s="12"/>
      <c r="D936" s="12"/>
      <c r="E936" s="12"/>
      <c r="F936" s="12"/>
      <c r="G936" s="12"/>
      <c r="H936" s="12"/>
      <c r="I936" s="12"/>
      <c r="J936" s="12"/>
      <c r="K936" s="13"/>
      <c r="L936" s="11"/>
      <c r="M936" s="11"/>
      <c r="N936" s="12"/>
      <c r="O936" s="11"/>
      <c r="P936" s="12"/>
      <c r="Q936" s="13"/>
      <c r="R936" s="11"/>
      <c r="S936" s="11"/>
      <c r="T936" s="15"/>
      <c r="U936" s="10"/>
      <c r="V936" s="10"/>
      <c r="W936" s="10"/>
      <c r="X936" s="10"/>
      <c r="Y936" s="10"/>
      <c r="Z936" s="10"/>
    </row>
    <row r="937" spans="1:26" ht="15.75" customHeight="1" x14ac:dyDescent="0.25">
      <c r="A937" s="10"/>
      <c r="B937" s="12"/>
      <c r="C937" s="12"/>
      <c r="D937" s="12"/>
      <c r="E937" s="12"/>
      <c r="F937" s="12"/>
      <c r="G937" s="12"/>
      <c r="H937" s="12"/>
      <c r="I937" s="12"/>
      <c r="J937" s="12"/>
      <c r="K937" s="13"/>
      <c r="L937" s="11"/>
      <c r="M937" s="11"/>
      <c r="N937" s="12"/>
      <c r="O937" s="11"/>
      <c r="P937" s="12"/>
      <c r="Q937" s="13"/>
      <c r="R937" s="11"/>
      <c r="S937" s="11"/>
      <c r="T937" s="15"/>
      <c r="U937" s="10"/>
      <c r="V937" s="10"/>
      <c r="W937" s="10"/>
      <c r="X937" s="10"/>
      <c r="Y937" s="10"/>
      <c r="Z937" s="10"/>
    </row>
    <row r="938" spans="1:26" ht="15.75" customHeight="1" x14ac:dyDescent="0.25">
      <c r="A938" s="10"/>
      <c r="B938" s="12"/>
      <c r="C938" s="12"/>
      <c r="D938" s="12"/>
      <c r="E938" s="12"/>
      <c r="F938" s="12"/>
      <c r="G938" s="12"/>
      <c r="H938" s="12"/>
      <c r="I938" s="12"/>
      <c r="J938" s="12"/>
      <c r="K938" s="13"/>
      <c r="L938" s="11"/>
      <c r="M938" s="11"/>
      <c r="N938" s="12"/>
      <c r="O938" s="11"/>
      <c r="P938" s="12"/>
      <c r="Q938" s="13"/>
      <c r="R938" s="11"/>
      <c r="S938" s="11"/>
      <c r="T938" s="15"/>
      <c r="U938" s="10"/>
      <c r="V938" s="10"/>
      <c r="W938" s="10"/>
      <c r="X938" s="10"/>
      <c r="Y938" s="10"/>
      <c r="Z938" s="10"/>
    </row>
    <row r="939" spans="1:26" ht="15.75" customHeight="1" x14ac:dyDescent="0.25">
      <c r="A939" s="10"/>
      <c r="B939" s="12"/>
      <c r="C939" s="12"/>
      <c r="D939" s="12"/>
      <c r="E939" s="12"/>
      <c r="F939" s="12"/>
      <c r="G939" s="12"/>
      <c r="H939" s="12"/>
      <c r="I939" s="12"/>
      <c r="J939" s="12"/>
      <c r="K939" s="13"/>
      <c r="L939" s="11"/>
      <c r="M939" s="11"/>
      <c r="N939" s="12"/>
      <c r="O939" s="11"/>
      <c r="P939" s="12"/>
      <c r="Q939" s="13"/>
      <c r="R939" s="11"/>
      <c r="S939" s="11"/>
      <c r="T939" s="15"/>
      <c r="U939" s="10"/>
      <c r="V939" s="10"/>
      <c r="W939" s="10"/>
      <c r="X939" s="10"/>
      <c r="Y939" s="10"/>
      <c r="Z939" s="10"/>
    </row>
    <row r="940" spans="1:26" ht="15.75" customHeight="1" x14ac:dyDescent="0.25">
      <c r="A940" s="10"/>
      <c r="B940" s="12"/>
      <c r="C940" s="12"/>
      <c r="D940" s="12"/>
      <c r="E940" s="12"/>
      <c r="F940" s="12"/>
      <c r="G940" s="12"/>
      <c r="H940" s="12"/>
      <c r="I940" s="12"/>
      <c r="J940" s="12"/>
      <c r="K940" s="13"/>
      <c r="L940" s="11"/>
      <c r="M940" s="11"/>
      <c r="N940" s="12"/>
      <c r="O940" s="11"/>
      <c r="P940" s="12"/>
      <c r="Q940" s="13"/>
      <c r="R940" s="11"/>
      <c r="S940" s="11"/>
      <c r="T940" s="15"/>
      <c r="U940" s="10"/>
      <c r="V940" s="10"/>
      <c r="W940" s="10"/>
      <c r="X940" s="10"/>
      <c r="Y940" s="10"/>
      <c r="Z940" s="10"/>
    </row>
    <row r="941" spans="1:26" ht="15.75" customHeight="1" x14ac:dyDescent="0.25">
      <c r="A941" s="10"/>
      <c r="B941" s="12"/>
      <c r="C941" s="12"/>
      <c r="D941" s="12"/>
      <c r="E941" s="12"/>
      <c r="F941" s="12"/>
      <c r="G941" s="12"/>
      <c r="H941" s="12"/>
      <c r="I941" s="12"/>
      <c r="J941" s="12"/>
      <c r="K941" s="13"/>
      <c r="L941" s="11"/>
      <c r="M941" s="11"/>
      <c r="N941" s="12"/>
      <c r="O941" s="11"/>
      <c r="P941" s="12"/>
      <c r="Q941" s="13"/>
      <c r="R941" s="11"/>
      <c r="S941" s="11"/>
      <c r="T941" s="15"/>
      <c r="U941" s="10"/>
      <c r="V941" s="10"/>
      <c r="W941" s="10"/>
      <c r="X941" s="10"/>
      <c r="Y941" s="10"/>
      <c r="Z941" s="10"/>
    </row>
    <row r="942" spans="1:26" ht="15.75" customHeight="1" x14ac:dyDescent="0.25">
      <c r="A942" s="10"/>
      <c r="B942" s="12"/>
      <c r="C942" s="12"/>
      <c r="D942" s="12"/>
      <c r="E942" s="12"/>
      <c r="F942" s="12"/>
      <c r="G942" s="12"/>
      <c r="H942" s="12"/>
      <c r="I942" s="12"/>
      <c r="J942" s="12"/>
      <c r="K942" s="13"/>
      <c r="L942" s="11"/>
      <c r="M942" s="11"/>
      <c r="N942" s="12"/>
      <c r="O942" s="11"/>
      <c r="P942" s="12"/>
      <c r="Q942" s="13"/>
      <c r="R942" s="11"/>
      <c r="S942" s="11"/>
      <c r="T942" s="15"/>
      <c r="U942" s="10"/>
      <c r="V942" s="10"/>
      <c r="W942" s="10"/>
      <c r="X942" s="10"/>
      <c r="Y942" s="10"/>
      <c r="Z942" s="10"/>
    </row>
    <row r="943" spans="1:26" ht="15.75" customHeight="1" x14ac:dyDescent="0.25">
      <c r="A943" s="10"/>
      <c r="B943" s="12"/>
      <c r="C943" s="12"/>
      <c r="D943" s="12"/>
      <c r="E943" s="12"/>
      <c r="F943" s="12"/>
      <c r="G943" s="12"/>
      <c r="H943" s="12"/>
      <c r="I943" s="12"/>
      <c r="J943" s="12"/>
      <c r="K943" s="13"/>
      <c r="L943" s="11"/>
      <c r="M943" s="11"/>
      <c r="N943" s="12"/>
      <c r="O943" s="11"/>
      <c r="P943" s="12"/>
      <c r="Q943" s="13"/>
      <c r="R943" s="11"/>
      <c r="S943" s="11"/>
      <c r="T943" s="15"/>
      <c r="U943" s="10"/>
      <c r="V943" s="10"/>
      <c r="W943" s="10"/>
      <c r="X943" s="10"/>
      <c r="Y943" s="10"/>
      <c r="Z943" s="10"/>
    </row>
    <row r="944" spans="1:26" ht="15.75" customHeight="1" x14ac:dyDescent="0.25">
      <c r="A944" s="10"/>
      <c r="B944" s="12"/>
      <c r="C944" s="12"/>
      <c r="D944" s="12"/>
      <c r="E944" s="12"/>
      <c r="F944" s="12"/>
      <c r="G944" s="12"/>
      <c r="H944" s="12"/>
      <c r="I944" s="12"/>
      <c r="J944" s="12"/>
      <c r="K944" s="13"/>
      <c r="L944" s="11"/>
      <c r="M944" s="11"/>
      <c r="N944" s="12"/>
      <c r="O944" s="11"/>
      <c r="P944" s="12"/>
      <c r="Q944" s="13"/>
      <c r="R944" s="11"/>
      <c r="S944" s="11"/>
      <c r="T944" s="15"/>
      <c r="U944" s="10"/>
      <c r="V944" s="10"/>
      <c r="W944" s="10"/>
      <c r="X944" s="10"/>
      <c r="Y944" s="10"/>
      <c r="Z944" s="10"/>
    </row>
    <row r="945" spans="1:26" ht="15.75" customHeight="1" x14ac:dyDescent="0.25">
      <c r="A945" s="10"/>
      <c r="B945" s="12"/>
      <c r="C945" s="12"/>
      <c r="D945" s="12"/>
      <c r="E945" s="12"/>
      <c r="F945" s="12"/>
      <c r="G945" s="12"/>
      <c r="H945" s="12"/>
      <c r="I945" s="12"/>
      <c r="J945" s="12"/>
      <c r="K945" s="13"/>
      <c r="L945" s="11"/>
      <c r="M945" s="11"/>
      <c r="N945" s="12"/>
      <c r="O945" s="11"/>
      <c r="P945" s="12"/>
      <c r="Q945" s="13"/>
      <c r="R945" s="11"/>
      <c r="S945" s="11"/>
      <c r="T945" s="15"/>
      <c r="U945" s="10"/>
      <c r="V945" s="10"/>
      <c r="W945" s="10"/>
      <c r="X945" s="10"/>
      <c r="Y945" s="10"/>
      <c r="Z945" s="10"/>
    </row>
    <row r="946" spans="1:26" ht="15.75" customHeight="1" x14ac:dyDescent="0.25">
      <c r="A946" s="10"/>
      <c r="B946" s="12"/>
      <c r="C946" s="12"/>
      <c r="D946" s="12"/>
      <c r="E946" s="12"/>
      <c r="F946" s="12"/>
      <c r="G946" s="12"/>
      <c r="H946" s="12"/>
      <c r="I946" s="12"/>
      <c r="J946" s="12"/>
      <c r="K946" s="13"/>
      <c r="L946" s="11"/>
      <c r="M946" s="11"/>
      <c r="N946" s="12"/>
      <c r="O946" s="11"/>
      <c r="P946" s="12"/>
      <c r="Q946" s="13"/>
      <c r="R946" s="11"/>
      <c r="S946" s="11"/>
      <c r="T946" s="15"/>
      <c r="U946" s="10"/>
      <c r="V946" s="10"/>
      <c r="W946" s="10"/>
      <c r="X946" s="10"/>
      <c r="Y946" s="10"/>
      <c r="Z946" s="10"/>
    </row>
    <row r="947" spans="1:26" ht="15.75" customHeight="1" x14ac:dyDescent="0.25">
      <c r="A947" s="10"/>
      <c r="B947" s="12"/>
      <c r="C947" s="12"/>
      <c r="D947" s="12"/>
      <c r="E947" s="12"/>
      <c r="F947" s="12"/>
      <c r="G947" s="12"/>
      <c r="H947" s="12"/>
      <c r="I947" s="12"/>
      <c r="J947" s="12"/>
      <c r="K947" s="13"/>
      <c r="L947" s="11"/>
      <c r="M947" s="11"/>
      <c r="N947" s="12"/>
      <c r="O947" s="11"/>
      <c r="P947" s="12"/>
      <c r="Q947" s="13"/>
      <c r="R947" s="11"/>
      <c r="S947" s="11"/>
      <c r="T947" s="15"/>
      <c r="U947" s="10"/>
      <c r="V947" s="10"/>
      <c r="W947" s="10"/>
      <c r="X947" s="10"/>
      <c r="Y947" s="10"/>
      <c r="Z947" s="10"/>
    </row>
    <row r="948" spans="1:26" ht="15.75" customHeight="1" x14ac:dyDescent="0.25">
      <c r="A948" s="10"/>
      <c r="B948" s="12"/>
      <c r="C948" s="12"/>
      <c r="D948" s="12"/>
      <c r="E948" s="12"/>
      <c r="F948" s="12"/>
      <c r="G948" s="12"/>
      <c r="H948" s="12"/>
      <c r="I948" s="12"/>
      <c r="J948" s="12"/>
      <c r="K948" s="13"/>
      <c r="L948" s="11"/>
      <c r="M948" s="11"/>
      <c r="N948" s="12"/>
      <c r="O948" s="11"/>
      <c r="P948" s="12"/>
      <c r="Q948" s="13"/>
      <c r="R948" s="11"/>
      <c r="S948" s="11"/>
      <c r="T948" s="15"/>
      <c r="U948" s="10"/>
      <c r="V948" s="10"/>
      <c r="W948" s="10"/>
      <c r="X948" s="10"/>
      <c r="Y948" s="10"/>
      <c r="Z948" s="10"/>
    </row>
    <row r="949" spans="1:26" ht="15.75" customHeight="1" x14ac:dyDescent="0.25">
      <c r="A949" s="10"/>
      <c r="B949" s="12"/>
      <c r="C949" s="12"/>
      <c r="D949" s="12"/>
      <c r="E949" s="12"/>
      <c r="F949" s="12"/>
      <c r="G949" s="12"/>
      <c r="H949" s="12"/>
      <c r="I949" s="12"/>
      <c r="J949" s="12"/>
      <c r="K949" s="13"/>
      <c r="L949" s="11"/>
      <c r="M949" s="11"/>
      <c r="N949" s="12"/>
      <c r="O949" s="11"/>
      <c r="P949" s="12"/>
      <c r="Q949" s="13"/>
      <c r="R949" s="11"/>
      <c r="S949" s="11"/>
      <c r="T949" s="15"/>
      <c r="U949" s="10"/>
      <c r="V949" s="10"/>
      <c r="W949" s="10"/>
      <c r="X949" s="10"/>
      <c r="Y949" s="10"/>
      <c r="Z949" s="10"/>
    </row>
    <row r="950" spans="1:26" ht="15.75" customHeight="1" x14ac:dyDescent="0.25">
      <c r="A950" s="10"/>
      <c r="B950" s="12"/>
      <c r="C950" s="12"/>
      <c r="D950" s="12"/>
      <c r="E950" s="12"/>
      <c r="F950" s="12"/>
      <c r="G950" s="12"/>
      <c r="H950" s="12"/>
      <c r="I950" s="12"/>
      <c r="J950" s="12"/>
      <c r="K950" s="13"/>
      <c r="L950" s="11"/>
      <c r="M950" s="11"/>
      <c r="N950" s="12"/>
      <c r="O950" s="11"/>
      <c r="P950" s="12"/>
      <c r="Q950" s="13"/>
      <c r="R950" s="11"/>
      <c r="S950" s="11"/>
      <c r="T950" s="15"/>
      <c r="U950" s="10"/>
      <c r="V950" s="10"/>
      <c r="W950" s="10"/>
      <c r="X950" s="10"/>
      <c r="Y950" s="10"/>
      <c r="Z950" s="10"/>
    </row>
    <row r="951" spans="1:26" ht="15.75" customHeight="1" x14ac:dyDescent="0.25">
      <c r="A951" s="10"/>
      <c r="B951" s="12"/>
      <c r="C951" s="12"/>
      <c r="D951" s="12"/>
      <c r="E951" s="12"/>
      <c r="F951" s="12"/>
      <c r="G951" s="12"/>
      <c r="H951" s="12"/>
      <c r="I951" s="12"/>
      <c r="J951" s="12"/>
      <c r="K951" s="13"/>
      <c r="L951" s="11"/>
      <c r="M951" s="11"/>
      <c r="N951" s="12"/>
      <c r="O951" s="11"/>
      <c r="P951" s="12"/>
      <c r="Q951" s="13"/>
      <c r="R951" s="11"/>
      <c r="S951" s="11"/>
      <c r="T951" s="15"/>
      <c r="U951" s="10"/>
      <c r="V951" s="10"/>
      <c r="W951" s="10"/>
      <c r="X951" s="10"/>
      <c r="Y951" s="10"/>
      <c r="Z951" s="10"/>
    </row>
    <row r="952" spans="1:26" ht="15.75" customHeight="1" x14ac:dyDescent="0.25">
      <c r="A952" s="10"/>
      <c r="B952" s="12"/>
      <c r="C952" s="12"/>
      <c r="D952" s="12"/>
      <c r="E952" s="12"/>
      <c r="F952" s="12"/>
      <c r="G952" s="12"/>
      <c r="H952" s="12"/>
      <c r="I952" s="12"/>
      <c r="J952" s="12"/>
      <c r="K952" s="13"/>
      <c r="L952" s="11"/>
      <c r="M952" s="11"/>
      <c r="N952" s="12"/>
      <c r="O952" s="11"/>
      <c r="P952" s="12"/>
      <c r="Q952" s="13"/>
      <c r="R952" s="11"/>
      <c r="S952" s="11"/>
      <c r="T952" s="15"/>
      <c r="U952" s="10"/>
      <c r="V952" s="10"/>
      <c r="W952" s="10"/>
      <c r="X952" s="10"/>
      <c r="Y952" s="10"/>
      <c r="Z952" s="10"/>
    </row>
    <row r="953" spans="1:26" ht="15.75" customHeight="1" x14ac:dyDescent="0.25">
      <c r="A953" s="10"/>
      <c r="B953" s="12"/>
      <c r="C953" s="12"/>
      <c r="D953" s="12"/>
      <c r="E953" s="12"/>
      <c r="F953" s="12"/>
      <c r="G953" s="12"/>
      <c r="H953" s="12"/>
      <c r="I953" s="12"/>
      <c r="J953" s="12"/>
      <c r="K953" s="13"/>
      <c r="L953" s="11"/>
      <c r="M953" s="11"/>
      <c r="N953" s="12"/>
      <c r="O953" s="11"/>
      <c r="P953" s="12"/>
      <c r="Q953" s="13"/>
      <c r="R953" s="11"/>
      <c r="S953" s="11"/>
      <c r="T953" s="15"/>
      <c r="U953" s="10"/>
      <c r="V953" s="10"/>
      <c r="W953" s="10"/>
      <c r="X953" s="10"/>
      <c r="Y953" s="10"/>
      <c r="Z953" s="10"/>
    </row>
    <row r="954" spans="1:26" ht="15.75" customHeight="1" x14ac:dyDescent="0.25">
      <c r="A954" s="10"/>
      <c r="B954" s="12"/>
      <c r="C954" s="12"/>
      <c r="D954" s="12"/>
      <c r="E954" s="12"/>
      <c r="F954" s="12"/>
      <c r="G954" s="12"/>
      <c r="H954" s="12"/>
      <c r="I954" s="12"/>
      <c r="J954" s="12"/>
      <c r="K954" s="13"/>
      <c r="L954" s="11"/>
      <c r="M954" s="11"/>
      <c r="N954" s="12"/>
      <c r="O954" s="11"/>
      <c r="P954" s="12"/>
      <c r="Q954" s="13"/>
      <c r="R954" s="11"/>
      <c r="S954" s="11"/>
      <c r="T954" s="15"/>
      <c r="U954" s="10"/>
      <c r="V954" s="10"/>
      <c r="W954" s="10"/>
      <c r="X954" s="10"/>
      <c r="Y954" s="10"/>
      <c r="Z954" s="10"/>
    </row>
    <row r="955" spans="1:26" ht="15.75" customHeight="1" x14ac:dyDescent="0.25">
      <c r="A955" s="10"/>
      <c r="B955" s="12"/>
      <c r="C955" s="12"/>
      <c r="D955" s="12"/>
      <c r="E955" s="12"/>
      <c r="F955" s="12"/>
      <c r="G955" s="12"/>
      <c r="H955" s="12"/>
      <c r="I955" s="12"/>
      <c r="J955" s="12"/>
      <c r="K955" s="13"/>
      <c r="L955" s="11"/>
      <c r="M955" s="11"/>
      <c r="N955" s="12"/>
      <c r="O955" s="11"/>
      <c r="P955" s="12"/>
      <c r="Q955" s="13"/>
      <c r="R955" s="11"/>
      <c r="S955" s="11"/>
      <c r="T955" s="15"/>
      <c r="U955" s="10"/>
      <c r="V955" s="10"/>
      <c r="W955" s="10"/>
      <c r="X955" s="10"/>
      <c r="Y955" s="10"/>
      <c r="Z955" s="10"/>
    </row>
    <row r="956" spans="1:26" ht="15.75" customHeight="1" x14ac:dyDescent="0.25">
      <c r="A956" s="10"/>
      <c r="B956" s="12"/>
      <c r="C956" s="12"/>
      <c r="D956" s="12"/>
      <c r="E956" s="12"/>
      <c r="F956" s="12"/>
      <c r="G956" s="12"/>
      <c r="H956" s="12"/>
      <c r="I956" s="12"/>
      <c r="J956" s="12"/>
      <c r="K956" s="13"/>
      <c r="L956" s="11"/>
      <c r="M956" s="11"/>
      <c r="N956" s="12"/>
      <c r="O956" s="11"/>
      <c r="P956" s="12"/>
      <c r="Q956" s="13"/>
      <c r="R956" s="11"/>
      <c r="S956" s="11"/>
      <c r="T956" s="15"/>
      <c r="U956" s="10"/>
      <c r="V956" s="10"/>
      <c r="W956" s="10"/>
      <c r="X956" s="10"/>
      <c r="Y956" s="10"/>
      <c r="Z956" s="10"/>
    </row>
    <row r="957" spans="1:26" ht="15.75" customHeight="1" x14ac:dyDescent="0.25">
      <c r="A957" s="10"/>
      <c r="B957" s="12"/>
      <c r="C957" s="12"/>
      <c r="D957" s="12"/>
      <c r="E957" s="12"/>
      <c r="F957" s="12"/>
      <c r="G957" s="12"/>
      <c r="H957" s="12"/>
      <c r="I957" s="12"/>
      <c r="J957" s="12"/>
      <c r="K957" s="13"/>
      <c r="L957" s="11"/>
      <c r="M957" s="11"/>
      <c r="N957" s="12"/>
      <c r="O957" s="11"/>
      <c r="P957" s="12"/>
      <c r="Q957" s="13"/>
      <c r="R957" s="11"/>
      <c r="S957" s="11"/>
      <c r="T957" s="15"/>
      <c r="U957" s="10"/>
      <c r="V957" s="10"/>
      <c r="W957" s="10"/>
      <c r="X957" s="10"/>
      <c r="Y957" s="10"/>
      <c r="Z957" s="10"/>
    </row>
    <row r="958" spans="1:26" ht="15.75" customHeight="1" x14ac:dyDescent="0.25">
      <c r="A958" s="10"/>
      <c r="B958" s="12"/>
      <c r="C958" s="12"/>
      <c r="D958" s="12"/>
      <c r="E958" s="12"/>
      <c r="F958" s="12"/>
      <c r="G958" s="12"/>
      <c r="H958" s="12"/>
      <c r="I958" s="12"/>
      <c r="J958" s="12"/>
      <c r="K958" s="13"/>
      <c r="L958" s="11"/>
      <c r="M958" s="11"/>
      <c r="N958" s="12"/>
      <c r="O958" s="11"/>
      <c r="P958" s="12"/>
      <c r="Q958" s="13"/>
      <c r="R958" s="11"/>
      <c r="S958" s="11"/>
      <c r="T958" s="15"/>
      <c r="U958" s="10"/>
      <c r="V958" s="10"/>
      <c r="W958" s="10"/>
      <c r="X958" s="10"/>
      <c r="Y958" s="10"/>
      <c r="Z958" s="10"/>
    </row>
    <row r="959" spans="1:26" ht="15.75" customHeight="1" x14ac:dyDescent="0.25">
      <c r="A959" s="10"/>
      <c r="B959" s="12"/>
      <c r="C959" s="12"/>
      <c r="D959" s="12"/>
      <c r="E959" s="12"/>
      <c r="F959" s="12"/>
      <c r="G959" s="12"/>
      <c r="H959" s="12"/>
      <c r="I959" s="12"/>
      <c r="J959" s="12"/>
      <c r="K959" s="13"/>
      <c r="L959" s="11"/>
      <c r="M959" s="11"/>
      <c r="N959" s="12"/>
      <c r="O959" s="11"/>
      <c r="P959" s="12"/>
      <c r="Q959" s="13"/>
      <c r="R959" s="11"/>
      <c r="S959" s="11"/>
      <c r="T959" s="15"/>
      <c r="U959" s="10"/>
      <c r="V959" s="10"/>
      <c r="W959" s="10"/>
      <c r="X959" s="10"/>
      <c r="Y959" s="10"/>
      <c r="Z959" s="10"/>
    </row>
    <row r="960" spans="1:26" ht="15.75" customHeight="1" x14ac:dyDescent="0.25">
      <c r="A960" s="10"/>
      <c r="B960" s="12"/>
      <c r="C960" s="12"/>
      <c r="D960" s="12"/>
      <c r="E960" s="12"/>
      <c r="F960" s="12"/>
      <c r="G960" s="12"/>
      <c r="H960" s="12"/>
      <c r="I960" s="12"/>
      <c r="J960" s="12"/>
      <c r="K960" s="13"/>
      <c r="L960" s="11"/>
      <c r="M960" s="11"/>
      <c r="N960" s="12"/>
      <c r="O960" s="11"/>
      <c r="P960" s="12"/>
      <c r="Q960" s="13"/>
      <c r="R960" s="11"/>
      <c r="S960" s="11"/>
      <c r="T960" s="15"/>
      <c r="U960" s="10"/>
      <c r="V960" s="10"/>
      <c r="W960" s="10"/>
      <c r="X960" s="10"/>
      <c r="Y960" s="10"/>
      <c r="Z960" s="10"/>
    </row>
    <row r="961" spans="1:26" ht="15.75" customHeight="1" x14ac:dyDescent="0.25">
      <c r="A961" s="10"/>
      <c r="B961" s="12"/>
      <c r="C961" s="12"/>
      <c r="D961" s="12"/>
      <c r="E961" s="12"/>
      <c r="F961" s="12"/>
      <c r="G961" s="12"/>
      <c r="H961" s="12"/>
      <c r="I961" s="12"/>
      <c r="J961" s="12"/>
      <c r="K961" s="13"/>
      <c r="L961" s="11"/>
      <c r="M961" s="11"/>
      <c r="N961" s="12"/>
      <c r="O961" s="11"/>
      <c r="P961" s="12"/>
      <c r="Q961" s="13"/>
      <c r="R961" s="11"/>
      <c r="S961" s="11"/>
      <c r="T961" s="15"/>
      <c r="U961" s="10"/>
      <c r="V961" s="10"/>
      <c r="W961" s="10"/>
      <c r="X961" s="10"/>
      <c r="Y961" s="10"/>
      <c r="Z961" s="10"/>
    </row>
    <row r="962" spans="1:26" ht="15.75" customHeight="1" x14ac:dyDescent="0.25">
      <c r="A962" s="10"/>
      <c r="B962" s="12"/>
      <c r="C962" s="12"/>
      <c r="D962" s="12"/>
      <c r="E962" s="12"/>
      <c r="F962" s="12"/>
      <c r="G962" s="12"/>
      <c r="H962" s="12"/>
      <c r="I962" s="12"/>
      <c r="J962" s="12"/>
      <c r="K962" s="13"/>
      <c r="L962" s="11"/>
      <c r="M962" s="11"/>
      <c r="N962" s="12"/>
      <c r="O962" s="11"/>
      <c r="P962" s="12"/>
      <c r="Q962" s="13"/>
      <c r="R962" s="11"/>
      <c r="S962" s="11"/>
      <c r="T962" s="15"/>
      <c r="U962" s="10"/>
      <c r="V962" s="10"/>
      <c r="W962" s="10"/>
      <c r="X962" s="10"/>
      <c r="Y962" s="10"/>
      <c r="Z962" s="10"/>
    </row>
    <row r="963" spans="1:26" ht="15.75" customHeight="1" x14ac:dyDescent="0.25">
      <c r="A963" s="10"/>
      <c r="B963" s="12"/>
      <c r="C963" s="12"/>
      <c r="D963" s="12"/>
      <c r="E963" s="12"/>
      <c r="F963" s="12"/>
      <c r="G963" s="12"/>
      <c r="H963" s="12"/>
      <c r="I963" s="12"/>
      <c r="J963" s="12"/>
      <c r="K963" s="13"/>
      <c r="L963" s="11"/>
      <c r="M963" s="11"/>
      <c r="N963" s="12"/>
      <c r="O963" s="11"/>
      <c r="P963" s="12"/>
      <c r="Q963" s="13"/>
      <c r="R963" s="11"/>
      <c r="S963" s="11"/>
      <c r="T963" s="15"/>
      <c r="U963" s="10"/>
      <c r="V963" s="10"/>
      <c r="W963" s="10"/>
      <c r="X963" s="10"/>
      <c r="Y963" s="10"/>
      <c r="Z963" s="10"/>
    </row>
    <row r="964" spans="1:26" ht="15.75" customHeight="1" x14ac:dyDescent="0.25">
      <c r="A964" s="10"/>
      <c r="B964" s="12"/>
      <c r="C964" s="12"/>
      <c r="D964" s="12"/>
      <c r="E964" s="12"/>
      <c r="F964" s="12"/>
      <c r="G964" s="12"/>
      <c r="H964" s="12"/>
      <c r="I964" s="12"/>
      <c r="J964" s="12"/>
      <c r="K964" s="13"/>
      <c r="L964" s="11"/>
      <c r="M964" s="11"/>
      <c r="N964" s="12"/>
      <c r="O964" s="11"/>
      <c r="P964" s="12"/>
      <c r="Q964" s="13"/>
      <c r="R964" s="11"/>
      <c r="S964" s="11"/>
      <c r="T964" s="15"/>
      <c r="U964" s="10"/>
      <c r="V964" s="10"/>
      <c r="W964" s="10"/>
      <c r="X964" s="10"/>
      <c r="Y964" s="10"/>
      <c r="Z964" s="10"/>
    </row>
    <row r="965" spans="1:26" ht="15.75" customHeight="1" x14ac:dyDescent="0.25">
      <c r="A965" s="10"/>
      <c r="B965" s="12"/>
      <c r="C965" s="12"/>
      <c r="D965" s="12"/>
      <c r="E965" s="12"/>
      <c r="F965" s="12"/>
      <c r="G965" s="12"/>
      <c r="H965" s="12"/>
      <c r="I965" s="12"/>
      <c r="J965" s="12"/>
      <c r="K965" s="13"/>
      <c r="L965" s="11"/>
      <c r="M965" s="11"/>
      <c r="N965" s="12"/>
      <c r="O965" s="11"/>
      <c r="P965" s="12"/>
      <c r="Q965" s="13"/>
      <c r="R965" s="11"/>
      <c r="S965" s="11"/>
      <c r="T965" s="15"/>
      <c r="U965" s="10"/>
      <c r="V965" s="10"/>
      <c r="W965" s="10"/>
      <c r="X965" s="10"/>
      <c r="Y965" s="10"/>
      <c r="Z965" s="10"/>
    </row>
    <row r="966" spans="1:26" ht="15.75" customHeight="1" x14ac:dyDescent="0.25">
      <c r="A966" s="10"/>
      <c r="B966" s="12"/>
      <c r="C966" s="12"/>
      <c r="D966" s="12"/>
      <c r="E966" s="12"/>
      <c r="F966" s="12"/>
      <c r="G966" s="12"/>
      <c r="H966" s="12"/>
      <c r="I966" s="12"/>
      <c r="J966" s="12"/>
      <c r="K966" s="13"/>
      <c r="L966" s="11"/>
      <c r="M966" s="11"/>
      <c r="N966" s="12"/>
      <c r="O966" s="11"/>
      <c r="P966" s="12"/>
      <c r="Q966" s="13"/>
      <c r="R966" s="11"/>
      <c r="S966" s="11"/>
      <c r="T966" s="15"/>
      <c r="U966" s="10"/>
      <c r="V966" s="10"/>
      <c r="W966" s="10"/>
      <c r="X966" s="10"/>
      <c r="Y966" s="10"/>
      <c r="Z966" s="10"/>
    </row>
    <row r="967" spans="1:26" ht="15.75" customHeight="1" x14ac:dyDescent="0.25">
      <c r="A967" s="10"/>
      <c r="B967" s="12"/>
      <c r="C967" s="12"/>
      <c r="D967" s="12"/>
      <c r="E967" s="12"/>
      <c r="F967" s="12"/>
      <c r="G967" s="12"/>
      <c r="H967" s="12"/>
      <c r="I967" s="12"/>
      <c r="J967" s="12"/>
      <c r="K967" s="13"/>
      <c r="L967" s="11"/>
      <c r="M967" s="11"/>
      <c r="N967" s="12"/>
      <c r="O967" s="11"/>
      <c r="P967" s="12"/>
      <c r="Q967" s="13"/>
      <c r="R967" s="11"/>
      <c r="S967" s="11"/>
      <c r="T967" s="15"/>
      <c r="U967" s="10"/>
      <c r="V967" s="10"/>
      <c r="W967" s="10"/>
      <c r="X967" s="10"/>
      <c r="Y967" s="10"/>
      <c r="Z967" s="10"/>
    </row>
    <row r="968" spans="1:26" ht="15.75" customHeight="1" x14ac:dyDescent="0.25">
      <c r="A968" s="10"/>
      <c r="B968" s="12"/>
      <c r="C968" s="12"/>
      <c r="D968" s="12"/>
      <c r="E968" s="12"/>
      <c r="F968" s="12"/>
      <c r="G968" s="12"/>
      <c r="H968" s="12"/>
      <c r="I968" s="12"/>
      <c r="J968" s="12"/>
      <c r="K968" s="13"/>
      <c r="L968" s="11"/>
      <c r="M968" s="11"/>
      <c r="N968" s="12"/>
      <c r="O968" s="11"/>
      <c r="P968" s="12"/>
      <c r="Q968" s="13"/>
      <c r="R968" s="11"/>
      <c r="S968" s="11"/>
      <c r="T968" s="15"/>
      <c r="U968" s="10"/>
      <c r="V968" s="10"/>
      <c r="W968" s="10"/>
      <c r="X968" s="10"/>
      <c r="Y968" s="10"/>
      <c r="Z968" s="10"/>
    </row>
    <row r="969" spans="1:26" ht="15.75" customHeight="1" x14ac:dyDescent="0.25">
      <c r="A969" s="10"/>
      <c r="B969" s="12"/>
      <c r="C969" s="12"/>
      <c r="D969" s="12"/>
      <c r="E969" s="12"/>
      <c r="F969" s="12"/>
      <c r="G969" s="12"/>
      <c r="H969" s="12"/>
      <c r="I969" s="12"/>
      <c r="J969" s="12"/>
      <c r="K969" s="13"/>
      <c r="L969" s="11"/>
      <c r="M969" s="11"/>
      <c r="N969" s="12"/>
      <c r="O969" s="11"/>
      <c r="P969" s="12"/>
      <c r="Q969" s="13"/>
      <c r="R969" s="11"/>
      <c r="S969" s="11"/>
      <c r="T969" s="15"/>
      <c r="U969" s="10"/>
      <c r="V969" s="10"/>
      <c r="W969" s="10"/>
      <c r="X969" s="10"/>
      <c r="Y969" s="10"/>
      <c r="Z969" s="10"/>
    </row>
    <row r="970" spans="1:26" ht="15.75" customHeight="1" x14ac:dyDescent="0.25">
      <c r="A970" s="10"/>
      <c r="B970" s="12"/>
      <c r="C970" s="12"/>
      <c r="D970" s="12"/>
      <c r="E970" s="12"/>
      <c r="F970" s="12"/>
      <c r="G970" s="12"/>
      <c r="H970" s="12"/>
      <c r="I970" s="12"/>
      <c r="J970" s="12"/>
      <c r="K970" s="13"/>
      <c r="L970" s="11"/>
      <c r="M970" s="11"/>
      <c r="N970" s="12"/>
      <c r="O970" s="11"/>
      <c r="P970" s="12"/>
      <c r="Q970" s="13"/>
      <c r="R970" s="11"/>
      <c r="S970" s="11"/>
      <c r="T970" s="15"/>
      <c r="U970" s="10"/>
      <c r="V970" s="10"/>
      <c r="W970" s="10"/>
      <c r="X970" s="10"/>
      <c r="Y970" s="10"/>
      <c r="Z970" s="10"/>
    </row>
    <row r="971" spans="1:26" ht="15.75" customHeight="1" x14ac:dyDescent="0.25">
      <c r="A971" s="10"/>
      <c r="B971" s="12"/>
      <c r="C971" s="12"/>
      <c r="D971" s="12"/>
      <c r="E971" s="12"/>
      <c r="F971" s="12"/>
      <c r="G971" s="12"/>
      <c r="H971" s="12"/>
      <c r="I971" s="12"/>
      <c r="J971" s="12"/>
      <c r="K971" s="13"/>
      <c r="L971" s="11"/>
      <c r="M971" s="11"/>
      <c r="N971" s="12"/>
      <c r="O971" s="11"/>
      <c r="P971" s="12"/>
      <c r="Q971" s="13"/>
      <c r="R971" s="11"/>
      <c r="S971" s="11"/>
      <c r="T971" s="15"/>
      <c r="U971" s="10"/>
      <c r="V971" s="10"/>
      <c r="W971" s="10"/>
      <c r="X971" s="10"/>
      <c r="Y971" s="10"/>
      <c r="Z971" s="10"/>
    </row>
    <row r="972" spans="1:26" ht="15.75" customHeight="1" x14ac:dyDescent="0.25">
      <c r="A972" s="10"/>
      <c r="B972" s="12"/>
      <c r="C972" s="12"/>
      <c r="D972" s="12"/>
      <c r="E972" s="12"/>
      <c r="F972" s="12"/>
      <c r="G972" s="12"/>
      <c r="H972" s="12"/>
      <c r="I972" s="12"/>
      <c r="J972" s="12"/>
      <c r="K972" s="13"/>
      <c r="L972" s="11"/>
      <c r="M972" s="11"/>
      <c r="N972" s="12"/>
      <c r="O972" s="11"/>
      <c r="P972" s="12"/>
      <c r="Q972" s="13"/>
      <c r="R972" s="11"/>
      <c r="S972" s="11"/>
      <c r="T972" s="15"/>
      <c r="U972" s="10"/>
      <c r="V972" s="10"/>
      <c r="W972" s="10"/>
      <c r="X972" s="10"/>
      <c r="Y972" s="10"/>
      <c r="Z972" s="10"/>
    </row>
    <row r="973" spans="1:26" ht="15.75" customHeight="1" x14ac:dyDescent="0.25">
      <c r="A973" s="10"/>
      <c r="B973" s="12"/>
      <c r="C973" s="12"/>
      <c r="D973" s="12"/>
      <c r="E973" s="12"/>
      <c r="F973" s="12"/>
      <c r="G973" s="12"/>
      <c r="H973" s="12"/>
      <c r="I973" s="12"/>
      <c r="J973" s="12"/>
      <c r="K973" s="13"/>
      <c r="L973" s="11"/>
      <c r="M973" s="11"/>
      <c r="N973" s="12"/>
      <c r="O973" s="11"/>
      <c r="P973" s="12"/>
      <c r="Q973" s="13"/>
      <c r="R973" s="11"/>
      <c r="S973" s="11"/>
      <c r="T973" s="15"/>
      <c r="U973" s="10"/>
      <c r="V973" s="10"/>
      <c r="W973" s="10"/>
      <c r="X973" s="10"/>
      <c r="Y973" s="10"/>
      <c r="Z973" s="10"/>
    </row>
    <row r="974" spans="1:26" ht="15.75" customHeight="1" x14ac:dyDescent="0.25">
      <c r="A974" s="10"/>
      <c r="B974" s="12"/>
      <c r="C974" s="12"/>
      <c r="D974" s="12"/>
      <c r="E974" s="12"/>
      <c r="F974" s="12"/>
      <c r="G974" s="12"/>
      <c r="H974" s="12"/>
      <c r="I974" s="12"/>
      <c r="J974" s="12"/>
      <c r="K974" s="13"/>
      <c r="L974" s="11"/>
      <c r="M974" s="11"/>
      <c r="N974" s="12"/>
      <c r="O974" s="11"/>
      <c r="P974" s="12"/>
      <c r="Q974" s="13"/>
      <c r="R974" s="11"/>
      <c r="S974" s="11"/>
      <c r="T974" s="15"/>
      <c r="U974" s="10"/>
      <c r="V974" s="10"/>
      <c r="W974" s="10"/>
      <c r="X974" s="10"/>
      <c r="Y974" s="10"/>
      <c r="Z974" s="10"/>
    </row>
    <row r="975" spans="1:26" ht="15.75" customHeight="1" x14ac:dyDescent="0.25">
      <c r="A975" s="10"/>
      <c r="B975" s="12"/>
      <c r="C975" s="12"/>
      <c r="D975" s="12"/>
      <c r="E975" s="12"/>
      <c r="F975" s="12"/>
      <c r="G975" s="12"/>
      <c r="H975" s="12"/>
      <c r="I975" s="12"/>
      <c r="J975" s="12"/>
      <c r="K975" s="13"/>
      <c r="L975" s="11"/>
      <c r="M975" s="11"/>
      <c r="N975" s="12"/>
      <c r="O975" s="11"/>
      <c r="P975" s="12"/>
      <c r="Q975" s="13"/>
      <c r="R975" s="11"/>
      <c r="S975" s="11"/>
      <c r="T975" s="15"/>
      <c r="U975" s="10"/>
      <c r="V975" s="10"/>
      <c r="W975" s="10"/>
      <c r="X975" s="10"/>
      <c r="Y975" s="10"/>
      <c r="Z975" s="10"/>
    </row>
    <row r="976" spans="1:26" ht="15.75" customHeight="1" x14ac:dyDescent="0.25">
      <c r="A976" s="10"/>
      <c r="B976" s="12"/>
      <c r="C976" s="12"/>
      <c r="D976" s="12"/>
      <c r="E976" s="12"/>
      <c r="F976" s="12"/>
      <c r="G976" s="12"/>
      <c r="H976" s="12"/>
      <c r="I976" s="12"/>
      <c r="J976" s="12"/>
      <c r="K976" s="13"/>
      <c r="L976" s="11"/>
      <c r="M976" s="11"/>
      <c r="N976" s="12"/>
      <c r="O976" s="11"/>
      <c r="P976" s="12"/>
      <c r="Q976" s="13"/>
      <c r="R976" s="11"/>
      <c r="S976" s="11"/>
      <c r="T976" s="15"/>
      <c r="U976" s="10"/>
      <c r="V976" s="10"/>
      <c r="W976" s="10"/>
      <c r="X976" s="10"/>
      <c r="Y976" s="10"/>
      <c r="Z976" s="10"/>
    </row>
    <row r="977" spans="1:26" ht="15.75" customHeight="1" x14ac:dyDescent="0.25">
      <c r="A977" s="10"/>
      <c r="B977" s="12"/>
      <c r="C977" s="12"/>
      <c r="D977" s="12"/>
      <c r="E977" s="12"/>
      <c r="F977" s="12"/>
      <c r="G977" s="12"/>
      <c r="H977" s="12"/>
      <c r="I977" s="12"/>
      <c r="J977" s="12"/>
      <c r="K977" s="13"/>
      <c r="L977" s="11"/>
      <c r="M977" s="11"/>
      <c r="N977" s="12"/>
      <c r="O977" s="11"/>
      <c r="P977" s="12"/>
      <c r="Q977" s="13"/>
      <c r="R977" s="11"/>
      <c r="S977" s="11"/>
      <c r="T977" s="15"/>
      <c r="U977" s="10"/>
      <c r="V977" s="10"/>
      <c r="W977" s="10"/>
      <c r="X977" s="10"/>
      <c r="Y977" s="10"/>
      <c r="Z977" s="10"/>
    </row>
    <row r="978" spans="1:26" ht="15.75" customHeight="1" x14ac:dyDescent="0.25">
      <c r="A978" s="10"/>
      <c r="B978" s="12"/>
      <c r="C978" s="12"/>
      <c r="D978" s="12"/>
      <c r="E978" s="12"/>
      <c r="F978" s="12"/>
      <c r="G978" s="12"/>
      <c r="H978" s="12"/>
      <c r="I978" s="12"/>
      <c r="J978" s="12"/>
      <c r="K978" s="13"/>
      <c r="L978" s="11"/>
      <c r="M978" s="11"/>
      <c r="N978" s="12"/>
      <c r="O978" s="11"/>
      <c r="P978" s="12"/>
      <c r="Q978" s="13"/>
      <c r="R978" s="11"/>
      <c r="S978" s="11"/>
      <c r="T978" s="15"/>
      <c r="U978" s="10"/>
      <c r="V978" s="10"/>
      <c r="W978" s="10"/>
      <c r="X978" s="10"/>
      <c r="Y978" s="10"/>
      <c r="Z978" s="10"/>
    </row>
    <row r="979" spans="1:26" ht="15.75" customHeight="1" x14ac:dyDescent="0.25">
      <c r="A979" s="10"/>
      <c r="B979" s="12"/>
      <c r="C979" s="12"/>
      <c r="D979" s="12"/>
      <c r="E979" s="12"/>
      <c r="F979" s="12"/>
      <c r="G979" s="12"/>
      <c r="H979" s="12"/>
      <c r="I979" s="12"/>
      <c r="J979" s="12"/>
      <c r="K979" s="13"/>
      <c r="L979" s="11"/>
      <c r="M979" s="11"/>
      <c r="N979" s="12"/>
      <c r="O979" s="11"/>
      <c r="P979" s="12"/>
      <c r="Q979" s="13"/>
      <c r="R979" s="11"/>
      <c r="S979" s="11"/>
      <c r="T979" s="15"/>
      <c r="U979" s="10"/>
      <c r="V979" s="10"/>
      <c r="W979" s="10"/>
      <c r="X979" s="10"/>
      <c r="Y979" s="10"/>
      <c r="Z979" s="10"/>
    </row>
    <row r="980" spans="1:26" ht="15.75" customHeight="1" x14ac:dyDescent="0.25">
      <c r="A980" s="10"/>
      <c r="B980" s="12"/>
      <c r="C980" s="12"/>
      <c r="D980" s="12"/>
      <c r="E980" s="12"/>
      <c r="F980" s="12"/>
      <c r="G980" s="12"/>
      <c r="H980" s="12"/>
      <c r="I980" s="12"/>
      <c r="J980" s="12"/>
      <c r="K980" s="13"/>
      <c r="L980" s="11"/>
      <c r="M980" s="11"/>
      <c r="N980" s="12"/>
      <c r="O980" s="11"/>
      <c r="P980" s="12"/>
      <c r="Q980" s="13"/>
      <c r="R980" s="11"/>
      <c r="S980" s="11"/>
      <c r="T980" s="15"/>
      <c r="U980" s="10"/>
      <c r="V980" s="10"/>
      <c r="W980" s="10"/>
      <c r="X980" s="10"/>
      <c r="Y980" s="10"/>
      <c r="Z980" s="10"/>
    </row>
    <row r="981" spans="1:26" ht="15.75" customHeight="1" x14ac:dyDescent="0.25">
      <c r="A981" s="10"/>
      <c r="B981" s="12"/>
      <c r="C981" s="12"/>
      <c r="D981" s="12"/>
      <c r="E981" s="12"/>
      <c r="F981" s="12"/>
      <c r="G981" s="12"/>
      <c r="H981" s="12"/>
      <c r="I981" s="12"/>
      <c r="J981" s="12"/>
      <c r="K981" s="13"/>
      <c r="L981" s="11"/>
      <c r="M981" s="11"/>
      <c r="N981" s="12"/>
      <c r="O981" s="11"/>
      <c r="P981" s="12"/>
      <c r="Q981" s="13"/>
      <c r="R981" s="11"/>
      <c r="S981" s="11"/>
      <c r="T981" s="15"/>
      <c r="U981" s="10"/>
      <c r="V981" s="10"/>
      <c r="W981" s="10"/>
      <c r="X981" s="10"/>
      <c r="Y981" s="10"/>
      <c r="Z981" s="10"/>
    </row>
    <row r="982" spans="1:26" ht="15.75" customHeight="1" x14ac:dyDescent="0.25">
      <c r="A982" s="10"/>
      <c r="B982" s="12"/>
      <c r="C982" s="12"/>
      <c r="D982" s="12"/>
      <c r="E982" s="12"/>
      <c r="F982" s="12"/>
      <c r="G982" s="12"/>
      <c r="H982" s="12"/>
      <c r="I982" s="12"/>
      <c r="J982" s="12"/>
      <c r="K982" s="13"/>
      <c r="L982" s="11"/>
      <c r="M982" s="11"/>
      <c r="N982" s="12"/>
      <c r="O982" s="11"/>
      <c r="P982" s="12"/>
      <c r="Q982" s="13"/>
      <c r="R982" s="11"/>
      <c r="S982" s="11"/>
      <c r="T982" s="15"/>
      <c r="U982" s="10"/>
      <c r="V982" s="10"/>
      <c r="W982" s="10"/>
      <c r="X982" s="10"/>
      <c r="Y982" s="10"/>
      <c r="Z982" s="10"/>
    </row>
    <row r="983" spans="1:26" ht="15.75" customHeight="1" x14ac:dyDescent="0.25">
      <c r="A983" s="10"/>
      <c r="B983" s="12"/>
      <c r="C983" s="12"/>
      <c r="D983" s="12"/>
      <c r="E983" s="12"/>
      <c r="F983" s="12"/>
      <c r="G983" s="12"/>
      <c r="H983" s="12"/>
      <c r="I983" s="12"/>
      <c r="J983" s="12"/>
      <c r="K983" s="13"/>
      <c r="L983" s="11"/>
      <c r="M983" s="11"/>
      <c r="N983" s="12"/>
      <c r="O983" s="11"/>
      <c r="P983" s="12"/>
      <c r="Q983" s="13"/>
      <c r="R983" s="11"/>
      <c r="S983" s="11"/>
      <c r="T983" s="15"/>
      <c r="U983" s="10"/>
      <c r="V983" s="10"/>
      <c r="W983" s="10"/>
      <c r="X983" s="10"/>
      <c r="Y983" s="10"/>
      <c r="Z983" s="10"/>
    </row>
    <row r="984" spans="1:26" ht="15.75" customHeight="1" x14ac:dyDescent="0.25">
      <c r="A984" s="10"/>
      <c r="B984" s="12"/>
      <c r="C984" s="12"/>
      <c r="D984" s="12"/>
      <c r="E984" s="12"/>
      <c r="F984" s="12"/>
      <c r="G984" s="12"/>
      <c r="H984" s="12"/>
      <c r="I984" s="12"/>
      <c r="J984" s="12"/>
      <c r="K984" s="13"/>
      <c r="L984" s="11"/>
      <c r="M984" s="11"/>
      <c r="N984" s="12"/>
      <c r="O984" s="11"/>
      <c r="P984" s="12"/>
      <c r="Q984" s="13"/>
      <c r="R984" s="11"/>
      <c r="S984" s="11"/>
      <c r="T984" s="15"/>
      <c r="U984" s="10"/>
      <c r="V984" s="10"/>
      <c r="W984" s="10"/>
      <c r="X984" s="10"/>
      <c r="Y984" s="10"/>
      <c r="Z984" s="10"/>
    </row>
    <row r="985" spans="1:26" ht="15.75" customHeight="1" x14ac:dyDescent="0.25">
      <c r="A985" s="10"/>
      <c r="B985" s="12"/>
      <c r="C985" s="12"/>
      <c r="D985" s="12"/>
      <c r="E985" s="12"/>
      <c r="F985" s="12"/>
      <c r="G985" s="12"/>
      <c r="H985" s="12"/>
      <c r="I985" s="12"/>
      <c r="J985" s="12"/>
      <c r="K985" s="13"/>
      <c r="L985" s="11"/>
      <c r="M985" s="11"/>
      <c r="N985" s="12"/>
      <c r="O985" s="11"/>
      <c r="P985" s="12"/>
      <c r="Q985" s="13"/>
      <c r="R985" s="11"/>
      <c r="S985" s="11"/>
      <c r="T985" s="15"/>
      <c r="U985" s="10"/>
      <c r="V985" s="10"/>
      <c r="W985" s="10"/>
      <c r="X985" s="10"/>
      <c r="Y985" s="10"/>
      <c r="Z985" s="10"/>
    </row>
    <row r="986" spans="1:26" ht="15.75" customHeight="1" x14ac:dyDescent="0.25">
      <c r="A986" s="10"/>
      <c r="B986" s="12"/>
      <c r="C986" s="12"/>
      <c r="D986" s="12"/>
      <c r="E986" s="12"/>
      <c r="F986" s="12"/>
      <c r="G986" s="12"/>
      <c r="H986" s="12"/>
      <c r="I986" s="12"/>
      <c r="J986" s="12"/>
      <c r="K986" s="13"/>
      <c r="L986" s="11"/>
      <c r="M986" s="11"/>
      <c r="N986" s="12"/>
      <c r="O986" s="11"/>
      <c r="P986" s="12"/>
      <c r="Q986" s="13"/>
      <c r="R986" s="11"/>
      <c r="S986" s="11"/>
      <c r="T986" s="15"/>
      <c r="U986" s="10"/>
      <c r="V986" s="10"/>
      <c r="W986" s="10"/>
      <c r="X986" s="10"/>
      <c r="Y986" s="10"/>
      <c r="Z986" s="10"/>
    </row>
    <row r="987" spans="1:26" ht="15.75" customHeight="1" x14ac:dyDescent="0.25">
      <c r="A987" s="10"/>
      <c r="B987" s="12"/>
      <c r="C987" s="12"/>
      <c r="D987" s="12"/>
      <c r="E987" s="12"/>
      <c r="F987" s="12"/>
      <c r="G987" s="12"/>
      <c r="H987" s="12"/>
      <c r="I987" s="12"/>
      <c r="J987" s="12"/>
      <c r="K987" s="13"/>
      <c r="L987" s="11"/>
      <c r="M987" s="11"/>
      <c r="N987" s="12"/>
      <c r="O987" s="11"/>
      <c r="P987" s="12"/>
      <c r="Q987" s="13"/>
      <c r="R987" s="11"/>
      <c r="S987" s="11"/>
      <c r="T987" s="15"/>
      <c r="U987" s="10"/>
      <c r="V987" s="10"/>
      <c r="W987" s="10"/>
      <c r="X987" s="10"/>
      <c r="Y987" s="10"/>
      <c r="Z987" s="10"/>
    </row>
  </sheetData>
  <mergeCells count="8">
    <mergeCell ref="B68:C68"/>
    <mergeCell ref="B69:C69"/>
    <mergeCell ref="B70:C70"/>
    <mergeCell ref="B2:U3"/>
    <mergeCell ref="B64:C64"/>
    <mergeCell ref="B65:C65"/>
    <mergeCell ref="B66:C66"/>
    <mergeCell ref="B67:C67"/>
  </mergeCells>
  <phoneticPr fontId="8" type="noConversion"/>
  <conditionalFormatting sqref="M1:R1 N4:T4 R5:S7 R19:S20 Q21:S21 R22:S22">
    <cfRule type="containsText" dxfId="9786" priority="200" operator="containsText" text="CANCELADO">
      <formula>NOT(ISERROR(SEARCH(("CANCELADO"),(M65))))</formula>
    </cfRule>
  </conditionalFormatting>
  <conditionalFormatting sqref="N5:N28 S8:S18 S27 R26:R28">
    <cfRule type="containsText" dxfId="9785" priority="195" operator="containsText" text="CANCELADO">
      <formula>NOT(ISERROR(SEARCH(("CANCELADO"),(N72))))</formula>
    </cfRule>
  </conditionalFormatting>
  <conditionalFormatting sqref="N5:N28 S27 S5:S18 R19:S20 Q21:S21 R22:S22 M1:R1 N4:T4">
    <cfRule type="containsText" dxfId="9784" priority="187" operator="containsText" text="PENDENTE">
      <formula>NOT(ISERROR(SEARCH(("PENDENTE"),(M65))))</formula>
    </cfRule>
  </conditionalFormatting>
  <conditionalFormatting sqref="N5:N59">
    <cfRule type="containsText" dxfId="9783" priority="21" operator="containsText" text="PENDENTE">
      <formula>NOT(ISERROR(SEARCH("PENDENTE",N5)))</formula>
    </cfRule>
    <cfRule type="containsText" dxfId="9782" priority="20" operator="containsText" text="CUMPRIDO">
      <formula>NOT(ISERROR(SEARCH("CUMPRIDO",N5)))</formula>
    </cfRule>
  </conditionalFormatting>
  <conditionalFormatting sqref="N8 N9:P9 O45:R45 N46:R46 Q47:R47 N48:Q48 R48:R50 Q49 Q51:R51 O52:R54 Q55:R55 O58:R59">
    <cfRule type="containsText" dxfId="9781" priority="26" operator="containsText" text="PENDENTE">
      <formula>NOT(ISERROR(SEARCH(("PENDENTE"),(N8))))</formula>
    </cfRule>
  </conditionalFormatting>
  <conditionalFormatting sqref="N8 N9:P9 S30:T41 T34:T48 O36:P37">
    <cfRule type="containsText" dxfId="9780" priority="27" operator="containsText" text="CANCELADO">
      <formula>NOT(ISERROR(SEARCH(("CANCELADO"),(N8))))</formula>
    </cfRule>
  </conditionalFormatting>
  <conditionalFormatting sqref="N29:N35 N37:N46 R29:R35 Q37:R39">
    <cfRule type="containsText" dxfId="9779" priority="251" operator="containsText" text="CANCELADO">
      <formula>NOT(ISERROR(SEARCH(("CANCELADO"),(N95))))</formula>
    </cfRule>
  </conditionalFormatting>
  <conditionalFormatting sqref="N29:N35">
    <cfRule type="containsText" dxfId="9778" priority="249" operator="containsText" text="PENDENTE">
      <formula>NOT(ISERROR(SEARCH(("PENDENTE"),(N92))))</formula>
    </cfRule>
    <cfRule type="containsText" dxfId="9777" priority="247" operator="containsText" text="CUMPRIDO">
      <formula>NOT(ISERROR(SEARCH(("CUMPRIDO"),(N92))))</formula>
    </cfRule>
  </conditionalFormatting>
  <conditionalFormatting sqref="N36 Q36:R36">
    <cfRule type="containsText" dxfId="9776" priority="414" operator="containsText" text="CANCELADO">
      <formula>NOT(ISERROR(SEARCH(("CANCELADO"),(N101))))</formula>
    </cfRule>
  </conditionalFormatting>
  <conditionalFormatting sqref="N36 T34:T36">
    <cfRule type="containsText" dxfId="9775" priority="463" operator="containsText" text="PENDENTE">
      <formula>NOT(ISERROR(SEARCH(("PENDENTE"),(N96))))</formula>
    </cfRule>
  </conditionalFormatting>
  <conditionalFormatting sqref="N37:N46 S42:T44 O43:R43 T37:T42 T47:T48 R40 Q41:R42">
    <cfRule type="containsText" dxfId="9774" priority="289" operator="containsText" text="CUMPRIDO">
      <formula>NOT(ISERROR(SEARCH(("CUMPRIDO"),(N100))))</formula>
    </cfRule>
  </conditionalFormatting>
  <conditionalFormatting sqref="N45:N46 N56:N57 M60:Q60 M61:P61 M62:R71 D65:D66 B65:B70">
    <cfRule type="containsText" dxfId="9773" priority="23" operator="containsText" text="CUMPRIDO">
      <formula>NOT(ISERROR(SEARCH(("CUMPRIDO"),(B122))))</formula>
    </cfRule>
    <cfRule type="containsText" dxfId="9772" priority="24" operator="containsText" text="PENDENTE">
      <formula>NOT(ISERROR(SEARCH(("PENDENTE"),(B122))))</formula>
    </cfRule>
  </conditionalFormatting>
  <conditionalFormatting sqref="N45:N48 R56:R57 L72:Q75 M76:S987">
    <cfRule type="containsText" dxfId="9771" priority="22" operator="containsText" text="CANCELADO">
      <formula>NOT(ISERROR(SEARCH(("CANCELADO"),(L125))))</formula>
    </cfRule>
  </conditionalFormatting>
  <conditionalFormatting sqref="N47:N48">
    <cfRule type="containsText" dxfId="9770" priority="5" operator="containsText" text="CUMPRIDO">
      <formula>NOT(ISERROR(SEARCH(("CUMPRIDO"),(N124))))</formula>
    </cfRule>
    <cfRule type="containsText" dxfId="9769" priority="6" operator="containsText" text="PENDENTE">
      <formula>NOT(ISERROR(SEARCH(("PENDENTE"),(N124))))</formula>
    </cfRule>
    <cfRule type="containsText" dxfId="9768" priority="7" operator="containsText" text="CUMPRIDO">
      <formula>NOT(ISERROR(SEARCH(("CUMPRIDO"),(N47))))</formula>
    </cfRule>
    <cfRule type="containsText" dxfId="9767" priority="8" operator="containsText" text="PENDENTE">
      <formula>NOT(ISERROR(SEARCH(("PENDENTE"),(N47))))</formula>
    </cfRule>
    <cfRule type="containsText" dxfId="9766" priority="9" operator="containsText" text="CUMPRIDO">
      <formula>NOT(ISERROR(SEARCH(("CUMPRIDO"),(N110))))</formula>
    </cfRule>
    <cfRule type="containsText" dxfId="9765" priority="10" operator="containsText" text="PENDENTE">
      <formula>NOT(ISERROR(SEARCH(("PENDENTE"),(N110))))</formula>
    </cfRule>
    <cfRule type="containsText" dxfId="9764" priority="11" operator="containsText" text="CANCELADO">
      <formula>NOT(ISERROR(SEARCH(("CANCELADO"),(N113))))</formula>
    </cfRule>
    <cfRule type="containsText" dxfId="9763" priority="30" operator="containsText" text="CUMPRIDO">
      <formula>NOT(ISERROR(SEARCH(("CUMPRIDO"),(N47))))</formula>
    </cfRule>
  </conditionalFormatting>
  <conditionalFormatting sqref="N47:N55">
    <cfRule type="containsText" dxfId="9762" priority="31" operator="containsText" text="PENDENTE">
      <formula>NOT(ISERROR(SEARCH(("PENDENTE"),(N47))))</formula>
    </cfRule>
  </conditionalFormatting>
  <conditionalFormatting sqref="N49:N55">
    <cfRule type="containsText" dxfId="9761" priority="96" operator="containsText" text="CUMPRIDO">
      <formula>NOT(ISERROR(SEARCH(("CUMPRIDO"),(N106))))</formula>
    </cfRule>
  </conditionalFormatting>
  <conditionalFormatting sqref="N48:Q48 N49:N57 N52:R54 O45:R46 Q47:R47 R48:R50 Q49 Q51:R51 Q55:R55 O58:R59 M60:Q60 M61:P61 M62:R71 D65:D66 B65:B70">
    <cfRule type="containsText" dxfId="9760" priority="77" operator="containsText" text="CANCELADO">
      <formula>NOT(ISERROR(SEARCH(("CANCELADO"),(B122))))</formula>
    </cfRule>
  </conditionalFormatting>
  <conditionalFormatting sqref="N46:R46 N48:Q48 N8 N9:P9 O45:R45 Q47:R47 R48:R50 Q49 Q51:R51 O52:R54 Q55:R55 O58:R59">
    <cfRule type="containsText" dxfId="9759" priority="25" operator="containsText" text="CUMPRIDO">
      <formula>NOT(ISERROR(SEARCH(("CUMPRIDO"),(N8))))</formula>
    </cfRule>
  </conditionalFormatting>
  <conditionalFormatting sqref="N4:T4 S5:S18 R19:S20 Q21:S21 R22:S22 S27 M1:R1 N5:N28">
    <cfRule type="containsText" dxfId="9758" priority="233" operator="containsText" text="CUMPRIDO">
      <formula>NOT(ISERROR(SEARCH(("CUMPRIDO"),(M65))))</formula>
    </cfRule>
  </conditionalFormatting>
  <conditionalFormatting sqref="O5:P8">
    <cfRule type="containsText" dxfId="9757" priority="36" operator="containsText" text="CUMPRIDO">
      <formula>NOT(ISERROR(SEARCH(("CUMPRIDO"),(O5))))</formula>
    </cfRule>
    <cfRule type="containsText" dxfId="9756" priority="37" operator="containsText" text="PENDENTE">
      <formula>NOT(ISERROR(SEARCH(("PENDENTE"),(O5))))</formula>
    </cfRule>
    <cfRule type="containsText" dxfId="9755" priority="112" operator="containsText" text="CANCELADO">
      <formula>NOT(ISERROR(SEARCH(("CANCELADO"),(O5))))</formula>
    </cfRule>
  </conditionalFormatting>
  <conditionalFormatting sqref="O23:P28 T23:T30 O30:P30">
    <cfRule type="containsText" dxfId="9754" priority="214" operator="containsText" text="PENDENTE">
      <formula>NOT(ISERROR(SEARCH(("PENDENTE"),(O29))))</formula>
    </cfRule>
    <cfRule type="containsText" dxfId="9753" priority="213" operator="containsText" text="CUMPRIDO">
      <formula>NOT(ISERROR(SEARCH(("CUMPRIDO"),(O29))))</formula>
    </cfRule>
  </conditionalFormatting>
  <conditionalFormatting sqref="O31:P31">
    <cfRule type="containsText" dxfId="9752" priority="429" operator="containsText" text="CUMPRIDO">
      <formula>NOT(ISERROR(SEARCH(("CUMPRIDO"),(#REF!))))</formula>
    </cfRule>
    <cfRule type="containsText" dxfId="9751" priority="430" operator="containsText" text="PENDENTE">
      <formula>NOT(ISERROR(SEARCH(("PENDENTE"),(#REF!))))</formula>
    </cfRule>
    <cfRule type="containsText" dxfId="9750" priority="462" operator="containsText" text="CANCELADO">
      <formula>NOT(ISERROR(SEARCH(("CANCELADO"),(#REF!))))</formula>
    </cfRule>
  </conditionalFormatting>
  <conditionalFormatting sqref="O36:P36">
    <cfRule type="containsText" dxfId="9749" priority="435" operator="containsText" text="CUMPRIDO">
      <formula>NOT(ISERROR(SEARCH(("CUMPRIDO"),(O40))))</formula>
    </cfRule>
    <cfRule type="containsText" dxfId="9748" priority="436" operator="containsText" text="PENDENTE">
      <formula>NOT(ISERROR(SEARCH(("PENDENTE"),(O40))))</formula>
    </cfRule>
    <cfRule type="containsText" dxfId="9747" priority="451" operator="containsText" text="CANCELADO">
      <formula>NOT(ISERROR(SEARCH(("CANCELADO"),(O40))))</formula>
    </cfRule>
  </conditionalFormatting>
  <conditionalFormatting sqref="O38:P39">
    <cfRule type="containsText" dxfId="9746" priority="43" operator="containsText" text="CANCELADO">
      <formula>NOT(ISERROR(SEARCH(("CANCELADO"),(O38))))</formula>
    </cfRule>
  </conditionalFormatting>
  <conditionalFormatting sqref="O39:P39">
    <cfRule type="containsText" dxfId="9745" priority="46" operator="containsText" text="PENDENTE">
      <formula>NOT(ISERROR(SEARCH(("PENDENTE"),(O39))))</formula>
    </cfRule>
    <cfRule type="containsText" dxfId="9744" priority="45" operator="containsText" text="CUMPRIDO">
      <formula>NOT(ISERROR(SEARCH(("CUMPRIDO"),(O39))))</formula>
    </cfRule>
  </conditionalFormatting>
  <conditionalFormatting sqref="O41:P42">
    <cfRule type="containsText" dxfId="9743" priority="47" operator="containsText" text="CANCELADO">
      <formula>NOT(ISERROR(SEARCH(("CANCELADO"),(O41))))</formula>
    </cfRule>
    <cfRule type="containsText" dxfId="9742" priority="48" operator="containsText" text="CUMPRIDO">
      <formula>NOT(ISERROR(SEARCH(("CUMPRIDO"),(O41))))</formula>
    </cfRule>
    <cfRule type="containsText" dxfId="9741" priority="49" operator="containsText" text="PENDENTE">
      <formula>NOT(ISERROR(SEARCH(("PENDENTE"),(O41))))</formula>
    </cfRule>
  </conditionalFormatting>
  <conditionalFormatting sqref="O44:P44">
    <cfRule type="containsText" dxfId="9740" priority="50" operator="containsText" text="CANCELADO">
      <formula>NOT(ISERROR(SEARCH(("CANCELADO"),(O44))))</formula>
    </cfRule>
    <cfRule type="containsText" dxfId="9739" priority="51" operator="containsText" text="CUMPRIDO">
      <formula>NOT(ISERROR(SEARCH(("CUMPRIDO"),(O44))))</formula>
    </cfRule>
    <cfRule type="containsText" dxfId="9738" priority="52" operator="containsText" text="PENDENTE">
      <formula>NOT(ISERROR(SEARCH(("PENDENTE"),(O44))))</formula>
    </cfRule>
  </conditionalFormatting>
  <conditionalFormatting sqref="O47:P47">
    <cfRule type="containsText" dxfId="9737" priority="59" operator="containsText" text="CANCELADO">
      <formula>NOT(ISERROR(SEARCH(("CANCELADO"),(O47))))</formula>
    </cfRule>
    <cfRule type="containsText" dxfId="9736" priority="60" operator="containsText" text="CUMPRIDO">
      <formula>NOT(ISERROR(SEARCH(("CUMPRIDO"),(O47))))</formula>
    </cfRule>
    <cfRule type="containsText" dxfId="9735" priority="61" operator="containsText" text="PENDENTE">
      <formula>NOT(ISERROR(SEARCH(("PENDENTE"),(O47))))</formula>
    </cfRule>
  </conditionalFormatting>
  <conditionalFormatting sqref="O49:P49">
    <cfRule type="containsText" dxfId="9734" priority="63" operator="containsText" text="CUMPRIDO">
      <formula>NOT(ISERROR(SEARCH(("CUMPRIDO"),(O49))))</formula>
    </cfRule>
    <cfRule type="containsText" dxfId="9733" priority="64" operator="containsText" text="PENDENTE">
      <formula>NOT(ISERROR(SEARCH(("PENDENTE"),(O49))))</formula>
    </cfRule>
    <cfRule type="containsText" dxfId="9732" priority="62" operator="containsText" text="CANCELADO">
      <formula>NOT(ISERROR(SEARCH(("CANCELADO"),(O49))))</formula>
    </cfRule>
  </conditionalFormatting>
  <conditionalFormatting sqref="O51:P51">
    <cfRule type="containsText" dxfId="9731" priority="66" operator="containsText" text="CUMPRIDO">
      <formula>NOT(ISERROR(SEARCH(("CUMPRIDO"),(O51))))</formula>
    </cfRule>
    <cfRule type="containsText" dxfId="9730" priority="65" operator="containsText" text="CANCELADO">
      <formula>NOT(ISERROR(SEARCH(("CANCELADO"),(O51))))</formula>
    </cfRule>
    <cfRule type="containsText" dxfId="9729" priority="67" operator="containsText" text="PENDENTE">
      <formula>NOT(ISERROR(SEARCH(("PENDENTE"),(O51))))</formula>
    </cfRule>
  </conditionalFormatting>
  <conditionalFormatting sqref="O55:P57">
    <cfRule type="containsText" dxfId="9728" priority="68" operator="containsText" text="CANCELADO">
      <formula>NOT(ISERROR(SEARCH(("CANCELADO"),(O55))))</formula>
    </cfRule>
    <cfRule type="containsText" dxfId="9727" priority="69" operator="containsText" text="CUMPRIDO">
      <formula>NOT(ISERROR(SEARCH(("CUMPRIDO"),(O55))))</formula>
    </cfRule>
    <cfRule type="containsText" dxfId="9726" priority="70" operator="containsText" text="PENDENTE">
      <formula>NOT(ISERROR(SEARCH(("PENDENTE"),(O55))))</formula>
    </cfRule>
  </conditionalFormatting>
  <conditionalFormatting sqref="O40:Q40">
    <cfRule type="containsText" dxfId="9725" priority="71" operator="containsText" text="CANCELADO">
      <formula>NOT(ISERROR(SEARCH(("CANCELADO"),(O40))))</formula>
    </cfRule>
    <cfRule type="containsText" dxfId="9724" priority="72" operator="containsText" text="CUMPRIDO">
      <formula>NOT(ISERROR(SEARCH(("CUMPRIDO"),(O40))))</formula>
    </cfRule>
    <cfRule type="containsText" dxfId="9723" priority="73" operator="containsText" text="PENDENTE">
      <formula>NOT(ISERROR(SEARCH(("PENDENTE"),(O40))))</formula>
    </cfRule>
  </conditionalFormatting>
  <conditionalFormatting sqref="O50:Q50">
    <cfRule type="containsText" dxfId="9722" priority="75" operator="containsText" text="CUMPRIDO">
      <formula>NOT(ISERROR(SEARCH(("CUMPRIDO"),(O50))))</formula>
    </cfRule>
    <cfRule type="containsText" dxfId="9721" priority="76" operator="containsText" text="PENDENTE">
      <formula>NOT(ISERROR(SEARCH(("PENDENTE"),(O50))))</formula>
    </cfRule>
    <cfRule type="containsText" dxfId="9720" priority="74" operator="containsText" text="CANCELADO">
      <formula>NOT(ISERROR(SEARCH(("CANCELADO"),(O50))))</formula>
    </cfRule>
  </conditionalFormatting>
  <conditionalFormatting sqref="P43">
    <cfRule type="containsText" dxfId="9719" priority="79" operator="containsText" text="PENDENTE">
      <formula>NOT(ISERROR(SEARCH(("PENDENTE"),(P43))))</formula>
    </cfRule>
    <cfRule type="containsText" dxfId="9718" priority="78" operator="containsText" text="CUMPRIDO">
      <formula>NOT(ISERROR(SEARCH(("CUMPRIDO"),(P43))))</formula>
    </cfRule>
  </conditionalFormatting>
  <conditionalFormatting sqref="Q5:Q20 T5:T24 R8:R18 O10:P22 O29:P29 T29 O32:P35">
    <cfRule type="containsText" dxfId="9717" priority="35" operator="containsText" text="PENDENTE">
      <formula>NOT(ISERROR(SEARCH(("PENDENTE"),(O10))))</formula>
    </cfRule>
    <cfRule type="containsText" dxfId="9716" priority="34" operator="containsText" text="CUMPRIDO">
      <formula>NOT(ISERROR(SEARCH(("CUMPRIDO"),(O10))))</formula>
    </cfRule>
  </conditionalFormatting>
  <conditionalFormatting sqref="Q23:Q25">
    <cfRule type="containsText" dxfId="9715" priority="83" operator="containsText" text="CANCELADO">
      <formula>NOT(ISERROR(SEARCH(("CANCELADO"),(Q23))))</formula>
    </cfRule>
  </conditionalFormatting>
  <conditionalFormatting sqref="Q23:Q35">
    <cfRule type="containsText" dxfId="9714" priority="85" operator="containsText" text="PENDENTE">
      <formula>NOT(ISERROR(SEARCH(("PENDENTE"),(Q23))))</formula>
    </cfRule>
    <cfRule type="containsText" dxfId="9713" priority="84" operator="containsText" text="CUMPRIDO">
      <formula>NOT(ISERROR(SEARCH(("CUMPRIDO"),(Q23))))</formula>
    </cfRule>
  </conditionalFormatting>
  <conditionalFormatting sqref="Q26:Q35">
    <cfRule type="containsText" dxfId="9712" priority="86" operator="containsText" text="CANCELADO">
      <formula>NOT(ISERROR(SEARCH(("CANCELADO"),(Q26))))</formula>
    </cfRule>
  </conditionalFormatting>
  <conditionalFormatting sqref="Q56:Q57">
    <cfRule type="containsText" dxfId="9711" priority="94" operator="containsText" text="CUMPRIDO">
      <formula>NOT(ISERROR(SEARCH(("CUMPRIDO"),(Q56))))</formula>
    </cfRule>
    <cfRule type="containsText" dxfId="9710" priority="93" operator="containsText" text="CANCELADO">
      <formula>NOT(ISERROR(SEARCH(("CANCELADO"),(Q56))))</formula>
    </cfRule>
    <cfRule type="containsText" dxfId="9709" priority="95" operator="containsText" text="PENDENTE">
      <formula>NOT(ISERROR(SEARCH(("PENDENTE"),(Q56))))</formula>
    </cfRule>
  </conditionalFormatting>
  <conditionalFormatting sqref="Q72:Q75 S34:S59">
    <cfRule type="containsText" dxfId="9708" priority="102" operator="containsText" text="SIM">
      <formula>NOT(ISERROR(SEARCH(("SIM"),(Q34))))</formula>
    </cfRule>
  </conditionalFormatting>
  <conditionalFormatting sqref="Q36:R36">
    <cfRule type="containsText" dxfId="9707" priority="439" operator="containsText" text="CUMPRIDO">
      <formula>NOT(ISERROR(SEARCH(("CUMPRIDO"),(Q80))))</formula>
    </cfRule>
    <cfRule type="containsText" dxfId="9706" priority="440" operator="containsText" text="PENDENTE">
      <formula>NOT(ISERROR(SEARCH(("PENDENTE"),(Q80))))</formula>
    </cfRule>
  </conditionalFormatting>
  <conditionalFormatting sqref="Q37:R39 Q44:R44">
    <cfRule type="containsText" dxfId="9705" priority="329" operator="containsText" text="PENDENTE">
      <formula>NOT(ISERROR(SEARCH(("PENDENTE"),(Q82))))</formula>
    </cfRule>
  </conditionalFormatting>
  <conditionalFormatting sqref="Q44:R44 Q37:R39">
    <cfRule type="containsText" dxfId="9704" priority="328" operator="containsText" text="CUMPRIDO">
      <formula>NOT(ISERROR(SEARCH(("CUMPRIDO"),(Q82))))</formula>
    </cfRule>
  </conditionalFormatting>
  <conditionalFormatting sqref="Q44:R44">
    <cfRule type="containsText" dxfId="9703" priority="301" operator="containsText" text="CANCELADO">
      <formula>NOT(ISERROR(SEARCH(("CANCELADO"),(Q110))))</formula>
    </cfRule>
  </conditionalFormatting>
  <conditionalFormatting sqref="R5:R7">
    <cfRule type="containsText" dxfId="9702" priority="224" operator="containsText" text="CUMPRIDO">
      <formula>NOT(ISERROR(SEARCH(("CUMPRIDO"),(R49))))</formula>
    </cfRule>
    <cfRule type="containsText" dxfId="9701" priority="97" operator="containsText" text="PENDENTE">
      <formula>NOT(ISERROR(SEARCH(("PENDENTE"),(R5))))</formula>
    </cfRule>
  </conditionalFormatting>
  <conditionalFormatting sqref="R26:R28">
    <cfRule type="containsText" dxfId="9700" priority="226" operator="containsText" text="PENDENTE">
      <formula>NOT(ISERROR(SEARCH(("PENDENTE"),(R72))))</formula>
    </cfRule>
    <cfRule type="containsText" dxfId="9699" priority="225" operator="containsText" text="CUMPRIDO">
      <formula>NOT(ISERROR(SEARCH(("CUMPRIDO"),(R72))))</formula>
    </cfRule>
  </conditionalFormatting>
  <conditionalFormatting sqref="R29:R35">
    <cfRule type="containsText" dxfId="9698" priority="266" operator="containsText" text="CUMPRIDO">
      <formula>NOT(ISERROR(SEARCH(("CUMPRIDO"),(R74))))</formula>
    </cfRule>
    <cfRule type="containsText" dxfId="9697" priority="267" operator="containsText" text="PENDENTE">
      <formula>NOT(ISERROR(SEARCH(("PENDENTE"),(R74))))</formula>
    </cfRule>
  </conditionalFormatting>
  <conditionalFormatting sqref="R40 Q41:R41 Q42:S42 O43:S43 S44:S48">
    <cfRule type="containsText" dxfId="9696" priority="308" operator="containsText" text="CANCELADO">
      <formula>NOT(ISERROR(SEARCH(("CANCELADO"),(O103))))</formula>
    </cfRule>
  </conditionalFormatting>
  <conditionalFormatting sqref="R56:R57 L72:Q75 M76:S987">
    <cfRule type="containsText" dxfId="9695" priority="98" operator="containsText" text="CUMPRIDO">
      <formula>NOT(ISERROR(SEARCH(("CUMPRIDO"),(L115))))</formula>
    </cfRule>
    <cfRule type="containsText" dxfId="9694" priority="99" operator="containsText" text="PENDENTE">
      <formula>NOT(ISERROR(SEARCH(("PENDENTE"),(L115))))</formula>
    </cfRule>
  </conditionalFormatting>
  <conditionalFormatting sqref="R76:R987">
    <cfRule type="containsText" dxfId="9693" priority="100" operator="containsText" text="SIM">
      <formula>NOT(ISERROR(SEARCH(("SIM"),(R161))))</formula>
    </cfRule>
    <cfRule type="containsText" dxfId="9692" priority="101" operator="containsText" text="NÃO">
      <formula>NOT(ISERROR(SEARCH(("NÃO"),(R161))))</formula>
    </cfRule>
  </conditionalFormatting>
  <conditionalFormatting sqref="S4:S28">
    <cfRule type="containsText" dxfId="9691" priority="229" operator="containsText" text="SIM">
      <formula>NOT(ISERROR(SEARCH(("SIM"),(S76))))</formula>
    </cfRule>
    <cfRule type="containsText" dxfId="9690" priority="231" operator="containsText" text="NÃO">
      <formula>NOT(ISERROR(SEARCH(("NÃO"),(S76))))</formula>
    </cfRule>
  </conditionalFormatting>
  <conditionalFormatting sqref="S5:S59">
    <cfRule type="containsText" dxfId="9689" priority="19" operator="containsText" text="SIM">
      <formula>NOT(ISERROR(SEARCH("SIM",S5)))</formula>
    </cfRule>
    <cfRule type="containsText" dxfId="9688" priority="18" operator="containsText" text="NÃO">
      <formula>NOT(ISERROR(SEARCH("NÃO",S5)))</formula>
    </cfRule>
  </conditionalFormatting>
  <conditionalFormatting sqref="S29:S33">
    <cfRule type="containsText" dxfId="9687" priority="268" operator="containsText" text="SIM">
      <formula>NOT(ISERROR(SEARCH(("SIM"),(S100))))</formula>
    </cfRule>
    <cfRule type="containsText" dxfId="9686" priority="269" operator="containsText" text="NÃO">
      <formula>NOT(ISERROR(SEARCH(("NÃO"),(S100))))</formula>
    </cfRule>
  </conditionalFormatting>
  <conditionalFormatting sqref="S34:S59 Q72:Q75">
    <cfRule type="containsText" dxfId="9685" priority="103" operator="containsText" text="NÃO">
      <formula>NOT(ISERROR(SEARCH(("NÃO"),(Q34))))</formula>
    </cfRule>
  </conditionalFormatting>
  <conditionalFormatting sqref="S30:T41 O36:P38">
    <cfRule type="containsText" dxfId="9684" priority="39" operator="containsText" text="PENDENTE">
      <formula>NOT(ISERROR(SEARCH(("PENDENTE"),(O30))))</formula>
    </cfRule>
    <cfRule type="containsText" dxfId="9683" priority="38" operator="containsText" text="CUMPRIDO">
      <formula>NOT(ISERROR(SEARCH(("CUMPRIDO"),(O30))))</formula>
    </cfRule>
  </conditionalFormatting>
  <conditionalFormatting sqref="S45:T48">
    <cfRule type="containsText" dxfId="9682" priority="1" operator="containsText" text="CUMPRIDO">
      <formula>NOT(ISERROR(SEARCH(("CUMPRIDO"),(S108))))</formula>
    </cfRule>
    <cfRule type="containsText" dxfId="9681" priority="2" operator="containsText" text="PENDENTE">
      <formula>NOT(ISERROR(SEARCH(("PENDENTE"),(S108))))</formula>
    </cfRule>
  </conditionalFormatting>
  <conditionalFormatting sqref="S49:T59">
    <cfRule type="containsText" dxfId="9680" priority="116" operator="containsText" text="CANCELADO">
      <formula>NOT(ISERROR(SEARCH(("CANCELADO"),(S49))))</formula>
    </cfRule>
    <cfRule type="containsText" dxfId="9679" priority="117" operator="containsText" text="CUMPRIDO">
      <formula>NOT(ISERROR(SEARCH(("CUMPRIDO"),(S49))))</formula>
    </cfRule>
    <cfRule type="containsText" dxfId="9678" priority="118" operator="containsText" text="PENDENTE">
      <formula>NOT(ISERROR(SEARCH(("PENDENTE"),(S49))))</formula>
    </cfRule>
  </conditionalFormatting>
  <conditionalFormatting sqref="T5:T24 T29 Q5:Q20 R8:R18 O10:P22 O29:P29 O32:P35">
    <cfRule type="containsText" dxfId="9677" priority="33" operator="containsText" text="CANCELADO">
      <formula>NOT(ISERROR(SEARCH(("CANCELADO"),(O10))))</formula>
    </cfRule>
  </conditionalFormatting>
  <conditionalFormatting sqref="T5:T59">
    <cfRule type="containsText" dxfId="9676" priority="17" operator="containsText" text="CUMPRIDO">
      <formula>NOT(ISERROR(SEARCH("CUMPRIDO",T5)))</formula>
    </cfRule>
    <cfRule type="containsText" dxfId="9675" priority="16" operator="containsText" text="PENDENTE">
      <formula>NOT(ISERROR(SEARCH("PENDENTE",T5)))</formula>
    </cfRule>
  </conditionalFormatting>
  <conditionalFormatting sqref="T10:T30 N11 S23:S29">
    <cfRule type="containsText" dxfId="9674" priority="119" operator="containsText" text="CANCELADO">
      <formula>NOT(ISERROR(SEARCH(("CANCELADO"),(N10))))</formula>
    </cfRule>
    <cfRule type="containsText" dxfId="9673" priority="120" operator="containsText" text="CUMPRIDO">
      <formula>NOT(ISERROR(SEARCH(("CUMPRIDO"),(N10))))</formula>
    </cfRule>
    <cfRule type="containsText" dxfId="9672" priority="121" operator="containsText" text="PENDENTE">
      <formula>NOT(ISERROR(SEARCH(("PENDENTE"),(N10))))</formula>
    </cfRule>
  </conditionalFormatting>
  <conditionalFormatting sqref="T23:T30 O23:P28 O30:P30">
    <cfRule type="containsText" dxfId="9671" priority="212" operator="containsText" text="CANCELADO">
      <formula>NOT(ISERROR(SEARCH(("CANCELADO"),(O29))))</formula>
    </cfRule>
  </conditionalFormatting>
  <conditionalFormatting sqref="T34:T36 N36">
    <cfRule type="containsText" dxfId="9670" priority="467" operator="containsText" text="CUMPRIDO">
      <formula>NOT(ISERROR(SEARCH(("CUMPRIDO"),(N96))))</formula>
    </cfRule>
  </conditionalFormatting>
  <conditionalFormatting sqref="T37:T42 N37:N46 R40 Q41:R42 S42:T44 O43:R43 T47:T48">
    <cfRule type="containsText" dxfId="9669" priority="295" operator="containsText" text="PENDENTE">
      <formula>NOT(ISERROR(SEARCH(("PENDENTE"),(N100))))</formula>
    </cfRule>
  </conditionalFormatting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31"/>
  <sheetViews>
    <sheetView topLeftCell="A31" zoomScaleNormal="100" workbookViewId="0">
      <selection activeCell="K31" sqref="K31"/>
    </sheetView>
  </sheetViews>
  <sheetFormatPr defaultColWidth="14.42578125" defaultRowHeight="15" customHeight="1" x14ac:dyDescent="0.25"/>
  <cols>
    <col min="1" max="1" width="0.7109375" customWidth="1"/>
    <col min="2" max="2" width="12.5703125" customWidth="1"/>
    <col min="3" max="3" width="8.5703125" customWidth="1"/>
    <col min="4" max="4" width="15.7109375" customWidth="1"/>
    <col min="5" max="5" width="14.28515625" customWidth="1"/>
    <col min="6" max="6" width="16.85546875" customWidth="1"/>
    <col min="7" max="7" width="23.7109375" bestFit="1" customWidth="1"/>
    <col min="8" max="8" width="10.5703125" bestFit="1" customWidth="1"/>
    <col min="9" max="9" width="7.85546875" customWidth="1"/>
    <col min="10" max="10" width="19.5703125" customWidth="1"/>
    <col min="11" max="11" width="18.5703125" bestFit="1" customWidth="1"/>
    <col min="12" max="12" width="11.42578125" customWidth="1"/>
    <col min="13" max="13" width="11.28515625" customWidth="1"/>
    <col min="14" max="14" width="9.140625" customWidth="1"/>
    <col min="15" max="15" width="19.42578125" customWidth="1"/>
    <col min="16" max="16" width="12.5703125" bestFit="1" customWidth="1"/>
    <col min="17" max="17" width="9.7109375" customWidth="1"/>
    <col min="18" max="18" width="10.42578125" bestFit="1" customWidth="1"/>
    <col min="19" max="19" width="6" customWidth="1"/>
    <col min="20" max="20" width="9.140625" customWidth="1"/>
    <col min="21" max="21" width="11.42578125" bestFit="1" customWidth="1"/>
    <col min="22" max="22" width="10.42578125" customWidth="1"/>
    <col min="23" max="26" width="9.140625" customWidth="1"/>
  </cols>
  <sheetData>
    <row r="1" spans="1:26" x14ac:dyDescent="0.25">
      <c r="A1" s="10"/>
      <c r="B1" s="11"/>
      <c r="C1" s="11"/>
      <c r="D1" s="11"/>
      <c r="E1" s="12"/>
      <c r="F1" s="12"/>
      <c r="G1" s="12"/>
      <c r="H1" s="11"/>
      <c r="I1" s="11"/>
      <c r="J1" s="11"/>
      <c r="K1" s="13"/>
      <c r="L1" s="11"/>
      <c r="M1" s="12"/>
      <c r="N1" s="11"/>
      <c r="O1" s="12"/>
      <c r="P1" s="14"/>
      <c r="Q1" s="11"/>
      <c r="R1" s="11"/>
      <c r="S1" s="15"/>
      <c r="T1" s="10"/>
      <c r="U1" s="10"/>
      <c r="V1" s="10"/>
      <c r="W1" s="10"/>
      <c r="X1" s="10"/>
      <c r="Y1" s="10"/>
      <c r="Z1" s="10"/>
    </row>
    <row r="2" spans="1:26" ht="21" customHeight="1" x14ac:dyDescent="0.25">
      <c r="A2" s="10"/>
      <c r="B2" s="104" t="s">
        <v>22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56"/>
      <c r="W2" s="10"/>
      <c r="X2" s="10"/>
      <c r="Y2" s="10"/>
      <c r="Z2" s="10"/>
    </row>
    <row r="3" spans="1:26" ht="21" x14ac:dyDescent="0.25">
      <c r="A3" s="10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56"/>
      <c r="W3" s="10"/>
      <c r="X3" s="10"/>
      <c r="Y3" s="10"/>
      <c r="Z3" s="10"/>
    </row>
    <row r="4" spans="1:26" ht="15" customHeight="1" x14ac:dyDescent="0.25">
      <c r="A4" s="31"/>
      <c r="B4" s="17" t="s">
        <v>23</v>
      </c>
      <c r="C4" s="17" t="s">
        <v>24</v>
      </c>
      <c r="D4" s="18" t="s">
        <v>25</v>
      </c>
      <c r="E4" s="18" t="s">
        <v>26</v>
      </c>
      <c r="F4" s="18" t="s">
        <v>27</v>
      </c>
      <c r="G4" s="18" t="s">
        <v>28</v>
      </c>
      <c r="H4" s="18" t="s">
        <v>29</v>
      </c>
      <c r="I4" s="17" t="s">
        <v>30</v>
      </c>
      <c r="J4" s="18" t="s">
        <v>31</v>
      </c>
      <c r="K4" s="18" t="s">
        <v>32</v>
      </c>
      <c r="L4" s="19" t="s">
        <v>33</v>
      </c>
      <c r="M4" s="17" t="s">
        <v>34</v>
      </c>
      <c r="N4" s="17" t="s">
        <v>35</v>
      </c>
      <c r="O4" s="18" t="s">
        <v>36</v>
      </c>
      <c r="P4" s="17" t="s">
        <v>37</v>
      </c>
      <c r="Q4" s="19" t="s">
        <v>38</v>
      </c>
      <c r="R4" s="18" t="s">
        <v>39</v>
      </c>
      <c r="S4" s="17" t="s">
        <v>7</v>
      </c>
      <c r="T4" s="17" t="s">
        <v>40</v>
      </c>
      <c r="U4" s="19" t="s">
        <v>3</v>
      </c>
      <c r="V4" s="32"/>
      <c r="W4" s="10"/>
      <c r="X4" s="10"/>
      <c r="Y4" s="10"/>
      <c r="Z4" s="10"/>
    </row>
    <row r="5" spans="1:26" ht="25.5" x14ac:dyDescent="0.25">
      <c r="A5" s="10"/>
      <c r="B5" s="21">
        <v>45685</v>
      </c>
      <c r="C5" s="18"/>
      <c r="D5" s="18" t="s">
        <v>58</v>
      </c>
      <c r="E5" s="18" t="s">
        <v>59</v>
      </c>
      <c r="F5" s="18" t="s">
        <v>230</v>
      </c>
      <c r="G5" s="18" t="s">
        <v>231</v>
      </c>
      <c r="H5" s="21">
        <v>45691</v>
      </c>
      <c r="I5" s="22">
        <v>0.5625</v>
      </c>
      <c r="J5" s="18" t="s">
        <v>185</v>
      </c>
      <c r="K5" s="18" t="s">
        <v>232</v>
      </c>
      <c r="L5" s="52">
        <v>200</v>
      </c>
      <c r="M5" s="20"/>
      <c r="N5" s="17" t="s">
        <v>44</v>
      </c>
      <c r="O5" s="18" t="s">
        <v>169</v>
      </c>
      <c r="P5" s="17" t="s">
        <v>170</v>
      </c>
      <c r="Q5" s="19">
        <v>50</v>
      </c>
      <c r="R5" s="20"/>
      <c r="S5" s="17" t="s">
        <v>45</v>
      </c>
      <c r="T5" s="17" t="s">
        <v>44</v>
      </c>
      <c r="U5" s="52">
        <f>Table_3[[#This Row],[VALOR]]-Table_3[[#This Row],[ CUSTO]]</f>
        <v>150</v>
      </c>
      <c r="V5" s="19"/>
      <c r="W5" s="10"/>
      <c r="X5" s="10"/>
      <c r="Y5" s="10"/>
      <c r="Z5" s="10"/>
    </row>
    <row r="6" spans="1:26" ht="25.5" x14ac:dyDescent="0.25">
      <c r="A6" s="10"/>
      <c r="B6" s="20">
        <v>45688</v>
      </c>
      <c r="C6" s="17"/>
      <c r="D6" s="18" t="s">
        <v>52</v>
      </c>
      <c r="E6" s="18" t="s">
        <v>53</v>
      </c>
      <c r="F6" s="18" t="s">
        <v>132</v>
      </c>
      <c r="G6" s="18"/>
      <c r="H6" s="21">
        <v>45691</v>
      </c>
      <c r="I6" s="22">
        <v>0.72916666666666663</v>
      </c>
      <c r="J6" s="18"/>
      <c r="K6" s="18" t="s">
        <v>233</v>
      </c>
      <c r="L6" s="52">
        <v>175</v>
      </c>
      <c r="M6" s="20"/>
      <c r="N6" s="17" t="s">
        <v>44</v>
      </c>
      <c r="O6" s="18" t="s">
        <v>234</v>
      </c>
      <c r="P6" s="17" t="s">
        <v>235</v>
      </c>
      <c r="Q6" s="19">
        <v>50</v>
      </c>
      <c r="R6" s="18"/>
      <c r="S6" s="17" t="s">
        <v>45</v>
      </c>
      <c r="T6" s="17" t="s">
        <v>44</v>
      </c>
      <c r="U6" s="52">
        <f>Table_3[[#This Row],[VALOR]]-Table_3[[#This Row],[ CUSTO]]</f>
        <v>125</v>
      </c>
      <c r="V6" s="19"/>
      <c r="W6" s="10"/>
      <c r="X6" s="10"/>
      <c r="Y6" s="10"/>
      <c r="Z6" s="10"/>
    </row>
    <row r="7" spans="1:26" ht="25.5" x14ac:dyDescent="0.25">
      <c r="A7" s="10"/>
      <c r="B7" s="20">
        <v>45691</v>
      </c>
      <c r="C7" s="17"/>
      <c r="D7" s="18" t="s">
        <v>58</v>
      </c>
      <c r="E7" s="18" t="s">
        <v>59</v>
      </c>
      <c r="F7" s="18" t="s">
        <v>60</v>
      </c>
      <c r="G7" s="18" t="s">
        <v>236</v>
      </c>
      <c r="H7" s="21">
        <v>45691</v>
      </c>
      <c r="I7" s="22">
        <v>0.64583333333333337</v>
      </c>
      <c r="J7" s="18" t="s">
        <v>237</v>
      </c>
      <c r="K7" s="18" t="s">
        <v>56</v>
      </c>
      <c r="L7" s="52">
        <v>200</v>
      </c>
      <c r="M7" s="20"/>
      <c r="N7" s="17" t="s">
        <v>44</v>
      </c>
      <c r="O7" s="18" t="s">
        <v>238</v>
      </c>
      <c r="P7" s="17" t="s">
        <v>238</v>
      </c>
      <c r="Q7" s="19">
        <v>50</v>
      </c>
      <c r="R7" s="20"/>
      <c r="S7" s="17" t="s">
        <v>45</v>
      </c>
      <c r="T7" s="17" t="s">
        <v>44</v>
      </c>
      <c r="U7" s="52">
        <f>Table_3[[#This Row],[VALOR]]-Table_3[[#This Row],[ CUSTO]]</f>
        <v>150</v>
      </c>
      <c r="V7" s="19"/>
      <c r="W7" s="10"/>
      <c r="X7" s="10"/>
      <c r="Y7" s="10"/>
      <c r="Z7" s="10"/>
    </row>
    <row r="8" spans="1:26" ht="25.5" x14ac:dyDescent="0.25">
      <c r="A8" s="10"/>
      <c r="B8" s="20">
        <v>45670</v>
      </c>
      <c r="C8" s="17"/>
      <c r="D8" s="18" t="s">
        <v>239</v>
      </c>
      <c r="E8" s="18" t="s">
        <v>240</v>
      </c>
      <c r="F8" s="18" t="s">
        <v>54</v>
      </c>
      <c r="G8" s="18"/>
      <c r="H8" s="21">
        <v>45692</v>
      </c>
      <c r="I8" s="22">
        <v>0.41666666666666669</v>
      </c>
      <c r="J8" s="18" t="s">
        <v>241</v>
      </c>
      <c r="K8" s="18" t="s">
        <v>242</v>
      </c>
      <c r="L8" s="52">
        <v>300</v>
      </c>
      <c r="M8" s="20">
        <v>45327</v>
      </c>
      <c r="N8" s="17" t="s">
        <v>44</v>
      </c>
      <c r="O8" s="18" t="s">
        <v>243</v>
      </c>
      <c r="P8" s="17" t="s">
        <v>244</v>
      </c>
      <c r="Q8" s="19">
        <v>150</v>
      </c>
      <c r="R8" s="18"/>
      <c r="S8" s="17" t="s">
        <v>45</v>
      </c>
      <c r="T8" s="17" t="s">
        <v>44</v>
      </c>
      <c r="U8" s="52">
        <f>Table_3[[#This Row],[VALOR]]-Table_3[[#This Row],[ CUSTO]]</f>
        <v>150</v>
      </c>
      <c r="V8" s="19"/>
      <c r="W8" s="10"/>
      <c r="X8" s="10"/>
      <c r="Y8" s="10"/>
      <c r="Z8" s="10"/>
    </row>
    <row r="9" spans="1:26" ht="25.5" x14ac:dyDescent="0.25">
      <c r="A9" s="10"/>
      <c r="B9" s="21">
        <v>45685</v>
      </c>
      <c r="C9" s="18"/>
      <c r="D9" s="18" t="s">
        <v>58</v>
      </c>
      <c r="E9" s="18" t="s">
        <v>59</v>
      </c>
      <c r="F9" s="18" t="s">
        <v>60</v>
      </c>
      <c r="G9" s="18" t="s">
        <v>245</v>
      </c>
      <c r="H9" s="21">
        <v>45692</v>
      </c>
      <c r="I9" s="22">
        <v>0.41666666666666669</v>
      </c>
      <c r="J9" s="18" t="s">
        <v>68</v>
      </c>
      <c r="K9" s="18" t="s">
        <v>246</v>
      </c>
      <c r="L9" s="52">
        <v>200</v>
      </c>
      <c r="M9" s="20"/>
      <c r="N9" s="17" t="s">
        <v>44</v>
      </c>
      <c r="O9" s="18" t="s">
        <v>169</v>
      </c>
      <c r="P9" s="17" t="s">
        <v>170</v>
      </c>
      <c r="Q9" s="19">
        <v>50</v>
      </c>
      <c r="R9" s="21"/>
      <c r="S9" s="17" t="s">
        <v>45</v>
      </c>
      <c r="T9" s="17" t="s">
        <v>44</v>
      </c>
      <c r="U9" s="52">
        <f>Table_3[[#This Row],[VALOR]]-Table_3[[#This Row],[ CUSTO]]</f>
        <v>150</v>
      </c>
      <c r="V9" s="19"/>
      <c r="W9" s="10"/>
      <c r="X9" s="10"/>
      <c r="Y9" s="10"/>
      <c r="Z9" s="10"/>
    </row>
    <row r="10" spans="1:26" ht="25.5" x14ac:dyDescent="0.25">
      <c r="A10" s="10"/>
      <c r="B10" s="21">
        <v>45685</v>
      </c>
      <c r="C10" s="17"/>
      <c r="D10" s="18" t="s">
        <v>123</v>
      </c>
      <c r="E10" s="18" t="s">
        <v>124</v>
      </c>
      <c r="F10" s="18" t="s">
        <v>92</v>
      </c>
      <c r="G10" s="18"/>
      <c r="H10" s="21">
        <v>45692</v>
      </c>
      <c r="I10" s="22">
        <v>0.61805555555555558</v>
      </c>
      <c r="J10" s="18" t="s">
        <v>247</v>
      </c>
      <c r="K10" s="18" t="s">
        <v>56</v>
      </c>
      <c r="L10" s="52">
        <v>150</v>
      </c>
      <c r="M10" s="20"/>
      <c r="N10" s="17" t="s">
        <v>44</v>
      </c>
      <c r="O10" s="18" t="s">
        <v>70</v>
      </c>
      <c r="P10" s="17" t="s">
        <v>71</v>
      </c>
      <c r="Q10" s="19">
        <v>70</v>
      </c>
      <c r="R10" s="18"/>
      <c r="S10" s="17" t="s">
        <v>45</v>
      </c>
      <c r="T10" s="17" t="s">
        <v>44</v>
      </c>
      <c r="U10" s="52">
        <f>Table_3[[#This Row],[VALOR]]-Table_3[[#This Row],[ CUSTO]]</f>
        <v>80</v>
      </c>
      <c r="V10" s="19"/>
      <c r="W10" s="10"/>
      <c r="X10" s="10"/>
      <c r="Y10" s="10"/>
      <c r="Z10" s="10"/>
    </row>
    <row r="11" spans="1:26" ht="25.5" x14ac:dyDescent="0.25">
      <c r="A11" s="10"/>
      <c r="B11" s="20">
        <v>45687</v>
      </c>
      <c r="C11" s="17"/>
      <c r="D11" s="18" t="s">
        <v>126</v>
      </c>
      <c r="E11" s="18" t="s">
        <v>127</v>
      </c>
      <c r="F11" s="18" t="s">
        <v>66</v>
      </c>
      <c r="G11" s="18"/>
      <c r="H11" s="21">
        <v>45692</v>
      </c>
      <c r="I11" s="22">
        <v>0.38541666666666669</v>
      </c>
      <c r="J11" s="18" t="s">
        <v>248</v>
      </c>
      <c r="K11" s="18" t="s">
        <v>249</v>
      </c>
      <c r="L11" s="52">
        <v>280</v>
      </c>
      <c r="M11" s="20"/>
      <c r="N11" s="17" t="s">
        <v>44</v>
      </c>
      <c r="O11" s="18" t="s">
        <v>250</v>
      </c>
      <c r="P11" s="17" t="s">
        <v>251</v>
      </c>
      <c r="Q11" s="19">
        <v>140</v>
      </c>
      <c r="R11" s="20"/>
      <c r="S11" s="17" t="s">
        <v>45</v>
      </c>
      <c r="T11" s="17" t="s">
        <v>44</v>
      </c>
      <c r="U11" s="52">
        <f>Table_3[[#This Row],[VALOR]]-Table_3[[#This Row],[ CUSTO]]</f>
        <v>140</v>
      </c>
      <c r="V11" s="19"/>
      <c r="W11" s="10"/>
      <c r="X11" s="10"/>
      <c r="Y11" s="10"/>
      <c r="Z11" s="10"/>
    </row>
    <row r="12" spans="1:26" ht="25.5" x14ac:dyDescent="0.25">
      <c r="A12" s="10"/>
      <c r="B12" s="20">
        <v>45687</v>
      </c>
      <c r="C12" s="17"/>
      <c r="D12" s="18" t="s">
        <v>126</v>
      </c>
      <c r="E12" s="18" t="s">
        <v>127</v>
      </c>
      <c r="F12" s="18" t="s">
        <v>66</v>
      </c>
      <c r="G12" s="18"/>
      <c r="H12" s="21">
        <v>45692</v>
      </c>
      <c r="I12" s="22">
        <v>0.41666666666666669</v>
      </c>
      <c r="J12" s="18" t="s">
        <v>252</v>
      </c>
      <c r="K12" s="18" t="s">
        <v>56</v>
      </c>
      <c r="L12" s="52">
        <v>200</v>
      </c>
      <c r="M12" s="20"/>
      <c r="N12" s="17" t="s">
        <v>44</v>
      </c>
      <c r="O12" s="18" t="s">
        <v>70</v>
      </c>
      <c r="P12" s="17" t="s">
        <v>71</v>
      </c>
      <c r="Q12" s="19">
        <v>70</v>
      </c>
      <c r="R12" s="20"/>
      <c r="S12" s="17" t="s">
        <v>45</v>
      </c>
      <c r="T12" s="17" t="s">
        <v>44</v>
      </c>
      <c r="U12" s="52">
        <f>Table_3[[#This Row],[VALOR]]-Table_3[[#This Row],[ CUSTO]]</f>
        <v>130</v>
      </c>
      <c r="V12" s="19"/>
      <c r="W12" s="10"/>
      <c r="X12" s="10"/>
      <c r="Y12" s="10"/>
      <c r="Z12" s="10"/>
    </row>
    <row r="13" spans="1:26" ht="25.5" x14ac:dyDescent="0.25">
      <c r="A13" s="10"/>
      <c r="B13" s="20">
        <v>45687</v>
      </c>
      <c r="C13" s="17"/>
      <c r="D13" s="18" t="s">
        <v>126</v>
      </c>
      <c r="E13" s="18" t="s">
        <v>127</v>
      </c>
      <c r="F13" s="18" t="s">
        <v>66</v>
      </c>
      <c r="G13" s="18"/>
      <c r="H13" s="21">
        <v>45692</v>
      </c>
      <c r="I13" s="22">
        <v>0.54861111111111116</v>
      </c>
      <c r="J13" s="18" t="s">
        <v>253</v>
      </c>
      <c r="K13" s="18" t="s">
        <v>56</v>
      </c>
      <c r="L13" s="52">
        <v>200</v>
      </c>
      <c r="M13" s="20"/>
      <c r="N13" s="17" t="s">
        <v>44</v>
      </c>
      <c r="O13" s="18" t="s">
        <v>70</v>
      </c>
      <c r="P13" s="17" t="s">
        <v>71</v>
      </c>
      <c r="Q13" s="19">
        <v>70</v>
      </c>
      <c r="R13" s="18"/>
      <c r="S13" s="17" t="s">
        <v>45</v>
      </c>
      <c r="T13" s="17" t="s">
        <v>44</v>
      </c>
      <c r="U13" s="52">
        <f>Table_3[[#This Row],[VALOR]]-Table_3[[#This Row],[ CUSTO]]</f>
        <v>130</v>
      </c>
      <c r="V13" s="19"/>
      <c r="W13" s="10"/>
      <c r="X13" s="10"/>
      <c r="Y13" s="10"/>
      <c r="Z13" s="10"/>
    </row>
    <row r="14" spans="1:26" ht="25.5" x14ac:dyDescent="0.25">
      <c r="A14" s="10"/>
      <c r="B14" s="20">
        <v>45688</v>
      </c>
      <c r="C14" s="17"/>
      <c r="D14" s="18" t="s">
        <v>52</v>
      </c>
      <c r="E14" s="18" t="s">
        <v>53</v>
      </c>
      <c r="F14" s="18" t="s">
        <v>132</v>
      </c>
      <c r="G14" s="18" t="s">
        <v>254</v>
      </c>
      <c r="H14" s="21">
        <v>45692</v>
      </c>
      <c r="I14" s="22">
        <v>0.41666666666666669</v>
      </c>
      <c r="J14" s="18"/>
      <c r="K14" s="18" t="s">
        <v>255</v>
      </c>
      <c r="L14" s="52">
        <v>500</v>
      </c>
      <c r="M14" s="20"/>
      <c r="N14" s="17" t="s">
        <v>44</v>
      </c>
      <c r="O14" s="18" t="s">
        <v>256</v>
      </c>
      <c r="P14" s="17" t="s">
        <v>257</v>
      </c>
      <c r="Q14" s="19">
        <v>125</v>
      </c>
      <c r="R14" s="18"/>
      <c r="S14" s="17" t="s">
        <v>45</v>
      </c>
      <c r="T14" s="17" t="s">
        <v>44</v>
      </c>
      <c r="U14" s="52">
        <f>Table_3[[#This Row],[VALOR]]-Table_3[[#This Row],[ CUSTO]]</f>
        <v>375</v>
      </c>
      <c r="V14" s="19"/>
      <c r="W14" s="10"/>
      <c r="X14" s="10"/>
      <c r="Y14" s="10"/>
      <c r="Z14" s="10"/>
    </row>
    <row r="15" spans="1:26" ht="25.5" x14ac:dyDescent="0.25">
      <c r="A15" s="10"/>
      <c r="B15" s="20">
        <v>45688</v>
      </c>
      <c r="C15" s="17"/>
      <c r="D15" s="18" t="s">
        <v>171</v>
      </c>
      <c r="E15" s="18" t="s">
        <v>172</v>
      </c>
      <c r="F15" s="18" t="s">
        <v>60</v>
      </c>
      <c r="G15" s="18" t="s">
        <v>258</v>
      </c>
      <c r="H15" s="21">
        <v>45692</v>
      </c>
      <c r="I15" s="22">
        <v>0.4375</v>
      </c>
      <c r="J15" s="18" t="s">
        <v>259</v>
      </c>
      <c r="K15" s="18" t="s">
        <v>260</v>
      </c>
      <c r="L15" s="52">
        <v>200</v>
      </c>
      <c r="M15" s="20"/>
      <c r="N15" s="17" t="s">
        <v>44</v>
      </c>
      <c r="O15" s="18" t="s">
        <v>261</v>
      </c>
      <c r="P15" s="17" t="s">
        <v>262</v>
      </c>
      <c r="Q15" s="19">
        <v>100</v>
      </c>
      <c r="R15" s="18"/>
      <c r="S15" s="17" t="s">
        <v>45</v>
      </c>
      <c r="T15" s="17" t="s">
        <v>44</v>
      </c>
      <c r="U15" s="52">
        <f>Table_3[[#This Row],[VALOR]]-Table_3[[#This Row],[ CUSTO]]</f>
        <v>100</v>
      </c>
      <c r="V15" s="19"/>
      <c r="W15" s="10"/>
      <c r="X15" s="10"/>
      <c r="Y15" s="10"/>
      <c r="Z15" s="10"/>
    </row>
    <row r="16" spans="1:26" x14ac:dyDescent="0.25">
      <c r="A16" s="10"/>
      <c r="B16" s="20">
        <v>45691</v>
      </c>
      <c r="C16" s="17"/>
      <c r="D16" s="18" t="s">
        <v>58</v>
      </c>
      <c r="E16" s="18" t="s">
        <v>59</v>
      </c>
      <c r="F16" s="18" t="s">
        <v>66</v>
      </c>
      <c r="G16" s="18" t="s">
        <v>263</v>
      </c>
      <c r="H16" s="21">
        <v>45692</v>
      </c>
      <c r="I16" s="22">
        <v>0.5625</v>
      </c>
      <c r="J16" s="18" t="s">
        <v>264</v>
      </c>
      <c r="K16" s="18" t="s">
        <v>56</v>
      </c>
      <c r="L16" s="52">
        <v>200</v>
      </c>
      <c r="M16" s="20"/>
      <c r="N16" s="17" t="s">
        <v>44</v>
      </c>
      <c r="O16" s="18" t="s">
        <v>265</v>
      </c>
      <c r="P16" s="17" t="s">
        <v>266</v>
      </c>
      <c r="Q16" s="19">
        <v>40</v>
      </c>
      <c r="R16" s="18"/>
      <c r="S16" s="17" t="s">
        <v>45</v>
      </c>
      <c r="T16" s="17" t="s">
        <v>44</v>
      </c>
      <c r="U16" s="52">
        <f>Table_3[[#This Row],[VALOR]]-Table_3[[#This Row],[ CUSTO]]</f>
        <v>160</v>
      </c>
      <c r="V16" s="19"/>
      <c r="W16" s="10"/>
      <c r="X16" s="10"/>
      <c r="Y16" s="10"/>
      <c r="Z16" s="10"/>
    </row>
    <row r="17" spans="1:26" ht="25.5" x14ac:dyDescent="0.25">
      <c r="A17" s="10"/>
      <c r="B17" s="21">
        <v>45691</v>
      </c>
      <c r="C17" s="18"/>
      <c r="D17" s="18" t="s">
        <v>52</v>
      </c>
      <c r="E17" s="18" t="s">
        <v>53</v>
      </c>
      <c r="F17" s="18" t="s">
        <v>132</v>
      </c>
      <c r="G17" s="18" t="s">
        <v>267</v>
      </c>
      <c r="H17" s="21">
        <v>45692</v>
      </c>
      <c r="I17" s="22">
        <v>0.66666666666666663</v>
      </c>
      <c r="J17" s="18" t="s">
        <v>268</v>
      </c>
      <c r="K17" s="18" t="s">
        <v>151</v>
      </c>
      <c r="L17" s="52">
        <v>300</v>
      </c>
      <c r="M17" s="20"/>
      <c r="N17" s="17" t="s">
        <v>44</v>
      </c>
      <c r="O17" s="18" t="s">
        <v>152</v>
      </c>
      <c r="P17" s="17" t="s">
        <v>153</v>
      </c>
      <c r="Q17" s="19">
        <v>100</v>
      </c>
      <c r="R17" s="18"/>
      <c r="S17" s="17" t="s">
        <v>45</v>
      </c>
      <c r="T17" s="17" t="s">
        <v>44</v>
      </c>
      <c r="U17" s="52">
        <f>Table_3[[#This Row],[VALOR]]-Table_3[[#This Row],[ CUSTO]]</f>
        <v>200</v>
      </c>
      <c r="V17" s="19"/>
      <c r="W17" s="10"/>
      <c r="X17" s="10"/>
      <c r="Y17" s="10"/>
      <c r="Z17" s="10"/>
    </row>
    <row r="18" spans="1:26" ht="25.5" x14ac:dyDescent="0.25">
      <c r="A18" s="10"/>
      <c r="B18" s="21">
        <v>45685</v>
      </c>
      <c r="C18" s="18"/>
      <c r="D18" s="18" t="s">
        <v>58</v>
      </c>
      <c r="E18" s="18" t="s">
        <v>59</v>
      </c>
      <c r="F18" s="18" t="s">
        <v>182</v>
      </c>
      <c r="G18" s="18" t="s">
        <v>269</v>
      </c>
      <c r="H18" s="21">
        <v>45693</v>
      </c>
      <c r="I18" s="22">
        <v>0.4375</v>
      </c>
      <c r="J18" s="18" t="s">
        <v>270</v>
      </c>
      <c r="K18" s="18" t="s">
        <v>63</v>
      </c>
      <c r="L18" s="52"/>
      <c r="M18" s="20"/>
      <c r="N18" s="17" t="s">
        <v>44</v>
      </c>
      <c r="O18" s="18" t="s">
        <v>64</v>
      </c>
      <c r="P18" s="17" t="s">
        <v>65</v>
      </c>
      <c r="Q18" s="19"/>
      <c r="R18" s="18"/>
      <c r="S18" s="17" t="s">
        <v>45</v>
      </c>
      <c r="T18" s="17" t="s">
        <v>44</v>
      </c>
      <c r="U18" s="52">
        <f>Table_3[[#This Row],[VALOR]]-Table_3[[#This Row],[ CUSTO]]</f>
        <v>0</v>
      </c>
      <c r="V18" s="19"/>
      <c r="W18" s="10"/>
      <c r="X18" s="10"/>
      <c r="Y18" s="10"/>
      <c r="Z18" s="10"/>
    </row>
    <row r="19" spans="1:26" ht="25.5" x14ac:dyDescent="0.25">
      <c r="A19" s="10"/>
      <c r="B19" s="21">
        <v>45685</v>
      </c>
      <c r="C19" s="18"/>
      <c r="D19" s="18" t="s">
        <v>58</v>
      </c>
      <c r="E19" s="18" t="s">
        <v>59</v>
      </c>
      <c r="F19" s="18" t="s">
        <v>60</v>
      </c>
      <c r="G19" s="18" t="s">
        <v>271</v>
      </c>
      <c r="H19" s="21">
        <v>45693</v>
      </c>
      <c r="I19" s="22">
        <v>0.61111111111111116</v>
      </c>
      <c r="J19" s="18" t="s">
        <v>213</v>
      </c>
      <c r="K19" s="18" t="s">
        <v>272</v>
      </c>
      <c r="L19" s="52">
        <v>200</v>
      </c>
      <c r="M19" s="20"/>
      <c r="N19" s="17" t="s">
        <v>44</v>
      </c>
      <c r="O19" s="18" t="s">
        <v>64</v>
      </c>
      <c r="P19" s="17" t="s">
        <v>65</v>
      </c>
      <c r="Q19" s="19">
        <v>70</v>
      </c>
      <c r="R19" s="18"/>
      <c r="S19" s="17" t="s">
        <v>45</v>
      </c>
      <c r="T19" s="17" t="s">
        <v>44</v>
      </c>
      <c r="U19" s="52">
        <f>Table_3[[#This Row],[VALOR]]-Table_3[[#This Row],[ CUSTO]]</f>
        <v>130</v>
      </c>
      <c r="V19" s="19"/>
      <c r="W19" s="10"/>
      <c r="X19" s="10"/>
      <c r="Y19" s="10"/>
      <c r="Z19" s="10"/>
    </row>
    <row r="20" spans="1:26" ht="25.5" x14ac:dyDescent="0.25">
      <c r="A20" s="10"/>
      <c r="B20" s="21">
        <v>45685</v>
      </c>
      <c r="C20" s="18"/>
      <c r="D20" s="18" t="s">
        <v>58</v>
      </c>
      <c r="E20" s="18" t="s">
        <v>59</v>
      </c>
      <c r="F20" s="18" t="s">
        <v>60</v>
      </c>
      <c r="G20" s="18" t="s">
        <v>273</v>
      </c>
      <c r="H20" s="21">
        <v>45693</v>
      </c>
      <c r="I20" s="22">
        <v>0.63194444444444442</v>
      </c>
      <c r="J20" s="18" t="s">
        <v>213</v>
      </c>
      <c r="K20" s="18" t="s">
        <v>272</v>
      </c>
      <c r="L20" s="52">
        <v>200</v>
      </c>
      <c r="M20" s="20"/>
      <c r="N20" s="17" t="s">
        <v>44</v>
      </c>
      <c r="O20" s="18" t="s">
        <v>64</v>
      </c>
      <c r="P20" s="17" t="s">
        <v>65</v>
      </c>
      <c r="Q20" s="19">
        <v>70</v>
      </c>
      <c r="R20" s="18"/>
      <c r="S20" s="17" t="s">
        <v>45</v>
      </c>
      <c r="T20" s="17" t="s">
        <v>44</v>
      </c>
      <c r="U20" s="52">
        <f>Table_3[[#This Row],[VALOR]]-Table_3[[#This Row],[ CUSTO]]</f>
        <v>130</v>
      </c>
      <c r="V20" s="19"/>
      <c r="W20" s="10"/>
      <c r="X20" s="10"/>
      <c r="Y20" s="10"/>
      <c r="Z20" s="10"/>
    </row>
    <row r="21" spans="1:26" x14ac:dyDescent="0.25">
      <c r="A21" s="10"/>
      <c r="B21" s="20">
        <v>45687</v>
      </c>
      <c r="C21" s="17"/>
      <c r="D21" s="18" t="s">
        <v>72</v>
      </c>
      <c r="E21" s="18" t="s">
        <v>73</v>
      </c>
      <c r="F21" s="18" t="s">
        <v>274</v>
      </c>
      <c r="G21" s="18" t="s">
        <v>275</v>
      </c>
      <c r="H21" s="21">
        <v>45693</v>
      </c>
      <c r="I21" s="22">
        <v>0.37222222222222223</v>
      </c>
      <c r="J21" s="18" t="s">
        <v>276</v>
      </c>
      <c r="K21" s="18" t="s">
        <v>217</v>
      </c>
      <c r="L21" s="52">
        <v>250</v>
      </c>
      <c r="M21" s="20">
        <v>45726</v>
      </c>
      <c r="N21" s="17" t="s">
        <v>44</v>
      </c>
      <c r="O21" s="18" t="s">
        <v>218</v>
      </c>
      <c r="P21" s="17" t="s">
        <v>219</v>
      </c>
      <c r="Q21" s="19">
        <v>120</v>
      </c>
      <c r="R21" s="18"/>
      <c r="S21" s="17" t="s">
        <v>45</v>
      </c>
      <c r="T21" s="17" t="s">
        <v>44</v>
      </c>
      <c r="U21" s="52">
        <f>Table_3[[#This Row],[VALOR]]-Table_3[[#This Row],[ CUSTO]]</f>
        <v>130</v>
      </c>
      <c r="V21" s="19"/>
      <c r="W21" s="10"/>
      <c r="X21" s="10"/>
      <c r="Y21" s="10"/>
      <c r="Z21" s="10"/>
    </row>
    <row r="22" spans="1:26" ht="25.5" x14ac:dyDescent="0.25">
      <c r="A22" s="10"/>
      <c r="B22" s="20">
        <v>45691</v>
      </c>
      <c r="C22" s="17"/>
      <c r="D22" s="18" t="s">
        <v>171</v>
      </c>
      <c r="E22" s="18" t="s">
        <v>172</v>
      </c>
      <c r="F22" s="18" t="s">
        <v>66</v>
      </c>
      <c r="G22" s="18" t="s">
        <v>277</v>
      </c>
      <c r="H22" s="21">
        <v>45693</v>
      </c>
      <c r="I22" s="22">
        <v>0.375</v>
      </c>
      <c r="J22" s="18" t="s">
        <v>278</v>
      </c>
      <c r="K22" s="18" t="s">
        <v>279</v>
      </c>
      <c r="L22" s="52">
        <v>250</v>
      </c>
      <c r="M22" s="20"/>
      <c r="N22" s="17" t="s">
        <v>44</v>
      </c>
      <c r="O22" s="18" t="s">
        <v>280</v>
      </c>
      <c r="P22" s="17" t="s">
        <v>281</v>
      </c>
      <c r="Q22" s="19">
        <v>100</v>
      </c>
      <c r="R22" s="20"/>
      <c r="S22" s="17" t="s">
        <v>45</v>
      </c>
      <c r="T22" s="17" t="s">
        <v>44</v>
      </c>
      <c r="U22" s="52">
        <f>Table_3[[#This Row],[VALOR]]-Table_3[[#This Row],[ CUSTO]]</f>
        <v>150</v>
      </c>
      <c r="V22" s="19"/>
      <c r="W22" s="10"/>
      <c r="X22" s="10"/>
      <c r="Y22" s="10"/>
      <c r="Z22" s="10"/>
    </row>
    <row r="23" spans="1:26" ht="25.5" x14ac:dyDescent="0.25">
      <c r="A23" s="10"/>
      <c r="B23" s="21">
        <v>45686</v>
      </c>
      <c r="C23" s="18"/>
      <c r="D23" s="18" t="s">
        <v>282</v>
      </c>
      <c r="E23" s="18" t="s">
        <v>283</v>
      </c>
      <c r="F23" s="18" t="s">
        <v>60</v>
      </c>
      <c r="G23" s="18" t="s">
        <v>284</v>
      </c>
      <c r="H23" s="21">
        <v>45694</v>
      </c>
      <c r="I23" s="22">
        <v>0.64583333333333337</v>
      </c>
      <c r="J23" s="18" t="s">
        <v>187</v>
      </c>
      <c r="K23" s="18" t="s">
        <v>285</v>
      </c>
      <c r="L23" s="52">
        <v>250</v>
      </c>
      <c r="M23" s="20"/>
      <c r="N23" s="17" t="s">
        <v>44</v>
      </c>
      <c r="O23" s="18" t="s">
        <v>286</v>
      </c>
      <c r="P23" s="17" t="s">
        <v>287</v>
      </c>
      <c r="Q23" s="19">
        <v>100</v>
      </c>
      <c r="R23" s="21"/>
      <c r="S23" s="17" t="s">
        <v>45</v>
      </c>
      <c r="T23" s="17" t="s">
        <v>44</v>
      </c>
      <c r="U23" s="52">
        <f>Table_3[[#This Row],[VALOR]]-Table_3[[#This Row],[ CUSTO]]</f>
        <v>150</v>
      </c>
      <c r="V23" s="19"/>
      <c r="W23" s="10"/>
      <c r="X23" s="10"/>
      <c r="Y23" s="10"/>
      <c r="Z23" s="10"/>
    </row>
    <row r="24" spans="1:26" ht="25.5" x14ac:dyDescent="0.25">
      <c r="A24" s="10"/>
      <c r="B24" s="20">
        <v>45688</v>
      </c>
      <c r="C24" s="17"/>
      <c r="D24" s="18" t="s">
        <v>171</v>
      </c>
      <c r="E24" s="18" t="s">
        <v>172</v>
      </c>
      <c r="F24" s="18" t="s">
        <v>66</v>
      </c>
      <c r="G24" s="18" t="s">
        <v>288</v>
      </c>
      <c r="H24" s="21">
        <v>45694</v>
      </c>
      <c r="I24" s="22">
        <v>0.36458333333333331</v>
      </c>
      <c r="J24" s="18" t="s">
        <v>289</v>
      </c>
      <c r="K24" s="18" t="s">
        <v>290</v>
      </c>
      <c r="L24" s="52">
        <v>200</v>
      </c>
      <c r="M24" s="20"/>
      <c r="N24" s="17" t="s">
        <v>44</v>
      </c>
      <c r="O24" s="18" t="s">
        <v>291</v>
      </c>
      <c r="P24" s="17" t="s">
        <v>292</v>
      </c>
      <c r="Q24" s="19">
        <v>70</v>
      </c>
      <c r="R24" s="20"/>
      <c r="S24" s="17" t="s">
        <v>45</v>
      </c>
      <c r="T24" s="17" t="s">
        <v>44</v>
      </c>
      <c r="U24" s="52">
        <f>Table_3[[#This Row],[VALOR]]-Table_3[[#This Row],[ CUSTO]]</f>
        <v>130</v>
      </c>
      <c r="V24" s="19"/>
      <c r="W24" s="10"/>
      <c r="X24" s="10"/>
      <c r="Y24" s="10"/>
      <c r="Z24" s="10"/>
    </row>
    <row r="25" spans="1:26" ht="25.5" x14ac:dyDescent="0.25">
      <c r="A25" s="10"/>
      <c r="B25" s="20">
        <v>45688</v>
      </c>
      <c r="C25" s="17"/>
      <c r="D25" s="18" t="s">
        <v>171</v>
      </c>
      <c r="E25" s="18" t="s">
        <v>172</v>
      </c>
      <c r="F25" s="18" t="s">
        <v>60</v>
      </c>
      <c r="G25" s="18" t="s">
        <v>293</v>
      </c>
      <c r="H25" s="21">
        <v>45694</v>
      </c>
      <c r="I25" s="22">
        <v>0.59375</v>
      </c>
      <c r="J25" s="18" t="s">
        <v>289</v>
      </c>
      <c r="K25" s="18" t="s">
        <v>294</v>
      </c>
      <c r="L25" s="52">
        <v>280</v>
      </c>
      <c r="M25" s="20"/>
      <c r="N25" s="17" t="s">
        <v>44</v>
      </c>
      <c r="O25" s="18" t="s">
        <v>295</v>
      </c>
      <c r="P25" s="17" t="s">
        <v>296</v>
      </c>
      <c r="Q25" s="19">
        <v>150</v>
      </c>
      <c r="R25" s="20"/>
      <c r="S25" s="17" t="s">
        <v>45</v>
      </c>
      <c r="T25" s="17" t="s">
        <v>44</v>
      </c>
      <c r="U25" s="52">
        <f>Table_3[[#This Row],[VALOR]]-Table_3[[#This Row],[ CUSTO]]</f>
        <v>130</v>
      </c>
      <c r="V25" s="19"/>
      <c r="W25" s="10"/>
      <c r="X25" s="10"/>
      <c r="Y25" s="10"/>
      <c r="Z25" s="10"/>
    </row>
    <row r="26" spans="1:26" ht="25.5" x14ac:dyDescent="0.25">
      <c r="A26" s="10"/>
      <c r="B26" s="20">
        <v>45691</v>
      </c>
      <c r="C26" s="18"/>
      <c r="D26" s="18" t="s">
        <v>171</v>
      </c>
      <c r="E26" s="18" t="s">
        <v>172</v>
      </c>
      <c r="F26" s="18" t="s">
        <v>66</v>
      </c>
      <c r="G26" s="18" t="s">
        <v>297</v>
      </c>
      <c r="H26" s="21">
        <v>45694</v>
      </c>
      <c r="I26" s="22">
        <v>0.38819444444444445</v>
      </c>
      <c r="J26" s="18" t="s">
        <v>298</v>
      </c>
      <c r="K26" s="18" t="s">
        <v>299</v>
      </c>
      <c r="L26" s="52">
        <v>200</v>
      </c>
      <c r="M26" s="20"/>
      <c r="N26" s="17" t="s">
        <v>44</v>
      </c>
      <c r="O26" s="18" t="s">
        <v>300</v>
      </c>
      <c r="P26" s="17" t="s">
        <v>301</v>
      </c>
      <c r="Q26" s="19">
        <v>70</v>
      </c>
      <c r="R26" s="21"/>
      <c r="S26" s="17" t="s">
        <v>45</v>
      </c>
      <c r="T26" s="17" t="s">
        <v>44</v>
      </c>
      <c r="U26" s="52">
        <f>Table_3[[#This Row],[VALOR]]-Table_3[[#This Row],[ CUSTO]]</f>
        <v>130</v>
      </c>
      <c r="V26" s="19"/>
      <c r="W26" s="10"/>
      <c r="X26" s="10"/>
      <c r="Y26" s="10"/>
      <c r="Z26" s="10"/>
    </row>
    <row r="27" spans="1:26" ht="25.5" x14ac:dyDescent="0.25">
      <c r="A27" s="10"/>
      <c r="B27" s="20">
        <v>45693</v>
      </c>
      <c r="C27" s="17"/>
      <c r="D27" s="18" t="s">
        <v>52</v>
      </c>
      <c r="E27" s="18" t="s">
        <v>53</v>
      </c>
      <c r="F27" s="18" t="s">
        <v>132</v>
      </c>
      <c r="G27" s="18" t="s">
        <v>302</v>
      </c>
      <c r="H27" s="21">
        <v>45694</v>
      </c>
      <c r="I27" s="22">
        <v>0.58333333333333337</v>
      </c>
      <c r="J27" s="18" t="s">
        <v>303</v>
      </c>
      <c r="K27" s="18" t="s">
        <v>304</v>
      </c>
      <c r="L27" s="52">
        <f>300+36.8</f>
        <v>336.8</v>
      </c>
      <c r="M27" s="20"/>
      <c r="N27" s="17" t="s">
        <v>44</v>
      </c>
      <c r="O27" s="18" t="s">
        <v>305</v>
      </c>
      <c r="P27" s="17" t="s">
        <v>306</v>
      </c>
      <c r="Q27" s="19">
        <f>75+36.8</f>
        <v>111.8</v>
      </c>
      <c r="R27" s="18"/>
      <c r="S27" s="17" t="s">
        <v>45</v>
      </c>
      <c r="T27" s="17" t="s">
        <v>44</v>
      </c>
      <c r="U27" s="52">
        <f>Table_3[[#This Row],[VALOR]]-Table_3[[#This Row],[ CUSTO]]</f>
        <v>225</v>
      </c>
      <c r="V27" s="19"/>
      <c r="W27" s="10"/>
      <c r="X27" s="10"/>
      <c r="Y27" s="10"/>
      <c r="Z27" s="10"/>
    </row>
    <row r="28" spans="1:26" x14ac:dyDescent="0.25">
      <c r="A28" s="10"/>
      <c r="B28" s="20">
        <v>45693</v>
      </c>
      <c r="C28" s="17"/>
      <c r="D28" s="18" t="s">
        <v>307</v>
      </c>
      <c r="E28" s="18" t="s">
        <v>308</v>
      </c>
      <c r="F28" s="18" t="s">
        <v>66</v>
      </c>
      <c r="G28" s="18"/>
      <c r="H28" s="21">
        <v>45694</v>
      </c>
      <c r="I28" s="22">
        <v>0.54166666666666663</v>
      </c>
      <c r="J28" s="18" t="s">
        <v>289</v>
      </c>
      <c r="K28" s="18" t="s">
        <v>120</v>
      </c>
      <c r="L28" s="52">
        <v>200</v>
      </c>
      <c r="M28" s="20"/>
      <c r="N28" s="17" t="s">
        <v>44</v>
      </c>
      <c r="O28" s="18" t="s">
        <v>309</v>
      </c>
      <c r="P28" s="17" t="s">
        <v>122</v>
      </c>
      <c r="Q28" s="19">
        <v>70</v>
      </c>
      <c r="R28" s="20"/>
      <c r="S28" s="17" t="s">
        <v>45</v>
      </c>
      <c r="T28" s="17" t="s">
        <v>44</v>
      </c>
      <c r="U28" s="52">
        <f>Table_3[[#This Row],[VALOR]]-Table_3[[#This Row],[ CUSTO]]</f>
        <v>130</v>
      </c>
      <c r="V28" s="19"/>
      <c r="W28" s="10"/>
      <c r="X28" s="10"/>
      <c r="Y28" s="10"/>
      <c r="Z28" s="10"/>
    </row>
    <row r="29" spans="1:26" ht="25.5" x14ac:dyDescent="0.25">
      <c r="A29" s="10"/>
      <c r="B29" s="20">
        <v>45694</v>
      </c>
      <c r="C29" s="17"/>
      <c r="D29" s="18" t="s">
        <v>123</v>
      </c>
      <c r="E29" s="18" t="s">
        <v>124</v>
      </c>
      <c r="F29" s="18" t="s">
        <v>92</v>
      </c>
      <c r="G29" s="18"/>
      <c r="H29" s="21">
        <v>45694</v>
      </c>
      <c r="I29" s="22">
        <v>0.65972222222222221</v>
      </c>
      <c r="J29" s="18" t="s">
        <v>310</v>
      </c>
      <c r="K29" s="18" t="s">
        <v>56</v>
      </c>
      <c r="L29" s="52">
        <v>150</v>
      </c>
      <c r="M29" s="20"/>
      <c r="N29" s="17" t="s">
        <v>44</v>
      </c>
      <c r="O29" s="18" t="s">
        <v>311</v>
      </c>
      <c r="P29" s="17" t="s">
        <v>312</v>
      </c>
      <c r="Q29" s="19">
        <v>70</v>
      </c>
      <c r="R29" s="18"/>
      <c r="S29" s="17" t="s">
        <v>45</v>
      </c>
      <c r="T29" s="17" t="s">
        <v>44</v>
      </c>
      <c r="U29" s="52">
        <f>Table_3[[#This Row],[VALOR]]-Table_3[[#This Row],[ CUSTO]]</f>
        <v>80</v>
      </c>
      <c r="V29" s="19"/>
      <c r="W29" s="10"/>
      <c r="X29" s="10"/>
      <c r="Y29" s="10"/>
      <c r="Z29" s="10"/>
    </row>
    <row r="30" spans="1:26" x14ac:dyDescent="0.25">
      <c r="A30" s="10"/>
      <c r="B30" s="20">
        <v>45687</v>
      </c>
      <c r="C30" s="17"/>
      <c r="D30" s="18" t="s">
        <v>72</v>
      </c>
      <c r="E30" s="18" t="s">
        <v>73</v>
      </c>
      <c r="F30" s="18" t="s">
        <v>274</v>
      </c>
      <c r="G30" s="18" t="s">
        <v>313</v>
      </c>
      <c r="H30" s="21">
        <v>45695</v>
      </c>
      <c r="I30" s="22">
        <v>0.3923611111111111</v>
      </c>
      <c r="J30" s="18" t="s">
        <v>187</v>
      </c>
      <c r="K30" s="18" t="s">
        <v>285</v>
      </c>
      <c r="L30" s="52">
        <v>250</v>
      </c>
      <c r="M30" s="20">
        <v>45726</v>
      </c>
      <c r="N30" s="17" t="s">
        <v>44</v>
      </c>
      <c r="O30" s="18" t="s">
        <v>286</v>
      </c>
      <c r="P30" s="17" t="s">
        <v>287</v>
      </c>
      <c r="Q30" s="19">
        <v>120</v>
      </c>
      <c r="R30" s="18"/>
      <c r="S30" s="17" t="s">
        <v>45</v>
      </c>
      <c r="T30" s="17" t="s">
        <v>44</v>
      </c>
      <c r="U30" s="52">
        <f>Table_3[[#This Row],[VALOR]]-Table_3[[#This Row],[ CUSTO]]</f>
        <v>130</v>
      </c>
      <c r="V30" s="19"/>
      <c r="W30" s="10"/>
      <c r="X30" s="10"/>
      <c r="Y30" s="10"/>
      <c r="Z30" s="10"/>
    </row>
    <row r="31" spans="1:26" ht="25.5" x14ac:dyDescent="0.25">
      <c r="A31" s="10"/>
      <c r="B31" s="20">
        <v>45694</v>
      </c>
      <c r="C31" s="17"/>
      <c r="D31" s="18" t="s">
        <v>103</v>
      </c>
      <c r="E31" s="18" t="s">
        <v>104</v>
      </c>
      <c r="F31" s="18" t="s">
        <v>66</v>
      </c>
      <c r="G31" s="18" t="s">
        <v>314</v>
      </c>
      <c r="H31" s="21">
        <v>45695</v>
      </c>
      <c r="I31" s="22">
        <v>0.47222222222222221</v>
      </c>
      <c r="J31" s="18" t="s">
        <v>315</v>
      </c>
      <c r="K31" s="18" t="s">
        <v>316</v>
      </c>
      <c r="L31" s="52">
        <v>200</v>
      </c>
      <c r="M31" s="20"/>
      <c r="N31" s="17" t="s">
        <v>44</v>
      </c>
      <c r="O31" s="18" t="s">
        <v>224</v>
      </c>
      <c r="P31" s="17" t="s">
        <v>225</v>
      </c>
      <c r="Q31" s="19">
        <v>90</v>
      </c>
      <c r="R31" s="18"/>
      <c r="S31" s="17" t="s">
        <v>45</v>
      </c>
      <c r="T31" s="17" t="s">
        <v>44</v>
      </c>
      <c r="U31" s="52">
        <f>Table_3[[#This Row],[VALOR]]-Table_3[[#This Row],[ CUSTO]]</f>
        <v>110</v>
      </c>
      <c r="V31" s="19"/>
      <c r="W31" s="10"/>
      <c r="X31" s="10"/>
      <c r="Y31" s="10"/>
      <c r="Z31" s="10"/>
    </row>
    <row r="32" spans="1:26" x14ac:dyDescent="0.25">
      <c r="A32" s="10"/>
      <c r="B32" s="20">
        <v>45694</v>
      </c>
      <c r="C32" s="17"/>
      <c r="D32" s="18" t="s">
        <v>58</v>
      </c>
      <c r="E32" s="18" t="s">
        <v>59</v>
      </c>
      <c r="F32" s="18" t="s">
        <v>317</v>
      </c>
      <c r="G32" s="18"/>
      <c r="H32" s="21">
        <v>45695</v>
      </c>
      <c r="I32" s="22">
        <v>0.45833333333333331</v>
      </c>
      <c r="J32" s="18" t="s">
        <v>187</v>
      </c>
      <c r="K32" s="18" t="s">
        <v>318</v>
      </c>
      <c r="L32" s="52">
        <v>150</v>
      </c>
      <c r="M32" s="20"/>
      <c r="N32" s="17" t="s">
        <v>44</v>
      </c>
      <c r="O32" s="18" t="s">
        <v>64</v>
      </c>
      <c r="P32" s="17" t="s">
        <v>65</v>
      </c>
      <c r="Q32" s="19">
        <v>80</v>
      </c>
      <c r="R32" s="18"/>
      <c r="S32" s="17" t="s">
        <v>45</v>
      </c>
      <c r="T32" s="17" t="s">
        <v>44</v>
      </c>
      <c r="U32" s="52">
        <f>Table_3[[#This Row],[VALOR]]-Table_3[[#This Row],[ CUSTO]]</f>
        <v>70</v>
      </c>
      <c r="V32" s="19"/>
      <c r="W32" s="10"/>
      <c r="X32" s="10"/>
      <c r="Y32" s="10"/>
      <c r="Z32" s="10"/>
    </row>
    <row r="33" spans="1:26" ht="25.5" x14ac:dyDescent="0.25">
      <c r="A33" s="10"/>
      <c r="B33" s="20">
        <v>45695</v>
      </c>
      <c r="C33" s="17"/>
      <c r="D33" s="18" t="s">
        <v>126</v>
      </c>
      <c r="E33" s="18" t="s">
        <v>127</v>
      </c>
      <c r="F33" s="18" t="s">
        <v>66</v>
      </c>
      <c r="G33" s="18" t="s">
        <v>319</v>
      </c>
      <c r="H33" s="21">
        <v>45698</v>
      </c>
      <c r="I33" s="22">
        <v>0.40277777777777779</v>
      </c>
      <c r="J33" s="18" t="s">
        <v>320</v>
      </c>
      <c r="K33" s="18" t="s">
        <v>304</v>
      </c>
      <c r="L33" s="52">
        <v>280</v>
      </c>
      <c r="M33" s="20"/>
      <c r="N33" s="17" t="s">
        <v>44</v>
      </c>
      <c r="O33" s="18" t="s">
        <v>305</v>
      </c>
      <c r="P33" s="17" t="s">
        <v>306</v>
      </c>
      <c r="Q33" s="19">
        <v>130</v>
      </c>
      <c r="R33" s="18"/>
      <c r="S33" s="17" t="s">
        <v>45</v>
      </c>
      <c r="T33" s="17" t="s">
        <v>44</v>
      </c>
      <c r="U33" s="52">
        <f>Table_3[[#This Row],[VALOR]]-Table_3[[#This Row],[ CUSTO]]</f>
        <v>150</v>
      </c>
      <c r="V33" s="19"/>
      <c r="W33" s="10"/>
      <c r="X33" s="10"/>
      <c r="Y33" s="10"/>
      <c r="Z33" s="10"/>
    </row>
    <row r="34" spans="1:26" x14ac:dyDescent="0.25">
      <c r="A34" s="10"/>
      <c r="B34" s="21">
        <v>45686</v>
      </c>
      <c r="C34" s="17"/>
      <c r="D34" s="18" t="s">
        <v>321</v>
      </c>
      <c r="E34" s="18" t="s">
        <v>322</v>
      </c>
      <c r="F34" s="18" t="s">
        <v>66</v>
      </c>
      <c r="G34" s="18"/>
      <c r="H34" s="21">
        <v>45699</v>
      </c>
      <c r="I34" s="22">
        <v>0.36805555555555558</v>
      </c>
      <c r="J34" s="18" t="s">
        <v>323</v>
      </c>
      <c r="K34" s="18" t="s">
        <v>56</v>
      </c>
      <c r="L34" s="52">
        <v>150</v>
      </c>
      <c r="M34" s="20"/>
      <c r="N34" s="17" t="s">
        <v>44</v>
      </c>
      <c r="O34" s="18" t="s">
        <v>70</v>
      </c>
      <c r="P34" s="17" t="s">
        <v>71</v>
      </c>
      <c r="Q34" s="19">
        <v>70</v>
      </c>
      <c r="R34" s="21"/>
      <c r="S34" s="17" t="s">
        <v>45</v>
      </c>
      <c r="T34" s="17" t="s">
        <v>44</v>
      </c>
      <c r="U34" s="52">
        <f>Table_3[[#This Row],[VALOR]]-Table_3[[#This Row],[ CUSTO]]</f>
        <v>80</v>
      </c>
      <c r="V34" s="19"/>
      <c r="W34" s="10"/>
      <c r="X34" s="10"/>
      <c r="Y34" s="10"/>
      <c r="Z34" s="10"/>
    </row>
    <row r="35" spans="1:26" ht="25.5" x14ac:dyDescent="0.25">
      <c r="A35" s="10"/>
      <c r="B35" s="20">
        <v>45693</v>
      </c>
      <c r="C35" s="17"/>
      <c r="D35" s="18" t="s">
        <v>72</v>
      </c>
      <c r="E35" s="18" t="s">
        <v>73</v>
      </c>
      <c r="F35" s="18" t="s">
        <v>60</v>
      </c>
      <c r="G35" s="18" t="s">
        <v>324</v>
      </c>
      <c r="H35" s="21">
        <v>45699</v>
      </c>
      <c r="I35" s="22">
        <v>0.54166666666666663</v>
      </c>
      <c r="J35" s="18" t="s">
        <v>325</v>
      </c>
      <c r="K35" s="18" t="s">
        <v>326</v>
      </c>
      <c r="L35" s="52">
        <v>400</v>
      </c>
      <c r="M35" s="20"/>
      <c r="N35" s="17" t="s">
        <v>44</v>
      </c>
      <c r="O35" s="18" t="s">
        <v>327</v>
      </c>
      <c r="P35" s="17" t="s">
        <v>328</v>
      </c>
      <c r="Q35" s="19">
        <v>130</v>
      </c>
      <c r="R35" s="18"/>
      <c r="S35" s="17" t="s">
        <v>45</v>
      </c>
      <c r="T35" s="17" t="s">
        <v>44</v>
      </c>
      <c r="U35" s="52">
        <f>Table_3[[#This Row],[VALOR]]-Table_3[[#This Row],[ CUSTO]]</f>
        <v>270</v>
      </c>
      <c r="V35" s="19"/>
      <c r="W35" s="10"/>
      <c r="X35" s="10"/>
      <c r="Y35" s="10"/>
      <c r="Z35" s="10"/>
    </row>
    <row r="36" spans="1:26" x14ac:dyDescent="0.25">
      <c r="A36" s="10"/>
      <c r="B36" s="20">
        <v>45694</v>
      </c>
      <c r="C36" s="17"/>
      <c r="D36" s="18" t="s">
        <v>116</v>
      </c>
      <c r="E36" s="18" t="s">
        <v>117</v>
      </c>
      <c r="F36" s="18" t="s">
        <v>66</v>
      </c>
      <c r="G36" s="18" t="s">
        <v>329</v>
      </c>
      <c r="H36" s="21">
        <v>45699</v>
      </c>
      <c r="I36" s="22">
        <v>0.40972222222222221</v>
      </c>
      <c r="J36" s="18" t="s">
        <v>68</v>
      </c>
      <c r="K36" s="18" t="s">
        <v>120</v>
      </c>
      <c r="L36" s="52">
        <v>250</v>
      </c>
      <c r="M36" s="20"/>
      <c r="N36" s="17" t="s">
        <v>44</v>
      </c>
      <c r="O36" s="18" t="s">
        <v>309</v>
      </c>
      <c r="P36" s="17" t="s">
        <v>122</v>
      </c>
      <c r="Q36" s="19">
        <v>80</v>
      </c>
      <c r="R36" s="21"/>
      <c r="S36" s="17" t="s">
        <v>45</v>
      </c>
      <c r="T36" s="17" t="s">
        <v>44</v>
      </c>
      <c r="U36" s="52">
        <f>Table_3[[#This Row],[VALOR]]-Table_3[[#This Row],[ CUSTO]]</f>
        <v>170</v>
      </c>
      <c r="V36" s="19"/>
      <c r="W36" s="10"/>
      <c r="X36" s="10"/>
      <c r="Y36" s="10"/>
      <c r="Z36" s="10"/>
    </row>
    <row r="37" spans="1:26" ht="63.75" x14ac:dyDescent="0.25">
      <c r="A37" s="10"/>
      <c r="B37" s="20">
        <v>45695</v>
      </c>
      <c r="C37" s="17"/>
      <c r="D37" s="18" t="s">
        <v>52</v>
      </c>
      <c r="E37" s="18" t="s">
        <v>53</v>
      </c>
      <c r="F37" s="18" t="s">
        <v>132</v>
      </c>
      <c r="G37" s="18" t="s">
        <v>330</v>
      </c>
      <c r="H37" s="21">
        <v>45699</v>
      </c>
      <c r="I37" s="22">
        <v>0.625</v>
      </c>
      <c r="J37" s="18" t="s">
        <v>331</v>
      </c>
      <c r="K37" s="18" t="s">
        <v>299</v>
      </c>
      <c r="L37" s="52">
        <f>300+12.3</f>
        <v>312.3</v>
      </c>
      <c r="M37" s="20"/>
      <c r="N37" s="17" t="s">
        <v>44</v>
      </c>
      <c r="O37" s="18" t="s">
        <v>300</v>
      </c>
      <c r="P37" s="17" t="s">
        <v>301</v>
      </c>
      <c r="Q37" s="19">
        <f>120+12.3</f>
        <v>132.30000000000001</v>
      </c>
      <c r="R37" s="21"/>
      <c r="S37" s="17" t="s">
        <v>45</v>
      </c>
      <c r="T37" s="17" t="s">
        <v>44</v>
      </c>
      <c r="U37" s="52">
        <f>Table_3[[#This Row],[VALOR]]-Table_3[[#This Row],[ CUSTO]]</f>
        <v>180</v>
      </c>
      <c r="V37" s="19"/>
      <c r="W37" s="10"/>
      <c r="X37" s="10"/>
      <c r="Y37" s="10"/>
      <c r="Z37" s="10"/>
    </row>
    <row r="38" spans="1:26" ht="38.25" x14ac:dyDescent="0.25">
      <c r="A38" s="10"/>
      <c r="B38" s="20">
        <v>45699</v>
      </c>
      <c r="C38" s="17"/>
      <c r="D38" s="18" t="s">
        <v>52</v>
      </c>
      <c r="E38" s="18" t="s">
        <v>53</v>
      </c>
      <c r="F38" s="18" t="s">
        <v>132</v>
      </c>
      <c r="G38" s="18" t="s">
        <v>332</v>
      </c>
      <c r="H38" s="21">
        <v>45699</v>
      </c>
      <c r="I38" s="22">
        <v>0.6875</v>
      </c>
      <c r="J38" s="18" t="s">
        <v>333</v>
      </c>
      <c r="K38" s="18" t="s">
        <v>63</v>
      </c>
      <c r="L38" s="52">
        <f>300+36.8</f>
        <v>336.8</v>
      </c>
      <c r="M38" s="20"/>
      <c r="N38" s="17" t="s">
        <v>44</v>
      </c>
      <c r="O38" s="18" t="s">
        <v>334</v>
      </c>
      <c r="P38" s="17" t="s">
        <v>335</v>
      </c>
      <c r="Q38" s="19">
        <f>100+36.8</f>
        <v>136.80000000000001</v>
      </c>
      <c r="R38" s="18"/>
      <c r="S38" s="17" t="s">
        <v>45</v>
      </c>
      <c r="T38" s="17" t="s">
        <v>44</v>
      </c>
      <c r="U38" s="52">
        <f>Table_3[[#This Row],[VALOR]]-Table_3[[#This Row],[ CUSTO]]</f>
        <v>200</v>
      </c>
      <c r="V38" s="19"/>
      <c r="W38" s="10"/>
      <c r="X38" s="10"/>
      <c r="Y38" s="10"/>
      <c r="Z38" s="10"/>
    </row>
    <row r="39" spans="1:26" x14ac:dyDescent="0.25">
      <c r="A39" s="10"/>
      <c r="B39" s="20">
        <v>45699</v>
      </c>
      <c r="C39" s="17"/>
      <c r="D39" s="18" t="s">
        <v>58</v>
      </c>
      <c r="E39" s="18" t="s">
        <v>59</v>
      </c>
      <c r="F39" s="18" t="s">
        <v>66</v>
      </c>
      <c r="G39" s="18" t="s">
        <v>336</v>
      </c>
      <c r="H39" s="21">
        <v>45699</v>
      </c>
      <c r="I39" s="22">
        <v>0.40625</v>
      </c>
      <c r="J39" s="18" t="s">
        <v>337</v>
      </c>
      <c r="K39" s="18" t="s">
        <v>56</v>
      </c>
      <c r="L39" s="52">
        <v>150</v>
      </c>
      <c r="M39" s="20"/>
      <c r="N39" s="17" t="s">
        <v>44</v>
      </c>
      <c r="O39" s="18" t="s">
        <v>338</v>
      </c>
      <c r="P39" s="17" t="s">
        <v>339</v>
      </c>
      <c r="Q39" s="19">
        <v>50</v>
      </c>
      <c r="R39" s="18"/>
      <c r="S39" s="17" t="s">
        <v>45</v>
      </c>
      <c r="T39" s="17" t="s">
        <v>44</v>
      </c>
      <c r="U39" s="52">
        <f>Table_3[[#This Row],[VALOR]]-Table_3[[#This Row],[ CUSTO]]</f>
        <v>100</v>
      </c>
      <c r="V39" s="19"/>
      <c r="W39" s="10"/>
      <c r="X39" s="10"/>
      <c r="Y39" s="10"/>
      <c r="Z39" s="10"/>
    </row>
    <row r="40" spans="1:26" ht="25.5" x14ac:dyDescent="0.25">
      <c r="A40" s="10"/>
      <c r="B40" s="20">
        <v>45699</v>
      </c>
      <c r="C40" s="17"/>
      <c r="D40" s="18" t="s">
        <v>340</v>
      </c>
      <c r="E40" s="17" t="s">
        <v>341</v>
      </c>
      <c r="F40" s="18" t="s">
        <v>148</v>
      </c>
      <c r="G40" s="18" t="s">
        <v>342</v>
      </c>
      <c r="H40" s="21">
        <v>45699</v>
      </c>
      <c r="I40" s="22"/>
      <c r="J40" s="18" t="s">
        <v>343</v>
      </c>
      <c r="K40" s="18" t="s">
        <v>56</v>
      </c>
      <c r="L40" s="52">
        <v>180</v>
      </c>
      <c r="M40" s="20"/>
      <c r="N40" s="17" t="s">
        <v>44</v>
      </c>
      <c r="O40" s="18" t="s">
        <v>344</v>
      </c>
      <c r="P40" s="17" t="s">
        <v>345</v>
      </c>
      <c r="Q40" s="19">
        <v>70</v>
      </c>
      <c r="R40" s="18"/>
      <c r="S40" s="17" t="s">
        <v>45</v>
      </c>
      <c r="T40" s="17" t="s">
        <v>44</v>
      </c>
      <c r="U40" s="52">
        <f>Table_3[[#This Row],[VALOR]]-Table_3[[#This Row],[ CUSTO]]</f>
        <v>110</v>
      </c>
      <c r="V40" s="19"/>
      <c r="W40" s="10"/>
      <c r="X40" s="10"/>
      <c r="Y40" s="10"/>
      <c r="Z40" s="10"/>
    </row>
    <row r="41" spans="1:26" ht="26.1" customHeight="1" x14ac:dyDescent="0.25">
      <c r="A41" s="10"/>
      <c r="B41" s="20">
        <v>45694</v>
      </c>
      <c r="C41" s="17"/>
      <c r="D41" s="18" t="s">
        <v>123</v>
      </c>
      <c r="E41" s="18" t="s">
        <v>124</v>
      </c>
      <c r="F41" s="18" t="s">
        <v>92</v>
      </c>
      <c r="G41" s="18"/>
      <c r="H41" s="21">
        <v>45700</v>
      </c>
      <c r="I41" s="22">
        <v>0.39583333333333331</v>
      </c>
      <c r="J41" s="18" t="s">
        <v>346</v>
      </c>
      <c r="K41" s="18" t="s">
        <v>56</v>
      </c>
      <c r="L41" s="52">
        <v>250</v>
      </c>
      <c r="M41" s="20"/>
      <c r="N41" s="17" t="s">
        <v>44</v>
      </c>
      <c r="O41" s="18" t="s">
        <v>338</v>
      </c>
      <c r="P41" s="17" t="s">
        <v>339</v>
      </c>
      <c r="Q41" s="19">
        <v>120</v>
      </c>
      <c r="R41" s="18"/>
      <c r="S41" s="17" t="s">
        <v>45</v>
      </c>
      <c r="T41" s="17" t="s">
        <v>44</v>
      </c>
      <c r="U41" s="52">
        <f>Table_3[[#This Row],[VALOR]]-Table_3[[#This Row],[ CUSTO]]</f>
        <v>130</v>
      </c>
      <c r="V41" s="19"/>
      <c r="W41" s="10"/>
      <c r="X41" s="10"/>
      <c r="Y41" s="10"/>
      <c r="Z41" s="10"/>
    </row>
    <row r="42" spans="1:26" ht="25.5" x14ac:dyDescent="0.25">
      <c r="A42" s="10"/>
      <c r="B42" s="20">
        <v>45697</v>
      </c>
      <c r="C42" s="17"/>
      <c r="D42" s="18" t="s">
        <v>282</v>
      </c>
      <c r="E42" s="18" t="s">
        <v>283</v>
      </c>
      <c r="F42" s="18" t="s">
        <v>60</v>
      </c>
      <c r="G42" s="18"/>
      <c r="H42" s="21">
        <v>45700</v>
      </c>
      <c r="I42" s="22">
        <v>0.60416666666666663</v>
      </c>
      <c r="J42" s="18" t="s">
        <v>187</v>
      </c>
      <c r="K42" s="18" t="s">
        <v>347</v>
      </c>
      <c r="L42" s="52">
        <v>250</v>
      </c>
      <c r="M42" s="20"/>
      <c r="N42" s="17" t="s">
        <v>44</v>
      </c>
      <c r="O42" s="18" t="s">
        <v>348</v>
      </c>
      <c r="P42" s="17" t="s">
        <v>349</v>
      </c>
      <c r="Q42" s="19">
        <v>150</v>
      </c>
      <c r="R42" s="21"/>
      <c r="S42" s="17" t="s">
        <v>45</v>
      </c>
      <c r="T42" s="17" t="s">
        <v>44</v>
      </c>
      <c r="U42" s="52">
        <f>Table_3[[#This Row],[VALOR]]-Table_3[[#This Row],[ CUSTO]]</f>
        <v>100</v>
      </c>
      <c r="V42" s="19"/>
      <c r="W42" s="10"/>
      <c r="X42" s="10"/>
      <c r="Y42" s="10"/>
      <c r="Z42" s="10"/>
    </row>
    <row r="43" spans="1:26" ht="38.25" x14ac:dyDescent="0.25">
      <c r="A43" s="10"/>
      <c r="B43" s="20">
        <v>45699</v>
      </c>
      <c r="C43" s="17"/>
      <c r="D43" s="18" t="s">
        <v>52</v>
      </c>
      <c r="E43" s="18" t="s">
        <v>53</v>
      </c>
      <c r="F43" s="18" t="s">
        <v>132</v>
      </c>
      <c r="G43" s="18" t="s">
        <v>350</v>
      </c>
      <c r="H43" s="21">
        <v>45700</v>
      </c>
      <c r="I43" s="22">
        <v>0.45833333333333331</v>
      </c>
      <c r="J43" s="18" t="s">
        <v>351</v>
      </c>
      <c r="K43" s="18" t="s">
        <v>352</v>
      </c>
      <c r="L43" s="52">
        <v>380</v>
      </c>
      <c r="M43" s="20"/>
      <c r="N43" s="17" t="s">
        <v>44</v>
      </c>
      <c r="O43" s="18" t="s">
        <v>353</v>
      </c>
      <c r="P43" s="17" t="s">
        <v>354</v>
      </c>
      <c r="Q43" s="19">
        <v>100</v>
      </c>
      <c r="R43" s="18"/>
      <c r="S43" s="17" t="s">
        <v>45</v>
      </c>
      <c r="T43" s="17" t="s">
        <v>44</v>
      </c>
      <c r="U43" s="52">
        <f>Table_3[[#This Row],[VALOR]]-Table_3[[#This Row],[ CUSTO]]</f>
        <v>280</v>
      </c>
      <c r="V43" s="19"/>
      <c r="W43" s="10"/>
      <c r="X43" s="10"/>
      <c r="Y43" s="10"/>
      <c r="Z43" s="10"/>
    </row>
    <row r="44" spans="1:26" ht="25.5" x14ac:dyDescent="0.25">
      <c r="A44" s="10"/>
      <c r="B44" s="21">
        <v>45685</v>
      </c>
      <c r="C44" s="18"/>
      <c r="D44" s="18" t="s">
        <v>58</v>
      </c>
      <c r="E44" s="18" t="s">
        <v>59</v>
      </c>
      <c r="F44" s="18" t="s">
        <v>60</v>
      </c>
      <c r="G44" s="18" t="s">
        <v>355</v>
      </c>
      <c r="H44" s="21">
        <v>45701</v>
      </c>
      <c r="I44" s="22">
        <v>0.45833333333333331</v>
      </c>
      <c r="J44" s="18" t="s">
        <v>68</v>
      </c>
      <c r="K44" s="18" t="s">
        <v>63</v>
      </c>
      <c r="L44" s="52">
        <v>200</v>
      </c>
      <c r="M44" s="20"/>
      <c r="N44" s="17" t="s">
        <v>44</v>
      </c>
      <c r="O44" s="18" t="s">
        <v>64</v>
      </c>
      <c r="P44" s="17" t="s">
        <v>65</v>
      </c>
      <c r="Q44" s="19">
        <v>50</v>
      </c>
      <c r="R44" s="18"/>
      <c r="S44" s="17" t="s">
        <v>45</v>
      </c>
      <c r="T44" s="17" t="s">
        <v>44</v>
      </c>
      <c r="U44" s="52">
        <f>Table_3[[#This Row],[VALOR]]-Table_3[[#This Row],[ CUSTO]]</f>
        <v>150</v>
      </c>
      <c r="V44" s="19"/>
      <c r="W44" s="10"/>
      <c r="X44" s="10"/>
      <c r="Y44" s="10"/>
      <c r="Z44" s="10"/>
    </row>
    <row r="45" spans="1:26" ht="25.5" x14ac:dyDescent="0.25">
      <c r="A45" s="10"/>
      <c r="B45" s="20">
        <v>45693</v>
      </c>
      <c r="C45" s="17"/>
      <c r="D45" s="18" t="s">
        <v>171</v>
      </c>
      <c r="E45" s="18" t="s">
        <v>172</v>
      </c>
      <c r="F45" s="18" t="s">
        <v>60</v>
      </c>
      <c r="G45" s="18" t="s">
        <v>356</v>
      </c>
      <c r="H45" s="21">
        <v>45701</v>
      </c>
      <c r="I45" s="22">
        <v>0.375</v>
      </c>
      <c r="J45" s="18" t="s">
        <v>278</v>
      </c>
      <c r="K45" s="18" t="s">
        <v>357</v>
      </c>
      <c r="L45" s="52">
        <v>250</v>
      </c>
      <c r="M45" s="20"/>
      <c r="N45" s="17" t="s">
        <v>44</v>
      </c>
      <c r="O45" s="18" t="s">
        <v>358</v>
      </c>
      <c r="P45" s="17" t="s">
        <v>359</v>
      </c>
      <c r="Q45" s="19">
        <v>200</v>
      </c>
      <c r="R45" s="18"/>
      <c r="S45" s="17" t="s">
        <v>45</v>
      </c>
      <c r="T45" s="17" t="s">
        <v>44</v>
      </c>
      <c r="U45" s="52">
        <f>Table_3[[#This Row],[VALOR]]-Table_3[[#This Row],[ CUSTO]]</f>
        <v>50</v>
      </c>
      <c r="V45" s="19"/>
      <c r="W45" s="10"/>
      <c r="X45" s="10"/>
      <c r="Y45" s="10"/>
      <c r="Z45" s="10"/>
    </row>
    <row r="46" spans="1:26" ht="25.5" x14ac:dyDescent="0.25">
      <c r="A46" s="10"/>
      <c r="B46" s="20">
        <v>45693</v>
      </c>
      <c r="C46" s="17"/>
      <c r="D46" s="18" t="s">
        <v>171</v>
      </c>
      <c r="E46" s="18" t="s">
        <v>172</v>
      </c>
      <c r="F46" s="18" t="s">
        <v>60</v>
      </c>
      <c r="G46" s="18" t="s">
        <v>360</v>
      </c>
      <c r="H46" s="21">
        <v>45701</v>
      </c>
      <c r="I46" s="22">
        <v>0.4375</v>
      </c>
      <c r="J46" s="18" t="s">
        <v>259</v>
      </c>
      <c r="K46" s="18" t="s">
        <v>361</v>
      </c>
      <c r="L46" s="52">
        <v>200</v>
      </c>
      <c r="M46" s="20"/>
      <c r="N46" s="17" t="s">
        <v>44</v>
      </c>
      <c r="O46" s="18" t="s">
        <v>362</v>
      </c>
      <c r="P46" s="17" t="s">
        <v>363</v>
      </c>
      <c r="Q46" s="19">
        <v>120</v>
      </c>
      <c r="R46" s="18"/>
      <c r="S46" s="17" t="s">
        <v>45</v>
      </c>
      <c r="T46" s="17" t="s">
        <v>44</v>
      </c>
      <c r="U46" s="52">
        <f>Table_3[[#This Row],[VALOR]]-Table_3[[#This Row],[ CUSTO]]</f>
        <v>80</v>
      </c>
      <c r="V46" s="19"/>
      <c r="W46" s="10"/>
      <c r="X46" s="10"/>
      <c r="Y46" s="10"/>
      <c r="Z46" s="10"/>
    </row>
    <row r="47" spans="1:26" ht="25.5" x14ac:dyDescent="0.25">
      <c r="A47" s="10"/>
      <c r="B47" s="20">
        <v>45694</v>
      </c>
      <c r="C47" s="17"/>
      <c r="D47" s="18" t="s">
        <v>123</v>
      </c>
      <c r="E47" s="18" t="s">
        <v>124</v>
      </c>
      <c r="F47" s="18" t="s">
        <v>92</v>
      </c>
      <c r="G47" s="18"/>
      <c r="H47" s="21">
        <v>45701</v>
      </c>
      <c r="I47" s="22">
        <v>0.59027777777777779</v>
      </c>
      <c r="J47" s="18" t="s">
        <v>364</v>
      </c>
      <c r="K47" s="18" t="s">
        <v>69</v>
      </c>
      <c r="L47" s="52">
        <v>150</v>
      </c>
      <c r="M47" s="20"/>
      <c r="N47" s="17" t="s">
        <v>44</v>
      </c>
      <c r="O47" s="18" t="s">
        <v>365</v>
      </c>
      <c r="P47" s="17" t="s">
        <v>366</v>
      </c>
      <c r="Q47" s="19">
        <v>70</v>
      </c>
      <c r="R47" s="18"/>
      <c r="S47" s="17" t="s">
        <v>45</v>
      </c>
      <c r="T47" s="17" t="s">
        <v>44</v>
      </c>
      <c r="U47" s="52">
        <f>Table_3[[#This Row],[VALOR]]-Table_3[[#This Row],[ CUSTO]]</f>
        <v>80</v>
      </c>
      <c r="V47" s="19"/>
      <c r="W47" s="10"/>
      <c r="X47" s="10"/>
      <c r="Y47" s="10"/>
      <c r="Z47" s="10"/>
    </row>
    <row r="48" spans="1:26" x14ac:dyDescent="0.25">
      <c r="A48" s="10"/>
      <c r="B48" s="20">
        <v>45694</v>
      </c>
      <c r="C48" s="17"/>
      <c r="D48" s="18" t="s">
        <v>116</v>
      </c>
      <c r="E48" s="18" t="s">
        <v>117</v>
      </c>
      <c r="F48" s="18" t="s">
        <v>66</v>
      </c>
      <c r="G48" s="18" t="s">
        <v>367</v>
      </c>
      <c r="H48" s="21">
        <v>45701</v>
      </c>
      <c r="I48" s="22">
        <v>0.40277777777777779</v>
      </c>
      <c r="J48" s="18" t="s">
        <v>99</v>
      </c>
      <c r="K48" s="18" t="s">
        <v>120</v>
      </c>
      <c r="L48" s="52">
        <v>400</v>
      </c>
      <c r="M48" s="20"/>
      <c r="N48" s="17" t="s">
        <v>44</v>
      </c>
      <c r="O48" s="18" t="s">
        <v>309</v>
      </c>
      <c r="P48" s="17" t="s">
        <v>122</v>
      </c>
      <c r="Q48" s="19">
        <v>130</v>
      </c>
      <c r="R48" s="18"/>
      <c r="S48" s="17" t="s">
        <v>45</v>
      </c>
      <c r="T48" s="17" t="s">
        <v>44</v>
      </c>
      <c r="U48" s="52">
        <f>Table_3[[#This Row],[VALOR]]-Table_3[[#This Row],[ CUSTO]]</f>
        <v>270</v>
      </c>
      <c r="V48" s="19"/>
      <c r="W48" s="10"/>
      <c r="X48" s="10"/>
      <c r="Y48" s="10"/>
      <c r="Z48" s="10"/>
    </row>
    <row r="49" spans="1:26" x14ac:dyDescent="0.25">
      <c r="A49" s="10"/>
      <c r="B49" s="20">
        <v>45694</v>
      </c>
      <c r="C49" s="17"/>
      <c r="D49" s="18" t="s">
        <v>58</v>
      </c>
      <c r="E49" s="18" t="s">
        <v>59</v>
      </c>
      <c r="F49" s="18" t="s">
        <v>368</v>
      </c>
      <c r="G49" s="18" t="s">
        <v>369</v>
      </c>
      <c r="H49" s="21">
        <v>45701</v>
      </c>
      <c r="I49" s="22">
        <v>0.56944444444444442</v>
      </c>
      <c r="J49" s="18" t="s">
        <v>99</v>
      </c>
      <c r="K49" s="18" t="s">
        <v>326</v>
      </c>
      <c r="L49" s="52">
        <v>200</v>
      </c>
      <c r="M49" s="20"/>
      <c r="N49" s="17" t="s">
        <v>44</v>
      </c>
      <c r="O49" s="18" t="s">
        <v>327</v>
      </c>
      <c r="P49" s="17" t="s">
        <v>328</v>
      </c>
      <c r="Q49" s="19">
        <v>80</v>
      </c>
      <c r="R49" s="18"/>
      <c r="S49" s="17" t="s">
        <v>45</v>
      </c>
      <c r="T49" s="17" t="s">
        <v>44</v>
      </c>
      <c r="U49" s="52">
        <f>Table_3[[#This Row],[VALOR]]-Table_3[[#This Row],[ CUSTO]]</f>
        <v>120</v>
      </c>
      <c r="V49" s="19"/>
      <c r="W49" s="10"/>
      <c r="X49" s="10"/>
      <c r="Y49" s="10"/>
      <c r="Z49" s="10"/>
    </row>
    <row r="50" spans="1:26" ht="25.5" x14ac:dyDescent="0.25">
      <c r="A50" s="10"/>
      <c r="B50" s="20">
        <v>45699</v>
      </c>
      <c r="C50" s="17"/>
      <c r="D50" s="18" t="s">
        <v>370</v>
      </c>
      <c r="E50" s="18" t="s">
        <v>371</v>
      </c>
      <c r="F50" s="18" t="s">
        <v>60</v>
      </c>
      <c r="G50" s="18"/>
      <c r="H50" s="21">
        <v>45701</v>
      </c>
      <c r="I50" s="22">
        <v>0.42708333333333331</v>
      </c>
      <c r="J50" s="18" t="s">
        <v>372</v>
      </c>
      <c r="K50" s="18" t="s">
        <v>56</v>
      </c>
      <c r="L50" s="52">
        <v>150</v>
      </c>
      <c r="M50" s="20"/>
      <c r="N50" s="17" t="s">
        <v>44</v>
      </c>
      <c r="O50" s="18" t="s">
        <v>373</v>
      </c>
      <c r="P50" s="17" t="s">
        <v>374</v>
      </c>
      <c r="Q50" s="19">
        <v>70</v>
      </c>
      <c r="R50" s="18"/>
      <c r="S50" s="17" t="s">
        <v>45</v>
      </c>
      <c r="T50" s="17" t="s">
        <v>44</v>
      </c>
      <c r="U50" s="52">
        <f>Table_3[[#This Row],[VALOR]]-Table_3[[#This Row],[ CUSTO]]</f>
        <v>80</v>
      </c>
      <c r="V50" s="19"/>
      <c r="W50" s="10"/>
      <c r="X50" s="10"/>
      <c r="Y50" s="10"/>
      <c r="Z50" s="10"/>
    </row>
    <row r="51" spans="1:26" ht="38.25" x14ac:dyDescent="0.25">
      <c r="A51" s="10"/>
      <c r="B51" s="20">
        <v>45700</v>
      </c>
      <c r="C51" s="17"/>
      <c r="D51" s="18" t="s">
        <v>52</v>
      </c>
      <c r="E51" s="18" t="s">
        <v>53</v>
      </c>
      <c r="F51" s="18" t="s">
        <v>132</v>
      </c>
      <c r="G51" s="18" t="s">
        <v>375</v>
      </c>
      <c r="H51" s="21">
        <v>45701</v>
      </c>
      <c r="I51" s="22">
        <v>0.625</v>
      </c>
      <c r="J51" s="18" t="s">
        <v>376</v>
      </c>
      <c r="K51" s="18" t="s">
        <v>299</v>
      </c>
      <c r="L51" s="52">
        <v>300</v>
      </c>
      <c r="M51" s="20" t="s">
        <v>84</v>
      </c>
      <c r="N51" s="17" t="s">
        <v>44</v>
      </c>
      <c r="O51" s="18" t="s">
        <v>300</v>
      </c>
      <c r="P51" s="17" t="s">
        <v>301</v>
      </c>
      <c r="Q51" s="19">
        <v>100</v>
      </c>
      <c r="R51" s="21"/>
      <c r="S51" s="17" t="s">
        <v>45</v>
      </c>
      <c r="T51" s="17" t="s">
        <v>44</v>
      </c>
      <c r="U51" s="52">
        <f>Table_3[[#This Row],[VALOR]]-Table_3[[#This Row],[ CUSTO]]</f>
        <v>200</v>
      </c>
      <c r="V51" s="19"/>
      <c r="W51" s="10"/>
      <c r="X51" s="10"/>
      <c r="Y51" s="10"/>
      <c r="Z51" s="10"/>
    </row>
    <row r="52" spans="1:26" ht="25.5" x14ac:dyDescent="0.25">
      <c r="A52" s="10"/>
      <c r="B52" s="20">
        <v>45700</v>
      </c>
      <c r="C52" s="17"/>
      <c r="D52" s="18" t="s">
        <v>123</v>
      </c>
      <c r="E52" s="18" t="s">
        <v>124</v>
      </c>
      <c r="F52" s="18" t="s">
        <v>92</v>
      </c>
      <c r="G52" s="18"/>
      <c r="H52" s="21">
        <v>45701</v>
      </c>
      <c r="I52" s="22">
        <v>0.63888888888888884</v>
      </c>
      <c r="J52" s="18" t="s">
        <v>377</v>
      </c>
      <c r="K52" s="18" t="s">
        <v>56</v>
      </c>
      <c r="L52" s="52">
        <v>150</v>
      </c>
      <c r="M52" s="20"/>
      <c r="N52" s="17" t="s">
        <v>44</v>
      </c>
      <c r="O52" s="18" t="s">
        <v>378</v>
      </c>
      <c r="P52" s="17" t="s">
        <v>379</v>
      </c>
      <c r="Q52" s="19">
        <v>70</v>
      </c>
      <c r="R52" s="18"/>
      <c r="S52" s="17" t="s">
        <v>45</v>
      </c>
      <c r="T52" s="17" t="s">
        <v>44</v>
      </c>
      <c r="U52" s="52">
        <f>Table_3[[#This Row],[VALOR]]-Table_3[[#This Row],[ CUSTO]]</f>
        <v>80</v>
      </c>
      <c r="V52" s="19"/>
      <c r="W52" s="10"/>
      <c r="X52" s="10"/>
      <c r="Y52" s="10"/>
      <c r="Z52" s="10"/>
    </row>
    <row r="53" spans="1:26" ht="25.5" x14ac:dyDescent="0.25">
      <c r="A53" s="10"/>
      <c r="B53" s="20">
        <v>45700</v>
      </c>
      <c r="C53" s="17"/>
      <c r="D53" s="18" t="s">
        <v>214</v>
      </c>
      <c r="E53" s="18" t="s">
        <v>215</v>
      </c>
      <c r="F53" s="18" t="s">
        <v>60</v>
      </c>
      <c r="G53" s="18" t="s">
        <v>380</v>
      </c>
      <c r="H53" s="21">
        <v>45701</v>
      </c>
      <c r="I53" s="22">
        <v>0.39583333333333331</v>
      </c>
      <c r="J53" s="18" t="s">
        <v>160</v>
      </c>
      <c r="K53" s="18" t="s">
        <v>217</v>
      </c>
      <c r="L53" s="52">
        <v>250</v>
      </c>
      <c r="M53" s="20"/>
      <c r="N53" s="17" t="s">
        <v>44</v>
      </c>
      <c r="O53" s="18" t="s">
        <v>218</v>
      </c>
      <c r="P53" s="17" t="s">
        <v>219</v>
      </c>
      <c r="Q53" s="19">
        <v>100</v>
      </c>
      <c r="R53" s="18"/>
      <c r="S53" s="17" t="s">
        <v>45</v>
      </c>
      <c r="T53" s="17" t="s">
        <v>44</v>
      </c>
      <c r="U53" s="52">
        <f>Table_3[[#This Row],[VALOR]]-Table_3[[#This Row],[ CUSTO]]</f>
        <v>150</v>
      </c>
      <c r="V53" s="19"/>
      <c r="W53" s="10"/>
      <c r="X53" s="10"/>
      <c r="Y53" s="10"/>
      <c r="Z53" s="10"/>
    </row>
    <row r="54" spans="1:26" ht="25.5" x14ac:dyDescent="0.25">
      <c r="A54" s="10"/>
      <c r="B54" s="20">
        <v>45701</v>
      </c>
      <c r="C54" s="17"/>
      <c r="D54" s="18" t="s">
        <v>52</v>
      </c>
      <c r="E54" s="18" t="s">
        <v>53</v>
      </c>
      <c r="F54" s="18" t="s">
        <v>132</v>
      </c>
      <c r="G54" s="18" t="s">
        <v>381</v>
      </c>
      <c r="H54" s="21">
        <v>45701</v>
      </c>
      <c r="I54" s="22">
        <v>0.58333333333333337</v>
      </c>
      <c r="J54" s="18" t="s">
        <v>382</v>
      </c>
      <c r="K54" s="18" t="s">
        <v>383</v>
      </c>
      <c r="L54" s="52">
        <f>300+36.8</f>
        <v>336.8</v>
      </c>
      <c r="M54" s="20" t="s">
        <v>84</v>
      </c>
      <c r="N54" s="17" t="s">
        <v>44</v>
      </c>
      <c r="O54" s="18" t="s">
        <v>384</v>
      </c>
      <c r="P54" s="17" t="s">
        <v>385</v>
      </c>
      <c r="Q54" s="19">
        <f>100+36.8</f>
        <v>136.80000000000001</v>
      </c>
      <c r="R54" s="21"/>
      <c r="S54" s="17" t="s">
        <v>45</v>
      </c>
      <c r="T54" s="17" t="s">
        <v>44</v>
      </c>
      <c r="U54" s="52">
        <f>Table_3[[#This Row],[VALOR]]-Table_3[[#This Row],[ CUSTO]]</f>
        <v>200</v>
      </c>
      <c r="V54" s="19"/>
      <c r="W54" s="10"/>
      <c r="X54" s="10"/>
      <c r="Y54" s="10"/>
      <c r="Z54" s="10"/>
    </row>
    <row r="55" spans="1:26" ht="25.5" x14ac:dyDescent="0.25">
      <c r="A55" s="10"/>
      <c r="B55" s="20">
        <v>45701</v>
      </c>
      <c r="C55" s="17"/>
      <c r="D55" s="18" t="s">
        <v>52</v>
      </c>
      <c r="E55" s="18" t="s">
        <v>53</v>
      </c>
      <c r="F55" s="18" t="s">
        <v>132</v>
      </c>
      <c r="G55" s="18" t="s">
        <v>386</v>
      </c>
      <c r="H55" s="21">
        <v>45702</v>
      </c>
      <c r="I55" s="22">
        <v>0.4375</v>
      </c>
      <c r="J55" s="18" t="s">
        <v>387</v>
      </c>
      <c r="K55" s="18" t="s">
        <v>56</v>
      </c>
      <c r="L55" s="52">
        <v>300</v>
      </c>
      <c r="M55" s="20" t="s">
        <v>84</v>
      </c>
      <c r="N55" s="17" t="s">
        <v>44</v>
      </c>
      <c r="O55" s="18" t="s">
        <v>265</v>
      </c>
      <c r="P55" s="17" t="s">
        <v>266</v>
      </c>
      <c r="Q55" s="19">
        <v>50</v>
      </c>
      <c r="R55" s="21"/>
      <c r="S55" s="17" t="s">
        <v>45</v>
      </c>
      <c r="T55" s="17" t="s">
        <v>44</v>
      </c>
      <c r="U55" s="52">
        <f>Table_3[[#This Row],[VALOR]]-Table_3[[#This Row],[ CUSTO]]</f>
        <v>250</v>
      </c>
      <c r="V55" s="19"/>
      <c r="W55" s="10"/>
      <c r="X55" s="10"/>
      <c r="Y55" s="10"/>
      <c r="Z55" s="10"/>
    </row>
    <row r="56" spans="1:26" ht="25.5" x14ac:dyDescent="0.25">
      <c r="A56" s="10"/>
      <c r="B56" s="20">
        <v>45701</v>
      </c>
      <c r="C56" s="17"/>
      <c r="D56" s="18" t="s">
        <v>123</v>
      </c>
      <c r="E56" s="18" t="s">
        <v>124</v>
      </c>
      <c r="F56" s="18" t="s">
        <v>92</v>
      </c>
      <c r="G56" s="18"/>
      <c r="H56" s="21">
        <v>45702</v>
      </c>
      <c r="I56" s="22">
        <v>0.48958333333333331</v>
      </c>
      <c r="J56" s="18" t="s">
        <v>388</v>
      </c>
      <c r="K56" s="18" t="s">
        <v>56</v>
      </c>
      <c r="L56" s="52">
        <v>150</v>
      </c>
      <c r="M56" s="20"/>
      <c r="N56" s="17" t="s">
        <v>44</v>
      </c>
      <c r="O56" s="18" t="s">
        <v>389</v>
      </c>
      <c r="P56" s="17" t="s">
        <v>390</v>
      </c>
      <c r="Q56" s="19">
        <v>70</v>
      </c>
      <c r="R56" s="21" t="s">
        <v>391</v>
      </c>
      <c r="S56" s="17" t="s">
        <v>45</v>
      </c>
      <c r="T56" s="17" t="s">
        <v>44</v>
      </c>
      <c r="U56" s="52">
        <f>Table_3[[#This Row],[VALOR]]-Table_3[[#This Row],[ CUSTO]]</f>
        <v>80</v>
      </c>
      <c r="V56" s="19"/>
      <c r="W56" s="10"/>
      <c r="X56" s="10"/>
      <c r="Y56" s="10"/>
      <c r="Z56" s="10"/>
    </row>
    <row r="57" spans="1:26" x14ac:dyDescent="0.25">
      <c r="A57" s="10"/>
      <c r="B57" s="20">
        <v>45701</v>
      </c>
      <c r="C57" s="17"/>
      <c r="D57" s="18" t="s">
        <v>392</v>
      </c>
      <c r="E57" s="18" t="s">
        <v>393</v>
      </c>
      <c r="F57" s="18" t="s">
        <v>394</v>
      </c>
      <c r="G57" s="18"/>
      <c r="H57" s="21">
        <v>45702</v>
      </c>
      <c r="I57" s="22">
        <v>0.54166666666666663</v>
      </c>
      <c r="J57" s="18" t="s">
        <v>395</v>
      </c>
      <c r="K57" s="18" t="s">
        <v>56</v>
      </c>
      <c r="L57" s="52">
        <v>80</v>
      </c>
      <c r="M57" s="20"/>
      <c r="N57" s="17" t="s">
        <v>44</v>
      </c>
      <c r="O57" s="18" t="s">
        <v>265</v>
      </c>
      <c r="P57" s="17" t="s">
        <v>266</v>
      </c>
      <c r="Q57" s="19">
        <v>50</v>
      </c>
      <c r="R57" s="21"/>
      <c r="S57" s="17" t="s">
        <v>45</v>
      </c>
      <c r="T57" s="17" t="s">
        <v>44</v>
      </c>
      <c r="U57" s="52">
        <f>Table_3[[#This Row],[VALOR]]-Table_3[[#This Row],[ CUSTO]]</f>
        <v>30</v>
      </c>
      <c r="V57" s="19"/>
      <c r="W57" s="10"/>
      <c r="X57" s="10"/>
      <c r="Y57" s="10"/>
      <c r="Z57" s="10"/>
    </row>
    <row r="58" spans="1:26" ht="25.5" x14ac:dyDescent="0.25">
      <c r="A58" s="10"/>
      <c r="B58" s="20">
        <v>45701</v>
      </c>
      <c r="C58" s="17"/>
      <c r="D58" s="18" t="s">
        <v>392</v>
      </c>
      <c r="E58" s="18" t="s">
        <v>393</v>
      </c>
      <c r="F58" s="18" t="s">
        <v>148</v>
      </c>
      <c r="G58" s="18"/>
      <c r="H58" s="21">
        <v>45702</v>
      </c>
      <c r="I58" s="22"/>
      <c r="J58" s="18" t="s">
        <v>396</v>
      </c>
      <c r="K58" s="18" t="s">
        <v>56</v>
      </c>
      <c r="L58" s="52">
        <v>120</v>
      </c>
      <c r="M58" s="20"/>
      <c r="N58" s="17" t="s">
        <v>44</v>
      </c>
      <c r="O58" s="18" t="s">
        <v>265</v>
      </c>
      <c r="P58" s="17" t="s">
        <v>266</v>
      </c>
      <c r="Q58" s="19">
        <v>50</v>
      </c>
      <c r="R58" s="21"/>
      <c r="S58" s="17" t="s">
        <v>45</v>
      </c>
      <c r="T58" s="17" t="s">
        <v>44</v>
      </c>
      <c r="U58" s="52">
        <f>Table_3[[#This Row],[VALOR]]-Table_3[[#This Row],[ CUSTO]]</f>
        <v>70</v>
      </c>
      <c r="V58" s="19"/>
      <c r="W58" s="10"/>
      <c r="X58" s="10"/>
      <c r="Y58" s="10"/>
      <c r="Z58" s="10"/>
    </row>
    <row r="59" spans="1:26" x14ac:dyDescent="0.25">
      <c r="A59" s="10"/>
      <c r="B59" s="20">
        <v>45701</v>
      </c>
      <c r="C59" s="17"/>
      <c r="D59" s="18" t="s">
        <v>392</v>
      </c>
      <c r="E59" s="18" t="s">
        <v>393</v>
      </c>
      <c r="F59" s="18" t="s">
        <v>148</v>
      </c>
      <c r="G59" s="18"/>
      <c r="H59" s="21">
        <v>45702</v>
      </c>
      <c r="I59" s="22"/>
      <c r="J59" s="18" t="s">
        <v>397</v>
      </c>
      <c r="K59" s="18" t="s">
        <v>69</v>
      </c>
      <c r="L59" s="52">
        <v>150</v>
      </c>
      <c r="M59" s="20"/>
      <c r="N59" s="17" t="s">
        <v>44</v>
      </c>
      <c r="O59" s="18" t="s">
        <v>265</v>
      </c>
      <c r="P59" s="17" t="s">
        <v>266</v>
      </c>
      <c r="Q59" s="19">
        <v>50</v>
      </c>
      <c r="R59" s="21"/>
      <c r="S59" s="17" t="s">
        <v>45</v>
      </c>
      <c r="T59" s="17" t="s">
        <v>44</v>
      </c>
      <c r="U59" s="52">
        <f>Table_3[[#This Row],[VALOR]]-Table_3[[#This Row],[ CUSTO]]</f>
        <v>100</v>
      </c>
      <c r="V59" s="19"/>
      <c r="W59" s="10"/>
      <c r="X59" s="10"/>
      <c r="Y59" s="10"/>
      <c r="Z59" s="10"/>
    </row>
    <row r="60" spans="1:26" ht="25.5" x14ac:dyDescent="0.25">
      <c r="A60" s="10"/>
      <c r="B60" s="21">
        <v>45700</v>
      </c>
      <c r="C60" s="18"/>
      <c r="D60" s="18" t="s">
        <v>58</v>
      </c>
      <c r="E60" s="18" t="s">
        <v>59</v>
      </c>
      <c r="F60" s="18" t="s">
        <v>60</v>
      </c>
      <c r="G60" s="18" t="s">
        <v>398</v>
      </c>
      <c r="H60" s="21">
        <v>45705</v>
      </c>
      <c r="I60" s="22">
        <v>0.68055555555555558</v>
      </c>
      <c r="J60" s="18" t="s">
        <v>68</v>
      </c>
      <c r="K60" s="18" t="s">
        <v>399</v>
      </c>
      <c r="L60" s="52">
        <v>200</v>
      </c>
      <c r="M60" s="20"/>
      <c r="N60" s="17" t="s">
        <v>44</v>
      </c>
      <c r="O60" s="18" t="s">
        <v>224</v>
      </c>
      <c r="P60" s="17" t="s">
        <v>225</v>
      </c>
      <c r="Q60" s="19">
        <v>100</v>
      </c>
      <c r="R60" s="18"/>
      <c r="S60" s="17" t="s">
        <v>45</v>
      </c>
      <c r="T60" s="17" t="s">
        <v>44</v>
      </c>
      <c r="U60" s="52">
        <f>Table_3[[#This Row],[VALOR]]-Table_3[[#This Row],[ CUSTO]]</f>
        <v>100</v>
      </c>
      <c r="V60" s="19"/>
      <c r="W60" s="10"/>
      <c r="X60" s="10"/>
      <c r="Y60" s="10"/>
      <c r="Z60" s="10"/>
    </row>
    <row r="61" spans="1:26" ht="25.5" x14ac:dyDescent="0.25">
      <c r="A61" s="10"/>
      <c r="B61" s="20">
        <v>45701</v>
      </c>
      <c r="C61" s="17"/>
      <c r="D61" s="18" t="s">
        <v>123</v>
      </c>
      <c r="E61" s="18" t="s">
        <v>124</v>
      </c>
      <c r="F61" s="18" t="s">
        <v>92</v>
      </c>
      <c r="G61" s="18"/>
      <c r="H61" s="21">
        <v>45705</v>
      </c>
      <c r="I61" s="22">
        <v>0.65277777777777779</v>
      </c>
      <c r="J61" s="18" t="s">
        <v>400</v>
      </c>
      <c r="K61" s="18" t="s">
        <v>56</v>
      </c>
      <c r="L61" s="52">
        <v>150</v>
      </c>
      <c r="M61" s="20"/>
      <c r="N61" s="17" t="s">
        <v>44</v>
      </c>
      <c r="O61" s="18" t="s">
        <v>70</v>
      </c>
      <c r="P61" s="17" t="s">
        <v>71</v>
      </c>
      <c r="Q61" s="19">
        <v>70</v>
      </c>
      <c r="R61" s="21"/>
      <c r="S61" s="17" t="s">
        <v>45</v>
      </c>
      <c r="T61" s="17" t="s">
        <v>44</v>
      </c>
      <c r="U61" s="52">
        <f>Table_3[[#This Row],[VALOR]]-Table_3[[#This Row],[ CUSTO]]</f>
        <v>80</v>
      </c>
      <c r="V61" s="19"/>
      <c r="W61" s="10"/>
      <c r="X61" s="10"/>
      <c r="Y61" s="10"/>
      <c r="Z61" s="10"/>
    </row>
    <row r="62" spans="1:26" ht="25.5" x14ac:dyDescent="0.25">
      <c r="A62" s="10"/>
      <c r="B62" s="20">
        <v>45702</v>
      </c>
      <c r="C62" s="17"/>
      <c r="D62" s="18" t="s">
        <v>401</v>
      </c>
      <c r="E62" s="18" t="s">
        <v>402</v>
      </c>
      <c r="F62" s="18" t="s">
        <v>368</v>
      </c>
      <c r="G62" s="18" t="s">
        <v>403</v>
      </c>
      <c r="H62" s="21">
        <v>45705</v>
      </c>
      <c r="I62" s="22">
        <v>0.3611111111111111</v>
      </c>
      <c r="J62" s="18" t="s">
        <v>404</v>
      </c>
      <c r="K62" s="18" t="s">
        <v>405</v>
      </c>
      <c r="L62" s="52">
        <v>500</v>
      </c>
      <c r="M62" s="20"/>
      <c r="N62" s="17" t="s">
        <v>44</v>
      </c>
      <c r="O62" s="18" t="s">
        <v>406</v>
      </c>
      <c r="P62" s="17" t="s">
        <v>407</v>
      </c>
      <c r="Q62" s="19">
        <v>130</v>
      </c>
      <c r="R62" s="21" t="s">
        <v>408</v>
      </c>
      <c r="S62" s="17" t="s">
        <v>45</v>
      </c>
      <c r="T62" s="17" t="s">
        <v>44</v>
      </c>
      <c r="U62" s="52">
        <f>Table_3[[#This Row],[VALOR]]-Table_3[[#This Row],[ CUSTO]]</f>
        <v>370</v>
      </c>
      <c r="V62" s="19"/>
      <c r="W62" s="10"/>
      <c r="X62" s="10"/>
      <c r="Y62" s="10"/>
      <c r="Z62" s="10"/>
    </row>
    <row r="63" spans="1:26" x14ac:dyDescent="0.25">
      <c r="A63" s="10"/>
      <c r="B63" s="20">
        <v>45702</v>
      </c>
      <c r="C63" s="17"/>
      <c r="D63" s="18" t="s">
        <v>409</v>
      </c>
      <c r="E63" s="18" t="s">
        <v>410</v>
      </c>
      <c r="F63" s="18" t="s">
        <v>92</v>
      </c>
      <c r="G63" s="18" t="s">
        <v>411</v>
      </c>
      <c r="H63" s="21">
        <v>45705</v>
      </c>
      <c r="I63" s="22">
        <v>0.56944444444444442</v>
      </c>
      <c r="J63" s="18" t="s">
        <v>68</v>
      </c>
      <c r="K63" s="18" t="s">
        <v>412</v>
      </c>
      <c r="L63" s="52">
        <v>120</v>
      </c>
      <c r="M63" s="20"/>
      <c r="N63" s="17" t="s">
        <v>44</v>
      </c>
      <c r="O63" s="18" t="s">
        <v>305</v>
      </c>
      <c r="P63" s="17" t="s">
        <v>306</v>
      </c>
      <c r="Q63" s="19">
        <v>50</v>
      </c>
      <c r="R63" s="21"/>
      <c r="S63" s="17" t="s">
        <v>45</v>
      </c>
      <c r="T63" s="17" t="s">
        <v>44</v>
      </c>
      <c r="U63" s="52">
        <f>Table_3[[#This Row],[VALOR]]-Table_3[[#This Row],[ CUSTO]]</f>
        <v>70</v>
      </c>
      <c r="V63" s="19"/>
      <c r="W63" s="10"/>
      <c r="X63" s="10"/>
      <c r="Y63" s="10"/>
      <c r="Z63" s="10"/>
    </row>
    <row r="64" spans="1:26" ht="25.5" x14ac:dyDescent="0.25">
      <c r="A64" s="10"/>
      <c r="B64" s="20">
        <v>45692</v>
      </c>
      <c r="C64" s="17"/>
      <c r="D64" s="18" t="s">
        <v>52</v>
      </c>
      <c r="E64" s="18" t="s">
        <v>53</v>
      </c>
      <c r="F64" s="18" t="s">
        <v>132</v>
      </c>
      <c r="G64" s="18" t="s">
        <v>413</v>
      </c>
      <c r="H64" s="21">
        <v>45707</v>
      </c>
      <c r="I64" s="22">
        <v>0.54166666666666663</v>
      </c>
      <c r="J64" s="18" t="s">
        <v>414</v>
      </c>
      <c r="K64" s="18" t="s">
        <v>249</v>
      </c>
      <c r="L64" s="52">
        <f>300</f>
        <v>300</v>
      </c>
      <c r="M64" s="20" t="s">
        <v>84</v>
      </c>
      <c r="N64" s="17" t="s">
        <v>44</v>
      </c>
      <c r="O64" s="18" t="s">
        <v>384</v>
      </c>
      <c r="P64" s="17" t="s">
        <v>385</v>
      </c>
      <c r="Q64" s="19">
        <f>80+8.5</f>
        <v>88.5</v>
      </c>
      <c r="R64" s="18"/>
      <c r="S64" s="17" t="s">
        <v>45</v>
      </c>
      <c r="T64" s="17" t="s">
        <v>44</v>
      </c>
      <c r="U64" s="52">
        <f>Table_3[[#This Row],[VALOR]]-Table_3[[#This Row],[ CUSTO]]</f>
        <v>211.5</v>
      </c>
      <c r="V64" s="10"/>
      <c r="W64" s="10"/>
      <c r="X64" s="10"/>
      <c r="Y64" s="10"/>
      <c r="Z64" s="10"/>
    </row>
    <row r="65" spans="1:26" ht="25.5" x14ac:dyDescent="0.25">
      <c r="A65" s="10"/>
      <c r="B65" s="20">
        <v>45701</v>
      </c>
      <c r="C65" s="17"/>
      <c r="D65" s="18" t="s">
        <v>126</v>
      </c>
      <c r="E65" s="18" t="s">
        <v>127</v>
      </c>
      <c r="F65" s="18" t="s">
        <v>66</v>
      </c>
      <c r="G65" s="18"/>
      <c r="H65" s="21">
        <v>45707</v>
      </c>
      <c r="I65" s="22">
        <v>0.40277777777777779</v>
      </c>
      <c r="J65" s="18" t="s">
        <v>415</v>
      </c>
      <c r="K65" s="18" t="s">
        <v>56</v>
      </c>
      <c r="L65" s="52">
        <v>200</v>
      </c>
      <c r="M65" s="20"/>
      <c r="N65" s="17" t="s">
        <v>44</v>
      </c>
      <c r="O65" s="18" t="s">
        <v>70</v>
      </c>
      <c r="P65" s="17" t="s">
        <v>71</v>
      </c>
      <c r="Q65" s="19">
        <v>70</v>
      </c>
      <c r="R65" s="18"/>
      <c r="S65" s="17" t="s">
        <v>45</v>
      </c>
      <c r="T65" s="17" t="s">
        <v>44</v>
      </c>
      <c r="U65" s="52">
        <f>Table_3[[#This Row],[VALOR]]-Table_3[[#This Row],[ CUSTO]]</f>
        <v>130</v>
      </c>
      <c r="V65" s="10"/>
      <c r="W65" s="10"/>
      <c r="X65" s="10"/>
      <c r="Y65" s="10"/>
      <c r="Z65" s="10"/>
    </row>
    <row r="66" spans="1:26" ht="25.5" x14ac:dyDescent="0.25">
      <c r="A66" s="10"/>
      <c r="B66" s="20">
        <v>45701</v>
      </c>
      <c r="C66" s="17"/>
      <c r="D66" s="18" t="s">
        <v>123</v>
      </c>
      <c r="E66" s="18" t="s">
        <v>124</v>
      </c>
      <c r="F66" s="18" t="s">
        <v>92</v>
      </c>
      <c r="G66" s="18"/>
      <c r="H66" s="21">
        <v>45707</v>
      </c>
      <c r="I66" s="22">
        <v>0.5625</v>
      </c>
      <c r="J66" s="18" t="s">
        <v>174</v>
      </c>
      <c r="K66" s="18" t="s">
        <v>416</v>
      </c>
      <c r="L66" s="52">
        <v>150</v>
      </c>
      <c r="M66" s="20"/>
      <c r="N66" s="17" t="s">
        <v>44</v>
      </c>
      <c r="O66" s="18" t="s">
        <v>70</v>
      </c>
      <c r="P66" s="17" t="s">
        <v>71</v>
      </c>
      <c r="Q66" s="19">
        <v>80</v>
      </c>
      <c r="R66" s="21"/>
      <c r="S66" s="17" t="s">
        <v>45</v>
      </c>
      <c r="T66" s="17" t="s">
        <v>44</v>
      </c>
      <c r="U66" s="52">
        <f>Table_3[[#This Row],[VALOR]]-Table_3[[#This Row],[ CUSTO]]</f>
        <v>70</v>
      </c>
      <c r="V66" s="10"/>
      <c r="W66" s="10"/>
      <c r="X66" s="10"/>
      <c r="Y66" s="10"/>
      <c r="Z66" s="10"/>
    </row>
    <row r="67" spans="1:26" ht="25.5" x14ac:dyDescent="0.25">
      <c r="A67" s="10"/>
      <c r="B67" s="21">
        <v>45685</v>
      </c>
      <c r="C67" s="17"/>
      <c r="D67" s="18" t="s">
        <v>123</v>
      </c>
      <c r="E67" s="18" t="s">
        <v>124</v>
      </c>
      <c r="F67" s="18" t="s">
        <v>92</v>
      </c>
      <c r="G67" s="18"/>
      <c r="H67" s="21">
        <v>45708</v>
      </c>
      <c r="I67" s="22">
        <v>0.3888888888888889</v>
      </c>
      <c r="J67" s="18" t="s">
        <v>417</v>
      </c>
      <c r="K67" s="18" t="s">
        <v>56</v>
      </c>
      <c r="L67" s="52">
        <v>150</v>
      </c>
      <c r="M67" s="20"/>
      <c r="N67" s="17" t="s">
        <v>44</v>
      </c>
      <c r="O67" s="18" t="s">
        <v>70</v>
      </c>
      <c r="P67" s="17" t="s">
        <v>71</v>
      </c>
      <c r="Q67" s="19">
        <v>70</v>
      </c>
      <c r="R67" s="18"/>
      <c r="S67" s="17" t="s">
        <v>45</v>
      </c>
      <c r="T67" s="17" t="s">
        <v>44</v>
      </c>
      <c r="U67" s="52">
        <f>Table_3[[#This Row],[VALOR]]-Table_3[[#This Row],[ CUSTO]]</f>
        <v>80</v>
      </c>
      <c r="V67" s="10"/>
      <c r="W67" s="10"/>
      <c r="X67" s="10"/>
      <c r="Y67" s="10"/>
      <c r="Z67" s="10"/>
    </row>
    <row r="68" spans="1:26" ht="25.5" x14ac:dyDescent="0.25">
      <c r="A68" s="10"/>
      <c r="B68" s="20">
        <v>45700</v>
      </c>
      <c r="C68" s="17"/>
      <c r="D68" s="18" t="s">
        <v>163</v>
      </c>
      <c r="E68" s="18" t="s">
        <v>164</v>
      </c>
      <c r="F68" s="18" t="s">
        <v>418</v>
      </c>
      <c r="G68" s="18" t="s">
        <v>419</v>
      </c>
      <c r="H68" s="21">
        <v>45708</v>
      </c>
      <c r="I68" s="22">
        <v>0.52083333333333337</v>
      </c>
      <c r="J68" s="18" t="s">
        <v>420</v>
      </c>
      <c r="K68" s="18" t="s">
        <v>249</v>
      </c>
      <c r="L68" s="52">
        <v>120</v>
      </c>
      <c r="M68" s="20"/>
      <c r="N68" s="17" t="s">
        <v>44</v>
      </c>
      <c r="O68" s="18" t="s">
        <v>421</v>
      </c>
      <c r="P68" s="17" t="s">
        <v>422</v>
      </c>
      <c r="Q68" s="19">
        <v>50</v>
      </c>
      <c r="R68" s="21"/>
      <c r="S68" s="17" t="s">
        <v>45</v>
      </c>
      <c r="T68" s="17" t="s">
        <v>44</v>
      </c>
      <c r="U68" s="52">
        <f>Table_3[[#This Row],[VALOR]]-Table_3[[#This Row],[ CUSTO]]</f>
        <v>70</v>
      </c>
      <c r="V68" s="10"/>
      <c r="W68" s="10"/>
      <c r="X68" s="10"/>
      <c r="Y68" s="10"/>
      <c r="Z68" s="10"/>
    </row>
    <row r="69" spans="1:26" ht="25.5" x14ac:dyDescent="0.25">
      <c r="A69" s="10"/>
      <c r="B69" s="20">
        <v>45700</v>
      </c>
      <c r="C69" s="17"/>
      <c r="D69" s="18" t="s">
        <v>423</v>
      </c>
      <c r="E69" s="18" t="s">
        <v>424</v>
      </c>
      <c r="F69" s="18" t="s">
        <v>60</v>
      </c>
      <c r="G69" s="18" t="s">
        <v>425</v>
      </c>
      <c r="H69" s="21">
        <v>45708</v>
      </c>
      <c r="I69" s="22">
        <v>0.41666666666666669</v>
      </c>
      <c r="J69" s="18" t="s">
        <v>426</v>
      </c>
      <c r="K69" s="18" t="s">
        <v>427</v>
      </c>
      <c r="L69" s="52">
        <v>400</v>
      </c>
      <c r="M69" s="20"/>
      <c r="N69" s="17" t="s">
        <v>44</v>
      </c>
      <c r="O69" s="18" t="s">
        <v>428</v>
      </c>
      <c r="P69" s="17" t="s">
        <v>429</v>
      </c>
      <c r="Q69" s="19">
        <v>120</v>
      </c>
      <c r="R69" s="21"/>
      <c r="S69" s="17" t="s">
        <v>45</v>
      </c>
      <c r="T69" s="17" t="s">
        <v>44</v>
      </c>
      <c r="U69" s="52">
        <f>Table_3[[#This Row],[VALOR]]-Table_3[[#This Row],[ CUSTO]]</f>
        <v>280</v>
      </c>
      <c r="V69" s="10"/>
      <c r="W69" s="10"/>
      <c r="X69" s="10"/>
      <c r="Y69" s="10"/>
      <c r="Z69" s="10"/>
    </row>
    <row r="70" spans="1:26" ht="75" x14ac:dyDescent="0.25">
      <c r="A70" s="10"/>
      <c r="B70" s="20">
        <v>45705</v>
      </c>
      <c r="C70" s="17"/>
      <c r="D70" s="18" t="s">
        <v>52</v>
      </c>
      <c r="E70" s="18" t="s">
        <v>53</v>
      </c>
      <c r="F70" s="18" t="s">
        <v>132</v>
      </c>
      <c r="G70" s="18" t="s">
        <v>430</v>
      </c>
      <c r="H70" s="21">
        <v>45708</v>
      </c>
      <c r="I70" s="22">
        <v>0.375</v>
      </c>
      <c r="J70" s="12" t="s">
        <v>331</v>
      </c>
      <c r="K70" s="18" t="s">
        <v>299</v>
      </c>
      <c r="L70" s="52">
        <f>300+51.4</f>
        <v>351.4</v>
      </c>
      <c r="M70" s="20" t="s">
        <v>84</v>
      </c>
      <c r="N70" s="17" t="s">
        <v>44</v>
      </c>
      <c r="O70" s="18" t="s">
        <v>431</v>
      </c>
      <c r="P70" s="17" t="s">
        <v>432</v>
      </c>
      <c r="Q70" s="19">
        <f>100+51.4</f>
        <v>151.4</v>
      </c>
      <c r="R70" s="21"/>
      <c r="S70" s="17" t="s">
        <v>45</v>
      </c>
      <c r="T70" s="17" t="s">
        <v>44</v>
      </c>
      <c r="U70" s="52">
        <f>Table_3[[#This Row],[VALOR]]-Table_3[[#This Row],[ CUSTO]]</f>
        <v>199.99999999999997</v>
      </c>
      <c r="V70" s="10"/>
      <c r="W70" s="10"/>
      <c r="X70" s="10"/>
      <c r="Y70" s="10"/>
      <c r="Z70" s="10"/>
    </row>
    <row r="71" spans="1:26" x14ac:dyDescent="0.25">
      <c r="A71" s="10"/>
      <c r="B71" s="20">
        <v>45707</v>
      </c>
      <c r="C71" s="17"/>
      <c r="D71" s="18" t="s">
        <v>220</v>
      </c>
      <c r="E71" s="18" t="s">
        <v>221</v>
      </c>
      <c r="F71" s="18" t="s">
        <v>54</v>
      </c>
      <c r="G71" s="18"/>
      <c r="H71" s="21">
        <v>45708</v>
      </c>
      <c r="I71" s="22">
        <v>0.58333333333333337</v>
      </c>
      <c r="J71" s="18" t="s">
        <v>433</v>
      </c>
      <c r="K71" s="18" t="s">
        <v>56</v>
      </c>
      <c r="L71" s="52">
        <v>200</v>
      </c>
      <c r="M71" s="20"/>
      <c r="N71" s="17" t="s">
        <v>44</v>
      </c>
      <c r="O71" s="18" t="s">
        <v>434</v>
      </c>
      <c r="P71" s="17" t="s">
        <v>435</v>
      </c>
      <c r="Q71" s="19">
        <v>50</v>
      </c>
      <c r="R71" s="21"/>
      <c r="S71" s="17" t="s">
        <v>45</v>
      </c>
      <c r="T71" s="17" t="s">
        <v>44</v>
      </c>
      <c r="U71" s="52">
        <f>Table_3[[#This Row],[VALOR]]-Table_3[[#This Row],[ CUSTO]]</f>
        <v>150</v>
      </c>
      <c r="V71" s="10"/>
      <c r="W71" s="10"/>
      <c r="X71" s="10"/>
      <c r="Y71" s="10"/>
      <c r="Z71" s="10"/>
    </row>
    <row r="72" spans="1:26" ht="75" x14ac:dyDescent="0.25">
      <c r="A72" s="10"/>
      <c r="B72" s="20">
        <v>45708</v>
      </c>
      <c r="C72" s="17"/>
      <c r="D72" s="18" t="s">
        <v>52</v>
      </c>
      <c r="E72" s="18" t="s">
        <v>53</v>
      </c>
      <c r="F72" s="18" t="s">
        <v>132</v>
      </c>
      <c r="G72" s="18" t="s">
        <v>436</v>
      </c>
      <c r="H72" s="21">
        <v>45708</v>
      </c>
      <c r="I72" s="22">
        <v>0.45833333333333331</v>
      </c>
      <c r="J72" s="12" t="s">
        <v>437</v>
      </c>
      <c r="K72" s="18" t="s">
        <v>299</v>
      </c>
      <c r="L72" s="52">
        <v>300</v>
      </c>
      <c r="M72" s="20" t="s">
        <v>84</v>
      </c>
      <c r="N72" s="17" t="s">
        <v>44</v>
      </c>
      <c r="O72" s="18" t="s">
        <v>431</v>
      </c>
      <c r="P72" s="17" t="s">
        <v>432</v>
      </c>
      <c r="Q72" s="19">
        <v>49.02</v>
      </c>
      <c r="R72" s="21"/>
      <c r="S72" s="17" t="s">
        <v>45</v>
      </c>
      <c r="T72" s="17" t="s">
        <v>44</v>
      </c>
      <c r="U72" s="52">
        <f>Table_3[[#This Row],[VALOR]]-Table_3[[#This Row],[ CUSTO]]</f>
        <v>250.98</v>
      </c>
      <c r="V72" s="10"/>
      <c r="W72" s="10"/>
      <c r="X72" s="10"/>
      <c r="Y72" s="10"/>
      <c r="Z72" s="10"/>
    </row>
    <row r="73" spans="1:26" ht="25.5" x14ac:dyDescent="0.25">
      <c r="A73" s="10"/>
      <c r="B73" s="21">
        <v>45685</v>
      </c>
      <c r="C73" s="17"/>
      <c r="D73" s="18" t="s">
        <v>123</v>
      </c>
      <c r="E73" s="18" t="s">
        <v>124</v>
      </c>
      <c r="F73" s="18" t="s">
        <v>92</v>
      </c>
      <c r="G73" s="18"/>
      <c r="H73" s="21">
        <v>45709</v>
      </c>
      <c r="I73" s="22">
        <v>0.61111111111111116</v>
      </c>
      <c r="J73" s="18" t="s">
        <v>264</v>
      </c>
      <c r="K73" s="18" t="s">
        <v>56</v>
      </c>
      <c r="L73" s="52">
        <v>150</v>
      </c>
      <c r="M73" s="20"/>
      <c r="N73" s="17" t="s">
        <v>44</v>
      </c>
      <c r="O73" s="18" t="s">
        <v>70</v>
      </c>
      <c r="P73" s="17" t="s">
        <v>71</v>
      </c>
      <c r="Q73" s="19">
        <v>70</v>
      </c>
      <c r="R73" s="18"/>
      <c r="S73" s="17" t="s">
        <v>45</v>
      </c>
      <c r="T73" s="17" t="s">
        <v>44</v>
      </c>
      <c r="U73" s="52">
        <f>Table_3[[#This Row],[VALOR]]-Table_3[[#This Row],[ CUSTO]]</f>
        <v>80</v>
      </c>
      <c r="V73" s="10"/>
      <c r="W73" s="10"/>
      <c r="X73" s="10"/>
      <c r="Y73" s="10"/>
      <c r="Z73" s="10"/>
    </row>
    <row r="74" spans="1:26" ht="25.5" x14ac:dyDescent="0.25">
      <c r="A74" s="10"/>
      <c r="B74" s="20">
        <v>45707</v>
      </c>
      <c r="C74" s="17"/>
      <c r="D74" s="18" t="s">
        <v>438</v>
      </c>
      <c r="E74" s="18" t="s">
        <v>439</v>
      </c>
      <c r="F74" s="18" t="s">
        <v>440</v>
      </c>
      <c r="G74" s="18" t="s">
        <v>441</v>
      </c>
      <c r="H74" s="21">
        <v>45709</v>
      </c>
      <c r="I74" s="22">
        <v>0.35416666666666669</v>
      </c>
      <c r="J74" s="18" t="s">
        <v>442</v>
      </c>
      <c r="K74" s="18" t="s">
        <v>56</v>
      </c>
      <c r="L74" s="52">
        <v>150</v>
      </c>
      <c r="M74" s="20"/>
      <c r="N74" s="17" t="s">
        <v>44</v>
      </c>
      <c r="O74" s="18" t="s">
        <v>265</v>
      </c>
      <c r="P74" s="17" t="s">
        <v>266</v>
      </c>
      <c r="Q74" s="19">
        <v>50</v>
      </c>
      <c r="R74" s="21"/>
      <c r="S74" s="17" t="s">
        <v>45</v>
      </c>
      <c r="T74" s="17" t="s">
        <v>44</v>
      </c>
      <c r="U74" s="52">
        <f>Table_3[[#This Row],[VALOR]]-Table_3[[#This Row],[ CUSTO]]</f>
        <v>100</v>
      </c>
      <c r="V74" s="10"/>
      <c r="W74" s="10"/>
      <c r="X74" s="10"/>
      <c r="Y74" s="10"/>
      <c r="Z74" s="10"/>
    </row>
    <row r="75" spans="1:26" ht="38.25" x14ac:dyDescent="0.25">
      <c r="A75" s="10"/>
      <c r="B75" s="20">
        <v>45709</v>
      </c>
      <c r="C75" s="17"/>
      <c r="D75" s="18" t="s">
        <v>52</v>
      </c>
      <c r="E75" s="18" t="s">
        <v>53</v>
      </c>
      <c r="F75" s="18" t="s">
        <v>132</v>
      </c>
      <c r="G75" s="18" t="s">
        <v>375</v>
      </c>
      <c r="H75" s="21">
        <v>45709</v>
      </c>
      <c r="I75" s="22">
        <v>0.625</v>
      </c>
      <c r="J75" s="18" t="s">
        <v>443</v>
      </c>
      <c r="K75" s="18" t="s">
        <v>299</v>
      </c>
      <c r="L75" s="52">
        <f>300+51.4</f>
        <v>351.4</v>
      </c>
      <c r="M75" s="20" t="s">
        <v>84</v>
      </c>
      <c r="N75" s="17" t="s">
        <v>44</v>
      </c>
      <c r="O75" s="18" t="s">
        <v>431</v>
      </c>
      <c r="P75" s="17" t="s">
        <v>432</v>
      </c>
      <c r="Q75" s="19">
        <f>100+51.4</f>
        <v>151.4</v>
      </c>
      <c r="R75" s="21"/>
      <c r="S75" s="17" t="s">
        <v>45</v>
      </c>
      <c r="T75" s="17" t="s">
        <v>44</v>
      </c>
      <c r="U75" s="52">
        <f>Table_3[[#This Row],[VALOR]]-Table_3[[#This Row],[ CUSTO]]</f>
        <v>199.99999999999997</v>
      </c>
      <c r="V75" s="10"/>
      <c r="W75" s="10"/>
      <c r="X75" s="10"/>
      <c r="Y75" s="10"/>
      <c r="Z75" s="10"/>
    </row>
    <row r="76" spans="1:26" x14ac:dyDescent="0.25">
      <c r="A76" s="10"/>
      <c r="B76" s="20">
        <v>45709</v>
      </c>
      <c r="C76" s="17"/>
      <c r="D76" s="18" t="s">
        <v>103</v>
      </c>
      <c r="E76" s="18" t="s">
        <v>104</v>
      </c>
      <c r="F76" s="18" t="s">
        <v>66</v>
      </c>
      <c r="G76" s="18" t="s">
        <v>444</v>
      </c>
      <c r="H76" s="21">
        <v>45709</v>
      </c>
      <c r="I76" s="22">
        <v>0.54166666666666663</v>
      </c>
      <c r="J76" s="18" t="s">
        <v>445</v>
      </c>
      <c r="K76" s="18" t="s">
        <v>56</v>
      </c>
      <c r="L76" s="52">
        <v>250</v>
      </c>
      <c r="M76" s="20"/>
      <c r="N76" s="17" t="s">
        <v>44</v>
      </c>
      <c r="O76" s="18" t="s">
        <v>446</v>
      </c>
      <c r="P76" s="17" t="s">
        <v>447</v>
      </c>
      <c r="Q76" s="19">
        <v>70</v>
      </c>
      <c r="R76" s="21"/>
      <c r="S76" s="17" t="s">
        <v>45</v>
      </c>
      <c r="T76" s="17" t="s">
        <v>44</v>
      </c>
      <c r="U76" s="52">
        <f>Table_3[[#This Row],[VALOR]]-Table_3[[#This Row],[ CUSTO]]</f>
        <v>180</v>
      </c>
      <c r="V76" s="10"/>
      <c r="W76" s="10"/>
      <c r="X76" s="10"/>
      <c r="Y76" s="10"/>
      <c r="Z76" s="10"/>
    </row>
    <row r="77" spans="1:26" ht="25.5" x14ac:dyDescent="0.25">
      <c r="A77" s="10"/>
      <c r="B77" s="21">
        <v>45685</v>
      </c>
      <c r="C77" s="17"/>
      <c r="D77" s="18" t="s">
        <v>123</v>
      </c>
      <c r="E77" s="18" t="s">
        <v>124</v>
      </c>
      <c r="F77" s="18" t="s">
        <v>92</v>
      </c>
      <c r="G77" s="18"/>
      <c r="H77" s="21">
        <v>45712</v>
      </c>
      <c r="I77" s="22">
        <v>0.58680555555555558</v>
      </c>
      <c r="J77" s="18" t="s">
        <v>448</v>
      </c>
      <c r="K77" s="18" t="s">
        <v>56</v>
      </c>
      <c r="L77" s="52">
        <v>150</v>
      </c>
      <c r="M77" s="20"/>
      <c r="N77" s="17" t="s">
        <v>44</v>
      </c>
      <c r="O77" s="18" t="s">
        <v>70</v>
      </c>
      <c r="P77" s="17" t="s">
        <v>71</v>
      </c>
      <c r="Q77" s="19">
        <v>70</v>
      </c>
      <c r="R77" s="18"/>
      <c r="S77" s="17" t="s">
        <v>45</v>
      </c>
      <c r="T77" s="17" t="s">
        <v>44</v>
      </c>
      <c r="U77" s="52">
        <f>Table_3[[#This Row],[VALOR]]-Table_3[[#This Row],[ CUSTO]]</f>
        <v>80</v>
      </c>
      <c r="V77" s="10"/>
      <c r="W77" s="10"/>
      <c r="X77" s="10"/>
      <c r="Y77" s="10"/>
      <c r="Z77" s="10"/>
    </row>
    <row r="78" spans="1:26" ht="38.25" x14ac:dyDescent="0.25">
      <c r="A78" s="10"/>
      <c r="B78" s="20">
        <v>45706</v>
      </c>
      <c r="C78" s="17"/>
      <c r="D78" s="18" t="s">
        <v>52</v>
      </c>
      <c r="E78" s="18" t="s">
        <v>53</v>
      </c>
      <c r="F78" s="18" t="s">
        <v>132</v>
      </c>
      <c r="G78" s="18" t="s">
        <v>449</v>
      </c>
      <c r="H78" s="21">
        <v>45712</v>
      </c>
      <c r="I78" s="22">
        <v>0.41666666666666669</v>
      </c>
      <c r="J78" s="18" t="s">
        <v>450</v>
      </c>
      <c r="K78" s="18" t="s">
        <v>451</v>
      </c>
      <c r="L78" s="52">
        <f>380+65.95</f>
        <v>445.95</v>
      </c>
      <c r="M78" s="20" t="s">
        <v>84</v>
      </c>
      <c r="N78" s="17" t="s">
        <v>44</v>
      </c>
      <c r="O78" s="18" t="s">
        <v>452</v>
      </c>
      <c r="P78" s="17" t="s">
        <v>453</v>
      </c>
      <c r="Q78" s="19">
        <f>120+65.95</f>
        <v>185.95</v>
      </c>
      <c r="R78" s="21"/>
      <c r="S78" s="17" t="s">
        <v>45</v>
      </c>
      <c r="T78" s="17" t="s">
        <v>44</v>
      </c>
      <c r="U78" s="52">
        <f>Table_3[[#This Row],[VALOR]]-Table_3[[#This Row],[ CUSTO]]</f>
        <v>260</v>
      </c>
      <c r="V78" s="10"/>
      <c r="W78" s="10"/>
      <c r="X78" s="10"/>
      <c r="Y78" s="10"/>
      <c r="Z78" s="10"/>
    </row>
    <row r="79" spans="1:26" x14ac:dyDescent="0.25">
      <c r="A79" s="10"/>
      <c r="B79" s="20">
        <v>45709</v>
      </c>
      <c r="C79" s="17"/>
      <c r="D79" s="18" t="s">
        <v>438</v>
      </c>
      <c r="E79" s="18" t="s">
        <v>439</v>
      </c>
      <c r="F79" s="18" t="s">
        <v>440</v>
      </c>
      <c r="G79" s="18"/>
      <c r="H79" s="21">
        <v>45712</v>
      </c>
      <c r="I79" s="22">
        <v>0.33333333333333331</v>
      </c>
      <c r="J79" s="18" t="s">
        <v>454</v>
      </c>
      <c r="K79" s="18" t="s">
        <v>455</v>
      </c>
      <c r="L79" s="52">
        <v>150</v>
      </c>
      <c r="M79" s="20"/>
      <c r="N79" s="17" t="s">
        <v>44</v>
      </c>
      <c r="O79" s="18" t="s">
        <v>456</v>
      </c>
      <c r="P79" s="17" t="s">
        <v>457</v>
      </c>
      <c r="Q79" s="19">
        <v>100</v>
      </c>
      <c r="R79" s="21"/>
      <c r="S79" s="17" t="s">
        <v>45</v>
      </c>
      <c r="T79" s="17" t="s">
        <v>44</v>
      </c>
      <c r="U79" s="52">
        <f>Table_3[[#This Row],[VALOR]]-Table_3[[#This Row],[ CUSTO]]</f>
        <v>50</v>
      </c>
      <c r="V79" s="10"/>
      <c r="W79" s="10"/>
      <c r="X79" s="10"/>
      <c r="Y79" s="10"/>
      <c r="Z79" s="10"/>
    </row>
    <row r="80" spans="1:26" ht="25.5" x14ac:dyDescent="0.25">
      <c r="A80" s="10"/>
      <c r="B80" s="21">
        <v>45685</v>
      </c>
      <c r="C80" s="17"/>
      <c r="D80" s="18" t="s">
        <v>123</v>
      </c>
      <c r="E80" s="18" t="s">
        <v>124</v>
      </c>
      <c r="F80" s="18" t="s">
        <v>92</v>
      </c>
      <c r="G80" s="18"/>
      <c r="H80" s="21">
        <v>45713</v>
      </c>
      <c r="I80" s="22">
        <v>0.41666666666666669</v>
      </c>
      <c r="J80" s="18" t="s">
        <v>458</v>
      </c>
      <c r="K80" s="18" t="s">
        <v>56</v>
      </c>
      <c r="L80" s="52">
        <v>300</v>
      </c>
      <c r="M80" s="20"/>
      <c r="N80" s="17" t="s">
        <v>44</v>
      </c>
      <c r="O80" s="18" t="s">
        <v>70</v>
      </c>
      <c r="P80" s="17" t="s">
        <v>71</v>
      </c>
      <c r="Q80" s="19">
        <v>70</v>
      </c>
      <c r="R80" s="18"/>
      <c r="S80" s="17" t="s">
        <v>45</v>
      </c>
      <c r="T80" s="17" t="s">
        <v>44</v>
      </c>
      <c r="U80" s="52">
        <f>Table_3[[#This Row],[VALOR]]-Table_3[[#This Row],[ CUSTO]]</f>
        <v>230</v>
      </c>
      <c r="V80" s="10"/>
      <c r="W80" s="10"/>
      <c r="X80" s="10"/>
      <c r="Y80" s="10"/>
      <c r="Z80" s="10"/>
    </row>
    <row r="81" spans="1:26" ht="63.75" x14ac:dyDescent="0.25">
      <c r="A81" s="10"/>
      <c r="B81" s="20">
        <v>45702</v>
      </c>
      <c r="C81" s="17"/>
      <c r="D81" s="18" t="s">
        <v>163</v>
      </c>
      <c r="E81" s="18" t="s">
        <v>164</v>
      </c>
      <c r="F81" s="18" t="s">
        <v>418</v>
      </c>
      <c r="G81" s="18"/>
      <c r="H81" s="21">
        <v>45713</v>
      </c>
      <c r="I81" s="22">
        <v>0.41666666666666669</v>
      </c>
      <c r="J81" s="18" t="s">
        <v>459</v>
      </c>
      <c r="K81" s="18" t="s">
        <v>460</v>
      </c>
      <c r="L81" s="52">
        <v>120</v>
      </c>
      <c r="M81" s="20"/>
      <c r="N81" s="17" t="s">
        <v>44</v>
      </c>
      <c r="O81" s="18" t="s">
        <v>461</v>
      </c>
      <c r="P81" s="17" t="s">
        <v>462</v>
      </c>
      <c r="Q81" s="19">
        <v>70</v>
      </c>
      <c r="R81" s="21" t="s">
        <v>391</v>
      </c>
      <c r="S81" s="17" t="s">
        <v>45</v>
      </c>
      <c r="T81" s="17" t="s">
        <v>44</v>
      </c>
      <c r="U81" s="52">
        <f>Table_3[[#This Row],[VALOR]]-Table_3[[#This Row],[ CUSTO]]</f>
        <v>50</v>
      </c>
      <c r="V81" s="10"/>
      <c r="W81" s="10"/>
      <c r="X81" s="10"/>
      <c r="Y81" s="10"/>
      <c r="Z81" s="10"/>
    </row>
    <row r="82" spans="1:26" ht="25.5" x14ac:dyDescent="0.25">
      <c r="A82" s="10"/>
      <c r="B82" s="20">
        <v>45707</v>
      </c>
      <c r="C82" s="17"/>
      <c r="D82" s="18" t="s">
        <v>401</v>
      </c>
      <c r="E82" s="18" t="s">
        <v>402</v>
      </c>
      <c r="F82" s="18" t="s">
        <v>60</v>
      </c>
      <c r="G82" s="18" t="s">
        <v>463</v>
      </c>
      <c r="H82" s="21">
        <v>45713</v>
      </c>
      <c r="I82" s="22">
        <v>0.4861111111111111</v>
      </c>
      <c r="J82" s="18" t="s">
        <v>187</v>
      </c>
      <c r="K82" s="18" t="s">
        <v>464</v>
      </c>
      <c r="L82" s="52">
        <v>250</v>
      </c>
      <c r="M82" s="20"/>
      <c r="N82" s="17" t="s">
        <v>44</v>
      </c>
      <c r="O82" s="18" t="s">
        <v>465</v>
      </c>
      <c r="P82" s="17" t="s">
        <v>466</v>
      </c>
      <c r="Q82" s="19">
        <v>100</v>
      </c>
      <c r="R82" s="21"/>
      <c r="S82" s="17" t="s">
        <v>45</v>
      </c>
      <c r="T82" s="17" t="s">
        <v>44</v>
      </c>
      <c r="U82" s="52">
        <f>Table_3[[#This Row],[VALOR]]-Table_3[[#This Row],[ CUSTO]]</f>
        <v>150</v>
      </c>
      <c r="V82" s="10"/>
      <c r="W82" s="10"/>
      <c r="X82" s="10"/>
      <c r="Y82" s="10"/>
      <c r="Z82" s="10"/>
    </row>
    <row r="83" spans="1:26" ht="25.5" x14ac:dyDescent="0.25">
      <c r="A83" s="10"/>
      <c r="B83" s="20">
        <v>45709</v>
      </c>
      <c r="C83" s="17"/>
      <c r="D83" s="18" t="s">
        <v>438</v>
      </c>
      <c r="E83" s="18" t="s">
        <v>439</v>
      </c>
      <c r="F83" s="18" t="s">
        <v>66</v>
      </c>
      <c r="G83" s="18"/>
      <c r="H83" s="21">
        <v>45713</v>
      </c>
      <c r="I83" s="22">
        <v>0.54513888888888884</v>
      </c>
      <c r="J83" s="18" t="s">
        <v>467</v>
      </c>
      <c r="K83" s="18" t="s">
        <v>56</v>
      </c>
      <c r="L83" s="52">
        <v>150</v>
      </c>
      <c r="M83" s="20"/>
      <c r="N83" s="17" t="s">
        <v>44</v>
      </c>
      <c r="O83" s="18" t="s">
        <v>468</v>
      </c>
      <c r="P83" s="17" t="s">
        <v>469</v>
      </c>
      <c r="Q83" s="19">
        <v>70</v>
      </c>
      <c r="R83" s="21">
        <v>45731</v>
      </c>
      <c r="S83" s="17" t="s">
        <v>45</v>
      </c>
      <c r="T83" s="17" t="s">
        <v>44</v>
      </c>
      <c r="U83" s="52">
        <f>Table_3[[#This Row],[VALOR]]-Table_3[[#This Row],[ CUSTO]]</f>
        <v>80</v>
      </c>
      <c r="V83" s="10"/>
      <c r="W83" s="10"/>
      <c r="X83" s="10"/>
      <c r="Y83" s="10"/>
      <c r="Z83" s="10"/>
    </row>
    <row r="84" spans="1:26" ht="25.5" x14ac:dyDescent="0.25">
      <c r="A84" s="10"/>
      <c r="B84" s="20">
        <v>45713</v>
      </c>
      <c r="C84" s="17"/>
      <c r="D84" s="18" t="s">
        <v>52</v>
      </c>
      <c r="E84" s="18" t="s">
        <v>53</v>
      </c>
      <c r="F84" s="18" t="s">
        <v>132</v>
      </c>
      <c r="G84" s="18" t="s">
        <v>470</v>
      </c>
      <c r="H84" s="21">
        <v>45713</v>
      </c>
      <c r="I84" s="22">
        <v>0.70833333333333337</v>
      </c>
      <c r="J84" s="18" t="s">
        <v>471</v>
      </c>
      <c r="K84" s="18" t="s">
        <v>316</v>
      </c>
      <c r="L84" s="52">
        <f>350+16+36.8</f>
        <v>402.8</v>
      </c>
      <c r="M84" s="20" t="s">
        <v>84</v>
      </c>
      <c r="N84" s="17" t="s">
        <v>44</v>
      </c>
      <c r="O84" s="18" t="s">
        <v>472</v>
      </c>
      <c r="P84" s="17" t="s">
        <v>473</v>
      </c>
      <c r="Q84" s="19">
        <f>90+16+36.8</f>
        <v>142.80000000000001</v>
      </c>
      <c r="R84" s="21"/>
      <c r="S84" s="17" t="s">
        <v>45</v>
      </c>
      <c r="T84" s="17" t="s">
        <v>44</v>
      </c>
      <c r="U84" s="52">
        <f>Table_3[[#This Row],[VALOR]]-Table_3[[#This Row],[ CUSTO]]</f>
        <v>260</v>
      </c>
      <c r="V84" s="10"/>
      <c r="W84" s="10"/>
      <c r="X84" s="10"/>
      <c r="Y84" s="10"/>
      <c r="Z84" s="10"/>
    </row>
    <row r="85" spans="1:26" ht="25.5" x14ac:dyDescent="0.25">
      <c r="A85" s="10"/>
      <c r="B85" s="20">
        <v>45708</v>
      </c>
      <c r="C85" s="17"/>
      <c r="D85" s="18" t="s">
        <v>282</v>
      </c>
      <c r="E85" s="18" t="s">
        <v>283</v>
      </c>
      <c r="F85" s="18" t="s">
        <v>60</v>
      </c>
      <c r="G85" s="18"/>
      <c r="H85" s="21">
        <v>45714</v>
      </c>
      <c r="I85" s="22">
        <v>0.66666666666666663</v>
      </c>
      <c r="J85" s="18" t="s">
        <v>187</v>
      </c>
      <c r="K85" s="18" t="s">
        <v>474</v>
      </c>
      <c r="L85" s="52">
        <v>250</v>
      </c>
      <c r="M85" s="20"/>
      <c r="N85" s="17" t="s">
        <v>44</v>
      </c>
      <c r="O85" s="18" t="s">
        <v>475</v>
      </c>
      <c r="P85" s="17" t="s">
        <v>476</v>
      </c>
      <c r="Q85" s="19">
        <v>220</v>
      </c>
      <c r="R85" s="21"/>
      <c r="S85" s="17" t="s">
        <v>45</v>
      </c>
      <c r="T85" s="17" t="s">
        <v>44</v>
      </c>
      <c r="U85" s="52">
        <f>Table_3[[#This Row],[VALOR]]-Table_3[[#This Row],[ CUSTO]]</f>
        <v>30</v>
      </c>
      <c r="V85" s="10"/>
      <c r="W85" s="10"/>
      <c r="X85" s="10"/>
      <c r="Y85" s="10"/>
      <c r="Z85" s="10"/>
    </row>
    <row r="86" spans="1:26" ht="25.5" x14ac:dyDescent="0.25">
      <c r="A86" s="10"/>
      <c r="B86" s="20">
        <v>45712</v>
      </c>
      <c r="C86" s="17"/>
      <c r="D86" s="18" t="s">
        <v>477</v>
      </c>
      <c r="E86" s="18" t="s">
        <v>478</v>
      </c>
      <c r="F86" s="18" t="s">
        <v>66</v>
      </c>
      <c r="G86" s="18" t="s">
        <v>479</v>
      </c>
      <c r="H86" s="21">
        <v>45714</v>
      </c>
      <c r="I86" s="22">
        <v>0.41666666666666669</v>
      </c>
      <c r="J86" s="18" t="s">
        <v>480</v>
      </c>
      <c r="K86" s="18" t="s">
        <v>56</v>
      </c>
      <c r="L86" s="52">
        <v>170</v>
      </c>
      <c r="M86" s="20"/>
      <c r="N86" s="17" t="s">
        <v>44</v>
      </c>
      <c r="O86" s="18" t="s">
        <v>481</v>
      </c>
      <c r="P86" s="17" t="s">
        <v>482</v>
      </c>
      <c r="Q86" s="19">
        <v>70</v>
      </c>
      <c r="R86" s="21"/>
      <c r="S86" s="17" t="s">
        <v>45</v>
      </c>
      <c r="T86" s="17" t="s">
        <v>44</v>
      </c>
      <c r="U86" s="52">
        <f>Table_3[[#This Row],[VALOR]]-Table_3[[#This Row],[ CUSTO]]</f>
        <v>100</v>
      </c>
      <c r="V86" s="10"/>
      <c r="W86" s="10"/>
      <c r="X86" s="10"/>
      <c r="Y86" s="10"/>
      <c r="Z86" s="10"/>
    </row>
    <row r="87" spans="1:26" ht="38.25" x14ac:dyDescent="0.25">
      <c r="A87" s="10"/>
      <c r="B87" s="20">
        <v>45712</v>
      </c>
      <c r="C87" s="17"/>
      <c r="D87" s="18" t="s">
        <v>52</v>
      </c>
      <c r="E87" s="18" t="s">
        <v>53</v>
      </c>
      <c r="F87" s="18" t="s">
        <v>132</v>
      </c>
      <c r="G87" s="18" t="s">
        <v>483</v>
      </c>
      <c r="H87" s="21">
        <v>45714</v>
      </c>
      <c r="I87" s="22">
        <v>0.375</v>
      </c>
      <c r="J87" s="18" t="s">
        <v>484</v>
      </c>
      <c r="K87" s="18" t="s">
        <v>485</v>
      </c>
      <c r="L87" s="52">
        <v>150</v>
      </c>
      <c r="M87" s="20" t="s">
        <v>84</v>
      </c>
      <c r="N87" s="17" t="s">
        <v>44</v>
      </c>
      <c r="O87" s="18" t="s">
        <v>486</v>
      </c>
      <c r="P87" s="17" t="s">
        <v>487</v>
      </c>
      <c r="Q87" s="19">
        <v>90</v>
      </c>
      <c r="R87" s="21"/>
      <c r="S87" s="17" t="s">
        <v>45</v>
      </c>
      <c r="T87" s="17" t="s">
        <v>44</v>
      </c>
      <c r="U87" s="52">
        <f>Table_3[[#This Row],[VALOR]]-Table_3[[#This Row],[ CUSTO]]</f>
        <v>60</v>
      </c>
      <c r="V87" s="10"/>
      <c r="W87" s="10"/>
      <c r="X87" s="10"/>
      <c r="Y87" s="10"/>
      <c r="Z87" s="10"/>
    </row>
    <row r="88" spans="1:26" ht="38.25" x14ac:dyDescent="0.25">
      <c r="A88" s="10"/>
      <c r="B88" s="20">
        <v>45713</v>
      </c>
      <c r="C88" s="17"/>
      <c r="D88" s="18" t="s">
        <v>438</v>
      </c>
      <c r="E88" s="18" t="s">
        <v>439</v>
      </c>
      <c r="F88" s="18" t="s">
        <v>440</v>
      </c>
      <c r="G88" s="18"/>
      <c r="H88" s="21">
        <v>45714</v>
      </c>
      <c r="I88" s="22">
        <v>0.66666666666666663</v>
      </c>
      <c r="J88" s="18" t="s">
        <v>488</v>
      </c>
      <c r="K88" s="18" t="s">
        <v>489</v>
      </c>
      <c r="L88" s="52">
        <v>150</v>
      </c>
      <c r="M88" s="20"/>
      <c r="N88" s="17" t="s">
        <v>44</v>
      </c>
      <c r="O88" s="18" t="s">
        <v>490</v>
      </c>
      <c r="P88" s="17" t="s">
        <v>491</v>
      </c>
      <c r="Q88" s="19">
        <v>100</v>
      </c>
      <c r="R88" s="21"/>
      <c r="S88" s="17" t="s">
        <v>45</v>
      </c>
      <c r="T88" s="17" t="s">
        <v>44</v>
      </c>
      <c r="U88" s="52">
        <f>Table_3[[#This Row],[VALOR]]-Table_3[[#This Row],[ CUSTO]]</f>
        <v>50</v>
      </c>
      <c r="V88" s="10"/>
      <c r="W88" s="10"/>
      <c r="X88" s="10"/>
      <c r="Y88" s="10"/>
      <c r="Z88" s="10"/>
    </row>
    <row r="89" spans="1:26" x14ac:dyDescent="0.25">
      <c r="A89" s="10"/>
      <c r="B89" s="20">
        <v>45713</v>
      </c>
      <c r="C89" s="17"/>
      <c r="D89" s="18" t="s">
        <v>512</v>
      </c>
      <c r="E89" s="18" t="s">
        <v>513</v>
      </c>
      <c r="F89" s="18" t="s">
        <v>92</v>
      </c>
      <c r="G89" s="18" t="s">
        <v>514</v>
      </c>
      <c r="H89" s="21">
        <v>45714</v>
      </c>
      <c r="I89" s="22">
        <v>0.39583333333333331</v>
      </c>
      <c r="J89" s="18" t="s">
        <v>515</v>
      </c>
      <c r="K89" s="18" t="s">
        <v>516</v>
      </c>
      <c r="L89" s="52">
        <v>150</v>
      </c>
      <c r="M89" s="20"/>
      <c r="N89" s="17" t="s">
        <v>44</v>
      </c>
      <c r="O89" s="18" t="s">
        <v>517</v>
      </c>
      <c r="P89" s="17" t="s">
        <v>518</v>
      </c>
      <c r="Q89" s="19">
        <v>100</v>
      </c>
      <c r="R89" s="21"/>
      <c r="S89" s="17" t="s">
        <v>45</v>
      </c>
      <c r="T89" s="17" t="s">
        <v>44</v>
      </c>
      <c r="U89" s="52">
        <f>Table_3[[#This Row],[VALOR]]-Table_3[[#This Row],[ CUSTO]]</f>
        <v>50</v>
      </c>
      <c r="V89" s="10"/>
      <c r="W89" s="10"/>
      <c r="X89" s="10"/>
      <c r="Y89" s="10"/>
      <c r="Z89" s="10"/>
    </row>
    <row r="90" spans="1:26" ht="25.5" x14ac:dyDescent="0.25">
      <c r="A90" s="10"/>
      <c r="B90" s="20">
        <v>45713</v>
      </c>
      <c r="C90" s="17"/>
      <c r="D90" s="18" t="s">
        <v>438</v>
      </c>
      <c r="E90" s="18" t="s">
        <v>439</v>
      </c>
      <c r="F90" s="18" t="s">
        <v>60</v>
      </c>
      <c r="G90" s="18"/>
      <c r="H90" s="21">
        <v>45714</v>
      </c>
      <c r="I90" s="22">
        <v>0.63888888888888884</v>
      </c>
      <c r="J90" s="18" t="s">
        <v>289</v>
      </c>
      <c r="K90" s="18" t="s">
        <v>519</v>
      </c>
      <c r="L90" s="52">
        <v>150</v>
      </c>
      <c r="M90" s="20"/>
      <c r="N90" s="17" t="s">
        <v>44</v>
      </c>
      <c r="O90" s="18" t="s">
        <v>373</v>
      </c>
      <c r="P90" s="17" t="s">
        <v>374</v>
      </c>
      <c r="Q90" s="19">
        <v>100</v>
      </c>
      <c r="R90" s="21"/>
      <c r="S90" s="17" t="s">
        <v>45</v>
      </c>
      <c r="T90" s="17" t="s">
        <v>44</v>
      </c>
      <c r="U90" s="52">
        <f>Table_3[[#This Row],[VALOR]]-Table_3[[#This Row],[ CUSTO]]</f>
        <v>50</v>
      </c>
      <c r="V90" s="10"/>
      <c r="W90" s="10"/>
      <c r="X90" s="10"/>
      <c r="Y90" s="10"/>
      <c r="Z90" s="10"/>
    </row>
    <row r="91" spans="1:26" ht="25.5" x14ac:dyDescent="0.25">
      <c r="A91" s="10"/>
      <c r="B91" s="20">
        <v>45713</v>
      </c>
      <c r="C91" s="17"/>
      <c r="D91" s="18" t="s">
        <v>520</v>
      </c>
      <c r="E91" s="18" t="s">
        <v>521</v>
      </c>
      <c r="F91" s="18" t="s">
        <v>418</v>
      </c>
      <c r="G91" s="18" t="s">
        <v>522</v>
      </c>
      <c r="H91" s="21">
        <v>45714</v>
      </c>
      <c r="I91" s="22">
        <v>0.58333333333333337</v>
      </c>
      <c r="J91" s="18" t="s">
        <v>112</v>
      </c>
      <c r="K91" s="18" t="s">
        <v>100</v>
      </c>
      <c r="L91" s="52">
        <v>150</v>
      </c>
      <c r="M91" s="20"/>
      <c r="N91" s="17" t="s">
        <v>44</v>
      </c>
      <c r="O91" s="18" t="s">
        <v>101</v>
      </c>
      <c r="P91" s="17" t="s">
        <v>102</v>
      </c>
      <c r="Q91" s="19">
        <v>70</v>
      </c>
      <c r="R91" s="21"/>
      <c r="S91" s="17" t="s">
        <v>45</v>
      </c>
      <c r="T91" s="17" t="s">
        <v>44</v>
      </c>
      <c r="U91" s="52">
        <f>Table_3[[#This Row],[VALOR]]-Table_3[[#This Row],[ CUSTO]]</f>
        <v>80</v>
      </c>
      <c r="V91" s="10"/>
      <c r="W91" s="10"/>
      <c r="X91" s="10"/>
      <c r="Y91" s="10"/>
      <c r="Z91" s="10"/>
    </row>
    <row r="92" spans="1:26" ht="25.5" x14ac:dyDescent="0.25">
      <c r="A92" s="10"/>
      <c r="B92" s="21">
        <v>45685</v>
      </c>
      <c r="C92" s="17"/>
      <c r="D92" s="18" t="s">
        <v>123</v>
      </c>
      <c r="E92" s="18" t="s">
        <v>124</v>
      </c>
      <c r="F92" s="18" t="s">
        <v>92</v>
      </c>
      <c r="G92" s="18"/>
      <c r="H92" s="21">
        <v>45715</v>
      </c>
      <c r="I92" s="22">
        <v>0.52083333333333337</v>
      </c>
      <c r="J92" s="18" t="s">
        <v>492</v>
      </c>
      <c r="K92" s="18" t="s">
        <v>56</v>
      </c>
      <c r="L92" s="52">
        <v>150</v>
      </c>
      <c r="M92" s="20"/>
      <c r="N92" s="17" t="s">
        <v>44</v>
      </c>
      <c r="O92" s="18" t="s">
        <v>70</v>
      </c>
      <c r="P92" s="17" t="s">
        <v>71</v>
      </c>
      <c r="Q92" s="19">
        <v>70</v>
      </c>
      <c r="R92" s="18"/>
      <c r="S92" s="17" t="s">
        <v>45</v>
      </c>
      <c r="T92" s="17" t="s">
        <v>44</v>
      </c>
      <c r="U92" s="52">
        <f>Table_3[[#This Row],[VALOR]]-Table_3[[#This Row],[ CUSTO]]</f>
        <v>80</v>
      </c>
      <c r="V92" s="10"/>
      <c r="W92" s="10"/>
      <c r="X92" s="10"/>
      <c r="Y92" s="10"/>
      <c r="Z92" s="10"/>
    </row>
    <row r="93" spans="1:26" ht="25.5" x14ac:dyDescent="0.25">
      <c r="A93" s="10"/>
      <c r="B93" s="20">
        <v>45694</v>
      </c>
      <c r="C93" s="17"/>
      <c r="D93" s="18" t="s">
        <v>493</v>
      </c>
      <c r="E93" s="18" t="s">
        <v>494</v>
      </c>
      <c r="F93" s="18" t="s">
        <v>418</v>
      </c>
      <c r="G93" s="18"/>
      <c r="H93" s="21">
        <v>45715</v>
      </c>
      <c r="I93" s="22">
        <v>0.64583333333333337</v>
      </c>
      <c r="J93" s="18" t="s">
        <v>495</v>
      </c>
      <c r="K93" s="18" t="s">
        <v>412</v>
      </c>
      <c r="L93" s="52">
        <v>200</v>
      </c>
      <c r="M93" s="20"/>
      <c r="N93" s="17" t="s">
        <v>44</v>
      </c>
      <c r="O93" s="18" t="s">
        <v>496</v>
      </c>
      <c r="P93" s="17" t="s">
        <v>497</v>
      </c>
      <c r="Q93" s="19">
        <v>50</v>
      </c>
      <c r="R93" s="21" t="s">
        <v>391</v>
      </c>
      <c r="S93" s="17" t="s">
        <v>45</v>
      </c>
      <c r="T93" s="17" t="s">
        <v>44</v>
      </c>
      <c r="U93" s="52">
        <f>Table_3[[#This Row],[VALOR]]-Table_3[[#This Row],[ CUSTO]]</f>
        <v>150</v>
      </c>
      <c r="V93" s="10"/>
      <c r="W93" s="10"/>
      <c r="X93" s="10"/>
      <c r="Y93" s="10"/>
      <c r="Z93" s="10"/>
    </row>
    <row r="94" spans="1:26" ht="51" x14ac:dyDescent="0.25">
      <c r="A94" s="10"/>
      <c r="B94" s="20">
        <v>45706</v>
      </c>
      <c r="C94" s="17"/>
      <c r="D94" s="18" t="s">
        <v>163</v>
      </c>
      <c r="E94" s="18" t="s">
        <v>164</v>
      </c>
      <c r="F94" s="18" t="s">
        <v>418</v>
      </c>
      <c r="G94" s="18" t="s">
        <v>498</v>
      </c>
      <c r="H94" s="21">
        <v>45715</v>
      </c>
      <c r="I94" s="22">
        <v>0.625</v>
      </c>
      <c r="J94" s="18" t="s">
        <v>499</v>
      </c>
      <c r="K94" s="18" t="s">
        <v>500</v>
      </c>
      <c r="L94" s="52">
        <v>120</v>
      </c>
      <c r="M94" s="20"/>
      <c r="N94" s="17" t="s">
        <v>44</v>
      </c>
      <c r="O94" s="18" t="s">
        <v>501</v>
      </c>
      <c r="P94" s="17" t="s">
        <v>502</v>
      </c>
      <c r="Q94" s="19">
        <v>50</v>
      </c>
      <c r="R94" s="21"/>
      <c r="S94" s="17" t="s">
        <v>45</v>
      </c>
      <c r="T94" s="17" t="s">
        <v>44</v>
      </c>
      <c r="U94" s="52">
        <f>Table_3[[#This Row],[VALOR]]-Table_3[[#This Row],[ CUSTO]]</f>
        <v>70</v>
      </c>
      <c r="V94" s="10"/>
      <c r="W94" s="10"/>
      <c r="X94" s="10"/>
      <c r="Y94" s="10"/>
      <c r="Z94" s="10"/>
    </row>
    <row r="95" spans="1:26" ht="25.5" x14ac:dyDescent="0.25">
      <c r="A95" s="10"/>
      <c r="B95" s="20">
        <v>45712</v>
      </c>
      <c r="C95" s="17"/>
      <c r="D95" s="18" t="s">
        <v>503</v>
      </c>
      <c r="E95" s="18" t="s">
        <v>504</v>
      </c>
      <c r="F95" s="18" t="s">
        <v>418</v>
      </c>
      <c r="G95" s="18"/>
      <c r="H95" s="21">
        <v>45715</v>
      </c>
      <c r="I95" s="22">
        <v>0.64583333333333337</v>
      </c>
      <c r="J95" s="18" t="s">
        <v>505</v>
      </c>
      <c r="K95" s="18" t="s">
        <v>56</v>
      </c>
      <c r="L95" s="52">
        <v>150</v>
      </c>
      <c r="M95" s="20"/>
      <c r="N95" s="17" t="s">
        <v>44</v>
      </c>
      <c r="O95" s="18" t="s">
        <v>506</v>
      </c>
      <c r="P95" s="17" t="s">
        <v>507</v>
      </c>
      <c r="Q95" s="19">
        <v>70</v>
      </c>
      <c r="R95" s="21"/>
      <c r="S95" s="17" t="s">
        <v>45</v>
      </c>
      <c r="T95" s="17" t="s">
        <v>44</v>
      </c>
      <c r="U95" s="52">
        <f>Table_3[[#This Row],[VALOR]]-Table_3[[#This Row],[ CUSTO]]</f>
        <v>80</v>
      </c>
      <c r="V95" s="10"/>
      <c r="W95" s="10"/>
      <c r="X95" s="10"/>
      <c r="Y95" s="10"/>
      <c r="Z95" s="10"/>
    </row>
    <row r="96" spans="1:26" ht="38.25" x14ac:dyDescent="0.25">
      <c r="A96" s="10"/>
      <c r="B96" s="20">
        <v>45713</v>
      </c>
      <c r="C96" s="17"/>
      <c r="D96" s="18" t="s">
        <v>52</v>
      </c>
      <c r="E96" s="18" t="s">
        <v>53</v>
      </c>
      <c r="F96" s="18" t="s">
        <v>132</v>
      </c>
      <c r="G96" s="18" t="s">
        <v>508</v>
      </c>
      <c r="H96" s="21">
        <v>45715</v>
      </c>
      <c r="I96" s="22">
        <v>0.58333333333333337</v>
      </c>
      <c r="J96" s="18" t="s">
        <v>484</v>
      </c>
      <c r="K96" s="18" t="s">
        <v>485</v>
      </c>
      <c r="L96" s="52">
        <v>300</v>
      </c>
      <c r="M96" s="20" t="s">
        <v>84</v>
      </c>
      <c r="N96" s="17" t="s">
        <v>44</v>
      </c>
      <c r="O96" s="18" t="s">
        <v>486</v>
      </c>
      <c r="P96" s="17" t="s">
        <v>487</v>
      </c>
      <c r="Q96" s="19">
        <v>90</v>
      </c>
      <c r="R96" s="21"/>
      <c r="S96" s="17" t="s">
        <v>45</v>
      </c>
      <c r="T96" s="17" t="s">
        <v>44</v>
      </c>
      <c r="U96" s="52">
        <f>Table_3[[#This Row],[VALOR]]-Table_3[[#This Row],[ CUSTO]]</f>
        <v>210</v>
      </c>
      <c r="V96" s="10"/>
      <c r="W96" s="10"/>
      <c r="X96" s="10"/>
      <c r="Y96" s="10"/>
      <c r="Z96" s="10"/>
    </row>
    <row r="97" spans="1:26" ht="25.5" x14ac:dyDescent="0.25">
      <c r="A97" s="10"/>
      <c r="B97" s="20">
        <v>45706</v>
      </c>
      <c r="C97" s="17"/>
      <c r="D97" s="18" t="s">
        <v>509</v>
      </c>
      <c r="E97" s="18" t="s">
        <v>510</v>
      </c>
      <c r="F97" s="18" t="s">
        <v>394</v>
      </c>
      <c r="G97" s="18"/>
      <c r="H97" s="21">
        <v>45716</v>
      </c>
      <c r="I97" s="22"/>
      <c r="J97" s="18" t="s">
        <v>511</v>
      </c>
      <c r="K97" s="18" t="s">
        <v>100</v>
      </c>
      <c r="L97" s="52">
        <v>60</v>
      </c>
      <c r="M97" s="20"/>
      <c r="N97" s="17" t="s">
        <v>44</v>
      </c>
      <c r="O97" s="18" t="s">
        <v>57</v>
      </c>
      <c r="P97" s="17"/>
      <c r="Q97" s="19"/>
      <c r="R97" s="21"/>
      <c r="S97" s="17" t="s">
        <v>45</v>
      </c>
      <c r="T97" s="17" t="s">
        <v>44</v>
      </c>
      <c r="U97" s="52">
        <f>Table_3[[#This Row],[VALOR]]-Table_3[[#This Row],[ CUSTO]]</f>
        <v>60</v>
      </c>
      <c r="V97" s="10"/>
      <c r="W97" s="10"/>
      <c r="X97" s="10"/>
      <c r="Y97" s="10"/>
      <c r="Z97" s="10"/>
    </row>
    <row r="98" spans="1:26" ht="15.75" customHeight="1" x14ac:dyDescent="0.25">
      <c r="A98" s="10"/>
      <c r="B98" s="20">
        <v>45715</v>
      </c>
      <c r="C98" s="17"/>
      <c r="D98" s="18" t="s">
        <v>103</v>
      </c>
      <c r="E98" s="18" t="s">
        <v>104</v>
      </c>
      <c r="F98" s="18" t="s">
        <v>92</v>
      </c>
      <c r="G98" s="18" t="s">
        <v>523</v>
      </c>
      <c r="H98" s="21">
        <v>45716</v>
      </c>
      <c r="I98" s="22">
        <v>0.41666666666666669</v>
      </c>
      <c r="J98" s="18" t="s">
        <v>524</v>
      </c>
      <c r="K98" s="18" t="s">
        <v>113</v>
      </c>
      <c r="L98" s="52">
        <v>200</v>
      </c>
      <c r="M98" s="20"/>
      <c r="N98" s="17" t="s">
        <v>44</v>
      </c>
      <c r="O98" s="18" t="s">
        <v>70</v>
      </c>
      <c r="P98" s="17" t="s">
        <v>71</v>
      </c>
      <c r="Q98" s="19">
        <v>70</v>
      </c>
      <c r="R98" s="21"/>
      <c r="S98" s="17" t="s">
        <v>45</v>
      </c>
      <c r="T98" s="17" t="s">
        <v>44</v>
      </c>
      <c r="U98" s="52">
        <f>Table_3[[#This Row],[VALOR]]-Table_3[[#This Row],[ CUSTO]]</f>
        <v>130</v>
      </c>
      <c r="V98" s="10"/>
      <c r="W98" s="10"/>
      <c r="X98" s="10"/>
      <c r="Y98" s="10"/>
      <c r="Z98" s="10"/>
    </row>
    <row r="99" spans="1:26" ht="25.5" x14ac:dyDescent="0.25">
      <c r="A99" s="10"/>
      <c r="B99" s="20">
        <v>45716</v>
      </c>
      <c r="C99" s="17"/>
      <c r="D99" s="18" t="s">
        <v>103</v>
      </c>
      <c r="E99" s="18" t="s">
        <v>104</v>
      </c>
      <c r="F99" s="18" t="s">
        <v>54</v>
      </c>
      <c r="G99" s="18" t="s">
        <v>314</v>
      </c>
      <c r="H99" s="21">
        <v>45716</v>
      </c>
      <c r="I99" s="22">
        <v>0.39583333333333331</v>
      </c>
      <c r="J99" s="18"/>
      <c r="K99" s="18" t="s">
        <v>316</v>
      </c>
      <c r="L99" s="52">
        <v>300</v>
      </c>
      <c r="M99" s="20"/>
      <c r="N99" s="17" t="s">
        <v>44</v>
      </c>
      <c r="O99" s="18" t="s">
        <v>525</v>
      </c>
      <c r="P99" s="17" t="s">
        <v>526</v>
      </c>
      <c r="Q99" s="19">
        <v>100</v>
      </c>
      <c r="R99" s="21"/>
      <c r="S99" s="17" t="s">
        <v>45</v>
      </c>
      <c r="T99" s="17" t="s">
        <v>44</v>
      </c>
      <c r="U99" s="52">
        <f>Table_3[[#This Row],[VALOR]]-Table_3[[#This Row],[ CUSTO]]</f>
        <v>200</v>
      </c>
      <c r="V99" s="10"/>
      <c r="W99" s="10"/>
      <c r="X99" s="10"/>
      <c r="Y99" s="10"/>
      <c r="Z99" s="10"/>
    </row>
    <row r="100" spans="1:26" ht="15.75" customHeight="1" x14ac:dyDescent="0.25">
      <c r="A100" s="10"/>
      <c r="B100" s="20"/>
      <c r="C100" s="17"/>
      <c r="D100" s="18"/>
      <c r="E100" s="18"/>
      <c r="F100" s="18"/>
      <c r="G100" s="18"/>
      <c r="H100" s="21"/>
      <c r="I100" s="22"/>
      <c r="J100" s="18"/>
      <c r="K100" s="18"/>
      <c r="L100" s="52"/>
      <c r="M100" s="20"/>
      <c r="N100" s="17"/>
      <c r="O100" s="18"/>
      <c r="P100" s="17"/>
      <c r="Q100" s="19"/>
      <c r="R100" s="21"/>
      <c r="S100" s="17"/>
      <c r="T100" s="17"/>
      <c r="U100" s="52">
        <f>Table_3[[#This Row],[VALOR]]-Table_3[[#This Row],[ CUSTO]]</f>
        <v>0</v>
      </c>
      <c r="V100" s="10"/>
      <c r="W100" s="10"/>
      <c r="X100" s="10"/>
      <c r="Y100" s="10"/>
      <c r="Z100" s="10"/>
    </row>
    <row r="101" spans="1:26" ht="15.75" customHeight="1" x14ac:dyDescent="0.25">
      <c r="A101" s="10"/>
      <c r="B101" s="20"/>
      <c r="C101" s="17"/>
      <c r="D101" s="18"/>
      <c r="E101" s="18"/>
      <c r="F101" s="18"/>
      <c r="G101" s="18"/>
      <c r="H101" s="21"/>
      <c r="I101" s="22"/>
      <c r="J101" s="18"/>
      <c r="K101" s="18"/>
      <c r="L101" s="52"/>
      <c r="M101" s="20"/>
      <c r="N101" s="17"/>
      <c r="O101" s="18"/>
      <c r="P101" s="17"/>
      <c r="Q101" s="19"/>
      <c r="R101" s="21"/>
      <c r="S101" s="17"/>
      <c r="T101" s="17"/>
      <c r="U101" s="52">
        <f>Table_3[[#This Row],[VALOR]]-Table_3[[#This Row],[ CUSTO]]</f>
        <v>0</v>
      </c>
      <c r="V101" s="10"/>
      <c r="W101" s="10"/>
      <c r="X101" s="10"/>
      <c r="Y101" s="10"/>
      <c r="Z101" s="10"/>
    </row>
    <row r="102" spans="1:26" ht="15.75" customHeight="1" x14ac:dyDescent="0.25">
      <c r="A102" s="10"/>
      <c r="B102" s="20"/>
      <c r="C102" s="17"/>
      <c r="D102" s="18"/>
      <c r="E102" s="18"/>
      <c r="F102" s="18"/>
      <c r="G102" s="18"/>
      <c r="H102" s="21"/>
      <c r="I102" s="22"/>
      <c r="J102" s="18"/>
      <c r="K102" s="18"/>
      <c r="L102" s="52"/>
      <c r="M102" s="20"/>
      <c r="N102" s="17"/>
      <c r="O102" s="18"/>
      <c r="P102" s="17"/>
      <c r="Q102" s="19"/>
      <c r="R102" s="21"/>
      <c r="S102" s="17"/>
      <c r="T102" s="17"/>
      <c r="U102" s="52">
        <f>Table_3[[#This Row],[VALOR]]-Table_3[[#This Row],[ CUSTO]]</f>
        <v>0</v>
      </c>
      <c r="V102" s="10"/>
      <c r="W102" s="10"/>
      <c r="X102" s="10"/>
      <c r="Y102" s="10"/>
      <c r="Z102" s="10"/>
    </row>
    <row r="103" spans="1:26" ht="15.75" customHeight="1" x14ac:dyDescent="0.25">
      <c r="A103" s="10"/>
      <c r="B103" s="20"/>
      <c r="C103" s="17"/>
      <c r="D103" s="18"/>
      <c r="E103" s="18"/>
      <c r="F103" s="18"/>
      <c r="G103" s="18"/>
      <c r="H103" s="21"/>
      <c r="I103" s="22"/>
      <c r="J103" s="18"/>
      <c r="K103" s="18"/>
      <c r="L103" s="52"/>
      <c r="M103" s="20"/>
      <c r="N103" s="17"/>
      <c r="O103" s="18"/>
      <c r="P103" s="17"/>
      <c r="Q103" s="19"/>
      <c r="R103" s="21"/>
      <c r="S103" s="17"/>
      <c r="T103" s="17"/>
      <c r="U103" s="52">
        <f>Table_3[[#This Row],[VALOR]]-Table_3[[#This Row],[ CUSTO]]</f>
        <v>0</v>
      </c>
      <c r="V103" s="10"/>
      <c r="W103" s="10"/>
      <c r="X103" s="10"/>
      <c r="Y103" s="10"/>
      <c r="Z103" s="10"/>
    </row>
    <row r="104" spans="1:26" ht="15.75" customHeight="1" x14ac:dyDescent="0.25">
      <c r="A104" s="10"/>
      <c r="B104" s="20"/>
      <c r="C104" s="17"/>
      <c r="D104" s="18"/>
      <c r="E104" s="18"/>
      <c r="F104" s="18"/>
      <c r="G104" s="18"/>
      <c r="H104" s="21"/>
      <c r="I104" s="22"/>
      <c r="J104" s="18"/>
      <c r="K104" s="18"/>
      <c r="L104" s="52"/>
      <c r="M104" s="20"/>
      <c r="N104" s="17"/>
      <c r="O104" s="18"/>
      <c r="P104" s="17"/>
      <c r="Q104" s="19"/>
      <c r="R104" s="21"/>
      <c r="S104" s="17"/>
      <c r="T104" s="17"/>
      <c r="U104" s="52">
        <f>Table_3[[#This Row],[VALOR]]-Table_3[[#This Row],[ CUSTO]]</f>
        <v>0</v>
      </c>
      <c r="V104" s="10"/>
      <c r="W104" s="10"/>
      <c r="X104" s="10"/>
      <c r="Y104" s="10"/>
      <c r="Z104" s="10"/>
    </row>
    <row r="105" spans="1:26" ht="15.75" customHeight="1" x14ac:dyDescent="0.25">
      <c r="A105" s="10"/>
      <c r="B105" s="20"/>
      <c r="C105" s="17"/>
      <c r="D105" s="18"/>
      <c r="E105" s="18"/>
      <c r="F105" s="18"/>
      <c r="G105" s="18"/>
      <c r="H105" s="21"/>
      <c r="I105" s="22"/>
      <c r="J105" s="18"/>
      <c r="K105" s="18"/>
      <c r="L105" s="52"/>
      <c r="M105" s="20"/>
      <c r="N105" s="17"/>
      <c r="O105" s="18"/>
      <c r="P105" s="17"/>
      <c r="Q105" s="19"/>
      <c r="R105" s="21"/>
      <c r="S105" s="17"/>
      <c r="T105" s="17"/>
      <c r="U105" s="52">
        <f>Table_3[[#This Row],[VALOR]]-Table_3[[#This Row],[ CUSTO]]</f>
        <v>0</v>
      </c>
      <c r="V105" s="10"/>
      <c r="W105" s="10"/>
      <c r="X105" s="10"/>
      <c r="Y105" s="10"/>
      <c r="Z105" s="10"/>
    </row>
    <row r="106" spans="1:26" ht="15.75" customHeight="1" x14ac:dyDescent="0.25">
      <c r="A106" s="10"/>
      <c r="B106" s="20"/>
      <c r="C106" s="17"/>
      <c r="D106" s="18"/>
      <c r="E106" s="18"/>
      <c r="F106" s="18"/>
      <c r="G106" s="18"/>
      <c r="H106" s="21"/>
      <c r="I106" s="22"/>
      <c r="J106" s="18"/>
      <c r="K106" s="18"/>
      <c r="L106" s="19"/>
      <c r="M106" s="20"/>
      <c r="N106" s="17"/>
      <c r="O106" s="18"/>
      <c r="P106" s="17"/>
      <c r="Q106" s="19"/>
      <c r="R106" s="21"/>
      <c r="S106" s="17"/>
      <c r="T106" s="17"/>
      <c r="U106" s="19"/>
      <c r="V106" s="10"/>
      <c r="W106" s="10"/>
      <c r="X106" s="10"/>
      <c r="Y106" s="10"/>
      <c r="Z106" s="10"/>
    </row>
    <row r="107" spans="1:26" ht="15.75" customHeight="1" x14ac:dyDescent="0.25">
      <c r="A107" s="10"/>
      <c r="B107" s="20"/>
      <c r="C107" s="17"/>
      <c r="D107" s="18"/>
      <c r="E107" s="18"/>
      <c r="F107" s="18"/>
      <c r="G107" s="18"/>
      <c r="H107" s="21"/>
      <c r="I107" s="22"/>
      <c r="J107" s="18"/>
      <c r="K107" s="18"/>
      <c r="L107" s="19"/>
      <c r="M107" s="20"/>
      <c r="N107" s="17"/>
      <c r="O107" s="18"/>
      <c r="P107" s="17"/>
      <c r="Q107" s="19"/>
      <c r="R107" s="21"/>
      <c r="S107" s="17"/>
      <c r="T107" s="17"/>
      <c r="U107" s="19"/>
      <c r="V107" s="10"/>
      <c r="W107" s="10"/>
      <c r="X107" s="10"/>
      <c r="Y107" s="10"/>
      <c r="Z107" s="10"/>
    </row>
    <row r="108" spans="1:26" ht="15.75" customHeight="1" x14ac:dyDescent="0.25">
      <c r="A108" s="10"/>
      <c r="B108" s="20"/>
      <c r="C108" s="17"/>
      <c r="D108" s="18"/>
      <c r="E108" s="18"/>
      <c r="F108" s="18"/>
      <c r="G108" s="18"/>
      <c r="H108" s="21"/>
      <c r="I108" s="22"/>
      <c r="J108" s="18"/>
      <c r="K108" s="18"/>
      <c r="L108" s="19"/>
      <c r="M108" s="20"/>
      <c r="N108" s="17"/>
      <c r="O108" s="18"/>
      <c r="P108" s="17"/>
      <c r="Q108" s="19"/>
      <c r="R108" s="21"/>
      <c r="S108" s="17"/>
      <c r="T108" s="17"/>
      <c r="U108" s="19"/>
      <c r="V108" s="10"/>
      <c r="W108" s="10"/>
      <c r="X108" s="10"/>
      <c r="Y108" s="10"/>
      <c r="Z108" s="10"/>
    </row>
    <row r="109" spans="1:26" ht="15.75" customHeight="1" x14ac:dyDescent="0.25">
      <c r="A109" s="10"/>
      <c r="B109" s="20"/>
      <c r="C109" s="17"/>
      <c r="D109" s="18"/>
      <c r="E109" s="18"/>
      <c r="F109" s="18"/>
      <c r="G109" s="18"/>
      <c r="H109" s="21"/>
      <c r="I109" s="22"/>
      <c r="J109" s="18"/>
      <c r="K109" s="18"/>
      <c r="L109" s="19"/>
      <c r="M109" s="20"/>
      <c r="N109" s="17"/>
      <c r="O109" s="18"/>
      <c r="P109" s="17"/>
      <c r="Q109" s="19"/>
      <c r="R109" s="21"/>
      <c r="S109" s="17"/>
      <c r="T109" s="17"/>
      <c r="U109" s="19"/>
      <c r="V109" s="10"/>
      <c r="W109" s="10"/>
      <c r="X109" s="10"/>
      <c r="Y109" s="10"/>
      <c r="Z109" s="10"/>
    </row>
    <row r="110" spans="1:26" ht="15.75" customHeight="1" x14ac:dyDescent="0.25">
      <c r="A110" s="10"/>
      <c r="B110" s="20"/>
      <c r="C110" s="17"/>
      <c r="D110" s="18"/>
      <c r="E110" s="18"/>
      <c r="F110" s="18"/>
      <c r="G110" s="18"/>
      <c r="H110" s="21"/>
      <c r="I110" s="22"/>
      <c r="J110" s="18"/>
      <c r="K110" s="18"/>
      <c r="L110" s="19"/>
      <c r="M110" s="20"/>
      <c r="N110" s="17"/>
      <c r="O110" s="18"/>
      <c r="P110" s="17"/>
      <c r="Q110" s="19"/>
      <c r="R110" s="21"/>
      <c r="S110" s="17"/>
      <c r="T110" s="17"/>
      <c r="U110" s="19"/>
      <c r="V110" s="10"/>
      <c r="W110" s="10"/>
      <c r="X110" s="10"/>
      <c r="Y110" s="10"/>
      <c r="Z110" s="10"/>
    </row>
    <row r="111" spans="1:26" ht="15.75" customHeight="1" x14ac:dyDescent="0.25">
      <c r="A111" s="10"/>
      <c r="B111" s="20"/>
      <c r="C111" s="17"/>
      <c r="D111" s="18"/>
      <c r="E111" s="18"/>
      <c r="F111" s="18"/>
      <c r="G111" s="18"/>
      <c r="H111" s="21"/>
      <c r="I111" s="22"/>
      <c r="J111" s="18"/>
      <c r="K111" s="18"/>
      <c r="L111" s="19"/>
      <c r="M111" s="20"/>
      <c r="N111" s="17"/>
      <c r="O111" s="18"/>
      <c r="P111" s="17"/>
      <c r="Q111" s="19"/>
      <c r="R111" s="21"/>
      <c r="S111" s="17"/>
      <c r="T111" s="17"/>
      <c r="U111" s="19"/>
      <c r="V111" s="10"/>
      <c r="W111" s="10"/>
      <c r="X111" s="10"/>
      <c r="Y111" s="10"/>
      <c r="Z111" s="10"/>
    </row>
    <row r="112" spans="1:26" ht="15.75" customHeight="1" x14ac:dyDescent="0.25">
      <c r="A112" s="10"/>
      <c r="B112" s="114" t="s">
        <v>2</v>
      </c>
      <c r="C112" s="111"/>
      <c r="D112" s="50">
        <f>SUM(FEVEREIRO!$L$5:$L$105)</f>
        <v>21209.25</v>
      </c>
      <c r="E112" s="12"/>
      <c r="F112" s="12"/>
      <c r="G112" s="12"/>
      <c r="H112" s="11"/>
      <c r="I112" s="11"/>
      <c r="J112" s="11"/>
      <c r="K112" s="13"/>
      <c r="L112" s="11"/>
      <c r="M112" s="12"/>
      <c r="N112" s="11"/>
      <c r="O112" s="12"/>
      <c r="P112" s="14"/>
      <c r="Q112" s="11"/>
      <c r="R112" s="11"/>
      <c r="S112" s="15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0"/>
      <c r="B113" s="115" t="s">
        <v>3</v>
      </c>
      <c r="C113" s="111"/>
      <c r="D113" s="51">
        <f>SUM(FEVEREIRO!$U$5:$U$105)</f>
        <v>12807.48</v>
      </c>
      <c r="E113" s="12"/>
      <c r="F113" s="12"/>
      <c r="G113" s="12"/>
      <c r="H113" s="11"/>
      <c r="I113" s="11"/>
      <c r="J113" s="11"/>
      <c r="K113" s="13"/>
      <c r="L113" s="11"/>
      <c r="M113" s="12"/>
      <c r="N113" s="11"/>
      <c r="O113" s="12"/>
      <c r="P113" s="14"/>
      <c r="Q113" s="11"/>
      <c r="R113" s="11"/>
      <c r="S113" s="15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0"/>
      <c r="B114" s="116" t="s">
        <v>4</v>
      </c>
      <c r="C114" s="111"/>
      <c r="D114" s="49">
        <f>SUM(FEVEREIRO!$Q$5:$Q$105)</f>
        <v>8401.77</v>
      </c>
      <c r="E114" s="12"/>
      <c r="F114" s="12"/>
      <c r="G114" s="12"/>
      <c r="H114" s="11"/>
      <c r="I114" s="11"/>
      <c r="J114" s="11"/>
      <c r="K114" s="13"/>
      <c r="L114" s="11"/>
      <c r="M114" s="12"/>
      <c r="N114" s="11"/>
      <c r="O114" s="12"/>
      <c r="P114" s="14"/>
      <c r="Q114" s="11"/>
      <c r="R114" s="11"/>
      <c r="S114" s="15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0"/>
      <c r="B115" s="117" t="s">
        <v>5</v>
      </c>
      <c r="C115" s="111"/>
      <c r="D115" s="48">
        <f>SUMIF(Table_3[PAGAM.],"PENDENTE",Table_3[LUCRO])</f>
        <v>0</v>
      </c>
      <c r="E115" s="12"/>
      <c r="F115" s="12"/>
      <c r="G115" s="12"/>
      <c r="H115" s="11"/>
      <c r="I115" s="11"/>
      <c r="J115" s="11"/>
      <c r="K115" s="13"/>
      <c r="L115" s="11"/>
      <c r="M115" s="12"/>
      <c r="N115" s="11"/>
      <c r="O115" s="12"/>
      <c r="P115" s="14"/>
      <c r="Q115" s="11"/>
      <c r="R115" s="11"/>
      <c r="S115" s="15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0"/>
      <c r="B116" s="110" t="s">
        <v>6</v>
      </c>
      <c r="C116" s="111"/>
      <c r="D116" s="47">
        <f>SUMIF(FEVEREIRO!$S$5:$S$105,"NÃO",FEVEREIRO!$Q$5:$Q$105)</f>
        <v>0</v>
      </c>
      <c r="E116" s="12"/>
      <c r="F116" s="12"/>
      <c r="G116" s="12"/>
      <c r="H116" s="11"/>
      <c r="I116" s="11"/>
      <c r="J116" s="11"/>
      <c r="K116" s="13"/>
      <c r="L116" s="11"/>
      <c r="M116" s="12"/>
      <c r="N116" s="11"/>
      <c r="O116" s="12"/>
      <c r="P116" s="14"/>
      <c r="Q116" s="11"/>
      <c r="R116" s="11"/>
      <c r="S116" s="15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0"/>
      <c r="B117" s="112" t="s">
        <v>7</v>
      </c>
      <c r="C117" s="111"/>
      <c r="D117" s="46">
        <f>SUMIF(FEVEREIRO!$S$5:$S$105,"SIM",FEVEREIRO!$Q$5:$Q$105)</f>
        <v>8401.77</v>
      </c>
      <c r="E117" s="12"/>
      <c r="F117" s="12"/>
      <c r="G117" s="12"/>
      <c r="H117" s="11"/>
      <c r="I117" s="11"/>
      <c r="J117" s="11"/>
      <c r="K117" s="13"/>
      <c r="L117" s="11"/>
      <c r="M117" s="12"/>
      <c r="N117" s="11"/>
      <c r="O117" s="12"/>
      <c r="P117" s="14"/>
      <c r="Q117" s="11"/>
      <c r="R117" s="11"/>
      <c r="S117" s="15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13" t="s">
        <v>229</v>
      </c>
      <c r="C118" s="111"/>
      <c r="D118" s="45">
        <f>SUMIF(FEVEREIRO!$N$5:$N$105,"CUMPRIDO",FEVEREIRO!$U$5:$U$105)</f>
        <v>12807.48</v>
      </c>
      <c r="E118" s="14"/>
      <c r="F118" s="12"/>
      <c r="G118" s="12"/>
      <c r="H118" s="11"/>
      <c r="I118" s="11"/>
      <c r="J118" s="11"/>
      <c r="K118" s="13"/>
      <c r="L118" s="11"/>
      <c r="M118" s="12"/>
      <c r="N118" s="11"/>
      <c r="O118" s="12"/>
      <c r="P118" s="14"/>
      <c r="Q118" s="11"/>
      <c r="R118" s="11"/>
      <c r="S118" s="15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1"/>
      <c r="C119" s="11"/>
      <c r="D119" s="11"/>
      <c r="E119" s="12"/>
      <c r="F119" s="12"/>
      <c r="G119" s="12"/>
      <c r="H119" s="11"/>
      <c r="I119" s="11"/>
      <c r="J119" s="11"/>
      <c r="K119" s="13"/>
      <c r="L119" s="11"/>
      <c r="M119" s="12"/>
      <c r="N119" s="11"/>
      <c r="O119" s="12"/>
      <c r="P119" s="14"/>
      <c r="Q119" s="11"/>
      <c r="R119" s="11"/>
      <c r="S119" s="15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1"/>
      <c r="C120" s="11"/>
      <c r="D120" s="11"/>
      <c r="E120" s="12"/>
      <c r="F120" s="12"/>
      <c r="G120" s="12"/>
      <c r="H120" s="11"/>
      <c r="I120" s="11"/>
      <c r="J120" s="11"/>
      <c r="K120" s="11"/>
      <c r="L120" s="12"/>
      <c r="M120" s="11"/>
      <c r="N120" s="12"/>
      <c r="O120" s="14"/>
      <c r="P120" s="11"/>
      <c r="Q120" s="11"/>
      <c r="R120" s="15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1"/>
      <c r="C121" s="11"/>
      <c r="D121" s="11"/>
      <c r="E121" s="12"/>
      <c r="F121" s="12"/>
      <c r="G121" s="12"/>
      <c r="H121" s="11"/>
      <c r="I121" s="11"/>
      <c r="J121" s="11"/>
      <c r="K121" s="11"/>
      <c r="L121" s="12"/>
      <c r="M121" s="11"/>
      <c r="N121" s="12"/>
      <c r="O121" s="14"/>
      <c r="P121" s="11"/>
      <c r="Q121" s="11"/>
      <c r="R121" s="15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1"/>
      <c r="C122" s="11"/>
      <c r="D122" s="11"/>
      <c r="E122" s="12"/>
      <c r="F122" s="12"/>
      <c r="G122" s="12"/>
      <c r="H122" s="11"/>
      <c r="I122" s="11"/>
      <c r="J122" s="11"/>
      <c r="K122" s="11"/>
      <c r="L122" s="12"/>
      <c r="M122" s="11"/>
      <c r="N122" s="12"/>
      <c r="O122" s="14"/>
      <c r="P122" s="11"/>
      <c r="Q122" s="11"/>
      <c r="R122" s="15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1"/>
      <c r="C123" s="11"/>
      <c r="D123" s="11"/>
      <c r="E123" s="12"/>
      <c r="F123" s="12"/>
      <c r="G123" s="12"/>
      <c r="H123" s="11"/>
      <c r="I123" s="11"/>
      <c r="J123" s="11"/>
      <c r="K123" s="11"/>
      <c r="L123" s="12"/>
      <c r="M123" s="11"/>
      <c r="N123" s="12"/>
      <c r="O123" s="14"/>
      <c r="P123" s="11"/>
      <c r="Q123" s="11"/>
      <c r="R123" s="15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1"/>
      <c r="C124" s="11"/>
      <c r="D124" s="12"/>
      <c r="E124" s="12"/>
      <c r="F124" s="12"/>
      <c r="G124" s="11"/>
      <c r="H124" s="11"/>
      <c r="I124" s="11"/>
      <c r="J124" s="11"/>
      <c r="K124" s="11"/>
      <c r="L124" s="12"/>
      <c r="M124" s="11"/>
      <c r="N124" s="12"/>
      <c r="O124" s="12"/>
      <c r="P124" s="11"/>
      <c r="Q124" s="11"/>
      <c r="R124" s="15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1"/>
      <c r="C125" s="11"/>
      <c r="D125" s="12"/>
      <c r="E125" s="12"/>
      <c r="F125" s="12"/>
      <c r="G125" s="11"/>
      <c r="H125" s="11"/>
      <c r="I125" s="11"/>
      <c r="J125" s="11"/>
      <c r="K125" s="11"/>
      <c r="L125" s="12"/>
      <c r="M125" s="11"/>
      <c r="N125" s="12"/>
      <c r="O125" s="12"/>
      <c r="P125" s="11"/>
      <c r="Q125" s="11"/>
      <c r="R125" s="15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1"/>
      <c r="C126" s="11"/>
      <c r="D126" s="12"/>
      <c r="E126" s="12"/>
      <c r="F126" s="12"/>
      <c r="G126" s="11"/>
      <c r="H126" s="11"/>
      <c r="I126" s="11"/>
      <c r="J126" s="11"/>
      <c r="K126" s="11"/>
      <c r="L126" s="12"/>
      <c r="M126" s="11"/>
      <c r="N126" s="12"/>
      <c r="O126" s="12"/>
      <c r="P126" s="11"/>
      <c r="Q126" s="11"/>
      <c r="R126" s="15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1"/>
      <c r="C127" s="11"/>
      <c r="D127" s="12"/>
      <c r="E127" s="12"/>
      <c r="F127" s="12"/>
      <c r="G127" s="11"/>
      <c r="H127" s="11"/>
      <c r="I127" s="11"/>
      <c r="J127" s="11"/>
      <c r="K127" s="11"/>
      <c r="L127" s="12"/>
      <c r="M127" s="11"/>
      <c r="N127" s="12"/>
      <c r="O127" s="12"/>
      <c r="P127" s="11"/>
      <c r="Q127" s="11"/>
      <c r="R127" s="15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1"/>
      <c r="C128" s="11"/>
      <c r="D128" s="12"/>
      <c r="E128" s="12"/>
      <c r="F128" s="12"/>
      <c r="G128" s="11"/>
      <c r="H128" s="11"/>
      <c r="I128" s="11"/>
      <c r="J128" s="11"/>
      <c r="K128" s="11"/>
      <c r="L128" s="12"/>
      <c r="M128" s="11"/>
      <c r="N128" s="12"/>
      <c r="O128" s="12"/>
      <c r="P128" s="11"/>
      <c r="Q128" s="11"/>
      <c r="R128" s="15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1"/>
      <c r="C129" s="11"/>
      <c r="D129" s="12"/>
      <c r="E129" s="12"/>
      <c r="F129" s="12"/>
      <c r="G129" s="11"/>
      <c r="H129" s="11"/>
      <c r="I129" s="11"/>
      <c r="J129" s="11"/>
      <c r="K129" s="11"/>
      <c r="L129" s="12"/>
      <c r="M129" s="11"/>
      <c r="N129" s="12"/>
      <c r="O129" s="12"/>
      <c r="P129" s="11"/>
      <c r="Q129" s="11"/>
      <c r="R129" s="15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1"/>
      <c r="C130" s="11"/>
      <c r="D130" s="12"/>
      <c r="E130" s="12"/>
      <c r="F130" s="12"/>
      <c r="G130" s="11"/>
      <c r="H130" s="11"/>
      <c r="I130" s="11"/>
      <c r="J130" s="11"/>
      <c r="K130" s="11"/>
      <c r="L130" s="12"/>
      <c r="M130" s="11"/>
      <c r="N130" s="12"/>
      <c r="O130" s="12"/>
      <c r="P130" s="11"/>
      <c r="Q130" s="11"/>
      <c r="R130" s="15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1"/>
      <c r="C131" s="11"/>
      <c r="D131" s="12"/>
      <c r="E131" s="12"/>
      <c r="F131" s="12"/>
      <c r="G131" s="11"/>
      <c r="H131" s="11"/>
      <c r="I131" s="11"/>
      <c r="J131" s="11"/>
      <c r="K131" s="11"/>
      <c r="L131" s="12"/>
      <c r="M131" s="11"/>
      <c r="N131" s="12"/>
      <c r="O131" s="12"/>
      <c r="P131" s="11"/>
      <c r="Q131" s="11"/>
      <c r="R131" s="15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1"/>
      <c r="C132" s="11"/>
      <c r="D132" s="12"/>
      <c r="E132" s="12"/>
      <c r="F132" s="12"/>
      <c r="G132" s="11"/>
      <c r="H132" s="11"/>
      <c r="I132" s="11"/>
      <c r="J132" s="11"/>
      <c r="K132" s="11"/>
      <c r="L132" s="12"/>
      <c r="M132" s="11"/>
      <c r="N132" s="12"/>
      <c r="O132" s="12"/>
      <c r="P132" s="11"/>
      <c r="Q132" s="11"/>
      <c r="R132" s="15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1"/>
      <c r="C133" s="11"/>
      <c r="D133" s="12"/>
      <c r="E133" s="12"/>
      <c r="F133" s="12"/>
      <c r="G133" s="11"/>
      <c r="H133" s="11"/>
      <c r="I133" s="11"/>
      <c r="J133" s="11"/>
      <c r="K133" s="11"/>
      <c r="L133" s="12"/>
      <c r="M133" s="11"/>
      <c r="N133" s="12"/>
      <c r="O133" s="12"/>
      <c r="P133" s="11"/>
      <c r="Q133" s="11"/>
      <c r="R133" s="15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1"/>
      <c r="C134" s="11"/>
      <c r="D134" s="12"/>
      <c r="E134" s="12"/>
      <c r="F134" s="12"/>
      <c r="G134" s="11"/>
      <c r="H134" s="11"/>
      <c r="I134" s="11"/>
      <c r="J134" s="11"/>
      <c r="K134" s="11"/>
      <c r="L134" s="12"/>
      <c r="M134" s="11"/>
      <c r="N134" s="12"/>
      <c r="O134" s="12"/>
      <c r="P134" s="11"/>
      <c r="Q134" s="11"/>
      <c r="R134" s="15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1"/>
      <c r="C135" s="11"/>
      <c r="D135" s="12"/>
      <c r="E135" s="12"/>
      <c r="F135" s="12"/>
      <c r="G135" s="11"/>
      <c r="H135" s="11"/>
      <c r="I135" s="11"/>
      <c r="J135" s="11"/>
      <c r="K135" s="11"/>
      <c r="L135" s="12"/>
      <c r="M135" s="11"/>
      <c r="N135" s="12"/>
      <c r="O135" s="12"/>
      <c r="P135" s="11"/>
      <c r="Q135" s="11"/>
      <c r="R135" s="15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1"/>
      <c r="C136" s="11"/>
      <c r="D136" s="12"/>
      <c r="E136" s="12"/>
      <c r="F136" s="12"/>
      <c r="G136" s="11"/>
      <c r="H136" s="11"/>
      <c r="I136" s="11"/>
      <c r="J136" s="11"/>
      <c r="K136" s="11"/>
      <c r="L136" s="12"/>
      <c r="M136" s="11"/>
      <c r="N136" s="12"/>
      <c r="O136" s="12"/>
      <c r="P136" s="11"/>
      <c r="Q136" s="11"/>
      <c r="R136" s="15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1"/>
      <c r="C137" s="11"/>
      <c r="D137" s="12"/>
      <c r="E137" s="12"/>
      <c r="F137" s="12"/>
      <c r="G137" s="11"/>
      <c r="H137" s="11"/>
      <c r="I137" s="11"/>
      <c r="J137" s="11"/>
      <c r="K137" s="11"/>
      <c r="L137" s="12"/>
      <c r="M137" s="11"/>
      <c r="N137" s="12"/>
      <c r="O137" s="12"/>
      <c r="P137" s="11"/>
      <c r="Q137" s="11"/>
      <c r="R137" s="15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1"/>
      <c r="C138" s="11"/>
      <c r="D138" s="12"/>
      <c r="E138" s="12"/>
      <c r="F138" s="12"/>
      <c r="G138" s="11"/>
      <c r="H138" s="11"/>
      <c r="I138" s="11"/>
      <c r="J138" s="11"/>
      <c r="K138" s="11"/>
      <c r="L138" s="12"/>
      <c r="M138" s="11"/>
      <c r="N138" s="12"/>
      <c r="O138" s="12"/>
      <c r="P138" s="11"/>
      <c r="Q138" s="11"/>
      <c r="R138" s="15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1"/>
      <c r="C139" s="11"/>
      <c r="D139" s="12"/>
      <c r="E139" s="12"/>
      <c r="F139" s="12"/>
      <c r="G139" s="11"/>
      <c r="H139" s="11"/>
      <c r="I139" s="11"/>
      <c r="J139" s="11"/>
      <c r="K139" s="11"/>
      <c r="L139" s="12"/>
      <c r="M139" s="11"/>
      <c r="N139" s="12"/>
      <c r="O139" s="12"/>
      <c r="P139" s="11"/>
      <c r="Q139" s="11"/>
      <c r="R139" s="15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1"/>
      <c r="C140" s="11"/>
      <c r="D140" s="12"/>
      <c r="E140" s="12"/>
      <c r="F140" s="12"/>
      <c r="G140" s="11"/>
      <c r="H140" s="11"/>
      <c r="I140" s="11"/>
      <c r="J140" s="11"/>
      <c r="K140" s="11"/>
      <c r="L140" s="12"/>
      <c r="M140" s="11"/>
      <c r="N140" s="12"/>
      <c r="O140" s="12"/>
      <c r="P140" s="11"/>
      <c r="Q140" s="11"/>
      <c r="R140" s="15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1"/>
      <c r="C141" s="11"/>
      <c r="D141" s="12"/>
      <c r="E141" s="12"/>
      <c r="F141" s="12"/>
      <c r="G141" s="11"/>
      <c r="H141" s="11"/>
      <c r="I141" s="11"/>
      <c r="J141" s="11"/>
      <c r="K141" s="11"/>
      <c r="L141" s="12"/>
      <c r="M141" s="11"/>
      <c r="N141" s="12"/>
      <c r="O141" s="12"/>
      <c r="P141" s="11"/>
      <c r="Q141" s="11"/>
      <c r="R141" s="15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1"/>
      <c r="C142" s="11"/>
      <c r="D142" s="12"/>
      <c r="E142" s="12"/>
      <c r="F142" s="12"/>
      <c r="G142" s="11"/>
      <c r="H142" s="11"/>
      <c r="I142" s="11"/>
      <c r="J142" s="11"/>
      <c r="K142" s="11"/>
      <c r="L142" s="12"/>
      <c r="M142" s="11"/>
      <c r="N142" s="12"/>
      <c r="O142" s="12"/>
      <c r="P142" s="11"/>
      <c r="Q142" s="11"/>
      <c r="R142" s="15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1"/>
      <c r="C143" s="11"/>
      <c r="D143" s="12"/>
      <c r="E143" s="12"/>
      <c r="F143" s="12"/>
      <c r="G143" s="11"/>
      <c r="H143" s="11"/>
      <c r="I143" s="11"/>
      <c r="J143" s="11"/>
      <c r="K143" s="11"/>
      <c r="L143" s="12"/>
      <c r="M143" s="11"/>
      <c r="N143" s="12"/>
      <c r="O143" s="12"/>
      <c r="P143" s="11"/>
      <c r="Q143" s="11"/>
      <c r="R143" s="15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1"/>
      <c r="C144" s="11"/>
      <c r="D144" s="12"/>
      <c r="E144" s="12"/>
      <c r="F144" s="12"/>
      <c r="G144" s="11"/>
      <c r="H144" s="11"/>
      <c r="I144" s="11"/>
      <c r="J144" s="11"/>
      <c r="K144" s="11"/>
      <c r="L144" s="12"/>
      <c r="M144" s="11"/>
      <c r="N144" s="12"/>
      <c r="O144" s="12"/>
      <c r="P144" s="11"/>
      <c r="Q144" s="11"/>
      <c r="R144" s="15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1"/>
      <c r="C145" s="11"/>
      <c r="D145" s="12"/>
      <c r="E145" s="12"/>
      <c r="F145" s="12"/>
      <c r="G145" s="11"/>
      <c r="H145" s="11"/>
      <c r="I145" s="11"/>
      <c r="J145" s="11"/>
      <c r="K145" s="11"/>
      <c r="L145" s="12"/>
      <c r="M145" s="11"/>
      <c r="N145" s="12"/>
      <c r="O145" s="12"/>
      <c r="P145" s="11"/>
      <c r="Q145" s="11"/>
      <c r="R145" s="15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1"/>
      <c r="C146" s="11"/>
      <c r="D146" s="12"/>
      <c r="E146" s="12"/>
      <c r="F146" s="12"/>
      <c r="G146" s="11"/>
      <c r="H146" s="11"/>
      <c r="I146" s="11"/>
      <c r="J146" s="11"/>
      <c r="K146" s="11"/>
      <c r="L146" s="12"/>
      <c r="M146" s="11"/>
      <c r="N146" s="12"/>
      <c r="O146" s="12"/>
      <c r="P146" s="11"/>
      <c r="Q146" s="11"/>
      <c r="R146" s="15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1"/>
      <c r="C147" s="11"/>
      <c r="D147" s="12"/>
      <c r="E147" s="12"/>
      <c r="F147" s="12"/>
      <c r="G147" s="11"/>
      <c r="H147" s="11"/>
      <c r="I147" s="11"/>
      <c r="J147" s="11"/>
      <c r="K147" s="11"/>
      <c r="L147" s="12"/>
      <c r="M147" s="11"/>
      <c r="N147" s="12"/>
      <c r="O147" s="12"/>
      <c r="P147" s="11"/>
      <c r="Q147" s="11"/>
      <c r="R147" s="15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1"/>
      <c r="C148" s="11"/>
      <c r="D148" s="12"/>
      <c r="E148" s="12"/>
      <c r="F148" s="12"/>
      <c r="G148" s="11"/>
      <c r="H148" s="11"/>
      <c r="I148" s="11"/>
      <c r="J148" s="11"/>
      <c r="K148" s="11"/>
      <c r="L148" s="12"/>
      <c r="M148" s="11"/>
      <c r="N148" s="12"/>
      <c r="O148" s="12"/>
      <c r="P148" s="11"/>
      <c r="Q148" s="11"/>
      <c r="R148" s="15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1"/>
      <c r="C149" s="11"/>
      <c r="D149" s="12"/>
      <c r="E149" s="12"/>
      <c r="F149" s="12"/>
      <c r="G149" s="11"/>
      <c r="H149" s="11"/>
      <c r="I149" s="11"/>
      <c r="J149" s="11"/>
      <c r="K149" s="11"/>
      <c r="L149" s="12"/>
      <c r="M149" s="11"/>
      <c r="N149" s="12"/>
      <c r="O149" s="12"/>
      <c r="P149" s="11"/>
      <c r="Q149" s="11"/>
      <c r="R149" s="15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1"/>
      <c r="C150" s="11"/>
      <c r="D150" s="12"/>
      <c r="E150" s="12"/>
      <c r="F150" s="12"/>
      <c r="G150" s="11"/>
      <c r="H150" s="11"/>
      <c r="I150" s="11"/>
      <c r="J150" s="11"/>
      <c r="K150" s="11"/>
      <c r="L150" s="12"/>
      <c r="M150" s="11"/>
      <c r="N150" s="12"/>
      <c r="O150" s="12"/>
      <c r="P150" s="11"/>
      <c r="Q150" s="11"/>
      <c r="R150" s="15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1"/>
      <c r="C151" s="11"/>
      <c r="D151" s="12"/>
      <c r="E151" s="12"/>
      <c r="F151" s="12"/>
      <c r="G151" s="11"/>
      <c r="H151" s="11"/>
      <c r="I151" s="11"/>
      <c r="J151" s="11"/>
      <c r="K151" s="11"/>
      <c r="L151" s="12"/>
      <c r="M151" s="11"/>
      <c r="N151" s="12"/>
      <c r="O151" s="12"/>
      <c r="P151" s="11"/>
      <c r="Q151" s="11"/>
      <c r="R151" s="15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1"/>
      <c r="C152" s="11"/>
      <c r="D152" s="12"/>
      <c r="E152" s="12"/>
      <c r="F152" s="12"/>
      <c r="G152" s="11"/>
      <c r="H152" s="11"/>
      <c r="I152" s="11"/>
      <c r="J152" s="11"/>
      <c r="K152" s="11"/>
      <c r="L152" s="12"/>
      <c r="M152" s="11"/>
      <c r="N152" s="12"/>
      <c r="O152" s="12"/>
      <c r="P152" s="11"/>
      <c r="Q152" s="11"/>
      <c r="R152" s="15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1"/>
      <c r="C153" s="11"/>
      <c r="D153" s="12"/>
      <c r="E153" s="12"/>
      <c r="F153" s="12"/>
      <c r="G153" s="11"/>
      <c r="H153" s="11"/>
      <c r="I153" s="11"/>
      <c r="J153" s="11"/>
      <c r="K153" s="11"/>
      <c r="L153" s="12"/>
      <c r="M153" s="11"/>
      <c r="N153" s="12"/>
      <c r="O153" s="12"/>
      <c r="P153" s="11"/>
      <c r="Q153" s="11"/>
      <c r="R153" s="15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1"/>
      <c r="C154" s="11"/>
      <c r="D154" s="12"/>
      <c r="E154" s="12"/>
      <c r="F154" s="12"/>
      <c r="G154" s="11"/>
      <c r="H154" s="11"/>
      <c r="I154" s="11"/>
      <c r="J154" s="11"/>
      <c r="K154" s="11"/>
      <c r="L154" s="12"/>
      <c r="M154" s="11"/>
      <c r="N154" s="12"/>
      <c r="O154" s="12"/>
      <c r="P154" s="11"/>
      <c r="Q154" s="11"/>
      <c r="R154" s="15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1"/>
      <c r="C155" s="11"/>
      <c r="D155" s="12"/>
      <c r="E155" s="12"/>
      <c r="F155" s="12"/>
      <c r="G155" s="11"/>
      <c r="H155" s="11"/>
      <c r="I155" s="11"/>
      <c r="J155" s="11"/>
      <c r="K155" s="11"/>
      <c r="L155" s="12"/>
      <c r="M155" s="11"/>
      <c r="N155" s="12"/>
      <c r="O155" s="12"/>
      <c r="P155" s="11"/>
      <c r="Q155" s="11"/>
      <c r="R155" s="15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1"/>
      <c r="C156" s="11"/>
      <c r="D156" s="12"/>
      <c r="E156" s="12"/>
      <c r="F156" s="12"/>
      <c r="G156" s="11"/>
      <c r="H156" s="11"/>
      <c r="I156" s="11"/>
      <c r="J156" s="11"/>
      <c r="K156" s="11"/>
      <c r="L156" s="12"/>
      <c r="M156" s="11"/>
      <c r="N156" s="12"/>
      <c r="O156" s="12"/>
      <c r="P156" s="11"/>
      <c r="Q156" s="11"/>
      <c r="R156" s="15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1"/>
      <c r="C157" s="11"/>
      <c r="D157" s="12"/>
      <c r="E157" s="12"/>
      <c r="F157" s="12"/>
      <c r="G157" s="11"/>
      <c r="H157" s="11"/>
      <c r="I157" s="11"/>
      <c r="J157" s="11"/>
      <c r="K157" s="11"/>
      <c r="L157" s="12"/>
      <c r="M157" s="11"/>
      <c r="N157" s="12"/>
      <c r="O157" s="12"/>
      <c r="P157" s="11"/>
      <c r="Q157" s="11"/>
      <c r="R157" s="15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1"/>
      <c r="C158" s="11"/>
      <c r="D158" s="12"/>
      <c r="E158" s="12"/>
      <c r="F158" s="12"/>
      <c r="G158" s="11"/>
      <c r="H158" s="11"/>
      <c r="I158" s="11"/>
      <c r="J158" s="11"/>
      <c r="K158" s="11"/>
      <c r="L158" s="12"/>
      <c r="M158" s="11"/>
      <c r="N158" s="12"/>
      <c r="O158" s="12"/>
      <c r="P158" s="11"/>
      <c r="Q158" s="11"/>
      <c r="R158" s="15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1"/>
      <c r="C159" s="11"/>
      <c r="D159" s="12"/>
      <c r="E159" s="12"/>
      <c r="F159" s="12"/>
      <c r="G159" s="11"/>
      <c r="H159" s="11"/>
      <c r="I159" s="11"/>
      <c r="J159" s="11"/>
      <c r="K159" s="11"/>
      <c r="L159" s="12"/>
      <c r="M159" s="11"/>
      <c r="N159" s="12"/>
      <c r="O159" s="12"/>
      <c r="P159" s="11"/>
      <c r="Q159" s="11"/>
      <c r="R159" s="15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1"/>
      <c r="C160" s="11"/>
      <c r="D160" s="12"/>
      <c r="E160" s="12"/>
      <c r="F160" s="12"/>
      <c r="G160" s="11"/>
      <c r="H160" s="11"/>
      <c r="I160" s="11"/>
      <c r="J160" s="11"/>
      <c r="K160" s="11"/>
      <c r="L160" s="12"/>
      <c r="M160" s="11"/>
      <c r="N160" s="12"/>
      <c r="O160" s="12"/>
      <c r="P160" s="11"/>
      <c r="Q160" s="11"/>
      <c r="R160" s="15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1"/>
      <c r="C161" s="11"/>
      <c r="D161" s="12"/>
      <c r="E161" s="12"/>
      <c r="F161" s="12"/>
      <c r="G161" s="11"/>
      <c r="H161" s="11"/>
      <c r="I161" s="11"/>
      <c r="J161" s="11"/>
      <c r="K161" s="11"/>
      <c r="L161" s="12"/>
      <c r="M161" s="11"/>
      <c r="N161" s="12"/>
      <c r="O161" s="12"/>
      <c r="P161" s="11"/>
      <c r="Q161" s="11"/>
      <c r="R161" s="15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1"/>
      <c r="C162" s="11"/>
      <c r="D162" s="12"/>
      <c r="E162" s="12"/>
      <c r="F162" s="12"/>
      <c r="G162" s="11"/>
      <c r="H162" s="11"/>
      <c r="I162" s="11"/>
      <c r="J162" s="11"/>
      <c r="K162" s="11"/>
      <c r="L162" s="12"/>
      <c r="M162" s="11"/>
      <c r="N162" s="12"/>
      <c r="O162" s="12"/>
      <c r="P162" s="11"/>
      <c r="Q162" s="11"/>
      <c r="R162" s="15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1"/>
      <c r="C163" s="11"/>
      <c r="D163" s="12"/>
      <c r="E163" s="12"/>
      <c r="F163" s="12"/>
      <c r="G163" s="11"/>
      <c r="H163" s="11"/>
      <c r="I163" s="11"/>
      <c r="J163" s="11"/>
      <c r="K163" s="11"/>
      <c r="L163" s="12"/>
      <c r="M163" s="11"/>
      <c r="N163" s="12"/>
      <c r="O163" s="12"/>
      <c r="P163" s="11"/>
      <c r="Q163" s="11"/>
      <c r="R163" s="15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1"/>
      <c r="C164" s="11"/>
      <c r="D164" s="12"/>
      <c r="E164" s="12"/>
      <c r="F164" s="12"/>
      <c r="G164" s="11"/>
      <c r="H164" s="11"/>
      <c r="I164" s="11"/>
      <c r="J164" s="11"/>
      <c r="K164" s="11"/>
      <c r="L164" s="12"/>
      <c r="M164" s="11"/>
      <c r="N164" s="12"/>
      <c r="O164" s="12"/>
      <c r="P164" s="11"/>
      <c r="Q164" s="11"/>
      <c r="R164" s="15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1"/>
      <c r="C165" s="11"/>
      <c r="D165" s="12"/>
      <c r="E165" s="12"/>
      <c r="F165" s="12"/>
      <c r="G165" s="11"/>
      <c r="H165" s="11"/>
      <c r="I165" s="11"/>
      <c r="J165" s="11"/>
      <c r="K165" s="11"/>
      <c r="L165" s="12"/>
      <c r="M165" s="11"/>
      <c r="N165" s="12"/>
      <c r="O165" s="12"/>
      <c r="P165" s="11"/>
      <c r="Q165" s="11"/>
      <c r="R165" s="15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1"/>
      <c r="C166" s="11"/>
      <c r="D166" s="12"/>
      <c r="E166" s="12"/>
      <c r="F166" s="12"/>
      <c r="G166" s="11"/>
      <c r="H166" s="11"/>
      <c r="I166" s="11"/>
      <c r="J166" s="11"/>
      <c r="K166" s="11"/>
      <c r="L166" s="12"/>
      <c r="M166" s="11"/>
      <c r="N166" s="12"/>
      <c r="O166" s="12"/>
      <c r="P166" s="11"/>
      <c r="Q166" s="11"/>
      <c r="R166" s="15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1"/>
      <c r="C167" s="11"/>
      <c r="D167" s="12"/>
      <c r="E167" s="12"/>
      <c r="F167" s="12"/>
      <c r="G167" s="11"/>
      <c r="H167" s="11"/>
      <c r="I167" s="11"/>
      <c r="J167" s="11"/>
      <c r="K167" s="11"/>
      <c r="L167" s="12"/>
      <c r="M167" s="11"/>
      <c r="N167" s="12"/>
      <c r="O167" s="12"/>
      <c r="P167" s="11"/>
      <c r="Q167" s="11"/>
      <c r="R167" s="15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1"/>
      <c r="C168" s="11"/>
      <c r="D168" s="12"/>
      <c r="E168" s="12"/>
      <c r="F168" s="12"/>
      <c r="G168" s="11"/>
      <c r="H168" s="11"/>
      <c r="I168" s="11"/>
      <c r="J168" s="11"/>
      <c r="K168" s="11"/>
      <c r="L168" s="12"/>
      <c r="M168" s="11"/>
      <c r="N168" s="12"/>
      <c r="O168" s="12"/>
      <c r="P168" s="11"/>
      <c r="Q168" s="11"/>
      <c r="R168" s="15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1"/>
      <c r="C169" s="11"/>
      <c r="D169" s="12"/>
      <c r="E169" s="12"/>
      <c r="F169" s="12"/>
      <c r="G169" s="11"/>
      <c r="H169" s="11"/>
      <c r="I169" s="11"/>
      <c r="J169" s="11"/>
      <c r="K169" s="11"/>
      <c r="L169" s="12"/>
      <c r="M169" s="11"/>
      <c r="N169" s="12"/>
      <c r="O169" s="12"/>
      <c r="P169" s="11"/>
      <c r="Q169" s="11"/>
      <c r="R169" s="15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1"/>
      <c r="C170" s="11"/>
      <c r="D170" s="12"/>
      <c r="E170" s="12"/>
      <c r="F170" s="12"/>
      <c r="G170" s="11"/>
      <c r="H170" s="11"/>
      <c r="I170" s="11"/>
      <c r="J170" s="11"/>
      <c r="K170" s="11"/>
      <c r="L170" s="12"/>
      <c r="M170" s="11"/>
      <c r="N170" s="12"/>
      <c r="O170" s="12"/>
      <c r="P170" s="11"/>
      <c r="Q170" s="11"/>
      <c r="R170" s="15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1"/>
      <c r="C171" s="11"/>
      <c r="D171" s="12"/>
      <c r="E171" s="12"/>
      <c r="F171" s="12"/>
      <c r="G171" s="11"/>
      <c r="H171" s="11"/>
      <c r="I171" s="11"/>
      <c r="J171" s="11"/>
      <c r="K171" s="11"/>
      <c r="L171" s="12"/>
      <c r="M171" s="11"/>
      <c r="N171" s="12"/>
      <c r="O171" s="12"/>
      <c r="P171" s="11"/>
      <c r="Q171" s="11"/>
      <c r="R171" s="15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1"/>
      <c r="C172" s="11"/>
      <c r="D172" s="12"/>
      <c r="E172" s="12"/>
      <c r="F172" s="12"/>
      <c r="G172" s="11"/>
      <c r="H172" s="11"/>
      <c r="I172" s="11"/>
      <c r="J172" s="11"/>
      <c r="K172" s="11"/>
      <c r="L172" s="12"/>
      <c r="M172" s="11"/>
      <c r="N172" s="12"/>
      <c r="O172" s="12"/>
      <c r="P172" s="11"/>
      <c r="Q172" s="11"/>
      <c r="R172" s="15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1"/>
      <c r="C173" s="11"/>
      <c r="D173" s="12"/>
      <c r="E173" s="12"/>
      <c r="F173" s="12"/>
      <c r="G173" s="11"/>
      <c r="H173" s="11"/>
      <c r="I173" s="11"/>
      <c r="J173" s="11"/>
      <c r="K173" s="11"/>
      <c r="L173" s="12"/>
      <c r="M173" s="11"/>
      <c r="N173" s="12"/>
      <c r="O173" s="12"/>
      <c r="P173" s="11"/>
      <c r="Q173" s="11"/>
      <c r="R173" s="15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1"/>
      <c r="C174" s="11"/>
      <c r="D174" s="12"/>
      <c r="E174" s="12"/>
      <c r="F174" s="12"/>
      <c r="G174" s="11"/>
      <c r="H174" s="11"/>
      <c r="I174" s="11"/>
      <c r="J174" s="11"/>
      <c r="K174" s="11"/>
      <c r="L174" s="12"/>
      <c r="M174" s="11"/>
      <c r="N174" s="12"/>
      <c r="O174" s="12"/>
      <c r="P174" s="11"/>
      <c r="Q174" s="11"/>
      <c r="R174" s="15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1"/>
      <c r="C175" s="11"/>
      <c r="D175" s="12"/>
      <c r="E175" s="12"/>
      <c r="F175" s="12"/>
      <c r="G175" s="11"/>
      <c r="H175" s="11"/>
      <c r="I175" s="11"/>
      <c r="J175" s="11"/>
      <c r="K175" s="11"/>
      <c r="L175" s="12"/>
      <c r="M175" s="11"/>
      <c r="N175" s="12"/>
      <c r="O175" s="12"/>
      <c r="P175" s="11"/>
      <c r="Q175" s="11"/>
      <c r="R175" s="15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1"/>
      <c r="C176" s="11"/>
      <c r="D176" s="12"/>
      <c r="E176" s="12"/>
      <c r="F176" s="12"/>
      <c r="G176" s="11"/>
      <c r="H176" s="11"/>
      <c r="I176" s="11"/>
      <c r="J176" s="11"/>
      <c r="K176" s="11"/>
      <c r="L176" s="12"/>
      <c r="M176" s="11"/>
      <c r="N176" s="12"/>
      <c r="O176" s="12"/>
      <c r="P176" s="11"/>
      <c r="Q176" s="11"/>
      <c r="R176" s="15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1"/>
      <c r="C177" s="11"/>
      <c r="D177" s="12"/>
      <c r="E177" s="12"/>
      <c r="F177" s="12"/>
      <c r="G177" s="11"/>
      <c r="H177" s="11"/>
      <c r="I177" s="11"/>
      <c r="J177" s="11"/>
      <c r="K177" s="11"/>
      <c r="L177" s="12"/>
      <c r="M177" s="11"/>
      <c r="N177" s="12"/>
      <c r="O177" s="12"/>
      <c r="P177" s="11"/>
      <c r="Q177" s="11"/>
      <c r="R177" s="15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1"/>
      <c r="C178" s="11"/>
      <c r="D178" s="12"/>
      <c r="E178" s="12"/>
      <c r="F178" s="12"/>
      <c r="G178" s="11"/>
      <c r="H178" s="11"/>
      <c r="I178" s="11"/>
      <c r="J178" s="11"/>
      <c r="K178" s="11"/>
      <c r="L178" s="12"/>
      <c r="M178" s="11"/>
      <c r="N178" s="12"/>
      <c r="O178" s="12"/>
      <c r="P178" s="11"/>
      <c r="Q178" s="11"/>
      <c r="R178" s="15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1"/>
      <c r="C179" s="11"/>
      <c r="D179" s="12"/>
      <c r="E179" s="12"/>
      <c r="F179" s="12"/>
      <c r="G179" s="11"/>
      <c r="H179" s="11"/>
      <c r="I179" s="11"/>
      <c r="J179" s="11"/>
      <c r="K179" s="11"/>
      <c r="L179" s="12"/>
      <c r="M179" s="11"/>
      <c r="N179" s="12"/>
      <c r="O179" s="12"/>
      <c r="P179" s="11"/>
      <c r="Q179" s="11"/>
      <c r="R179" s="15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1"/>
      <c r="C180" s="11"/>
      <c r="D180" s="12"/>
      <c r="E180" s="12"/>
      <c r="F180" s="12"/>
      <c r="G180" s="11"/>
      <c r="H180" s="11"/>
      <c r="I180" s="11"/>
      <c r="J180" s="11"/>
      <c r="K180" s="11"/>
      <c r="L180" s="12"/>
      <c r="M180" s="11"/>
      <c r="N180" s="12"/>
      <c r="O180" s="12"/>
      <c r="P180" s="11"/>
      <c r="Q180" s="11"/>
      <c r="R180" s="15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1"/>
      <c r="C181" s="11"/>
      <c r="D181" s="12"/>
      <c r="E181" s="12"/>
      <c r="F181" s="12"/>
      <c r="G181" s="11"/>
      <c r="H181" s="11"/>
      <c r="I181" s="11"/>
      <c r="J181" s="11"/>
      <c r="K181" s="11"/>
      <c r="L181" s="12"/>
      <c r="M181" s="11"/>
      <c r="N181" s="12"/>
      <c r="O181" s="12"/>
      <c r="P181" s="11"/>
      <c r="Q181" s="11"/>
      <c r="R181" s="15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1"/>
      <c r="C182" s="11"/>
      <c r="D182" s="12"/>
      <c r="E182" s="12"/>
      <c r="F182" s="12"/>
      <c r="G182" s="11"/>
      <c r="H182" s="11"/>
      <c r="I182" s="11"/>
      <c r="J182" s="11"/>
      <c r="K182" s="11"/>
      <c r="L182" s="12"/>
      <c r="M182" s="11"/>
      <c r="N182" s="12"/>
      <c r="O182" s="12"/>
      <c r="P182" s="11"/>
      <c r="Q182" s="11"/>
      <c r="R182" s="15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1"/>
      <c r="C183" s="11"/>
      <c r="D183" s="12"/>
      <c r="E183" s="12"/>
      <c r="F183" s="12"/>
      <c r="G183" s="11"/>
      <c r="H183" s="11"/>
      <c r="I183" s="11"/>
      <c r="J183" s="11"/>
      <c r="K183" s="11"/>
      <c r="L183" s="12"/>
      <c r="M183" s="11"/>
      <c r="N183" s="12"/>
      <c r="O183" s="12"/>
      <c r="P183" s="11"/>
      <c r="Q183" s="11"/>
      <c r="R183" s="15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1"/>
      <c r="C184" s="11"/>
      <c r="D184" s="12"/>
      <c r="E184" s="12"/>
      <c r="F184" s="12"/>
      <c r="G184" s="11"/>
      <c r="H184" s="11"/>
      <c r="I184" s="11"/>
      <c r="J184" s="11"/>
      <c r="K184" s="11"/>
      <c r="L184" s="12"/>
      <c r="M184" s="11"/>
      <c r="N184" s="12"/>
      <c r="O184" s="12"/>
      <c r="P184" s="11"/>
      <c r="Q184" s="11"/>
      <c r="R184" s="15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1"/>
      <c r="C185" s="11"/>
      <c r="D185" s="12"/>
      <c r="E185" s="12"/>
      <c r="F185" s="12"/>
      <c r="G185" s="11"/>
      <c r="H185" s="11"/>
      <c r="I185" s="11"/>
      <c r="J185" s="11"/>
      <c r="K185" s="11"/>
      <c r="L185" s="12"/>
      <c r="M185" s="11"/>
      <c r="N185" s="12"/>
      <c r="O185" s="12"/>
      <c r="P185" s="11"/>
      <c r="Q185" s="11"/>
      <c r="R185" s="15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1"/>
      <c r="C186" s="11"/>
      <c r="D186" s="12"/>
      <c r="E186" s="12"/>
      <c r="F186" s="12"/>
      <c r="G186" s="11"/>
      <c r="H186" s="11"/>
      <c r="I186" s="11"/>
      <c r="J186" s="11"/>
      <c r="K186" s="11"/>
      <c r="L186" s="12"/>
      <c r="M186" s="11"/>
      <c r="N186" s="12"/>
      <c r="O186" s="12"/>
      <c r="P186" s="11"/>
      <c r="Q186" s="11"/>
      <c r="R186" s="15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1"/>
      <c r="C187" s="11"/>
      <c r="D187" s="12"/>
      <c r="E187" s="12"/>
      <c r="F187" s="12"/>
      <c r="G187" s="11"/>
      <c r="H187" s="11"/>
      <c r="I187" s="11"/>
      <c r="J187" s="11"/>
      <c r="K187" s="11"/>
      <c r="L187" s="12"/>
      <c r="M187" s="11"/>
      <c r="N187" s="12"/>
      <c r="O187" s="12"/>
      <c r="P187" s="11"/>
      <c r="Q187" s="11"/>
      <c r="R187" s="15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1"/>
      <c r="C188" s="11"/>
      <c r="D188" s="12"/>
      <c r="E188" s="12"/>
      <c r="F188" s="12"/>
      <c r="G188" s="11"/>
      <c r="H188" s="11"/>
      <c r="I188" s="11"/>
      <c r="J188" s="11"/>
      <c r="K188" s="11"/>
      <c r="L188" s="12"/>
      <c r="M188" s="11"/>
      <c r="N188" s="12"/>
      <c r="O188" s="12"/>
      <c r="P188" s="11"/>
      <c r="Q188" s="11"/>
      <c r="R188" s="15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1"/>
      <c r="C189" s="11"/>
      <c r="D189" s="12"/>
      <c r="E189" s="12"/>
      <c r="F189" s="12"/>
      <c r="G189" s="11"/>
      <c r="H189" s="11"/>
      <c r="I189" s="11"/>
      <c r="J189" s="11"/>
      <c r="K189" s="11"/>
      <c r="L189" s="12"/>
      <c r="M189" s="11"/>
      <c r="N189" s="12"/>
      <c r="O189" s="12"/>
      <c r="P189" s="11"/>
      <c r="Q189" s="11"/>
      <c r="R189" s="15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1"/>
      <c r="C190" s="11"/>
      <c r="D190" s="12"/>
      <c r="E190" s="12"/>
      <c r="F190" s="12"/>
      <c r="G190" s="11"/>
      <c r="H190" s="11"/>
      <c r="I190" s="11"/>
      <c r="J190" s="11"/>
      <c r="K190" s="11"/>
      <c r="L190" s="12"/>
      <c r="M190" s="11"/>
      <c r="N190" s="12"/>
      <c r="O190" s="12"/>
      <c r="P190" s="11"/>
      <c r="Q190" s="11"/>
      <c r="R190" s="15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1"/>
      <c r="C191" s="11"/>
      <c r="D191" s="12"/>
      <c r="E191" s="12"/>
      <c r="F191" s="12"/>
      <c r="G191" s="11"/>
      <c r="H191" s="11"/>
      <c r="I191" s="11"/>
      <c r="J191" s="11"/>
      <c r="K191" s="11"/>
      <c r="L191" s="12"/>
      <c r="M191" s="11"/>
      <c r="N191" s="12"/>
      <c r="O191" s="12"/>
      <c r="P191" s="11"/>
      <c r="Q191" s="11"/>
      <c r="R191" s="15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1"/>
      <c r="C192" s="11"/>
      <c r="D192" s="12"/>
      <c r="E192" s="12"/>
      <c r="F192" s="12"/>
      <c r="G192" s="11"/>
      <c r="H192" s="11"/>
      <c r="I192" s="11"/>
      <c r="J192" s="11"/>
      <c r="K192" s="11"/>
      <c r="L192" s="12"/>
      <c r="M192" s="11"/>
      <c r="N192" s="12"/>
      <c r="O192" s="12"/>
      <c r="P192" s="11"/>
      <c r="Q192" s="11"/>
      <c r="R192" s="15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1"/>
      <c r="C193" s="11"/>
      <c r="D193" s="12"/>
      <c r="E193" s="12"/>
      <c r="F193" s="12"/>
      <c r="G193" s="11"/>
      <c r="H193" s="11"/>
      <c r="I193" s="11"/>
      <c r="J193" s="11"/>
      <c r="K193" s="11"/>
      <c r="L193" s="12"/>
      <c r="M193" s="11"/>
      <c r="N193" s="12"/>
      <c r="O193" s="12"/>
      <c r="P193" s="11"/>
      <c r="Q193" s="11"/>
      <c r="R193" s="15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1"/>
      <c r="C194" s="11"/>
      <c r="D194" s="12"/>
      <c r="E194" s="12"/>
      <c r="F194" s="12"/>
      <c r="G194" s="11"/>
      <c r="H194" s="11"/>
      <c r="I194" s="11"/>
      <c r="J194" s="11"/>
      <c r="K194" s="11"/>
      <c r="L194" s="12"/>
      <c r="M194" s="11"/>
      <c r="N194" s="12"/>
      <c r="O194" s="12"/>
      <c r="P194" s="11"/>
      <c r="Q194" s="11"/>
      <c r="R194" s="15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1"/>
      <c r="C195" s="11"/>
      <c r="D195" s="12"/>
      <c r="E195" s="12"/>
      <c r="F195" s="12"/>
      <c r="G195" s="11"/>
      <c r="H195" s="11"/>
      <c r="I195" s="11"/>
      <c r="J195" s="11"/>
      <c r="K195" s="11"/>
      <c r="L195" s="12"/>
      <c r="M195" s="11"/>
      <c r="N195" s="12"/>
      <c r="O195" s="12"/>
      <c r="P195" s="11"/>
      <c r="Q195" s="11"/>
      <c r="R195" s="15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1"/>
      <c r="C196" s="11"/>
      <c r="D196" s="12"/>
      <c r="E196" s="12"/>
      <c r="F196" s="12"/>
      <c r="G196" s="11"/>
      <c r="H196" s="11"/>
      <c r="I196" s="11"/>
      <c r="J196" s="11"/>
      <c r="K196" s="11"/>
      <c r="L196" s="12"/>
      <c r="M196" s="11"/>
      <c r="N196" s="12"/>
      <c r="O196" s="12"/>
      <c r="P196" s="11"/>
      <c r="Q196" s="11"/>
      <c r="R196" s="15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1"/>
      <c r="C197" s="11"/>
      <c r="D197" s="12"/>
      <c r="E197" s="12"/>
      <c r="F197" s="12"/>
      <c r="G197" s="11"/>
      <c r="H197" s="11"/>
      <c r="I197" s="11"/>
      <c r="J197" s="11"/>
      <c r="K197" s="11"/>
      <c r="L197" s="12"/>
      <c r="M197" s="11"/>
      <c r="N197" s="12"/>
      <c r="O197" s="12"/>
      <c r="P197" s="11"/>
      <c r="Q197" s="11"/>
      <c r="R197" s="15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1"/>
      <c r="C198" s="11"/>
      <c r="D198" s="12"/>
      <c r="E198" s="12"/>
      <c r="F198" s="12"/>
      <c r="G198" s="11"/>
      <c r="H198" s="11"/>
      <c r="I198" s="11"/>
      <c r="J198" s="11"/>
      <c r="K198" s="11"/>
      <c r="L198" s="12"/>
      <c r="M198" s="11"/>
      <c r="N198" s="12"/>
      <c r="O198" s="12"/>
      <c r="P198" s="11"/>
      <c r="Q198" s="11"/>
      <c r="R198" s="15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1"/>
      <c r="C199" s="11"/>
      <c r="D199" s="12"/>
      <c r="E199" s="12"/>
      <c r="F199" s="12"/>
      <c r="G199" s="11"/>
      <c r="H199" s="11"/>
      <c r="I199" s="11"/>
      <c r="J199" s="11"/>
      <c r="K199" s="11"/>
      <c r="L199" s="12"/>
      <c r="M199" s="11"/>
      <c r="N199" s="12"/>
      <c r="O199" s="12"/>
      <c r="P199" s="11"/>
      <c r="Q199" s="11"/>
      <c r="R199" s="15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1"/>
      <c r="C200" s="11"/>
      <c r="D200" s="12"/>
      <c r="E200" s="12"/>
      <c r="F200" s="12"/>
      <c r="G200" s="11"/>
      <c r="H200" s="11"/>
      <c r="I200" s="11"/>
      <c r="J200" s="11"/>
      <c r="K200" s="11"/>
      <c r="L200" s="12"/>
      <c r="M200" s="11"/>
      <c r="N200" s="12"/>
      <c r="O200" s="12"/>
      <c r="P200" s="11"/>
      <c r="Q200" s="11"/>
      <c r="R200" s="15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1"/>
      <c r="C201" s="11"/>
      <c r="D201" s="12"/>
      <c r="E201" s="12"/>
      <c r="F201" s="12"/>
      <c r="G201" s="11"/>
      <c r="H201" s="11"/>
      <c r="I201" s="11"/>
      <c r="J201" s="11"/>
      <c r="K201" s="11"/>
      <c r="L201" s="12"/>
      <c r="M201" s="11"/>
      <c r="N201" s="12"/>
      <c r="O201" s="12"/>
      <c r="P201" s="11"/>
      <c r="Q201" s="11"/>
      <c r="R201" s="15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1"/>
      <c r="C202" s="11"/>
      <c r="D202" s="12"/>
      <c r="E202" s="12"/>
      <c r="F202" s="12"/>
      <c r="G202" s="11"/>
      <c r="H202" s="11"/>
      <c r="I202" s="11"/>
      <c r="J202" s="11"/>
      <c r="K202" s="11"/>
      <c r="L202" s="12"/>
      <c r="M202" s="11"/>
      <c r="N202" s="12"/>
      <c r="O202" s="12"/>
      <c r="P202" s="11"/>
      <c r="Q202" s="11"/>
      <c r="R202" s="15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1"/>
      <c r="C203" s="11"/>
      <c r="D203" s="12"/>
      <c r="E203" s="12"/>
      <c r="F203" s="12"/>
      <c r="G203" s="11"/>
      <c r="H203" s="11"/>
      <c r="I203" s="11"/>
      <c r="J203" s="11"/>
      <c r="K203" s="11"/>
      <c r="L203" s="12"/>
      <c r="M203" s="11"/>
      <c r="N203" s="12"/>
      <c r="O203" s="12"/>
      <c r="P203" s="11"/>
      <c r="Q203" s="11"/>
      <c r="R203" s="15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1"/>
      <c r="C204" s="11"/>
      <c r="D204" s="12"/>
      <c r="E204" s="12"/>
      <c r="F204" s="12"/>
      <c r="G204" s="11"/>
      <c r="H204" s="11"/>
      <c r="I204" s="11"/>
      <c r="J204" s="11"/>
      <c r="K204" s="11"/>
      <c r="L204" s="12"/>
      <c r="M204" s="11"/>
      <c r="N204" s="12"/>
      <c r="O204" s="12"/>
      <c r="P204" s="11"/>
      <c r="Q204" s="11"/>
      <c r="R204" s="15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1"/>
      <c r="C205" s="11"/>
      <c r="D205" s="12"/>
      <c r="E205" s="12"/>
      <c r="F205" s="12"/>
      <c r="G205" s="11"/>
      <c r="H205" s="11"/>
      <c r="I205" s="11"/>
      <c r="J205" s="11"/>
      <c r="K205" s="11"/>
      <c r="L205" s="12"/>
      <c r="M205" s="11"/>
      <c r="N205" s="12"/>
      <c r="O205" s="12"/>
      <c r="P205" s="11"/>
      <c r="Q205" s="11"/>
      <c r="R205" s="15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1"/>
      <c r="C206" s="11"/>
      <c r="D206" s="12"/>
      <c r="E206" s="12"/>
      <c r="F206" s="12"/>
      <c r="G206" s="11"/>
      <c r="H206" s="11"/>
      <c r="I206" s="11"/>
      <c r="J206" s="11"/>
      <c r="K206" s="11"/>
      <c r="L206" s="12"/>
      <c r="M206" s="11"/>
      <c r="N206" s="12"/>
      <c r="O206" s="12"/>
      <c r="P206" s="11"/>
      <c r="Q206" s="11"/>
      <c r="R206" s="15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1"/>
      <c r="C207" s="11"/>
      <c r="D207" s="12"/>
      <c r="E207" s="12"/>
      <c r="F207" s="12"/>
      <c r="G207" s="11"/>
      <c r="H207" s="11"/>
      <c r="I207" s="11"/>
      <c r="J207" s="11"/>
      <c r="K207" s="11"/>
      <c r="L207" s="12"/>
      <c r="M207" s="11"/>
      <c r="N207" s="12"/>
      <c r="O207" s="12"/>
      <c r="P207" s="11"/>
      <c r="Q207" s="11"/>
      <c r="R207" s="15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1"/>
      <c r="C208" s="11"/>
      <c r="D208" s="12"/>
      <c r="E208" s="12"/>
      <c r="F208" s="12"/>
      <c r="G208" s="11"/>
      <c r="H208" s="11"/>
      <c r="I208" s="11"/>
      <c r="J208" s="11"/>
      <c r="K208" s="11"/>
      <c r="L208" s="12"/>
      <c r="M208" s="11"/>
      <c r="N208" s="12"/>
      <c r="O208" s="12"/>
      <c r="P208" s="11"/>
      <c r="Q208" s="11"/>
      <c r="R208" s="15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1"/>
      <c r="C209" s="11"/>
      <c r="D209" s="12"/>
      <c r="E209" s="12"/>
      <c r="F209" s="12"/>
      <c r="G209" s="11"/>
      <c r="H209" s="11"/>
      <c r="I209" s="11"/>
      <c r="J209" s="11"/>
      <c r="K209" s="11"/>
      <c r="L209" s="12"/>
      <c r="M209" s="11"/>
      <c r="N209" s="12"/>
      <c r="O209" s="12"/>
      <c r="P209" s="11"/>
      <c r="Q209" s="11"/>
      <c r="R209" s="15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1"/>
      <c r="C210" s="11"/>
      <c r="D210" s="12"/>
      <c r="E210" s="12"/>
      <c r="F210" s="12"/>
      <c r="G210" s="11"/>
      <c r="H210" s="11"/>
      <c r="I210" s="11"/>
      <c r="J210" s="11"/>
      <c r="K210" s="11"/>
      <c r="L210" s="12"/>
      <c r="M210" s="11"/>
      <c r="N210" s="12"/>
      <c r="O210" s="12"/>
      <c r="P210" s="11"/>
      <c r="Q210" s="11"/>
      <c r="R210" s="15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1"/>
      <c r="C211" s="11"/>
      <c r="D211" s="12"/>
      <c r="E211" s="12"/>
      <c r="F211" s="12"/>
      <c r="G211" s="11"/>
      <c r="H211" s="11"/>
      <c r="I211" s="11"/>
      <c r="J211" s="11"/>
      <c r="K211" s="11"/>
      <c r="L211" s="12"/>
      <c r="M211" s="11"/>
      <c r="N211" s="12"/>
      <c r="O211" s="12"/>
      <c r="P211" s="11"/>
      <c r="Q211" s="11"/>
      <c r="R211" s="15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1"/>
      <c r="C212" s="11"/>
      <c r="D212" s="12"/>
      <c r="E212" s="12"/>
      <c r="F212" s="12"/>
      <c r="G212" s="11"/>
      <c r="H212" s="11"/>
      <c r="I212" s="11"/>
      <c r="J212" s="11"/>
      <c r="K212" s="11"/>
      <c r="L212" s="12"/>
      <c r="M212" s="11"/>
      <c r="N212" s="12"/>
      <c r="O212" s="12"/>
      <c r="P212" s="11"/>
      <c r="Q212" s="11"/>
      <c r="R212" s="15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1"/>
      <c r="C213" s="11"/>
      <c r="D213" s="12"/>
      <c r="E213" s="12"/>
      <c r="F213" s="12"/>
      <c r="G213" s="11"/>
      <c r="H213" s="11"/>
      <c r="I213" s="11"/>
      <c r="J213" s="11"/>
      <c r="K213" s="11"/>
      <c r="L213" s="12"/>
      <c r="M213" s="11"/>
      <c r="N213" s="12"/>
      <c r="O213" s="12"/>
      <c r="P213" s="11"/>
      <c r="Q213" s="11"/>
      <c r="R213" s="15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1"/>
      <c r="C214" s="11"/>
      <c r="D214" s="12"/>
      <c r="E214" s="12"/>
      <c r="F214" s="12"/>
      <c r="G214" s="11"/>
      <c r="H214" s="11"/>
      <c r="I214" s="11"/>
      <c r="J214" s="11"/>
      <c r="K214" s="11"/>
      <c r="L214" s="12"/>
      <c r="M214" s="11"/>
      <c r="N214" s="12"/>
      <c r="O214" s="12"/>
      <c r="P214" s="11"/>
      <c r="Q214" s="11"/>
      <c r="R214" s="15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1"/>
      <c r="C215" s="11"/>
      <c r="D215" s="12"/>
      <c r="E215" s="12"/>
      <c r="F215" s="12"/>
      <c r="G215" s="11"/>
      <c r="H215" s="11"/>
      <c r="I215" s="11"/>
      <c r="J215" s="11"/>
      <c r="K215" s="11"/>
      <c r="L215" s="12"/>
      <c r="M215" s="11"/>
      <c r="N215" s="12"/>
      <c r="O215" s="12"/>
      <c r="P215" s="11"/>
      <c r="Q215" s="11"/>
      <c r="R215" s="15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1"/>
      <c r="C216" s="11"/>
      <c r="D216" s="12"/>
      <c r="E216" s="12"/>
      <c r="F216" s="12"/>
      <c r="G216" s="11"/>
      <c r="H216" s="11"/>
      <c r="I216" s="11"/>
      <c r="J216" s="11"/>
      <c r="K216" s="11"/>
      <c r="L216" s="12"/>
      <c r="M216" s="11"/>
      <c r="N216" s="12"/>
      <c r="O216" s="12"/>
      <c r="P216" s="11"/>
      <c r="Q216" s="11"/>
      <c r="R216" s="15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1"/>
      <c r="C217" s="11"/>
      <c r="D217" s="12"/>
      <c r="E217" s="12"/>
      <c r="F217" s="12"/>
      <c r="G217" s="11"/>
      <c r="H217" s="11"/>
      <c r="I217" s="11"/>
      <c r="J217" s="11"/>
      <c r="K217" s="11"/>
      <c r="L217" s="12"/>
      <c r="M217" s="11"/>
      <c r="N217" s="12"/>
      <c r="O217" s="12"/>
      <c r="P217" s="11"/>
      <c r="Q217" s="11"/>
      <c r="R217" s="15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1"/>
      <c r="C218" s="11"/>
      <c r="D218" s="12"/>
      <c r="E218" s="12"/>
      <c r="F218" s="12"/>
      <c r="G218" s="11"/>
      <c r="H218" s="11"/>
      <c r="I218" s="11"/>
      <c r="J218" s="11"/>
      <c r="K218" s="11"/>
      <c r="L218" s="12"/>
      <c r="M218" s="11"/>
      <c r="N218" s="12"/>
      <c r="O218" s="12"/>
      <c r="P218" s="11"/>
      <c r="Q218" s="11"/>
      <c r="R218" s="15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1"/>
      <c r="C219" s="11"/>
      <c r="D219" s="12"/>
      <c r="E219" s="12"/>
      <c r="F219" s="12"/>
      <c r="G219" s="11"/>
      <c r="H219" s="11"/>
      <c r="I219" s="11"/>
      <c r="J219" s="11"/>
      <c r="K219" s="11"/>
      <c r="L219" s="12"/>
      <c r="M219" s="11"/>
      <c r="N219" s="12"/>
      <c r="O219" s="12"/>
      <c r="P219" s="11"/>
      <c r="Q219" s="11"/>
      <c r="R219" s="15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1"/>
      <c r="C220" s="11"/>
      <c r="D220" s="12"/>
      <c r="E220" s="12"/>
      <c r="F220" s="12"/>
      <c r="G220" s="11"/>
      <c r="H220" s="11"/>
      <c r="I220" s="11"/>
      <c r="J220" s="11"/>
      <c r="K220" s="11"/>
      <c r="L220" s="12"/>
      <c r="M220" s="11"/>
      <c r="N220" s="12"/>
      <c r="O220" s="12"/>
      <c r="P220" s="11"/>
      <c r="Q220" s="11"/>
      <c r="R220" s="15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1"/>
      <c r="C221" s="11"/>
      <c r="D221" s="12"/>
      <c r="E221" s="12"/>
      <c r="F221" s="12"/>
      <c r="G221" s="11"/>
      <c r="H221" s="11"/>
      <c r="I221" s="11"/>
      <c r="J221" s="11"/>
      <c r="K221" s="11"/>
      <c r="L221" s="12"/>
      <c r="M221" s="11"/>
      <c r="N221" s="12"/>
      <c r="O221" s="12"/>
      <c r="P221" s="11"/>
      <c r="Q221" s="11"/>
      <c r="R221" s="15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1"/>
      <c r="C222" s="11"/>
      <c r="D222" s="12"/>
      <c r="E222" s="12"/>
      <c r="F222" s="12"/>
      <c r="G222" s="11"/>
      <c r="H222" s="11"/>
      <c r="I222" s="11"/>
      <c r="J222" s="11"/>
      <c r="K222" s="11"/>
      <c r="L222" s="12"/>
      <c r="M222" s="11"/>
      <c r="N222" s="12"/>
      <c r="O222" s="12"/>
      <c r="P222" s="11"/>
      <c r="Q222" s="11"/>
      <c r="R222" s="15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1"/>
      <c r="C223" s="11"/>
      <c r="D223" s="12"/>
      <c r="E223" s="12"/>
      <c r="F223" s="12"/>
      <c r="G223" s="11"/>
      <c r="H223" s="11"/>
      <c r="I223" s="11"/>
      <c r="J223" s="11"/>
      <c r="K223" s="11"/>
      <c r="L223" s="12"/>
      <c r="M223" s="11"/>
      <c r="N223" s="12"/>
      <c r="O223" s="12"/>
      <c r="P223" s="11"/>
      <c r="Q223" s="11"/>
      <c r="R223" s="15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1"/>
      <c r="C224" s="11"/>
      <c r="D224" s="12"/>
      <c r="E224" s="12"/>
      <c r="F224" s="12"/>
      <c r="G224" s="11"/>
      <c r="H224" s="11"/>
      <c r="I224" s="11"/>
      <c r="J224" s="11"/>
      <c r="K224" s="11"/>
      <c r="L224" s="12"/>
      <c r="M224" s="11"/>
      <c r="N224" s="12"/>
      <c r="O224" s="12"/>
      <c r="P224" s="11"/>
      <c r="Q224" s="11"/>
      <c r="R224" s="15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1"/>
      <c r="C225" s="11"/>
      <c r="D225" s="12"/>
      <c r="E225" s="12"/>
      <c r="F225" s="12"/>
      <c r="G225" s="11"/>
      <c r="H225" s="11"/>
      <c r="I225" s="11"/>
      <c r="J225" s="11"/>
      <c r="K225" s="11"/>
      <c r="L225" s="12"/>
      <c r="M225" s="11"/>
      <c r="N225" s="12"/>
      <c r="O225" s="12"/>
      <c r="P225" s="11"/>
      <c r="Q225" s="11"/>
      <c r="R225" s="15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1"/>
      <c r="C226" s="11"/>
      <c r="D226" s="12"/>
      <c r="E226" s="12"/>
      <c r="F226" s="12"/>
      <c r="G226" s="11"/>
      <c r="H226" s="11"/>
      <c r="I226" s="11"/>
      <c r="J226" s="11"/>
      <c r="K226" s="11"/>
      <c r="L226" s="12"/>
      <c r="M226" s="11"/>
      <c r="N226" s="12"/>
      <c r="O226" s="12"/>
      <c r="P226" s="11"/>
      <c r="Q226" s="11"/>
      <c r="R226" s="15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1"/>
      <c r="C227" s="11"/>
      <c r="D227" s="12"/>
      <c r="E227" s="12"/>
      <c r="F227" s="12"/>
      <c r="G227" s="11"/>
      <c r="H227" s="11"/>
      <c r="I227" s="11"/>
      <c r="J227" s="11"/>
      <c r="K227" s="11"/>
      <c r="L227" s="12"/>
      <c r="M227" s="11"/>
      <c r="N227" s="12"/>
      <c r="O227" s="12"/>
      <c r="P227" s="11"/>
      <c r="Q227" s="11"/>
      <c r="R227" s="15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1"/>
      <c r="C228" s="11"/>
      <c r="D228" s="12"/>
      <c r="E228" s="12"/>
      <c r="F228" s="12"/>
      <c r="G228" s="11"/>
      <c r="H228" s="11"/>
      <c r="I228" s="11"/>
      <c r="J228" s="11"/>
      <c r="K228" s="11"/>
      <c r="L228" s="12"/>
      <c r="M228" s="11"/>
      <c r="N228" s="12"/>
      <c r="O228" s="12"/>
      <c r="P228" s="11"/>
      <c r="Q228" s="11"/>
      <c r="R228" s="15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1"/>
      <c r="C229" s="11"/>
      <c r="D229" s="12"/>
      <c r="E229" s="12"/>
      <c r="F229" s="12"/>
      <c r="G229" s="11"/>
      <c r="H229" s="11"/>
      <c r="I229" s="11"/>
      <c r="J229" s="11"/>
      <c r="K229" s="11"/>
      <c r="L229" s="12"/>
      <c r="M229" s="11"/>
      <c r="N229" s="12"/>
      <c r="O229" s="12"/>
      <c r="P229" s="11"/>
      <c r="Q229" s="11"/>
      <c r="R229" s="15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1"/>
      <c r="C230" s="11"/>
      <c r="D230" s="12"/>
      <c r="E230" s="12"/>
      <c r="F230" s="12"/>
      <c r="G230" s="11"/>
      <c r="H230" s="11"/>
      <c r="I230" s="11"/>
      <c r="J230" s="11"/>
      <c r="K230" s="11"/>
      <c r="L230" s="12"/>
      <c r="M230" s="11"/>
      <c r="N230" s="12"/>
      <c r="O230" s="12"/>
      <c r="P230" s="11"/>
      <c r="Q230" s="11"/>
      <c r="R230" s="15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1"/>
      <c r="C231" s="11"/>
      <c r="D231" s="12"/>
      <c r="E231" s="12"/>
      <c r="F231" s="12"/>
      <c r="G231" s="11"/>
      <c r="H231" s="11"/>
      <c r="I231" s="11"/>
      <c r="J231" s="11"/>
      <c r="K231" s="11"/>
      <c r="L231" s="12"/>
      <c r="M231" s="11"/>
      <c r="N231" s="12"/>
      <c r="O231" s="12"/>
      <c r="P231" s="11"/>
      <c r="Q231" s="11"/>
      <c r="R231" s="15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10"/>
      <c r="B232" s="11"/>
      <c r="C232" s="11"/>
      <c r="D232" s="12"/>
      <c r="E232" s="12"/>
      <c r="F232" s="12"/>
      <c r="G232" s="11"/>
      <c r="H232" s="11"/>
      <c r="I232" s="11"/>
      <c r="J232" s="11"/>
      <c r="K232" s="11"/>
      <c r="L232" s="12"/>
      <c r="M232" s="11"/>
      <c r="N232" s="12"/>
      <c r="O232" s="12"/>
      <c r="P232" s="11"/>
      <c r="Q232" s="11"/>
      <c r="R232" s="15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10"/>
      <c r="B233" s="11"/>
      <c r="C233" s="11"/>
      <c r="D233" s="12"/>
      <c r="E233" s="12"/>
      <c r="F233" s="12"/>
      <c r="G233" s="11"/>
      <c r="H233" s="11"/>
      <c r="I233" s="11"/>
      <c r="J233" s="11"/>
      <c r="K233" s="11"/>
      <c r="L233" s="12"/>
      <c r="M233" s="11"/>
      <c r="N233" s="12"/>
      <c r="O233" s="12"/>
      <c r="P233" s="11"/>
      <c r="Q233" s="11"/>
      <c r="R233" s="15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10"/>
      <c r="B234" s="11"/>
      <c r="C234" s="11"/>
      <c r="D234" s="12"/>
      <c r="E234" s="12"/>
      <c r="F234" s="12"/>
      <c r="G234" s="11"/>
      <c r="H234" s="11"/>
      <c r="I234" s="11"/>
      <c r="J234" s="11"/>
      <c r="K234" s="11"/>
      <c r="L234" s="12"/>
      <c r="M234" s="11"/>
      <c r="N234" s="12"/>
      <c r="O234" s="12"/>
      <c r="P234" s="11"/>
      <c r="Q234" s="11"/>
      <c r="R234" s="15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10"/>
      <c r="B235" s="11"/>
      <c r="C235" s="11"/>
      <c r="D235" s="12"/>
      <c r="E235" s="12"/>
      <c r="F235" s="12"/>
      <c r="G235" s="11"/>
      <c r="H235" s="11"/>
      <c r="I235" s="11"/>
      <c r="J235" s="11"/>
      <c r="K235" s="11"/>
      <c r="L235" s="12"/>
      <c r="M235" s="11"/>
      <c r="N235" s="12"/>
      <c r="O235" s="12"/>
      <c r="P235" s="11"/>
      <c r="Q235" s="11"/>
      <c r="R235" s="15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>
      <c r="A236" s="10"/>
      <c r="B236" s="11"/>
      <c r="C236" s="11"/>
      <c r="D236" s="12"/>
      <c r="E236" s="12"/>
      <c r="F236" s="12"/>
      <c r="G236" s="11"/>
      <c r="H236" s="11"/>
      <c r="I236" s="11"/>
      <c r="J236" s="11"/>
      <c r="K236" s="11"/>
      <c r="L236" s="12"/>
      <c r="M236" s="11"/>
      <c r="N236" s="12"/>
      <c r="O236" s="12"/>
      <c r="P236" s="11"/>
      <c r="Q236" s="11"/>
      <c r="R236" s="15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5">
      <c r="A237" s="10"/>
      <c r="B237" s="11"/>
      <c r="C237" s="11"/>
      <c r="D237" s="12"/>
      <c r="E237" s="12"/>
      <c r="F237" s="12"/>
      <c r="G237" s="11"/>
      <c r="H237" s="11"/>
      <c r="I237" s="11"/>
      <c r="J237" s="11"/>
      <c r="K237" s="11"/>
      <c r="L237" s="12"/>
      <c r="M237" s="11"/>
      <c r="N237" s="12"/>
      <c r="O237" s="12"/>
      <c r="P237" s="11"/>
      <c r="Q237" s="11"/>
      <c r="R237" s="15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5">
      <c r="A238" s="10"/>
      <c r="B238" s="11"/>
      <c r="C238" s="11"/>
      <c r="D238" s="12"/>
      <c r="E238" s="12"/>
      <c r="F238" s="12"/>
      <c r="G238" s="11"/>
      <c r="H238" s="11"/>
      <c r="I238" s="11"/>
      <c r="J238" s="11"/>
      <c r="K238" s="11"/>
      <c r="L238" s="12"/>
      <c r="M238" s="11"/>
      <c r="N238" s="12"/>
      <c r="O238" s="12"/>
      <c r="P238" s="11"/>
      <c r="Q238" s="11"/>
      <c r="R238" s="15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5">
      <c r="A239" s="10"/>
      <c r="B239" s="11"/>
      <c r="C239" s="11"/>
      <c r="D239" s="12"/>
      <c r="E239" s="12"/>
      <c r="F239" s="12"/>
      <c r="G239" s="11"/>
      <c r="H239" s="11"/>
      <c r="I239" s="11"/>
      <c r="J239" s="11"/>
      <c r="K239" s="11"/>
      <c r="L239" s="12"/>
      <c r="M239" s="11"/>
      <c r="N239" s="12"/>
      <c r="O239" s="12"/>
      <c r="P239" s="11"/>
      <c r="Q239" s="11"/>
      <c r="R239" s="15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5">
      <c r="A240" s="10"/>
      <c r="B240" s="11"/>
      <c r="C240" s="11"/>
      <c r="D240" s="12"/>
      <c r="E240" s="12"/>
      <c r="F240" s="12"/>
      <c r="G240" s="11"/>
      <c r="H240" s="11"/>
      <c r="I240" s="11"/>
      <c r="J240" s="11"/>
      <c r="K240" s="11"/>
      <c r="L240" s="12"/>
      <c r="M240" s="11"/>
      <c r="N240" s="12"/>
      <c r="O240" s="12"/>
      <c r="P240" s="11"/>
      <c r="Q240" s="11"/>
      <c r="R240" s="15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5">
      <c r="A241" s="10"/>
      <c r="B241" s="11"/>
      <c r="C241" s="11"/>
      <c r="D241" s="12"/>
      <c r="E241" s="12"/>
      <c r="F241" s="12"/>
      <c r="G241" s="11"/>
      <c r="H241" s="11"/>
      <c r="I241" s="11"/>
      <c r="J241" s="11"/>
      <c r="K241" s="11"/>
      <c r="L241" s="12"/>
      <c r="M241" s="11"/>
      <c r="N241" s="12"/>
      <c r="O241" s="12"/>
      <c r="P241" s="11"/>
      <c r="Q241" s="11"/>
      <c r="R241" s="15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5">
      <c r="A242" s="10"/>
      <c r="B242" s="11"/>
      <c r="C242" s="11"/>
      <c r="D242" s="12"/>
      <c r="E242" s="12"/>
      <c r="F242" s="12"/>
      <c r="G242" s="11"/>
      <c r="H242" s="11"/>
      <c r="I242" s="11"/>
      <c r="J242" s="11"/>
      <c r="K242" s="11"/>
      <c r="L242" s="12"/>
      <c r="M242" s="11"/>
      <c r="N242" s="12"/>
      <c r="O242" s="12"/>
      <c r="P242" s="11"/>
      <c r="Q242" s="11"/>
      <c r="R242" s="15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5">
      <c r="A243" s="10"/>
      <c r="B243" s="11"/>
      <c r="C243" s="11"/>
      <c r="D243" s="12"/>
      <c r="E243" s="12"/>
      <c r="F243" s="12"/>
      <c r="G243" s="11"/>
      <c r="H243" s="11"/>
      <c r="I243" s="11"/>
      <c r="J243" s="11"/>
      <c r="K243" s="11"/>
      <c r="L243" s="12"/>
      <c r="M243" s="11"/>
      <c r="N243" s="12"/>
      <c r="O243" s="12"/>
      <c r="P243" s="11"/>
      <c r="Q243" s="11"/>
      <c r="R243" s="15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5">
      <c r="A244" s="10"/>
      <c r="B244" s="11"/>
      <c r="C244" s="11"/>
      <c r="D244" s="12"/>
      <c r="E244" s="12"/>
      <c r="F244" s="12"/>
      <c r="G244" s="11"/>
      <c r="H244" s="11"/>
      <c r="I244" s="11"/>
      <c r="J244" s="11"/>
      <c r="K244" s="11"/>
      <c r="L244" s="12"/>
      <c r="M244" s="11"/>
      <c r="N244" s="12"/>
      <c r="O244" s="12"/>
      <c r="P244" s="11"/>
      <c r="Q244" s="11"/>
      <c r="R244" s="15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5">
      <c r="A245" s="10"/>
      <c r="B245" s="11"/>
      <c r="C245" s="11"/>
      <c r="D245" s="12"/>
      <c r="E245" s="12"/>
      <c r="F245" s="12"/>
      <c r="G245" s="11"/>
      <c r="H245" s="11"/>
      <c r="I245" s="11"/>
      <c r="J245" s="11"/>
      <c r="K245" s="11"/>
      <c r="L245" s="12"/>
      <c r="M245" s="11"/>
      <c r="N245" s="12"/>
      <c r="O245" s="12"/>
      <c r="P245" s="11"/>
      <c r="Q245" s="11"/>
      <c r="R245" s="15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5">
      <c r="A246" s="10"/>
      <c r="B246" s="11"/>
      <c r="C246" s="11"/>
      <c r="D246" s="12"/>
      <c r="E246" s="12"/>
      <c r="F246" s="12"/>
      <c r="G246" s="11"/>
      <c r="H246" s="11"/>
      <c r="I246" s="11"/>
      <c r="J246" s="11"/>
      <c r="K246" s="11"/>
      <c r="L246" s="12"/>
      <c r="M246" s="11"/>
      <c r="N246" s="12"/>
      <c r="O246" s="12"/>
      <c r="P246" s="11"/>
      <c r="Q246" s="11"/>
      <c r="R246" s="15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5">
      <c r="A247" s="10"/>
      <c r="B247" s="11"/>
      <c r="C247" s="11"/>
      <c r="D247" s="12"/>
      <c r="E247" s="12"/>
      <c r="F247" s="12"/>
      <c r="G247" s="11"/>
      <c r="H247" s="11"/>
      <c r="I247" s="11"/>
      <c r="J247" s="11"/>
      <c r="K247" s="11"/>
      <c r="L247" s="12"/>
      <c r="M247" s="11"/>
      <c r="N247" s="12"/>
      <c r="O247" s="12"/>
      <c r="P247" s="11"/>
      <c r="Q247" s="11"/>
      <c r="R247" s="15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5">
      <c r="A248" s="10"/>
      <c r="B248" s="11"/>
      <c r="C248" s="11"/>
      <c r="D248" s="12"/>
      <c r="E248" s="12"/>
      <c r="F248" s="12"/>
      <c r="G248" s="11"/>
      <c r="H248" s="11"/>
      <c r="I248" s="11"/>
      <c r="J248" s="11"/>
      <c r="K248" s="11"/>
      <c r="L248" s="12"/>
      <c r="M248" s="11"/>
      <c r="N248" s="12"/>
      <c r="O248" s="12"/>
      <c r="P248" s="11"/>
      <c r="Q248" s="11"/>
      <c r="R248" s="15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5">
      <c r="A249" s="10"/>
      <c r="B249" s="11"/>
      <c r="C249" s="11"/>
      <c r="D249" s="12"/>
      <c r="E249" s="12"/>
      <c r="F249" s="12"/>
      <c r="G249" s="11"/>
      <c r="H249" s="11"/>
      <c r="I249" s="11"/>
      <c r="J249" s="11"/>
      <c r="K249" s="11"/>
      <c r="L249" s="12"/>
      <c r="M249" s="11"/>
      <c r="N249" s="12"/>
      <c r="O249" s="12"/>
      <c r="P249" s="11"/>
      <c r="Q249" s="11"/>
      <c r="R249" s="15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5">
      <c r="A250" s="10"/>
      <c r="B250" s="11"/>
      <c r="C250" s="11"/>
      <c r="D250" s="12"/>
      <c r="E250" s="12"/>
      <c r="F250" s="12"/>
      <c r="G250" s="11"/>
      <c r="H250" s="11"/>
      <c r="I250" s="11"/>
      <c r="J250" s="11"/>
      <c r="K250" s="11"/>
      <c r="L250" s="12"/>
      <c r="M250" s="11"/>
      <c r="N250" s="12"/>
      <c r="O250" s="12"/>
      <c r="P250" s="11"/>
      <c r="Q250" s="11"/>
      <c r="R250" s="15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5">
      <c r="A251" s="10"/>
      <c r="B251" s="11"/>
      <c r="C251" s="11"/>
      <c r="D251" s="12"/>
      <c r="E251" s="12"/>
      <c r="F251" s="12"/>
      <c r="G251" s="11"/>
      <c r="H251" s="11"/>
      <c r="I251" s="11"/>
      <c r="J251" s="11"/>
      <c r="K251" s="11"/>
      <c r="L251" s="12"/>
      <c r="M251" s="11"/>
      <c r="N251" s="12"/>
      <c r="O251" s="12"/>
      <c r="P251" s="11"/>
      <c r="Q251" s="11"/>
      <c r="R251" s="15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5">
      <c r="A252" s="10"/>
      <c r="B252" s="11"/>
      <c r="C252" s="11"/>
      <c r="D252" s="12"/>
      <c r="E252" s="12"/>
      <c r="F252" s="12"/>
      <c r="G252" s="11"/>
      <c r="H252" s="11"/>
      <c r="I252" s="11"/>
      <c r="J252" s="11"/>
      <c r="K252" s="11"/>
      <c r="L252" s="12"/>
      <c r="M252" s="11"/>
      <c r="N252" s="12"/>
      <c r="O252" s="12"/>
      <c r="P252" s="11"/>
      <c r="Q252" s="11"/>
      <c r="R252" s="15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5">
      <c r="A253" s="10"/>
      <c r="B253" s="11"/>
      <c r="C253" s="11"/>
      <c r="D253" s="12"/>
      <c r="E253" s="12"/>
      <c r="F253" s="12"/>
      <c r="G253" s="11"/>
      <c r="H253" s="11"/>
      <c r="I253" s="11"/>
      <c r="J253" s="11"/>
      <c r="K253" s="11"/>
      <c r="L253" s="12"/>
      <c r="M253" s="11"/>
      <c r="N253" s="12"/>
      <c r="O253" s="12"/>
      <c r="P253" s="11"/>
      <c r="Q253" s="11"/>
      <c r="R253" s="15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5">
      <c r="A254" s="10"/>
      <c r="B254" s="11"/>
      <c r="C254" s="11"/>
      <c r="D254" s="12"/>
      <c r="E254" s="12"/>
      <c r="F254" s="12"/>
      <c r="G254" s="11"/>
      <c r="H254" s="11"/>
      <c r="I254" s="11"/>
      <c r="J254" s="11"/>
      <c r="K254" s="11"/>
      <c r="L254" s="12"/>
      <c r="M254" s="11"/>
      <c r="N254" s="12"/>
      <c r="O254" s="12"/>
      <c r="P254" s="11"/>
      <c r="Q254" s="11"/>
      <c r="R254" s="15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5">
      <c r="A255" s="10"/>
      <c r="B255" s="11"/>
      <c r="C255" s="11"/>
      <c r="D255" s="12"/>
      <c r="E255" s="12"/>
      <c r="F255" s="12"/>
      <c r="G255" s="11"/>
      <c r="H255" s="11"/>
      <c r="I255" s="11"/>
      <c r="J255" s="11"/>
      <c r="K255" s="11"/>
      <c r="L255" s="12"/>
      <c r="M255" s="11"/>
      <c r="N255" s="12"/>
      <c r="O255" s="12"/>
      <c r="P255" s="11"/>
      <c r="Q255" s="11"/>
      <c r="R255" s="15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5">
      <c r="A256" s="10"/>
      <c r="B256" s="11"/>
      <c r="C256" s="11"/>
      <c r="D256" s="12"/>
      <c r="E256" s="12"/>
      <c r="F256" s="12"/>
      <c r="G256" s="11"/>
      <c r="H256" s="11"/>
      <c r="I256" s="11"/>
      <c r="J256" s="11"/>
      <c r="K256" s="11"/>
      <c r="L256" s="12"/>
      <c r="M256" s="11"/>
      <c r="N256" s="12"/>
      <c r="O256" s="12"/>
      <c r="P256" s="11"/>
      <c r="Q256" s="11"/>
      <c r="R256" s="15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5">
      <c r="A257" s="10"/>
      <c r="B257" s="11"/>
      <c r="C257" s="11"/>
      <c r="D257" s="12"/>
      <c r="E257" s="12"/>
      <c r="F257" s="12"/>
      <c r="G257" s="11"/>
      <c r="H257" s="11"/>
      <c r="I257" s="11"/>
      <c r="J257" s="11"/>
      <c r="K257" s="11"/>
      <c r="L257" s="12"/>
      <c r="M257" s="11"/>
      <c r="N257" s="12"/>
      <c r="O257" s="12"/>
      <c r="P257" s="11"/>
      <c r="Q257" s="11"/>
      <c r="R257" s="15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5">
      <c r="A258" s="10"/>
      <c r="B258" s="11"/>
      <c r="C258" s="11"/>
      <c r="D258" s="12"/>
      <c r="E258" s="12"/>
      <c r="F258" s="12"/>
      <c r="G258" s="11"/>
      <c r="H258" s="11"/>
      <c r="I258" s="11"/>
      <c r="J258" s="11"/>
      <c r="K258" s="11"/>
      <c r="L258" s="12"/>
      <c r="M258" s="11"/>
      <c r="N258" s="12"/>
      <c r="O258" s="12"/>
      <c r="P258" s="11"/>
      <c r="Q258" s="11"/>
      <c r="R258" s="15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5">
      <c r="A259" s="10"/>
      <c r="B259" s="11"/>
      <c r="C259" s="11"/>
      <c r="D259" s="12"/>
      <c r="E259" s="12"/>
      <c r="F259" s="12"/>
      <c r="G259" s="11"/>
      <c r="H259" s="11"/>
      <c r="I259" s="11"/>
      <c r="J259" s="11"/>
      <c r="K259" s="11"/>
      <c r="L259" s="12"/>
      <c r="M259" s="11"/>
      <c r="N259" s="12"/>
      <c r="O259" s="12"/>
      <c r="P259" s="11"/>
      <c r="Q259" s="11"/>
      <c r="R259" s="15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5">
      <c r="A260" s="10"/>
      <c r="B260" s="11"/>
      <c r="C260" s="11"/>
      <c r="D260" s="12"/>
      <c r="E260" s="12"/>
      <c r="F260" s="12"/>
      <c r="G260" s="11"/>
      <c r="H260" s="11"/>
      <c r="I260" s="11"/>
      <c r="J260" s="11"/>
      <c r="K260" s="11"/>
      <c r="L260" s="12"/>
      <c r="M260" s="11"/>
      <c r="N260" s="12"/>
      <c r="O260" s="12"/>
      <c r="P260" s="11"/>
      <c r="Q260" s="11"/>
      <c r="R260" s="15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5">
      <c r="A261" s="10"/>
      <c r="B261" s="11"/>
      <c r="C261" s="11"/>
      <c r="D261" s="12"/>
      <c r="E261" s="12"/>
      <c r="F261" s="12"/>
      <c r="G261" s="11"/>
      <c r="H261" s="11"/>
      <c r="I261" s="11"/>
      <c r="J261" s="11"/>
      <c r="K261" s="11"/>
      <c r="L261" s="12"/>
      <c r="M261" s="11"/>
      <c r="N261" s="12"/>
      <c r="O261" s="12"/>
      <c r="P261" s="11"/>
      <c r="Q261" s="11"/>
      <c r="R261" s="15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5">
      <c r="A262" s="10"/>
      <c r="B262" s="11"/>
      <c r="C262" s="11"/>
      <c r="D262" s="12"/>
      <c r="E262" s="12"/>
      <c r="F262" s="12"/>
      <c r="G262" s="11"/>
      <c r="H262" s="11"/>
      <c r="I262" s="11"/>
      <c r="J262" s="11"/>
      <c r="K262" s="11"/>
      <c r="L262" s="12"/>
      <c r="M262" s="11"/>
      <c r="N262" s="12"/>
      <c r="O262" s="12"/>
      <c r="P262" s="11"/>
      <c r="Q262" s="11"/>
      <c r="R262" s="15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5">
      <c r="A263" s="10"/>
      <c r="B263" s="11"/>
      <c r="C263" s="11"/>
      <c r="D263" s="12"/>
      <c r="E263" s="12"/>
      <c r="F263" s="12"/>
      <c r="G263" s="11"/>
      <c r="H263" s="11"/>
      <c r="I263" s="11"/>
      <c r="J263" s="11"/>
      <c r="K263" s="11"/>
      <c r="L263" s="12"/>
      <c r="M263" s="11"/>
      <c r="N263" s="12"/>
      <c r="O263" s="12"/>
      <c r="P263" s="11"/>
      <c r="Q263" s="11"/>
      <c r="R263" s="15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5">
      <c r="A264" s="10"/>
      <c r="B264" s="11"/>
      <c r="C264" s="11"/>
      <c r="D264" s="12"/>
      <c r="E264" s="12"/>
      <c r="F264" s="12"/>
      <c r="G264" s="11"/>
      <c r="H264" s="11"/>
      <c r="I264" s="11"/>
      <c r="J264" s="11"/>
      <c r="K264" s="11"/>
      <c r="L264" s="12"/>
      <c r="M264" s="11"/>
      <c r="N264" s="12"/>
      <c r="O264" s="12"/>
      <c r="P264" s="11"/>
      <c r="Q264" s="11"/>
      <c r="R264" s="15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5">
      <c r="A265" s="10"/>
      <c r="B265" s="11"/>
      <c r="C265" s="11"/>
      <c r="D265" s="12"/>
      <c r="E265" s="12"/>
      <c r="F265" s="12"/>
      <c r="G265" s="11"/>
      <c r="H265" s="11"/>
      <c r="I265" s="11"/>
      <c r="J265" s="11"/>
      <c r="K265" s="11"/>
      <c r="L265" s="12"/>
      <c r="M265" s="11"/>
      <c r="N265" s="12"/>
      <c r="O265" s="12"/>
      <c r="P265" s="11"/>
      <c r="Q265" s="11"/>
      <c r="R265" s="15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5">
      <c r="A266" s="10"/>
      <c r="B266" s="11"/>
      <c r="C266" s="11"/>
      <c r="D266" s="12"/>
      <c r="E266" s="12"/>
      <c r="F266" s="12"/>
      <c r="G266" s="11"/>
      <c r="H266" s="11"/>
      <c r="I266" s="11"/>
      <c r="J266" s="11"/>
      <c r="K266" s="11"/>
      <c r="L266" s="12"/>
      <c r="M266" s="11"/>
      <c r="N266" s="12"/>
      <c r="O266" s="12"/>
      <c r="P266" s="11"/>
      <c r="Q266" s="11"/>
      <c r="R266" s="15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5">
      <c r="A267" s="10"/>
      <c r="B267" s="11"/>
      <c r="C267" s="11"/>
      <c r="D267" s="12"/>
      <c r="E267" s="12"/>
      <c r="F267" s="12"/>
      <c r="G267" s="11"/>
      <c r="H267" s="11"/>
      <c r="I267" s="11"/>
      <c r="J267" s="11"/>
      <c r="K267" s="11"/>
      <c r="L267" s="12"/>
      <c r="M267" s="11"/>
      <c r="N267" s="12"/>
      <c r="O267" s="12"/>
      <c r="P267" s="11"/>
      <c r="Q267" s="11"/>
      <c r="R267" s="15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5">
      <c r="A268" s="10"/>
      <c r="B268" s="11"/>
      <c r="C268" s="11"/>
      <c r="D268" s="12"/>
      <c r="E268" s="12"/>
      <c r="F268" s="12"/>
      <c r="G268" s="11"/>
      <c r="H268" s="11"/>
      <c r="I268" s="11"/>
      <c r="J268" s="11"/>
      <c r="K268" s="11"/>
      <c r="L268" s="12"/>
      <c r="M268" s="11"/>
      <c r="N268" s="12"/>
      <c r="O268" s="12"/>
      <c r="P268" s="11"/>
      <c r="Q268" s="11"/>
      <c r="R268" s="15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5">
      <c r="A269" s="10"/>
      <c r="B269" s="11"/>
      <c r="C269" s="11"/>
      <c r="D269" s="12"/>
      <c r="E269" s="12"/>
      <c r="F269" s="12"/>
      <c r="G269" s="11"/>
      <c r="H269" s="11"/>
      <c r="I269" s="11"/>
      <c r="J269" s="11"/>
      <c r="K269" s="11"/>
      <c r="L269" s="12"/>
      <c r="M269" s="11"/>
      <c r="N269" s="12"/>
      <c r="O269" s="12"/>
      <c r="P269" s="11"/>
      <c r="Q269" s="11"/>
      <c r="R269" s="15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5">
      <c r="A270" s="10"/>
      <c r="B270" s="11"/>
      <c r="C270" s="11"/>
      <c r="D270" s="12"/>
      <c r="E270" s="12"/>
      <c r="F270" s="12"/>
      <c r="G270" s="11"/>
      <c r="H270" s="11"/>
      <c r="I270" s="11"/>
      <c r="J270" s="11"/>
      <c r="K270" s="11"/>
      <c r="L270" s="12"/>
      <c r="M270" s="11"/>
      <c r="N270" s="12"/>
      <c r="O270" s="12"/>
      <c r="P270" s="11"/>
      <c r="Q270" s="11"/>
      <c r="R270" s="15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5">
      <c r="A271" s="10"/>
      <c r="B271" s="11"/>
      <c r="C271" s="11"/>
      <c r="D271" s="12"/>
      <c r="E271" s="12"/>
      <c r="F271" s="12"/>
      <c r="G271" s="11"/>
      <c r="H271" s="11"/>
      <c r="I271" s="11"/>
      <c r="J271" s="11"/>
      <c r="K271" s="11"/>
      <c r="L271" s="12"/>
      <c r="M271" s="11"/>
      <c r="N271" s="12"/>
      <c r="O271" s="12"/>
      <c r="P271" s="11"/>
      <c r="Q271" s="11"/>
      <c r="R271" s="15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5">
      <c r="A272" s="10"/>
      <c r="B272" s="11"/>
      <c r="C272" s="11"/>
      <c r="D272" s="12"/>
      <c r="E272" s="12"/>
      <c r="F272" s="12"/>
      <c r="G272" s="11"/>
      <c r="H272" s="11"/>
      <c r="I272" s="11"/>
      <c r="J272" s="11"/>
      <c r="K272" s="11"/>
      <c r="L272" s="12"/>
      <c r="M272" s="11"/>
      <c r="N272" s="12"/>
      <c r="O272" s="12"/>
      <c r="P272" s="11"/>
      <c r="Q272" s="11"/>
      <c r="R272" s="15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5">
      <c r="A273" s="10"/>
      <c r="B273" s="11"/>
      <c r="C273" s="11"/>
      <c r="D273" s="12"/>
      <c r="E273" s="12"/>
      <c r="F273" s="12"/>
      <c r="G273" s="11"/>
      <c r="H273" s="11"/>
      <c r="I273" s="11"/>
      <c r="J273" s="11"/>
      <c r="K273" s="11"/>
      <c r="L273" s="12"/>
      <c r="M273" s="11"/>
      <c r="N273" s="12"/>
      <c r="O273" s="12"/>
      <c r="P273" s="11"/>
      <c r="Q273" s="11"/>
      <c r="R273" s="15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5">
      <c r="A274" s="10"/>
      <c r="B274" s="11"/>
      <c r="C274" s="11"/>
      <c r="D274" s="12"/>
      <c r="E274" s="12"/>
      <c r="F274" s="12"/>
      <c r="G274" s="11"/>
      <c r="H274" s="11"/>
      <c r="I274" s="11"/>
      <c r="J274" s="11"/>
      <c r="K274" s="11"/>
      <c r="L274" s="12"/>
      <c r="M274" s="11"/>
      <c r="N274" s="12"/>
      <c r="O274" s="12"/>
      <c r="P274" s="11"/>
      <c r="Q274" s="11"/>
      <c r="R274" s="15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5">
      <c r="A275" s="10"/>
      <c r="B275" s="11"/>
      <c r="C275" s="11"/>
      <c r="D275" s="12"/>
      <c r="E275" s="12"/>
      <c r="F275" s="12"/>
      <c r="G275" s="11"/>
      <c r="H275" s="11"/>
      <c r="I275" s="11"/>
      <c r="J275" s="11"/>
      <c r="K275" s="11"/>
      <c r="L275" s="12"/>
      <c r="M275" s="11"/>
      <c r="N275" s="12"/>
      <c r="O275" s="12"/>
      <c r="P275" s="11"/>
      <c r="Q275" s="11"/>
      <c r="R275" s="15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5">
      <c r="A276" s="10"/>
      <c r="B276" s="11"/>
      <c r="C276" s="11"/>
      <c r="D276" s="12"/>
      <c r="E276" s="12"/>
      <c r="F276" s="12"/>
      <c r="G276" s="11"/>
      <c r="H276" s="11"/>
      <c r="I276" s="11"/>
      <c r="J276" s="11"/>
      <c r="K276" s="11"/>
      <c r="L276" s="12"/>
      <c r="M276" s="11"/>
      <c r="N276" s="12"/>
      <c r="O276" s="12"/>
      <c r="P276" s="11"/>
      <c r="Q276" s="11"/>
      <c r="R276" s="15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5">
      <c r="A277" s="10"/>
      <c r="B277" s="11"/>
      <c r="C277" s="11"/>
      <c r="D277" s="12"/>
      <c r="E277" s="12"/>
      <c r="F277" s="12"/>
      <c r="G277" s="11"/>
      <c r="H277" s="11"/>
      <c r="I277" s="11"/>
      <c r="J277" s="11"/>
      <c r="K277" s="11"/>
      <c r="L277" s="12"/>
      <c r="M277" s="11"/>
      <c r="N277" s="12"/>
      <c r="O277" s="12"/>
      <c r="P277" s="11"/>
      <c r="Q277" s="11"/>
      <c r="R277" s="15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5">
      <c r="A278" s="10"/>
      <c r="B278" s="11"/>
      <c r="C278" s="11"/>
      <c r="D278" s="12"/>
      <c r="E278" s="12"/>
      <c r="F278" s="12"/>
      <c r="G278" s="11"/>
      <c r="H278" s="11"/>
      <c r="I278" s="11"/>
      <c r="J278" s="11"/>
      <c r="K278" s="11"/>
      <c r="L278" s="12"/>
      <c r="M278" s="11"/>
      <c r="N278" s="12"/>
      <c r="O278" s="12"/>
      <c r="P278" s="11"/>
      <c r="Q278" s="11"/>
      <c r="R278" s="15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5">
      <c r="A279" s="10"/>
      <c r="B279" s="11"/>
      <c r="C279" s="11"/>
      <c r="D279" s="12"/>
      <c r="E279" s="12"/>
      <c r="F279" s="12"/>
      <c r="G279" s="11"/>
      <c r="H279" s="11"/>
      <c r="I279" s="11"/>
      <c r="J279" s="11"/>
      <c r="K279" s="11"/>
      <c r="L279" s="12"/>
      <c r="M279" s="11"/>
      <c r="N279" s="12"/>
      <c r="O279" s="12"/>
      <c r="P279" s="11"/>
      <c r="Q279" s="11"/>
      <c r="R279" s="15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5">
      <c r="A280" s="10"/>
      <c r="B280" s="11"/>
      <c r="C280" s="11"/>
      <c r="D280" s="12"/>
      <c r="E280" s="12"/>
      <c r="F280" s="12"/>
      <c r="G280" s="11"/>
      <c r="H280" s="11"/>
      <c r="I280" s="11"/>
      <c r="J280" s="11"/>
      <c r="K280" s="11"/>
      <c r="L280" s="12"/>
      <c r="M280" s="11"/>
      <c r="N280" s="12"/>
      <c r="O280" s="12"/>
      <c r="P280" s="11"/>
      <c r="Q280" s="11"/>
      <c r="R280" s="15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5">
      <c r="A281" s="10"/>
      <c r="B281" s="11"/>
      <c r="C281" s="11"/>
      <c r="D281" s="12"/>
      <c r="E281" s="12"/>
      <c r="F281" s="12"/>
      <c r="G281" s="11"/>
      <c r="H281" s="11"/>
      <c r="I281" s="11"/>
      <c r="J281" s="11"/>
      <c r="K281" s="11"/>
      <c r="L281" s="12"/>
      <c r="M281" s="11"/>
      <c r="N281" s="12"/>
      <c r="O281" s="12"/>
      <c r="P281" s="11"/>
      <c r="Q281" s="11"/>
      <c r="R281" s="15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5">
      <c r="A282" s="10"/>
      <c r="B282" s="11"/>
      <c r="C282" s="11"/>
      <c r="D282" s="12"/>
      <c r="E282" s="12"/>
      <c r="F282" s="12"/>
      <c r="G282" s="11"/>
      <c r="H282" s="11"/>
      <c r="I282" s="11"/>
      <c r="J282" s="11"/>
      <c r="K282" s="11"/>
      <c r="L282" s="12"/>
      <c r="M282" s="11"/>
      <c r="N282" s="12"/>
      <c r="O282" s="12"/>
      <c r="P282" s="11"/>
      <c r="Q282" s="11"/>
      <c r="R282" s="15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5">
      <c r="A283" s="10"/>
      <c r="B283" s="11"/>
      <c r="C283" s="11"/>
      <c r="D283" s="12"/>
      <c r="E283" s="12"/>
      <c r="F283" s="12"/>
      <c r="G283" s="11"/>
      <c r="H283" s="11"/>
      <c r="I283" s="11"/>
      <c r="J283" s="11"/>
      <c r="K283" s="11"/>
      <c r="L283" s="12"/>
      <c r="M283" s="11"/>
      <c r="N283" s="12"/>
      <c r="O283" s="12"/>
      <c r="P283" s="11"/>
      <c r="Q283" s="11"/>
      <c r="R283" s="15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5">
      <c r="A284" s="10"/>
      <c r="B284" s="11"/>
      <c r="C284" s="11"/>
      <c r="D284" s="12"/>
      <c r="E284" s="12"/>
      <c r="F284" s="12"/>
      <c r="G284" s="11"/>
      <c r="H284" s="11"/>
      <c r="I284" s="11"/>
      <c r="J284" s="11"/>
      <c r="K284" s="11"/>
      <c r="L284" s="12"/>
      <c r="M284" s="11"/>
      <c r="N284" s="12"/>
      <c r="O284" s="12"/>
      <c r="P284" s="11"/>
      <c r="Q284" s="11"/>
      <c r="R284" s="15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5">
      <c r="A285" s="10"/>
      <c r="B285" s="11"/>
      <c r="C285" s="11"/>
      <c r="D285" s="12"/>
      <c r="E285" s="12"/>
      <c r="F285" s="12"/>
      <c r="G285" s="11"/>
      <c r="H285" s="11"/>
      <c r="I285" s="11"/>
      <c r="J285" s="11"/>
      <c r="K285" s="11"/>
      <c r="L285" s="12"/>
      <c r="M285" s="11"/>
      <c r="N285" s="12"/>
      <c r="O285" s="12"/>
      <c r="P285" s="11"/>
      <c r="Q285" s="11"/>
      <c r="R285" s="15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5">
      <c r="A286" s="10"/>
      <c r="B286" s="11"/>
      <c r="C286" s="11"/>
      <c r="D286" s="12"/>
      <c r="E286" s="12"/>
      <c r="F286" s="12"/>
      <c r="G286" s="11"/>
      <c r="H286" s="11"/>
      <c r="I286" s="11"/>
      <c r="J286" s="11"/>
      <c r="K286" s="11"/>
      <c r="L286" s="12"/>
      <c r="M286" s="11"/>
      <c r="N286" s="12"/>
      <c r="O286" s="12"/>
      <c r="P286" s="11"/>
      <c r="Q286" s="11"/>
      <c r="R286" s="15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5">
      <c r="A287" s="10"/>
      <c r="B287" s="11"/>
      <c r="C287" s="11"/>
      <c r="D287" s="12"/>
      <c r="E287" s="12"/>
      <c r="F287" s="12"/>
      <c r="G287" s="11"/>
      <c r="H287" s="11"/>
      <c r="I287" s="11"/>
      <c r="J287" s="11"/>
      <c r="K287" s="11"/>
      <c r="L287" s="12"/>
      <c r="M287" s="11"/>
      <c r="N287" s="12"/>
      <c r="O287" s="12"/>
      <c r="P287" s="11"/>
      <c r="Q287" s="11"/>
      <c r="R287" s="15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5">
      <c r="A288" s="10"/>
      <c r="B288" s="11"/>
      <c r="C288" s="11"/>
      <c r="D288" s="12"/>
      <c r="E288" s="12"/>
      <c r="F288" s="12"/>
      <c r="G288" s="11"/>
      <c r="H288" s="11"/>
      <c r="I288" s="11"/>
      <c r="J288" s="11"/>
      <c r="K288" s="11"/>
      <c r="L288" s="12"/>
      <c r="M288" s="11"/>
      <c r="N288" s="12"/>
      <c r="O288" s="12"/>
      <c r="P288" s="11"/>
      <c r="Q288" s="11"/>
      <c r="R288" s="15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5">
      <c r="A289" s="10"/>
      <c r="B289" s="11"/>
      <c r="C289" s="11"/>
      <c r="D289" s="12"/>
      <c r="E289" s="12"/>
      <c r="F289" s="12"/>
      <c r="G289" s="11"/>
      <c r="H289" s="11"/>
      <c r="I289" s="11"/>
      <c r="J289" s="11"/>
      <c r="K289" s="11"/>
      <c r="L289" s="12"/>
      <c r="M289" s="11"/>
      <c r="N289" s="12"/>
      <c r="O289" s="12"/>
      <c r="P289" s="11"/>
      <c r="Q289" s="11"/>
      <c r="R289" s="15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5">
      <c r="A290" s="10"/>
      <c r="B290" s="11"/>
      <c r="C290" s="11"/>
      <c r="D290" s="12"/>
      <c r="E290" s="12"/>
      <c r="F290" s="12"/>
      <c r="G290" s="11"/>
      <c r="H290" s="11"/>
      <c r="I290" s="11"/>
      <c r="J290" s="11"/>
      <c r="K290" s="11"/>
      <c r="L290" s="12"/>
      <c r="M290" s="11"/>
      <c r="N290" s="12"/>
      <c r="O290" s="12"/>
      <c r="P290" s="11"/>
      <c r="Q290" s="11"/>
      <c r="R290" s="15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5">
      <c r="A291" s="10"/>
      <c r="B291" s="11"/>
      <c r="C291" s="11"/>
      <c r="D291" s="12"/>
      <c r="E291" s="12"/>
      <c r="F291" s="12"/>
      <c r="G291" s="11"/>
      <c r="H291" s="11"/>
      <c r="I291" s="11"/>
      <c r="J291" s="11"/>
      <c r="K291" s="11"/>
      <c r="L291" s="12"/>
      <c r="M291" s="11"/>
      <c r="N291" s="12"/>
      <c r="O291" s="12"/>
      <c r="P291" s="11"/>
      <c r="Q291" s="11"/>
      <c r="R291" s="15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5">
      <c r="A292" s="10"/>
      <c r="B292" s="11"/>
      <c r="C292" s="11"/>
      <c r="D292" s="12"/>
      <c r="E292" s="12"/>
      <c r="F292" s="12"/>
      <c r="G292" s="11"/>
      <c r="H292" s="11"/>
      <c r="I292" s="11"/>
      <c r="J292" s="11"/>
      <c r="K292" s="11"/>
      <c r="L292" s="12"/>
      <c r="M292" s="11"/>
      <c r="N292" s="12"/>
      <c r="O292" s="12"/>
      <c r="P292" s="11"/>
      <c r="Q292" s="11"/>
      <c r="R292" s="15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5">
      <c r="A293" s="10"/>
      <c r="B293" s="11"/>
      <c r="C293" s="11"/>
      <c r="D293" s="12"/>
      <c r="E293" s="12"/>
      <c r="F293" s="12"/>
      <c r="G293" s="11"/>
      <c r="H293" s="11"/>
      <c r="I293" s="11"/>
      <c r="J293" s="11"/>
      <c r="K293" s="11"/>
      <c r="L293" s="12"/>
      <c r="M293" s="11"/>
      <c r="N293" s="12"/>
      <c r="O293" s="12"/>
      <c r="P293" s="11"/>
      <c r="Q293" s="11"/>
      <c r="R293" s="15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5">
      <c r="A294" s="10"/>
      <c r="B294" s="11"/>
      <c r="C294" s="11"/>
      <c r="D294" s="12"/>
      <c r="E294" s="12"/>
      <c r="F294" s="12"/>
      <c r="G294" s="11"/>
      <c r="H294" s="11"/>
      <c r="I294" s="11"/>
      <c r="J294" s="11"/>
      <c r="K294" s="11"/>
      <c r="L294" s="12"/>
      <c r="M294" s="11"/>
      <c r="N294" s="12"/>
      <c r="O294" s="12"/>
      <c r="P294" s="11"/>
      <c r="Q294" s="11"/>
      <c r="R294" s="15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5">
      <c r="A295" s="10"/>
      <c r="B295" s="11"/>
      <c r="C295" s="11"/>
      <c r="D295" s="12"/>
      <c r="E295" s="12"/>
      <c r="F295" s="12"/>
      <c r="G295" s="11"/>
      <c r="H295" s="11"/>
      <c r="I295" s="11"/>
      <c r="J295" s="11"/>
      <c r="K295" s="11"/>
      <c r="L295" s="12"/>
      <c r="M295" s="11"/>
      <c r="N295" s="12"/>
      <c r="O295" s="12"/>
      <c r="P295" s="11"/>
      <c r="Q295" s="11"/>
      <c r="R295" s="15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5">
      <c r="A296" s="10"/>
      <c r="B296" s="11"/>
      <c r="C296" s="11"/>
      <c r="D296" s="12"/>
      <c r="E296" s="12"/>
      <c r="F296" s="12"/>
      <c r="G296" s="11"/>
      <c r="H296" s="11"/>
      <c r="I296" s="11"/>
      <c r="J296" s="11"/>
      <c r="K296" s="11"/>
      <c r="L296" s="12"/>
      <c r="M296" s="11"/>
      <c r="N296" s="12"/>
      <c r="O296" s="12"/>
      <c r="P296" s="11"/>
      <c r="Q296" s="11"/>
      <c r="R296" s="15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5">
      <c r="A297" s="10"/>
      <c r="B297" s="11"/>
      <c r="C297" s="11"/>
      <c r="D297" s="12"/>
      <c r="E297" s="12"/>
      <c r="F297" s="12"/>
      <c r="G297" s="11"/>
      <c r="H297" s="11"/>
      <c r="I297" s="11"/>
      <c r="J297" s="11"/>
      <c r="K297" s="11"/>
      <c r="L297" s="12"/>
      <c r="M297" s="11"/>
      <c r="N297" s="12"/>
      <c r="O297" s="12"/>
      <c r="P297" s="11"/>
      <c r="Q297" s="11"/>
      <c r="R297" s="15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5">
      <c r="A298" s="10"/>
      <c r="B298" s="11"/>
      <c r="C298" s="11"/>
      <c r="D298" s="12"/>
      <c r="E298" s="12"/>
      <c r="F298" s="12"/>
      <c r="G298" s="11"/>
      <c r="H298" s="11"/>
      <c r="I298" s="11"/>
      <c r="J298" s="11"/>
      <c r="K298" s="11"/>
      <c r="L298" s="12"/>
      <c r="M298" s="11"/>
      <c r="N298" s="12"/>
      <c r="O298" s="12"/>
      <c r="P298" s="11"/>
      <c r="Q298" s="11"/>
      <c r="R298" s="15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5">
      <c r="A299" s="10"/>
      <c r="B299" s="11"/>
      <c r="C299" s="11"/>
      <c r="D299" s="12"/>
      <c r="E299" s="12"/>
      <c r="F299" s="12"/>
      <c r="G299" s="11"/>
      <c r="H299" s="11"/>
      <c r="I299" s="11"/>
      <c r="J299" s="11"/>
      <c r="K299" s="11"/>
      <c r="L299" s="12"/>
      <c r="M299" s="11"/>
      <c r="N299" s="12"/>
      <c r="O299" s="12"/>
      <c r="P299" s="11"/>
      <c r="Q299" s="11"/>
      <c r="R299" s="15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5">
      <c r="A300" s="10"/>
      <c r="B300" s="11"/>
      <c r="C300" s="11"/>
      <c r="D300" s="12"/>
      <c r="E300" s="12"/>
      <c r="F300" s="12"/>
      <c r="G300" s="11"/>
      <c r="H300" s="11"/>
      <c r="I300" s="11"/>
      <c r="J300" s="11"/>
      <c r="K300" s="11"/>
      <c r="L300" s="12"/>
      <c r="M300" s="11"/>
      <c r="N300" s="12"/>
      <c r="O300" s="12"/>
      <c r="P300" s="11"/>
      <c r="Q300" s="11"/>
      <c r="R300" s="15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5">
      <c r="A301" s="10"/>
      <c r="B301" s="11"/>
      <c r="C301" s="11"/>
      <c r="D301" s="12"/>
      <c r="E301" s="12"/>
      <c r="F301" s="12"/>
      <c r="G301" s="11"/>
      <c r="H301" s="11"/>
      <c r="I301" s="11"/>
      <c r="J301" s="11"/>
      <c r="K301" s="11"/>
      <c r="L301" s="12"/>
      <c r="M301" s="11"/>
      <c r="N301" s="12"/>
      <c r="O301" s="12"/>
      <c r="P301" s="11"/>
      <c r="Q301" s="11"/>
      <c r="R301" s="15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5">
      <c r="A302" s="10"/>
      <c r="B302" s="11"/>
      <c r="C302" s="11"/>
      <c r="D302" s="12"/>
      <c r="E302" s="12"/>
      <c r="F302" s="12"/>
      <c r="G302" s="11"/>
      <c r="H302" s="11"/>
      <c r="I302" s="11"/>
      <c r="J302" s="11"/>
      <c r="K302" s="11"/>
      <c r="L302" s="12"/>
      <c r="M302" s="11"/>
      <c r="N302" s="12"/>
      <c r="O302" s="12"/>
      <c r="P302" s="11"/>
      <c r="Q302" s="11"/>
      <c r="R302" s="15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5">
      <c r="A303" s="10"/>
      <c r="B303" s="11"/>
      <c r="C303" s="11"/>
      <c r="D303" s="12"/>
      <c r="E303" s="12"/>
      <c r="F303" s="12"/>
      <c r="G303" s="11"/>
      <c r="H303" s="11"/>
      <c r="I303" s="11"/>
      <c r="J303" s="11"/>
      <c r="K303" s="11"/>
      <c r="L303" s="12"/>
      <c r="M303" s="11"/>
      <c r="N303" s="12"/>
      <c r="O303" s="12"/>
      <c r="P303" s="11"/>
      <c r="Q303" s="11"/>
      <c r="R303" s="15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5">
      <c r="A304" s="10"/>
      <c r="B304" s="11"/>
      <c r="C304" s="11"/>
      <c r="D304" s="12"/>
      <c r="E304" s="12"/>
      <c r="F304" s="12"/>
      <c r="G304" s="11"/>
      <c r="H304" s="11"/>
      <c r="I304" s="11"/>
      <c r="J304" s="11"/>
      <c r="K304" s="11"/>
      <c r="L304" s="12"/>
      <c r="M304" s="11"/>
      <c r="N304" s="12"/>
      <c r="O304" s="12"/>
      <c r="P304" s="11"/>
      <c r="Q304" s="11"/>
      <c r="R304" s="15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5">
      <c r="A305" s="10"/>
      <c r="B305" s="11"/>
      <c r="C305" s="11"/>
      <c r="D305" s="12"/>
      <c r="E305" s="12"/>
      <c r="F305" s="12"/>
      <c r="G305" s="11"/>
      <c r="H305" s="11"/>
      <c r="I305" s="11"/>
      <c r="J305" s="11"/>
      <c r="K305" s="11"/>
      <c r="L305" s="12"/>
      <c r="M305" s="11"/>
      <c r="N305" s="12"/>
      <c r="O305" s="12"/>
      <c r="P305" s="11"/>
      <c r="Q305" s="11"/>
      <c r="R305" s="15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5">
      <c r="A306" s="10"/>
      <c r="B306" s="11"/>
      <c r="C306" s="11"/>
      <c r="D306" s="12"/>
      <c r="E306" s="12"/>
      <c r="F306" s="12"/>
      <c r="G306" s="11"/>
      <c r="H306" s="11"/>
      <c r="I306" s="11"/>
      <c r="J306" s="11"/>
      <c r="K306" s="11"/>
      <c r="L306" s="12"/>
      <c r="M306" s="11"/>
      <c r="N306" s="12"/>
      <c r="O306" s="12"/>
      <c r="P306" s="11"/>
      <c r="Q306" s="11"/>
      <c r="R306" s="15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5">
      <c r="A307" s="10"/>
      <c r="B307" s="11"/>
      <c r="C307" s="11"/>
      <c r="D307" s="12"/>
      <c r="E307" s="12"/>
      <c r="F307" s="12"/>
      <c r="G307" s="11"/>
      <c r="H307" s="11"/>
      <c r="I307" s="11"/>
      <c r="J307" s="11"/>
      <c r="K307" s="11"/>
      <c r="L307" s="12"/>
      <c r="M307" s="11"/>
      <c r="N307" s="12"/>
      <c r="O307" s="12"/>
      <c r="P307" s="11"/>
      <c r="Q307" s="11"/>
      <c r="R307" s="15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5">
      <c r="A308" s="10"/>
      <c r="B308" s="11"/>
      <c r="C308" s="11"/>
      <c r="D308" s="12"/>
      <c r="E308" s="12"/>
      <c r="F308" s="12"/>
      <c r="G308" s="11"/>
      <c r="H308" s="11"/>
      <c r="I308" s="11"/>
      <c r="J308" s="11"/>
      <c r="K308" s="11"/>
      <c r="L308" s="12"/>
      <c r="M308" s="11"/>
      <c r="N308" s="12"/>
      <c r="O308" s="12"/>
      <c r="P308" s="11"/>
      <c r="Q308" s="11"/>
      <c r="R308" s="15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5">
      <c r="A309" s="10"/>
      <c r="B309" s="11"/>
      <c r="C309" s="11"/>
      <c r="D309" s="12"/>
      <c r="E309" s="12"/>
      <c r="F309" s="12"/>
      <c r="G309" s="11"/>
      <c r="H309" s="11"/>
      <c r="I309" s="11"/>
      <c r="J309" s="11"/>
      <c r="K309" s="11"/>
      <c r="L309" s="12"/>
      <c r="M309" s="11"/>
      <c r="N309" s="12"/>
      <c r="O309" s="12"/>
      <c r="P309" s="11"/>
      <c r="Q309" s="11"/>
      <c r="R309" s="15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5">
      <c r="A310" s="10"/>
      <c r="B310" s="11"/>
      <c r="C310" s="11"/>
      <c r="D310" s="12"/>
      <c r="E310" s="12"/>
      <c r="F310" s="12"/>
      <c r="G310" s="11"/>
      <c r="H310" s="11"/>
      <c r="I310" s="11"/>
      <c r="J310" s="11"/>
      <c r="K310" s="11"/>
      <c r="L310" s="12"/>
      <c r="M310" s="11"/>
      <c r="N310" s="12"/>
      <c r="O310" s="12"/>
      <c r="P310" s="11"/>
      <c r="Q310" s="11"/>
      <c r="R310" s="15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5">
      <c r="A311" s="10"/>
      <c r="B311" s="11"/>
      <c r="C311" s="11"/>
      <c r="D311" s="12"/>
      <c r="E311" s="12"/>
      <c r="F311" s="12"/>
      <c r="G311" s="11"/>
      <c r="H311" s="11"/>
      <c r="I311" s="11"/>
      <c r="J311" s="11"/>
      <c r="K311" s="11"/>
      <c r="L311" s="12"/>
      <c r="M311" s="11"/>
      <c r="N311" s="12"/>
      <c r="O311" s="12"/>
      <c r="P311" s="11"/>
      <c r="Q311" s="11"/>
      <c r="R311" s="15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5">
      <c r="A312" s="10"/>
      <c r="B312" s="11"/>
      <c r="C312" s="11"/>
      <c r="D312" s="12"/>
      <c r="E312" s="12"/>
      <c r="F312" s="12"/>
      <c r="G312" s="11"/>
      <c r="H312" s="11"/>
      <c r="I312" s="11"/>
      <c r="J312" s="11"/>
      <c r="K312" s="11"/>
      <c r="L312" s="12"/>
      <c r="M312" s="11"/>
      <c r="N312" s="12"/>
      <c r="O312" s="12"/>
      <c r="P312" s="11"/>
      <c r="Q312" s="11"/>
      <c r="R312" s="15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5">
      <c r="A313" s="10"/>
      <c r="B313" s="11"/>
      <c r="C313" s="11"/>
      <c r="D313" s="12"/>
      <c r="E313" s="12"/>
      <c r="F313" s="12"/>
      <c r="G313" s="11"/>
      <c r="H313" s="11"/>
      <c r="I313" s="11"/>
      <c r="J313" s="11"/>
      <c r="K313" s="11"/>
      <c r="L313" s="12"/>
      <c r="M313" s="11"/>
      <c r="N313" s="12"/>
      <c r="O313" s="12"/>
      <c r="P313" s="11"/>
      <c r="Q313" s="11"/>
      <c r="R313" s="15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5">
      <c r="A314" s="10"/>
      <c r="B314" s="11"/>
      <c r="C314" s="11"/>
      <c r="D314" s="12"/>
      <c r="E314" s="12"/>
      <c r="F314" s="12"/>
      <c r="G314" s="11"/>
      <c r="H314" s="11"/>
      <c r="I314" s="11"/>
      <c r="J314" s="11"/>
      <c r="K314" s="11"/>
      <c r="L314" s="12"/>
      <c r="M314" s="11"/>
      <c r="N314" s="12"/>
      <c r="O314" s="12"/>
      <c r="P314" s="11"/>
      <c r="Q314" s="11"/>
      <c r="R314" s="15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5">
      <c r="A315" s="10"/>
      <c r="B315" s="11"/>
      <c r="C315" s="11"/>
      <c r="D315" s="12"/>
      <c r="E315" s="12"/>
      <c r="F315" s="12"/>
      <c r="G315" s="11"/>
      <c r="H315" s="11"/>
      <c r="I315" s="11"/>
      <c r="J315" s="11"/>
      <c r="K315" s="11"/>
      <c r="L315" s="12"/>
      <c r="M315" s="11"/>
      <c r="N315" s="12"/>
      <c r="O315" s="12"/>
      <c r="P315" s="11"/>
      <c r="Q315" s="11"/>
      <c r="R315" s="15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5">
      <c r="A316" s="10"/>
      <c r="B316" s="11"/>
      <c r="C316" s="11"/>
      <c r="D316" s="12"/>
      <c r="E316" s="12"/>
      <c r="F316" s="12"/>
      <c r="G316" s="11"/>
      <c r="H316" s="11"/>
      <c r="I316" s="11"/>
      <c r="J316" s="11"/>
      <c r="K316" s="11"/>
      <c r="L316" s="12"/>
      <c r="M316" s="11"/>
      <c r="N316" s="12"/>
      <c r="O316" s="12"/>
      <c r="P316" s="11"/>
      <c r="Q316" s="11"/>
      <c r="R316" s="15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5">
      <c r="A317" s="10"/>
      <c r="B317" s="11"/>
      <c r="C317" s="11"/>
      <c r="D317" s="12"/>
      <c r="E317" s="12"/>
      <c r="F317" s="12"/>
      <c r="G317" s="11"/>
      <c r="H317" s="11"/>
      <c r="I317" s="11"/>
      <c r="J317" s="11"/>
      <c r="K317" s="11"/>
      <c r="L317" s="12"/>
      <c r="M317" s="11"/>
      <c r="N317" s="12"/>
      <c r="O317" s="12"/>
      <c r="P317" s="11"/>
      <c r="Q317" s="11"/>
      <c r="R317" s="15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5">
      <c r="A318" s="10"/>
      <c r="B318" s="11"/>
      <c r="C318" s="11"/>
      <c r="D318" s="12"/>
      <c r="E318" s="12"/>
      <c r="F318" s="12"/>
      <c r="G318" s="11"/>
      <c r="H318" s="11"/>
      <c r="I318" s="11"/>
      <c r="J318" s="11"/>
      <c r="K318" s="11"/>
      <c r="L318" s="12"/>
      <c r="M318" s="11"/>
      <c r="N318" s="12"/>
      <c r="O318" s="12"/>
      <c r="P318" s="11"/>
      <c r="Q318" s="11"/>
      <c r="R318" s="15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5">
      <c r="A319" s="10"/>
      <c r="B319" s="11"/>
      <c r="C319" s="11"/>
      <c r="D319" s="12"/>
      <c r="E319" s="12"/>
      <c r="F319" s="12"/>
      <c r="G319" s="11"/>
      <c r="H319" s="11"/>
      <c r="I319" s="11"/>
      <c r="J319" s="11"/>
      <c r="K319" s="11"/>
      <c r="L319" s="12"/>
      <c r="M319" s="11"/>
      <c r="N319" s="12"/>
      <c r="O319" s="12"/>
      <c r="P319" s="11"/>
      <c r="Q319" s="11"/>
      <c r="R319" s="15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5">
      <c r="A320" s="10"/>
      <c r="B320" s="11"/>
      <c r="C320" s="11"/>
      <c r="D320" s="12"/>
      <c r="E320" s="12"/>
      <c r="F320" s="12"/>
      <c r="G320" s="11"/>
      <c r="H320" s="11"/>
      <c r="I320" s="11"/>
      <c r="J320" s="11"/>
      <c r="K320" s="11"/>
      <c r="L320" s="12"/>
      <c r="M320" s="11"/>
      <c r="N320" s="12"/>
      <c r="O320" s="12"/>
      <c r="P320" s="11"/>
      <c r="Q320" s="11"/>
      <c r="R320" s="15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5">
      <c r="A321" s="10"/>
      <c r="B321" s="11"/>
      <c r="C321" s="11"/>
      <c r="D321" s="12"/>
      <c r="E321" s="12"/>
      <c r="F321" s="12"/>
      <c r="G321" s="11"/>
      <c r="H321" s="11"/>
      <c r="I321" s="11"/>
      <c r="J321" s="11"/>
      <c r="K321" s="11"/>
      <c r="L321" s="12"/>
      <c r="M321" s="11"/>
      <c r="N321" s="12"/>
      <c r="O321" s="12"/>
      <c r="P321" s="11"/>
      <c r="Q321" s="11"/>
      <c r="R321" s="15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5">
      <c r="A322" s="10"/>
      <c r="B322" s="11"/>
      <c r="C322" s="11"/>
      <c r="D322" s="12"/>
      <c r="E322" s="12"/>
      <c r="F322" s="12"/>
      <c r="G322" s="11"/>
      <c r="H322" s="11"/>
      <c r="I322" s="11"/>
      <c r="J322" s="11"/>
      <c r="K322" s="11"/>
      <c r="L322" s="12"/>
      <c r="M322" s="11"/>
      <c r="N322" s="12"/>
      <c r="O322" s="12"/>
      <c r="P322" s="11"/>
      <c r="Q322" s="11"/>
      <c r="R322" s="15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5">
      <c r="A323" s="10"/>
      <c r="B323" s="11"/>
      <c r="C323" s="11"/>
      <c r="D323" s="12"/>
      <c r="E323" s="12"/>
      <c r="F323" s="12"/>
      <c r="G323" s="11"/>
      <c r="H323" s="11"/>
      <c r="I323" s="11"/>
      <c r="J323" s="11"/>
      <c r="K323" s="11"/>
      <c r="L323" s="12"/>
      <c r="M323" s="11"/>
      <c r="N323" s="12"/>
      <c r="O323" s="12"/>
      <c r="P323" s="11"/>
      <c r="Q323" s="11"/>
      <c r="R323" s="15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5">
      <c r="A324" s="10"/>
      <c r="B324" s="11"/>
      <c r="C324" s="11"/>
      <c r="D324" s="12"/>
      <c r="E324" s="12"/>
      <c r="F324" s="12"/>
      <c r="G324" s="11"/>
      <c r="H324" s="11"/>
      <c r="I324" s="11"/>
      <c r="J324" s="11"/>
      <c r="K324" s="11"/>
      <c r="L324" s="12"/>
      <c r="M324" s="11"/>
      <c r="N324" s="12"/>
      <c r="O324" s="12"/>
      <c r="P324" s="11"/>
      <c r="Q324" s="11"/>
      <c r="R324" s="15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5">
      <c r="A325" s="10"/>
      <c r="B325" s="11"/>
      <c r="C325" s="11"/>
      <c r="D325" s="12"/>
      <c r="E325" s="12"/>
      <c r="F325" s="12"/>
      <c r="G325" s="11"/>
      <c r="H325" s="11"/>
      <c r="I325" s="11"/>
      <c r="J325" s="11"/>
      <c r="K325" s="11"/>
      <c r="L325" s="12"/>
      <c r="M325" s="11"/>
      <c r="N325" s="12"/>
      <c r="O325" s="12"/>
      <c r="P325" s="11"/>
      <c r="Q325" s="11"/>
      <c r="R325" s="15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5">
      <c r="A326" s="10"/>
      <c r="B326" s="11"/>
      <c r="C326" s="11"/>
      <c r="D326" s="12"/>
      <c r="E326" s="12"/>
      <c r="F326" s="12"/>
      <c r="G326" s="11"/>
      <c r="H326" s="11"/>
      <c r="I326" s="11"/>
      <c r="J326" s="11"/>
      <c r="K326" s="11"/>
      <c r="L326" s="12"/>
      <c r="M326" s="11"/>
      <c r="N326" s="12"/>
      <c r="O326" s="12"/>
      <c r="P326" s="11"/>
      <c r="Q326" s="11"/>
      <c r="R326" s="15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5">
      <c r="A327" s="10"/>
      <c r="B327" s="11"/>
      <c r="C327" s="11"/>
      <c r="D327" s="12"/>
      <c r="E327" s="12"/>
      <c r="F327" s="12"/>
      <c r="G327" s="11"/>
      <c r="H327" s="11"/>
      <c r="I327" s="11"/>
      <c r="J327" s="11"/>
      <c r="K327" s="11"/>
      <c r="L327" s="12"/>
      <c r="M327" s="11"/>
      <c r="N327" s="12"/>
      <c r="O327" s="12"/>
      <c r="P327" s="11"/>
      <c r="Q327" s="11"/>
      <c r="R327" s="15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5">
      <c r="A328" s="10"/>
      <c r="B328" s="11"/>
      <c r="C328" s="11"/>
      <c r="D328" s="12"/>
      <c r="E328" s="12"/>
      <c r="F328" s="12"/>
      <c r="G328" s="11"/>
      <c r="H328" s="11"/>
      <c r="I328" s="11"/>
      <c r="J328" s="11"/>
      <c r="K328" s="11"/>
      <c r="L328" s="12"/>
      <c r="M328" s="11"/>
      <c r="N328" s="12"/>
      <c r="O328" s="12"/>
      <c r="P328" s="11"/>
      <c r="Q328" s="11"/>
      <c r="R328" s="15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5">
      <c r="A329" s="10"/>
      <c r="B329" s="11"/>
      <c r="C329" s="11"/>
      <c r="D329" s="12"/>
      <c r="E329" s="12"/>
      <c r="F329" s="12"/>
      <c r="G329" s="11"/>
      <c r="H329" s="11"/>
      <c r="I329" s="11"/>
      <c r="J329" s="11"/>
      <c r="K329" s="11"/>
      <c r="L329" s="12"/>
      <c r="M329" s="11"/>
      <c r="N329" s="12"/>
      <c r="O329" s="12"/>
      <c r="P329" s="11"/>
      <c r="Q329" s="11"/>
      <c r="R329" s="15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5">
      <c r="A330" s="10"/>
      <c r="B330" s="11"/>
      <c r="C330" s="11"/>
      <c r="D330" s="12"/>
      <c r="E330" s="12"/>
      <c r="F330" s="12"/>
      <c r="G330" s="11"/>
      <c r="H330" s="11"/>
      <c r="I330" s="11"/>
      <c r="J330" s="11"/>
      <c r="K330" s="11"/>
      <c r="L330" s="12"/>
      <c r="M330" s="11"/>
      <c r="N330" s="12"/>
      <c r="O330" s="12"/>
      <c r="P330" s="11"/>
      <c r="Q330" s="11"/>
      <c r="R330" s="15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5">
      <c r="A331" s="10"/>
      <c r="B331" s="11"/>
      <c r="C331" s="11"/>
      <c r="D331" s="12"/>
      <c r="E331" s="12"/>
      <c r="F331" s="12"/>
      <c r="G331" s="11"/>
      <c r="H331" s="11"/>
      <c r="I331" s="11"/>
      <c r="J331" s="11"/>
      <c r="K331" s="11"/>
      <c r="L331" s="12"/>
      <c r="M331" s="11"/>
      <c r="N331" s="12"/>
      <c r="O331" s="12"/>
      <c r="P331" s="11"/>
      <c r="Q331" s="11"/>
      <c r="R331" s="15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5">
      <c r="A332" s="10"/>
      <c r="B332" s="11"/>
      <c r="C332" s="11"/>
      <c r="D332" s="12"/>
      <c r="E332" s="12"/>
      <c r="F332" s="12"/>
      <c r="G332" s="11"/>
      <c r="H332" s="11"/>
      <c r="I332" s="11"/>
      <c r="J332" s="11"/>
      <c r="K332" s="11"/>
      <c r="L332" s="12"/>
      <c r="M332" s="11"/>
      <c r="N332" s="12"/>
      <c r="O332" s="12"/>
      <c r="P332" s="11"/>
      <c r="Q332" s="11"/>
      <c r="R332" s="15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5">
      <c r="A333" s="10"/>
      <c r="B333" s="11"/>
      <c r="C333" s="11"/>
      <c r="D333" s="12"/>
      <c r="E333" s="12"/>
      <c r="F333" s="12"/>
      <c r="G333" s="11"/>
      <c r="H333" s="11"/>
      <c r="I333" s="11"/>
      <c r="J333" s="11"/>
      <c r="K333" s="11"/>
      <c r="L333" s="12"/>
      <c r="M333" s="11"/>
      <c r="N333" s="12"/>
      <c r="O333" s="12"/>
      <c r="P333" s="11"/>
      <c r="Q333" s="11"/>
      <c r="R333" s="15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5">
      <c r="A334" s="10"/>
      <c r="B334" s="11"/>
      <c r="C334" s="11"/>
      <c r="D334" s="12"/>
      <c r="E334" s="12"/>
      <c r="F334" s="12"/>
      <c r="G334" s="11"/>
      <c r="H334" s="11"/>
      <c r="I334" s="11"/>
      <c r="J334" s="11"/>
      <c r="K334" s="11"/>
      <c r="L334" s="12"/>
      <c r="M334" s="11"/>
      <c r="N334" s="12"/>
      <c r="O334" s="12"/>
      <c r="P334" s="11"/>
      <c r="Q334" s="11"/>
      <c r="R334" s="15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5">
      <c r="A335" s="10"/>
      <c r="B335" s="11"/>
      <c r="C335" s="11"/>
      <c r="D335" s="12"/>
      <c r="E335" s="12"/>
      <c r="F335" s="12"/>
      <c r="G335" s="11"/>
      <c r="H335" s="11"/>
      <c r="I335" s="11"/>
      <c r="J335" s="11"/>
      <c r="K335" s="11"/>
      <c r="L335" s="12"/>
      <c r="M335" s="11"/>
      <c r="N335" s="12"/>
      <c r="O335" s="12"/>
      <c r="P335" s="11"/>
      <c r="Q335" s="11"/>
      <c r="R335" s="15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5">
      <c r="A336" s="10"/>
      <c r="B336" s="11"/>
      <c r="C336" s="11"/>
      <c r="D336" s="12"/>
      <c r="E336" s="12"/>
      <c r="F336" s="12"/>
      <c r="G336" s="11"/>
      <c r="H336" s="11"/>
      <c r="I336" s="11"/>
      <c r="J336" s="11"/>
      <c r="K336" s="11"/>
      <c r="L336" s="12"/>
      <c r="M336" s="11"/>
      <c r="N336" s="12"/>
      <c r="O336" s="12"/>
      <c r="P336" s="11"/>
      <c r="Q336" s="11"/>
      <c r="R336" s="15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5">
      <c r="A337" s="10"/>
      <c r="B337" s="11"/>
      <c r="C337" s="11"/>
      <c r="D337" s="12"/>
      <c r="E337" s="12"/>
      <c r="F337" s="12"/>
      <c r="G337" s="11"/>
      <c r="H337" s="11"/>
      <c r="I337" s="11"/>
      <c r="J337" s="11"/>
      <c r="K337" s="11"/>
      <c r="L337" s="12"/>
      <c r="M337" s="11"/>
      <c r="N337" s="12"/>
      <c r="O337" s="12"/>
      <c r="P337" s="11"/>
      <c r="Q337" s="11"/>
      <c r="R337" s="15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5">
      <c r="A338" s="10"/>
      <c r="B338" s="11"/>
      <c r="C338" s="11"/>
      <c r="D338" s="12"/>
      <c r="E338" s="12"/>
      <c r="F338" s="12"/>
      <c r="G338" s="11"/>
      <c r="H338" s="11"/>
      <c r="I338" s="11"/>
      <c r="J338" s="11"/>
      <c r="K338" s="11"/>
      <c r="L338" s="12"/>
      <c r="M338" s="11"/>
      <c r="N338" s="12"/>
      <c r="O338" s="12"/>
      <c r="P338" s="11"/>
      <c r="Q338" s="11"/>
      <c r="R338" s="15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5">
      <c r="A339" s="10"/>
      <c r="B339" s="11"/>
      <c r="C339" s="11"/>
      <c r="D339" s="12"/>
      <c r="E339" s="12"/>
      <c r="F339" s="12"/>
      <c r="G339" s="11"/>
      <c r="H339" s="11"/>
      <c r="I339" s="11"/>
      <c r="J339" s="11"/>
      <c r="K339" s="11"/>
      <c r="L339" s="12"/>
      <c r="M339" s="11"/>
      <c r="N339" s="12"/>
      <c r="O339" s="12"/>
      <c r="P339" s="11"/>
      <c r="Q339" s="11"/>
      <c r="R339" s="15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5">
      <c r="A340" s="10"/>
      <c r="B340" s="11"/>
      <c r="C340" s="11"/>
      <c r="D340" s="12"/>
      <c r="E340" s="12"/>
      <c r="F340" s="12"/>
      <c r="G340" s="11"/>
      <c r="H340" s="11"/>
      <c r="I340" s="11"/>
      <c r="J340" s="11"/>
      <c r="K340" s="11"/>
      <c r="L340" s="12"/>
      <c r="M340" s="11"/>
      <c r="N340" s="12"/>
      <c r="O340" s="12"/>
      <c r="P340" s="11"/>
      <c r="Q340" s="11"/>
      <c r="R340" s="15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5">
      <c r="A341" s="10"/>
      <c r="B341" s="11"/>
      <c r="C341" s="11"/>
      <c r="D341" s="12"/>
      <c r="E341" s="12"/>
      <c r="F341" s="12"/>
      <c r="G341" s="11"/>
      <c r="H341" s="11"/>
      <c r="I341" s="11"/>
      <c r="J341" s="11"/>
      <c r="K341" s="11"/>
      <c r="L341" s="12"/>
      <c r="M341" s="11"/>
      <c r="N341" s="12"/>
      <c r="O341" s="12"/>
      <c r="P341" s="11"/>
      <c r="Q341" s="11"/>
      <c r="R341" s="15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5">
      <c r="A342" s="10"/>
      <c r="B342" s="11"/>
      <c r="C342" s="11"/>
      <c r="D342" s="12"/>
      <c r="E342" s="12"/>
      <c r="F342" s="12"/>
      <c r="G342" s="11"/>
      <c r="H342" s="11"/>
      <c r="I342" s="11"/>
      <c r="J342" s="11"/>
      <c r="K342" s="11"/>
      <c r="L342" s="12"/>
      <c r="M342" s="11"/>
      <c r="N342" s="12"/>
      <c r="O342" s="12"/>
      <c r="P342" s="11"/>
      <c r="Q342" s="11"/>
      <c r="R342" s="15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5">
      <c r="A343" s="10"/>
      <c r="B343" s="11"/>
      <c r="C343" s="11"/>
      <c r="D343" s="12"/>
      <c r="E343" s="12"/>
      <c r="F343" s="12"/>
      <c r="G343" s="11"/>
      <c r="H343" s="11"/>
      <c r="I343" s="11"/>
      <c r="J343" s="11"/>
      <c r="K343" s="11"/>
      <c r="L343" s="12"/>
      <c r="M343" s="11"/>
      <c r="N343" s="12"/>
      <c r="O343" s="12"/>
      <c r="P343" s="11"/>
      <c r="Q343" s="11"/>
      <c r="R343" s="15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5">
      <c r="A344" s="10"/>
      <c r="B344" s="11"/>
      <c r="C344" s="11"/>
      <c r="D344" s="12"/>
      <c r="E344" s="12"/>
      <c r="F344" s="12"/>
      <c r="G344" s="11"/>
      <c r="H344" s="11"/>
      <c r="I344" s="11"/>
      <c r="J344" s="11"/>
      <c r="K344" s="11"/>
      <c r="L344" s="12"/>
      <c r="M344" s="11"/>
      <c r="N344" s="12"/>
      <c r="O344" s="12"/>
      <c r="P344" s="11"/>
      <c r="Q344" s="11"/>
      <c r="R344" s="15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5">
      <c r="A345" s="10"/>
      <c r="B345" s="11"/>
      <c r="C345" s="11"/>
      <c r="D345" s="12"/>
      <c r="E345" s="12"/>
      <c r="F345" s="12"/>
      <c r="G345" s="11"/>
      <c r="H345" s="11"/>
      <c r="I345" s="11"/>
      <c r="J345" s="11"/>
      <c r="K345" s="11"/>
      <c r="L345" s="12"/>
      <c r="M345" s="11"/>
      <c r="N345" s="12"/>
      <c r="O345" s="12"/>
      <c r="P345" s="11"/>
      <c r="Q345" s="11"/>
      <c r="R345" s="15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5">
      <c r="A346" s="10"/>
      <c r="B346" s="11"/>
      <c r="C346" s="11"/>
      <c r="D346" s="12"/>
      <c r="E346" s="12"/>
      <c r="F346" s="12"/>
      <c r="G346" s="11"/>
      <c r="H346" s="11"/>
      <c r="I346" s="11"/>
      <c r="J346" s="11"/>
      <c r="K346" s="11"/>
      <c r="L346" s="12"/>
      <c r="M346" s="11"/>
      <c r="N346" s="12"/>
      <c r="O346" s="12"/>
      <c r="P346" s="11"/>
      <c r="Q346" s="11"/>
      <c r="R346" s="15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5">
      <c r="A347" s="10"/>
      <c r="B347" s="11"/>
      <c r="C347" s="11"/>
      <c r="D347" s="12"/>
      <c r="E347" s="12"/>
      <c r="F347" s="12"/>
      <c r="G347" s="11"/>
      <c r="H347" s="11"/>
      <c r="I347" s="11"/>
      <c r="J347" s="11"/>
      <c r="K347" s="11"/>
      <c r="L347" s="12"/>
      <c r="M347" s="11"/>
      <c r="N347" s="12"/>
      <c r="O347" s="12"/>
      <c r="P347" s="11"/>
      <c r="Q347" s="11"/>
      <c r="R347" s="15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5">
      <c r="A348" s="10"/>
      <c r="B348" s="11"/>
      <c r="C348" s="11"/>
      <c r="D348" s="12"/>
      <c r="E348" s="12"/>
      <c r="F348" s="12"/>
      <c r="G348" s="11"/>
      <c r="H348" s="11"/>
      <c r="I348" s="11"/>
      <c r="J348" s="11"/>
      <c r="K348" s="11"/>
      <c r="L348" s="12"/>
      <c r="M348" s="11"/>
      <c r="N348" s="12"/>
      <c r="O348" s="12"/>
      <c r="P348" s="11"/>
      <c r="Q348" s="11"/>
      <c r="R348" s="15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5">
      <c r="A349" s="10"/>
      <c r="B349" s="11"/>
      <c r="C349" s="11"/>
      <c r="D349" s="12"/>
      <c r="E349" s="12"/>
      <c r="F349" s="12"/>
      <c r="G349" s="11"/>
      <c r="H349" s="11"/>
      <c r="I349" s="11"/>
      <c r="J349" s="11"/>
      <c r="K349" s="11"/>
      <c r="L349" s="12"/>
      <c r="M349" s="11"/>
      <c r="N349" s="12"/>
      <c r="O349" s="12"/>
      <c r="P349" s="11"/>
      <c r="Q349" s="11"/>
      <c r="R349" s="15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5">
      <c r="A350" s="10"/>
      <c r="B350" s="11"/>
      <c r="C350" s="11"/>
      <c r="D350" s="12"/>
      <c r="E350" s="12"/>
      <c r="F350" s="12"/>
      <c r="G350" s="11"/>
      <c r="H350" s="11"/>
      <c r="I350" s="11"/>
      <c r="J350" s="11"/>
      <c r="K350" s="11"/>
      <c r="L350" s="12"/>
      <c r="M350" s="11"/>
      <c r="N350" s="12"/>
      <c r="O350" s="12"/>
      <c r="P350" s="11"/>
      <c r="Q350" s="11"/>
      <c r="R350" s="15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5">
      <c r="A351" s="10"/>
      <c r="B351" s="11"/>
      <c r="C351" s="11"/>
      <c r="D351" s="12"/>
      <c r="E351" s="12"/>
      <c r="F351" s="12"/>
      <c r="G351" s="11"/>
      <c r="H351" s="11"/>
      <c r="I351" s="11"/>
      <c r="J351" s="11"/>
      <c r="K351" s="11"/>
      <c r="L351" s="12"/>
      <c r="M351" s="11"/>
      <c r="N351" s="12"/>
      <c r="O351" s="12"/>
      <c r="P351" s="11"/>
      <c r="Q351" s="11"/>
      <c r="R351" s="15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5">
      <c r="A352" s="10"/>
      <c r="B352" s="11"/>
      <c r="C352" s="11"/>
      <c r="D352" s="12"/>
      <c r="E352" s="12"/>
      <c r="F352" s="12"/>
      <c r="G352" s="11"/>
      <c r="H352" s="11"/>
      <c r="I352" s="11"/>
      <c r="J352" s="11"/>
      <c r="K352" s="11"/>
      <c r="L352" s="12"/>
      <c r="M352" s="11"/>
      <c r="N352" s="12"/>
      <c r="O352" s="12"/>
      <c r="P352" s="11"/>
      <c r="Q352" s="11"/>
      <c r="R352" s="15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5">
      <c r="A353" s="10"/>
      <c r="B353" s="11"/>
      <c r="C353" s="11"/>
      <c r="D353" s="12"/>
      <c r="E353" s="12"/>
      <c r="F353" s="12"/>
      <c r="G353" s="11"/>
      <c r="H353" s="11"/>
      <c r="I353" s="11"/>
      <c r="J353" s="11"/>
      <c r="K353" s="11"/>
      <c r="L353" s="12"/>
      <c r="M353" s="11"/>
      <c r="N353" s="12"/>
      <c r="O353" s="12"/>
      <c r="P353" s="11"/>
      <c r="Q353" s="11"/>
      <c r="R353" s="15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5">
      <c r="A354" s="10"/>
      <c r="B354" s="11"/>
      <c r="C354" s="11"/>
      <c r="D354" s="12"/>
      <c r="E354" s="12"/>
      <c r="F354" s="12"/>
      <c r="G354" s="11"/>
      <c r="H354" s="11"/>
      <c r="I354" s="11"/>
      <c r="J354" s="11"/>
      <c r="K354" s="11"/>
      <c r="L354" s="12"/>
      <c r="M354" s="11"/>
      <c r="N354" s="12"/>
      <c r="O354" s="12"/>
      <c r="P354" s="11"/>
      <c r="Q354" s="11"/>
      <c r="R354" s="15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5">
      <c r="A355" s="10"/>
      <c r="B355" s="11"/>
      <c r="C355" s="11"/>
      <c r="D355" s="12"/>
      <c r="E355" s="12"/>
      <c r="F355" s="12"/>
      <c r="G355" s="11"/>
      <c r="H355" s="11"/>
      <c r="I355" s="11"/>
      <c r="J355" s="11"/>
      <c r="K355" s="11"/>
      <c r="L355" s="12"/>
      <c r="M355" s="11"/>
      <c r="N355" s="12"/>
      <c r="O355" s="12"/>
      <c r="P355" s="11"/>
      <c r="Q355" s="11"/>
      <c r="R355" s="15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5">
      <c r="A356" s="10"/>
      <c r="B356" s="11"/>
      <c r="C356" s="11"/>
      <c r="D356" s="12"/>
      <c r="E356" s="12"/>
      <c r="F356" s="12"/>
      <c r="G356" s="11"/>
      <c r="H356" s="11"/>
      <c r="I356" s="11"/>
      <c r="J356" s="11"/>
      <c r="K356" s="11"/>
      <c r="L356" s="12"/>
      <c r="M356" s="11"/>
      <c r="N356" s="12"/>
      <c r="O356" s="12"/>
      <c r="P356" s="11"/>
      <c r="Q356" s="11"/>
      <c r="R356" s="15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5">
      <c r="A357" s="10"/>
      <c r="B357" s="11"/>
      <c r="C357" s="11"/>
      <c r="D357" s="12"/>
      <c r="E357" s="12"/>
      <c r="F357" s="12"/>
      <c r="G357" s="11"/>
      <c r="H357" s="11"/>
      <c r="I357" s="11"/>
      <c r="J357" s="11"/>
      <c r="K357" s="11"/>
      <c r="L357" s="12"/>
      <c r="M357" s="11"/>
      <c r="N357" s="12"/>
      <c r="O357" s="12"/>
      <c r="P357" s="11"/>
      <c r="Q357" s="11"/>
      <c r="R357" s="15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5">
      <c r="A358" s="10"/>
      <c r="B358" s="11"/>
      <c r="C358" s="11"/>
      <c r="D358" s="12"/>
      <c r="E358" s="12"/>
      <c r="F358" s="12"/>
      <c r="G358" s="11"/>
      <c r="H358" s="11"/>
      <c r="I358" s="11"/>
      <c r="J358" s="11"/>
      <c r="K358" s="11"/>
      <c r="L358" s="12"/>
      <c r="M358" s="11"/>
      <c r="N358" s="12"/>
      <c r="O358" s="12"/>
      <c r="P358" s="11"/>
      <c r="Q358" s="11"/>
      <c r="R358" s="15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5">
      <c r="A359" s="10"/>
      <c r="B359" s="11"/>
      <c r="C359" s="11"/>
      <c r="D359" s="12"/>
      <c r="E359" s="12"/>
      <c r="F359" s="12"/>
      <c r="G359" s="11"/>
      <c r="H359" s="11"/>
      <c r="I359" s="11"/>
      <c r="J359" s="11"/>
      <c r="K359" s="11"/>
      <c r="L359" s="12"/>
      <c r="M359" s="11"/>
      <c r="N359" s="12"/>
      <c r="O359" s="12"/>
      <c r="P359" s="11"/>
      <c r="Q359" s="11"/>
      <c r="R359" s="15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5">
      <c r="A360" s="10"/>
      <c r="B360" s="11"/>
      <c r="C360" s="11"/>
      <c r="D360" s="12"/>
      <c r="E360" s="12"/>
      <c r="F360" s="12"/>
      <c r="G360" s="11"/>
      <c r="H360" s="11"/>
      <c r="I360" s="11"/>
      <c r="J360" s="11"/>
      <c r="K360" s="11"/>
      <c r="L360" s="12"/>
      <c r="M360" s="11"/>
      <c r="N360" s="12"/>
      <c r="O360" s="12"/>
      <c r="P360" s="11"/>
      <c r="Q360" s="11"/>
      <c r="R360" s="15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5">
      <c r="A361" s="10"/>
      <c r="B361" s="11"/>
      <c r="C361" s="11"/>
      <c r="D361" s="12"/>
      <c r="E361" s="12"/>
      <c r="F361" s="12"/>
      <c r="G361" s="11"/>
      <c r="H361" s="11"/>
      <c r="I361" s="11"/>
      <c r="J361" s="11"/>
      <c r="K361" s="11"/>
      <c r="L361" s="12"/>
      <c r="M361" s="11"/>
      <c r="N361" s="12"/>
      <c r="O361" s="12"/>
      <c r="P361" s="11"/>
      <c r="Q361" s="11"/>
      <c r="R361" s="15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5">
      <c r="A362" s="10"/>
      <c r="B362" s="11"/>
      <c r="C362" s="11"/>
      <c r="D362" s="12"/>
      <c r="E362" s="12"/>
      <c r="F362" s="12"/>
      <c r="G362" s="11"/>
      <c r="H362" s="11"/>
      <c r="I362" s="11"/>
      <c r="J362" s="11"/>
      <c r="K362" s="11"/>
      <c r="L362" s="12"/>
      <c r="M362" s="11"/>
      <c r="N362" s="12"/>
      <c r="O362" s="12"/>
      <c r="P362" s="11"/>
      <c r="Q362" s="11"/>
      <c r="R362" s="15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5">
      <c r="A363" s="10"/>
      <c r="B363" s="11"/>
      <c r="C363" s="11"/>
      <c r="D363" s="12"/>
      <c r="E363" s="12"/>
      <c r="F363" s="12"/>
      <c r="G363" s="11"/>
      <c r="H363" s="11"/>
      <c r="I363" s="11"/>
      <c r="J363" s="11"/>
      <c r="K363" s="11"/>
      <c r="L363" s="12"/>
      <c r="M363" s="11"/>
      <c r="N363" s="12"/>
      <c r="O363" s="12"/>
      <c r="P363" s="11"/>
      <c r="Q363" s="11"/>
      <c r="R363" s="15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5">
      <c r="A364" s="10"/>
      <c r="B364" s="11"/>
      <c r="C364" s="11"/>
      <c r="D364" s="12"/>
      <c r="E364" s="12"/>
      <c r="F364" s="12"/>
      <c r="G364" s="11"/>
      <c r="H364" s="11"/>
      <c r="I364" s="11"/>
      <c r="J364" s="11"/>
      <c r="K364" s="11"/>
      <c r="L364" s="12"/>
      <c r="M364" s="11"/>
      <c r="N364" s="12"/>
      <c r="O364" s="12"/>
      <c r="P364" s="11"/>
      <c r="Q364" s="11"/>
      <c r="R364" s="15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5">
      <c r="A365" s="10"/>
      <c r="B365" s="11"/>
      <c r="C365" s="11"/>
      <c r="D365" s="12"/>
      <c r="E365" s="12"/>
      <c r="F365" s="12"/>
      <c r="G365" s="11"/>
      <c r="H365" s="11"/>
      <c r="I365" s="11"/>
      <c r="J365" s="11"/>
      <c r="K365" s="11"/>
      <c r="L365" s="12"/>
      <c r="M365" s="11"/>
      <c r="N365" s="12"/>
      <c r="O365" s="12"/>
      <c r="P365" s="11"/>
      <c r="Q365" s="11"/>
      <c r="R365" s="15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5">
      <c r="A366" s="10"/>
      <c r="B366" s="11"/>
      <c r="C366" s="11"/>
      <c r="D366" s="12"/>
      <c r="E366" s="12"/>
      <c r="F366" s="12"/>
      <c r="G366" s="11"/>
      <c r="H366" s="11"/>
      <c r="I366" s="11"/>
      <c r="J366" s="11"/>
      <c r="K366" s="11"/>
      <c r="L366" s="12"/>
      <c r="M366" s="11"/>
      <c r="N366" s="12"/>
      <c r="O366" s="12"/>
      <c r="P366" s="11"/>
      <c r="Q366" s="11"/>
      <c r="R366" s="15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5">
      <c r="A367" s="10"/>
      <c r="B367" s="11"/>
      <c r="C367" s="11"/>
      <c r="D367" s="12"/>
      <c r="E367" s="12"/>
      <c r="F367" s="12"/>
      <c r="G367" s="11"/>
      <c r="H367" s="11"/>
      <c r="I367" s="11"/>
      <c r="J367" s="11"/>
      <c r="K367" s="11"/>
      <c r="L367" s="12"/>
      <c r="M367" s="11"/>
      <c r="N367" s="12"/>
      <c r="O367" s="12"/>
      <c r="P367" s="11"/>
      <c r="Q367" s="11"/>
      <c r="R367" s="15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5">
      <c r="A368" s="10"/>
      <c r="B368" s="11"/>
      <c r="C368" s="11"/>
      <c r="D368" s="12"/>
      <c r="E368" s="12"/>
      <c r="F368" s="12"/>
      <c r="G368" s="11"/>
      <c r="H368" s="11"/>
      <c r="I368" s="11"/>
      <c r="J368" s="11"/>
      <c r="K368" s="11"/>
      <c r="L368" s="12"/>
      <c r="M368" s="11"/>
      <c r="N368" s="12"/>
      <c r="O368" s="12"/>
      <c r="P368" s="11"/>
      <c r="Q368" s="11"/>
      <c r="R368" s="15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5">
      <c r="A369" s="10"/>
      <c r="B369" s="11"/>
      <c r="C369" s="11"/>
      <c r="D369" s="12"/>
      <c r="E369" s="12"/>
      <c r="F369" s="12"/>
      <c r="G369" s="11"/>
      <c r="H369" s="11"/>
      <c r="I369" s="11"/>
      <c r="J369" s="11"/>
      <c r="K369" s="11"/>
      <c r="L369" s="12"/>
      <c r="M369" s="11"/>
      <c r="N369" s="12"/>
      <c r="O369" s="12"/>
      <c r="P369" s="11"/>
      <c r="Q369" s="11"/>
      <c r="R369" s="15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5">
      <c r="A370" s="10"/>
      <c r="B370" s="11"/>
      <c r="C370" s="11"/>
      <c r="D370" s="12"/>
      <c r="E370" s="12"/>
      <c r="F370" s="12"/>
      <c r="G370" s="11"/>
      <c r="H370" s="11"/>
      <c r="I370" s="11"/>
      <c r="J370" s="11"/>
      <c r="K370" s="11"/>
      <c r="L370" s="12"/>
      <c r="M370" s="11"/>
      <c r="N370" s="12"/>
      <c r="O370" s="12"/>
      <c r="P370" s="11"/>
      <c r="Q370" s="11"/>
      <c r="R370" s="15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5">
      <c r="A371" s="10"/>
      <c r="B371" s="11"/>
      <c r="C371" s="11"/>
      <c r="D371" s="12"/>
      <c r="E371" s="12"/>
      <c r="F371" s="12"/>
      <c r="G371" s="11"/>
      <c r="H371" s="11"/>
      <c r="I371" s="11"/>
      <c r="J371" s="11"/>
      <c r="K371" s="11"/>
      <c r="L371" s="12"/>
      <c r="M371" s="11"/>
      <c r="N371" s="12"/>
      <c r="O371" s="12"/>
      <c r="P371" s="11"/>
      <c r="Q371" s="11"/>
      <c r="R371" s="15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5">
      <c r="A372" s="10"/>
      <c r="B372" s="11"/>
      <c r="C372" s="11"/>
      <c r="D372" s="12"/>
      <c r="E372" s="12"/>
      <c r="F372" s="12"/>
      <c r="G372" s="11"/>
      <c r="H372" s="11"/>
      <c r="I372" s="11"/>
      <c r="J372" s="11"/>
      <c r="K372" s="11"/>
      <c r="L372" s="12"/>
      <c r="M372" s="11"/>
      <c r="N372" s="12"/>
      <c r="O372" s="12"/>
      <c r="P372" s="11"/>
      <c r="Q372" s="11"/>
      <c r="R372" s="15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5">
      <c r="A373" s="10"/>
      <c r="B373" s="11"/>
      <c r="C373" s="11"/>
      <c r="D373" s="12"/>
      <c r="E373" s="12"/>
      <c r="F373" s="12"/>
      <c r="G373" s="11"/>
      <c r="H373" s="11"/>
      <c r="I373" s="11"/>
      <c r="J373" s="11"/>
      <c r="K373" s="11"/>
      <c r="L373" s="12"/>
      <c r="M373" s="11"/>
      <c r="N373" s="12"/>
      <c r="O373" s="12"/>
      <c r="P373" s="11"/>
      <c r="Q373" s="11"/>
      <c r="R373" s="15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5">
      <c r="A374" s="10"/>
      <c r="B374" s="11"/>
      <c r="C374" s="11"/>
      <c r="D374" s="12"/>
      <c r="E374" s="12"/>
      <c r="F374" s="12"/>
      <c r="G374" s="11"/>
      <c r="H374" s="11"/>
      <c r="I374" s="11"/>
      <c r="J374" s="11"/>
      <c r="K374" s="11"/>
      <c r="L374" s="12"/>
      <c r="M374" s="11"/>
      <c r="N374" s="12"/>
      <c r="O374" s="12"/>
      <c r="P374" s="11"/>
      <c r="Q374" s="11"/>
      <c r="R374" s="15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5">
      <c r="A375" s="10"/>
      <c r="B375" s="11"/>
      <c r="C375" s="11"/>
      <c r="D375" s="12"/>
      <c r="E375" s="12"/>
      <c r="F375" s="12"/>
      <c r="G375" s="11"/>
      <c r="H375" s="11"/>
      <c r="I375" s="11"/>
      <c r="J375" s="11"/>
      <c r="K375" s="11"/>
      <c r="L375" s="12"/>
      <c r="M375" s="11"/>
      <c r="N375" s="12"/>
      <c r="O375" s="12"/>
      <c r="P375" s="11"/>
      <c r="Q375" s="11"/>
      <c r="R375" s="15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5">
      <c r="A376" s="10"/>
      <c r="B376" s="11"/>
      <c r="C376" s="11"/>
      <c r="D376" s="12"/>
      <c r="E376" s="12"/>
      <c r="F376" s="12"/>
      <c r="G376" s="11"/>
      <c r="H376" s="11"/>
      <c r="I376" s="11"/>
      <c r="J376" s="11"/>
      <c r="K376" s="11"/>
      <c r="L376" s="12"/>
      <c r="M376" s="11"/>
      <c r="N376" s="12"/>
      <c r="O376" s="12"/>
      <c r="P376" s="11"/>
      <c r="Q376" s="11"/>
      <c r="R376" s="15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5">
      <c r="A377" s="10"/>
      <c r="B377" s="11"/>
      <c r="C377" s="11"/>
      <c r="D377" s="12"/>
      <c r="E377" s="12"/>
      <c r="F377" s="12"/>
      <c r="G377" s="11"/>
      <c r="H377" s="11"/>
      <c r="I377" s="11"/>
      <c r="J377" s="11"/>
      <c r="K377" s="11"/>
      <c r="L377" s="12"/>
      <c r="M377" s="11"/>
      <c r="N377" s="12"/>
      <c r="O377" s="12"/>
      <c r="P377" s="11"/>
      <c r="Q377" s="11"/>
      <c r="R377" s="15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5">
      <c r="A378" s="10"/>
      <c r="B378" s="11"/>
      <c r="C378" s="11"/>
      <c r="D378" s="12"/>
      <c r="E378" s="12"/>
      <c r="F378" s="12"/>
      <c r="G378" s="11"/>
      <c r="H378" s="11"/>
      <c r="I378" s="11"/>
      <c r="J378" s="11"/>
      <c r="K378" s="11"/>
      <c r="L378" s="12"/>
      <c r="M378" s="11"/>
      <c r="N378" s="12"/>
      <c r="O378" s="12"/>
      <c r="P378" s="11"/>
      <c r="Q378" s="11"/>
      <c r="R378" s="15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5">
      <c r="A379" s="10"/>
      <c r="B379" s="11"/>
      <c r="C379" s="11"/>
      <c r="D379" s="12"/>
      <c r="E379" s="12"/>
      <c r="F379" s="12"/>
      <c r="G379" s="11"/>
      <c r="H379" s="11"/>
      <c r="I379" s="11"/>
      <c r="J379" s="11"/>
      <c r="K379" s="11"/>
      <c r="L379" s="12"/>
      <c r="M379" s="11"/>
      <c r="N379" s="12"/>
      <c r="O379" s="12"/>
      <c r="P379" s="11"/>
      <c r="Q379" s="11"/>
      <c r="R379" s="15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5">
      <c r="A380" s="10"/>
      <c r="B380" s="11"/>
      <c r="C380" s="11"/>
      <c r="D380" s="12"/>
      <c r="E380" s="12"/>
      <c r="F380" s="12"/>
      <c r="G380" s="11"/>
      <c r="H380" s="11"/>
      <c r="I380" s="11"/>
      <c r="J380" s="11"/>
      <c r="K380" s="11"/>
      <c r="L380" s="12"/>
      <c r="M380" s="11"/>
      <c r="N380" s="12"/>
      <c r="O380" s="12"/>
      <c r="P380" s="11"/>
      <c r="Q380" s="11"/>
      <c r="R380" s="15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5">
      <c r="A381" s="10"/>
      <c r="B381" s="11"/>
      <c r="C381" s="11"/>
      <c r="D381" s="12"/>
      <c r="E381" s="12"/>
      <c r="F381" s="12"/>
      <c r="G381" s="11"/>
      <c r="H381" s="11"/>
      <c r="I381" s="11"/>
      <c r="J381" s="11"/>
      <c r="K381" s="11"/>
      <c r="L381" s="12"/>
      <c r="M381" s="11"/>
      <c r="N381" s="12"/>
      <c r="O381" s="12"/>
      <c r="P381" s="11"/>
      <c r="Q381" s="11"/>
      <c r="R381" s="15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5">
      <c r="A382" s="10"/>
      <c r="B382" s="11"/>
      <c r="C382" s="11"/>
      <c r="D382" s="12"/>
      <c r="E382" s="12"/>
      <c r="F382" s="12"/>
      <c r="G382" s="11"/>
      <c r="H382" s="11"/>
      <c r="I382" s="11"/>
      <c r="J382" s="11"/>
      <c r="K382" s="11"/>
      <c r="L382" s="12"/>
      <c r="M382" s="11"/>
      <c r="N382" s="12"/>
      <c r="O382" s="12"/>
      <c r="P382" s="11"/>
      <c r="Q382" s="11"/>
      <c r="R382" s="15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5">
      <c r="A383" s="10"/>
      <c r="B383" s="11"/>
      <c r="C383" s="11"/>
      <c r="D383" s="12"/>
      <c r="E383" s="12"/>
      <c r="F383" s="12"/>
      <c r="G383" s="11"/>
      <c r="H383" s="11"/>
      <c r="I383" s="11"/>
      <c r="J383" s="11"/>
      <c r="K383" s="11"/>
      <c r="L383" s="12"/>
      <c r="M383" s="11"/>
      <c r="N383" s="12"/>
      <c r="O383" s="12"/>
      <c r="P383" s="11"/>
      <c r="Q383" s="11"/>
      <c r="R383" s="15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5">
      <c r="A384" s="10"/>
      <c r="B384" s="11"/>
      <c r="C384" s="11"/>
      <c r="D384" s="12"/>
      <c r="E384" s="12"/>
      <c r="F384" s="12"/>
      <c r="G384" s="11"/>
      <c r="H384" s="11"/>
      <c r="I384" s="11"/>
      <c r="J384" s="11"/>
      <c r="K384" s="11"/>
      <c r="L384" s="12"/>
      <c r="M384" s="11"/>
      <c r="N384" s="12"/>
      <c r="O384" s="12"/>
      <c r="P384" s="11"/>
      <c r="Q384" s="11"/>
      <c r="R384" s="15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5">
      <c r="A385" s="10"/>
      <c r="B385" s="11"/>
      <c r="C385" s="11"/>
      <c r="D385" s="12"/>
      <c r="E385" s="12"/>
      <c r="F385" s="12"/>
      <c r="G385" s="11"/>
      <c r="H385" s="11"/>
      <c r="I385" s="11"/>
      <c r="J385" s="11"/>
      <c r="K385" s="11"/>
      <c r="L385" s="12"/>
      <c r="M385" s="11"/>
      <c r="N385" s="12"/>
      <c r="O385" s="12"/>
      <c r="P385" s="11"/>
      <c r="Q385" s="11"/>
      <c r="R385" s="15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5">
      <c r="A386" s="10"/>
      <c r="B386" s="11"/>
      <c r="C386" s="11"/>
      <c r="D386" s="12"/>
      <c r="E386" s="12"/>
      <c r="F386" s="12"/>
      <c r="G386" s="11"/>
      <c r="H386" s="11"/>
      <c r="I386" s="11"/>
      <c r="J386" s="11"/>
      <c r="K386" s="11"/>
      <c r="L386" s="12"/>
      <c r="M386" s="11"/>
      <c r="N386" s="12"/>
      <c r="O386" s="12"/>
      <c r="P386" s="11"/>
      <c r="Q386" s="11"/>
      <c r="R386" s="15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5">
      <c r="A387" s="10"/>
      <c r="B387" s="11"/>
      <c r="C387" s="11"/>
      <c r="D387" s="12"/>
      <c r="E387" s="12"/>
      <c r="F387" s="12"/>
      <c r="G387" s="11"/>
      <c r="H387" s="11"/>
      <c r="I387" s="11"/>
      <c r="J387" s="11"/>
      <c r="K387" s="11"/>
      <c r="L387" s="12"/>
      <c r="M387" s="11"/>
      <c r="N387" s="12"/>
      <c r="O387" s="12"/>
      <c r="P387" s="11"/>
      <c r="Q387" s="11"/>
      <c r="R387" s="15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5">
      <c r="A388" s="10"/>
      <c r="B388" s="11"/>
      <c r="C388" s="11"/>
      <c r="D388" s="12"/>
      <c r="E388" s="12"/>
      <c r="F388" s="12"/>
      <c r="G388" s="11"/>
      <c r="H388" s="11"/>
      <c r="I388" s="11"/>
      <c r="J388" s="11"/>
      <c r="K388" s="11"/>
      <c r="L388" s="12"/>
      <c r="M388" s="11"/>
      <c r="N388" s="12"/>
      <c r="O388" s="12"/>
      <c r="P388" s="11"/>
      <c r="Q388" s="11"/>
      <c r="R388" s="15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5">
      <c r="A389" s="10"/>
      <c r="B389" s="11"/>
      <c r="C389" s="11"/>
      <c r="D389" s="12"/>
      <c r="E389" s="12"/>
      <c r="F389" s="12"/>
      <c r="G389" s="11"/>
      <c r="H389" s="11"/>
      <c r="I389" s="11"/>
      <c r="J389" s="11"/>
      <c r="K389" s="11"/>
      <c r="L389" s="12"/>
      <c r="M389" s="11"/>
      <c r="N389" s="12"/>
      <c r="O389" s="12"/>
      <c r="P389" s="11"/>
      <c r="Q389" s="11"/>
      <c r="R389" s="15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5">
      <c r="A390" s="10"/>
      <c r="B390" s="11"/>
      <c r="C390" s="11"/>
      <c r="D390" s="12"/>
      <c r="E390" s="12"/>
      <c r="F390" s="12"/>
      <c r="G390" s="11"/>
      <c r="H390" s="11"/>
      <c r="I390" s="11"/>
      <c r="J390" s="11"/>
      <c r="K390" s="11"/>
      <c r="L390" s="12"/>
      <c r="M390" s="11"/>
      <c r="N390" s="12"/>
      <c r="O390" s="12"/>
      <c r="P390" s="11"/>
      <c r="Q390" s="11"/>
      <c r="R390" s="15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5">
      <c r="A391" s="10"/>
      <c r="B391" s="11"/>
      <c r="C391" s="11"/>
      <c r="D391" s="12"/>
      <c r="E391" s="12"/>
      <c r="F391" s="12"/>
      <c r="G391" s="11"/>
      <c r="H391" s="11"/>
      <c r="I391" s="11"/>
      <c r="J391" s="11"/>
      <c r="K391" s="11"/>
      <c r="L391" s="12"/>
      <c r="M391" s="11"/>
      <c r="N391" s="12"/>
      <c r="O391" s="12"/>
      <c r="P391" s="11"/>
      <c r="Q391" s="11"/>
      <c r="R391" s="15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5">
      <c r="A392" s="10"/>
      <c r="B392" s="11"/>
      <c r="C392" s="11"/>
      <c r="D392" s="12"/>
      <c r="E392" s="12"/>
      <c r="F392" s="12"/>
      <c r="G392" s="11"/>
      <c r="H392" s="11"/>
      <c r="I392" s="11"/>
      <c r="J392" s="11"/>
      <c r="K392" s="11"/>
      <c r="L392" s="12"/>
      <c r="M392" s="11"/>
      <c r="N392" s="12"/>
      <c r="O392" s="12"/>
      <c r="P392" s="11"/>
      <c r="Q392" s="11"/>
      <c r="R392" s="15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5">
      <c r="A393" s="10"/>
      <c r="B393" s="11"/>
      <c r="C393" s="11"/>
      <c r="D393" s="12"/>
      <c r="E393" s="12"/>
      <c r="F393" s="12"/>
      <c r="G393" s="11"/>
      <c r="H393" s="11"/>
      <c r="I393" s="11"/>
      <c r="J393" s="11"/>
      <c r="K393" s="11"/>
      <c r="L393" s="12"/>
      <c r="M393" s="11"/>
      <c r="N393" s="12"/>
      <c r="O393" s="12"/>
      <c r="P393" s="11"/>
      <c r="Q393" s="11"/>
      <c r="R393" s="15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5">
      <c r="A394" s="10"/>
      <c r="B394" s="11"/>
      <c r="C394" s="11"/>
      <c r="D394" s="12"/>
      <c r="E394" s="12"/>
      <c r="F394" s="12"/>
      <c r="G394" s="11"/>
      <c r="H394" s="11"/>
      <c r="I394" s="11"/>
      <c r="J394" s="11"/>
      <c r="K394" s="11"/>
      <c r="L394" s="12"/>
      <c r="M394" s="11"/>
      <c r="N394" s="12"/>
      <c r="O394" s="12"/>
      <c r="P394" s="11"/>
      <c r="Q394" s="11"/>
      <c r="R394" s="15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5">
      <c r="A395" s="10"/>
      <c r="B395" s="11"/>
      <c r="C395" s="11"/>
      <c r="D395" s="12"/>
      <c r="E395" s="12"/>
      <c r="F395" s="12"/>
      <c r="G395" s="11"/>
      <c r="H395" s="11"/>
      <c r="I395" s="11"/>
      <c r="J395" s="11"/>
      <c r="K395" s="11"/>
      <c r="L395" s="12"/>
      <c r="M395" s="11"/>
      <c r="N395" s="12"/>
      <c r="O395" s="12"/>
      <c r="P395" s="11"/>
      <c r="Q395" s="11"/>
      <c r="R395" s="15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5">
      <c r="A396" s="10"/>
      <c r="B396" s="11"/>
      <c r="C396" s="11"/>
      <c r="D396" s="12"/>
      <c r="E396" s="12"/>
      <c r="F396" s="12"/>
      <c r="G396" s="11"/>
      <c r="H396" s="11"/>
      <c r="I396" s="11"/>
      <c r="J396" s="11"/>
      <c r="K396" s="11"/>
      <c r="L396" s="12"/>
      <c r="M396" s="11"/>
      <c r="N396" s="12"/>
      <c r="O396" s="12"/>
      <c r="P396" s="11"/>
      <c r="Q396" s="11"/>
      <c r="R396" s="15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5">
      <c r="A397" s="10"/>
      <c r="B397" s="11"/>
      <c r="C397" s="11"/>
      <c r="D397" s="12"/>
      <c r="E397" s="12"/>
      <c r="F397" s="12"/>
      <c r="G397" s="11"/>
      <c r="H397" s="11"/>
      <c r="I397" s="11"/>
      <c r="J397" s="11"/>
      <c r="K397" s="11"/>
      <c r="L397" s="12"/>
      <c r="M397" s="11"/>
      <c r="N397" s="12"/>
      <c r="O397" s="12"/>
      <c r="P397" s="11"/>
      <c r="Q397" s="11"/>
      <c r="R397" s="15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5">
      <c r="A398" s="10"/>
      <c r="B398" s="11"/>
      <c r="C398" s="11"/>
      <c r="D398" s="12"/>
      <c r="E398" s="12"/>
      <c r="F398" s="12"/>
      <c r="G398" s="11"/>
      <c r="H398" s="11"/>
      <c r="I398" s="11"/>
      <c r="J398" s="11"/>
      <c r="K398" s="11"/>
      <c r="L398" s="12"/>
      <c r="M398" s="11"/>
      <c r="N398" s="12"/>
      <c r="O398" s="12"/>
      <c r="P398" s="11"/>
      <c r="Q398" s="11"/>
      <c r="R398" s="15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5">
      <c r="A399" s="10"/>
      <c r="B399" s="11"/>
      <c r="C399" s="11"/>
      <c r="D399" s="12"/>
      <c r="E399" s="12"/>
      <c r="F399" s="12"/>
      <c r="G399" s="11"/>
      <c r="H399" s="11"/>
      <c r="I399" s="11"/>
      <c r="J399" s="11"/>
      <c r="K399" s="11"/>
      <c r="L399" s="12"/>
      <c r="M399" s="11"/>
      <c r="N399" s="12"/>
      <c r="O399" s="12"/>
      <c r="P399" s="11"/>
      <c r="Q399" s="11"/>
      <c r="R399" s="15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5">
      <c r="A400" s="10"/>
      <c r="B400" s="11"/>
      <c r="C400" s="11"/>
      <c r="D400" s="12"/>
      <c r="E400" s="12"/>
      <c r="F400" s="12"/>
      <c r="G400" s="11"/>
      <c r="H400" s="11"/>
      <c r="I400" s="11"/>
      <c r="J400" s="11"/>
      <c r="K400" s="11"/>
      <c r="L400" s="12"/>
      <c r="M400" s="11"/>
      <c r="N400" s="12"/>
      <c r="O400" s="12"/>
      <c r="P400" s="11"/>
      <c r="Q400" s="11"/>
      <c r="R400" s="15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5">
      <c r="A401" s="10"/>
      <c r="B401" s="11"/>
      <c r="C401" s="11"/>
      <c r="D401" s="12"/>
      <c r="E401" s="12"/>
      <c r="F401" s="12"/>
      <c r="G401" s="11"/>
      <c r="H401" s="11"/>
      <c r="I401" s="11"/>
      <c r="J401" s="11"/>
      <c r="K401" s="11"/>
      <c r="L401" s="12"/>
      <c r="M401" s="11"/>
      <c r="N401" s="12"/>
      <c r="O401" s="12"/>
      <c r="P401" s="11"/>
      <c r="Q401" s="11"/>
      <c r="R401" s="15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5">
      <c r="A402" s="10"/>
      <c r="B402" s="11"/>
      <c r="C402" s="11"/>
      <c r="D402" s="12"/>
      <c r="E402" s="12"/>
      <c r="F402" s="12"/>
      <c r="G402" s="11"/>
      <c r="H402" s="11"/>
      <c r="I402" s="11"/>
      <c r="J402" s="11"/>
      <c r="K402" s="11"/>
      <c r="L402" s="12"/>
      <c r="M402" s="11"/>
      <c r="N402" s="12"/>
      <c r="O402" s="12"/>
      <c r="P402" s="11"/>
      <c r="Q402" s="11"/>
      <c r="R402" s="15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5">
      <c r="A403" s="10"/>
      <c r="B403" s="11"/>
      <c r="C403" s="11"/>
      <c r="D403" s="12"/>
      <c r="E403" s="12"/>
      <c r="F403" s="12"/>
      <c r="G403" s="11"/>
      <c r="H403" s="11"/>
      <c r="I403" s="11"/>
      <c r="J403" s="11"/>
      <c r="K403" s="11"/>
      <c r="L403" s="12"/>
      <c r="M403" s="11"/>
      <c r="N403" s="12"/>
      <c r="O403" s="12"/>
      <c r="P403" s="11"/>
      <c r="Q403" s="11"/>
      <c r="R403" s="15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5">
      <c r="A404" s="10"/>
      <c r="B404" s="11"/>
      <c r="C404" s="11"/>
      <c r="D404" s="12"/>
      <c r="E404" s="12"/>
      <c r="F404" s="12"/>
      <c r="G404" s="11"/>
      <c r="H404" s="11"/>
      <c r="I404" s="11"/>
      <c r="J404" s="11"/>
      <c r="K404" s="11"/>
      <c r="L404" s="12"/>
      <c r="M404" s="11"/>
      <c r="N404" s="12"/>
      <c r="O404" s="12"/>
      <c r="P404" s="11"/>
      <c r="Q404" s="11"/>
      <c r="R404" s="15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5">
      <c r="A405" s="10"/>
      <c r="B405" s="11"/>
      <c r="C405" s="11"/>
      <c r="D405" s="12"/>
      <c r="E405" s="12"/>
      <c r="F405" s="12"/>
      <c r="G405" s="11"/>
      <c r="H405" s="11"/>
      <c r="I405" s="11"/>
      <c r="J405" s="11"/>
      <c r="K405" s="11"/>
      <c r="L405" s="12"/>
      <c r="M405" s="11"/>
      <c r="N405" s="12"/>
      <c r="O405" s="12"/>
      <c r="P405" s="11"/>
      <c r="Q405" s="11"/>
      <c r="R405" s="15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5">
      <c r="A406" s="10"/>
      <c r="B406" s="11"/>
      <c r="C406" s="11"/>
      <c r="D406" s="12"/>
      <c r="E406" s="12"/>
      <c r="F406" s="12"/>
      <c r="G406" s="11"/>
      <c r="H406" s="11"/>
      <c r="I406" s="11"/>
      <c r="J406" s="11"/>
      <c r="K406" s="11"/>
      <c r="L406" s="12"/>
      <c r="M406" s="11"/>
      <c r="N406" s="12"/>
      <c r="O406" s="12"/>
      <c r="P406" s="11"/>
      <c r="Q406" s="11"/>
      <c r="R406" s="15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5">
      <c r="A407" s="10"/>
      <c r="B407" s="11"/>
      <c r="C407" s="11"/>
      <c r="D407" s="12"/>
      <c r="E407" s="12"/>
      <c r="F407" s="12"/>
      <c r="G407" s="11"/>
      <c r="H407" s="11"/>
      <c r="I407" s="11"/>
      <c r="J407" s="11"/>
      <c r="K407" s="11"/>
      <c r="L407" s="12"/>
      <c r="M407" s="11"/>
      <c r="N407" s="12"/>
      <c r="O407" s="12"/>
      <c r="P407" s="11"/>
      <c r="Q407" s="11"/>
      <c r="R407" s="15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5">
      <c r="A408" s="10"/>
      <c r="B408" s="11"/>
      <c r="C408" s="11"/>
      <c r="D408" s="12"/>
      <c r="E408" s="12"/>
      <c r="F408" s="12"/>
      <c r="G408" s="11"/>
      <c r="H408" s="11"/>
      <c r="I408" s="11"/>
      <c r="J408" s="11"/>
      <c r="K408" s="11"/>
      <c r="L408" s="12"/>
      <c r="M408" s="11"/>
      <c r="N408" s="12"/>
      <c r="O408" s="12"/>
      <c r="P408" s="11"/>
      <c r="Q408" s="11"/>
      <c r="R408" s="15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5">
      <c r="A409" s="10"/>
      <c r="B409" s="11"/>
      <c r="C409" s="11"/>
      <c r="D409" s="12"/>
      <c r="E409" s="12"/>
      <c r="F409" s="12"/>
      <c r="G409" s="11"/>
      <c r="H409" s="11"/>
      <c r="I409" s="11"/>
      <c r="J409" s="11"/>
      <c r="K409" s="11"/>
      <c r="L409" s="12"/>
      <c r="M409" s="11"/>
      <c r="N409" s="12"/>
      <c r="O409" s="12"/>
      <c r="P409" s="11"/>
      <c r="Q409" s="11"/>
      <c r="R409" s="15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5">
      <c r="A410" s="10"/>
      <c r="B410" s="11"/>
      <c r="C410" s="11"/>
      <c r="D410" s="12"/>
      <c r="E410" s="12"/>
      <c r="F410" s="12"/>
      <c r="G410" s="11"/>
      <c r="H410" s="11"/>
      <c r="I410" s="11"/>
      <c r="J410" s="11"/>
      <c r="K410" s="11"/>
      <c r="L410" s="12"/>
      <c r="M410" s="11"/>
      <c r="N410" s="12"/>
      <c r="O410" s="12"/>
      <c r="P410" s="11"/>
      <c r="Q410" s="11"/>
      <c r="R410" s="15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5">
      <c r="A411" s="10"/>
      <c r="B411" s="11"/>
      <c r="C411" s="11"/>
      <c r="D411" s="12"/>
      <c r="E411" s="12"/>
      <c r="F411" s="12"/>
      <c r="G411" s="11"/>
      <c r="H411" s="11"/>
      <c r="I411" s="11"/>
      <c r="J411" s="11"/>
      <c r="K411" s="11"/>
      <c r="L411" s="12"/>
      <c r="M411" s="11"/>
      <c r="N411" s="12"/>
      <c r="O411" s="12"/>
      <c r="P411" s="11"/>
      <c r="Q411" s="11"/>
      <c r="R411" s="15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5">
      <c r="A412" s="10"/>
      <c r="B412" s="11"/>
      <c r="C412" s="11"/>
      <c r="D412" s="12"/>
      <c r="E412" s="12"/>
      <c r="F412" s="12"/>
      <c r="G412" s="11"/>
      <c r="H412" s="11"/>
      <c r="I412" s="11"/>
      <c r="J412" s="11"/>
      <c r="K412" s="11"/>
      <c r="L412" s="12"/>
      <c r="M412" s="11"/>
      <c r="N412" s="12"/>
      <c r="O412" s="12"/>
      <c r="P412" s="11"/>
      <c r="Q412" s="11"/>
      <c r="R412" s="15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5">
      <c r="A413" s="10"/>
      <c r="B413" s="11"/>
      <c r="C413" s="11"/>
      <c r="D413" s="12"/>
      <c r="E413" s="12"/>
      <c r="F413" s="12"/>
      <c r="G413" s="11"/>
      <c r="H413" s="11"/>
      <c r="I413" s="11"/>
      <c r="J413" s="11"/>
      <c r="K413" s="11"/>
      <c r="L413" s="12"/>
      <c r="M413" s="11"/>
      <c r="N413" s="12"/>
      <c r="O413" s="12"/>
      <c r="P413" s="11"/>
      <c r="Q413" s="11"/>
      <c r="R413" s="15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5">
      <c r="A414" s="10"/>
      <c r="B414" s="11"/>
      <c r="C414" s="11"/>
      <c r="D414" s="12"/>
      <c r="E414" s="12"/>
      <c r="F414" s="12"/>
      <c r="G414" s="11"/>
      <c r="H414" s="11"/>
      <c r="I414" s="11"/>
      <c r="J414" s="11"/>
      <c r="K414" s="11"/>
      <c r="L414" s="12"/>
      <c r="M414" s="11"/>
      <c r="N414" s="12"/>
      <c r="O414" s="12"/>
      <c r="P414" s="11"/>
      <c r="Q414" s="11"/>
      <c r="R414" s="15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5">
      <c r="A415" s="10"/>
      <c r="B415" s="11"/>
      <c r="C415" s="11"/>
      <c r="D415" s="12"/>
      <c r="E415" s="12"/>
      <c r="F415" s="12"/>
      <c r="G415" s="11"/>
      <c r="H415" s="11"/>
      <c r="I415" s="11"/>
      <c r="J415" s="11"/>
      <c r="K415" s="11"/>
      <c r="L415" s="12"/>
      <c r="M415" s="11"/>
      <c r="N415" s="12"/>
      <c r="O415" s="12"/>
      <c r="P415" s="11"/>
      <c r="Q415" s="11"/>
      <c r="R415" s="15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5">
      <c r="A416" s="10"/>
      <c r="B416" s="11"/>
      <c r="C416" s="11"/>
      <c r="D416" s="12"/>
      <c r="E416" s="12"/>
      <c r="F416" s="12"/>
      <c r="G416" s="11"/>
      <c r="H416" s="11"/>
      <c r="I416" s="11"/>
      <c r="J416" s="11"/>
      <c r="K416" s="11"/>
      <c r="L416" s="12"/>
      <c r="M416" s="11"/>
      <c r="N416" s="12"/>
      <c r="O416" s="12"/>
      <c r="P416" s="11"/>
      <c r="Q416" s="11"/>
      <c r="R416" s="15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5">
      <c r="A417" s="10"/>
      <c r="B417" s="11"/>
      <c r="C417" s="11"/>
      <c r="D417" s="12"/>
      <c r="E417" s="12"/>
      <c r="F417" s="12"/>
      <c r="G417" s="11"/>
      <c r="H417" s="11"/>
      <c r="I417" s="11"/>
      <c r="J417" s="11"/>
      <c r="K417" s="11"/>
      <c r="L417" s="12"/>
      <c r="M417" s="11"/>
      <c r="N417" s="12"/>
      <c r="O417" s="12"/>
      <c r="P417" s="11"/>
      <c r="Q417" s="11"/>
      <c r="R417" s="15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5">
      <c r="A418" s="10"/>
      <c r="B418" s="11"/>
      <c r="C418" s="11"/>
      <c r="D418" s="12"/>
      <c r="E418" s="12"/>
      <c r="F418" s="12"/>
      <c r="G418" s="11"/>
      <c r="H418" s="11"/>
      <c r="I418" s="11"/>
      <c r="J418" s="11"/>
      <c r="K418" s="11"/>
      <c r="L418" s="12"/>
      <c r="M418" s="11"/>
      <c r="N418" s="12"/>
      <c r="O418" s="12"/>
      <c r="P418" s="11"/>
      <c r="Q418" s="11"/>
      <c r="R418" s="15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5">
      <c r="A419" s="10"/>
      <c r="B419" s="11"/>
      <c r="C419" s="11"/>
      <c r="D419" s="12"/>
      <c r="E419" s="12"/>
      <c r="F419" s="12"/>
      <c r="G419" s="11"/>
      <c r="H419" s="11"/>
      <c r="I419" s="11"/>
      <c r="J419" s="11"/>
      <c r="K419" s="11"/>
      <c r="L419" s="12"/>
      <c r="M419" s="11"/>
      <c r="N419" s="12"/>
      <c r="O419" s="12"/>
      <c r="P419" s="11"/>
      <c r="Q419" s="11"/>
      <c r="R419" s="15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5">
      <c r="A420" s="10"/>
      <c r="B420" s="11"/>
      <c r="C420" s="11"/>
      <c r="D420" s="12"/>
      <c r="E420" s="12"/>
      <c r="F420" s="12"/>
      <c r="G420" s="11"/>
      <c r="H420" s="11"/>
      <c r="I420" s="11"/>
      <c r="J420" s="11"/>
      <c r="K420" s="11"/>
      <c r="L420" s="12"/>
      <c r="M420" s="11"/>
      <c r="N420" s="12"/>
      <c r="O420" s="12"/>
      <c r="P420" s="11"/>
      <c r="Q420" s="11"/>
      <c r="R420" s="15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5">
      <c r="A421" s="10"/>
      <c r="B421" s="11"/>
      <c r="C421" s="11"/>
      <c r="D421" s="12"/>
      <c r="E421" s="12"/>
      <c r="F421" s="12"/>
      <c r="G421" s="11"/>
      <c r="H421" s="11"/>
      <c r="I421" s="11"/>
      <c r="J421" s="11"/>
      <c r="K421" s="11"/>
      <c r="L421" s="12"/>
      <c r="M421" s="11"/>
      <c r="N421" s="12"/>
      <c r="O421" s="12"/>
      <c r="P421" s="11"/>
      <c r="Q421" s="11"/>
      <c r="R421" s="15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5">
      <c r="A422" s="10"/>
      <c r="B422" s="11"/>
      <c r="C422" s="11"/>
      <c r="D422" s="12"/>
      <c r="E422" s="12"/>
      <c r="F422" s="12"/>
      <c r="G422" s="11"/>
      <c r="H422" s="11"/>
      <c r="I422" s="11"/>
      <c r="J422" s="11"/>
      <c r="K422" s="11"/>
      <c r="L422" s="12"/>
      <c r="M422" s="11"/>
      <c r="N422" s="12"/>
      <c r="O422" s="12"/>
      <c r="P422" s="11"/>
      <c r="Q422" s="11"/>
      <c r="R422" s="15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5">
      <c r="A423" s="10"/>
      <c r="B423" s="11"/>
      <c r="C423" s="11"/>
      <c r="D423" s="12"/>
      <c r="E423" s="12"/>
      <c r="F423" s="12"/>
      <c r="G423" s="11"/>
      <c r="H423" s="11"/>
      <c r="I423" s="11"/>
      <c r="J423" s="11"/>
      <c r="K423" s="11"/>
      <c r="L423" s="12"/>
      <c r="M423" s="11"/>
      <c r="N423" s="12"/>
      <c r="O423" s="12"/>
      <c r="P423" s="11"/>
      <c r="Q423" s="11"/>
      <c r="R423" s="15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5">
      <c r="A424" s="10"/>
      <c r="B424" s="11"/>
      <c r="C424" s="11"/>
      <c r="D424" s="12"/>
      <c r="E424" s="12"/>
      <c r="F424" s="12"/>
      <c r="G424" s="11"/>
      <c r="H424" s="11"/>
      <c r="I424" s="11"/>
      <c r="J424" s="11"/>
      <c r="K424" s="11"/>
      <c r="L424" s="12"/>
      <c r="M424" s="11"/>
      <c r="N424" s="12"/>
      <c r="O424" s="12"/>
      <c r="P424" s="11"/>
      <c r="Q424" s="11"/>
      <c r="R424" s="15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5">
      <c r="A425" s="10"/>
      <c r="B425" s="11"/>
      <c r="C425" s="11"/>
      <c r="D425" s="12"/>
      <c r="E425" s="12"/>
      <c r="F425" s="12"/>
      <c r="G425" s="11"/>
      <c r="H425" s="11"/>
      <c r="I425" s="11"/>
      <c r="J425" s="11"/>
      <c r="K425" s="11"/>
      <c r="L425" s="12"/>
      <c r="M425" s="11"/>
      <c r="N425" s="12"/>
      <c r="O425" s="12"/>
      <c r="P425" s="11"/>
      <c r="Q425" s="11"/>
      <c r="R425" s="15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5">
      <c r="A426" s="10"/>
      <c r="B426" s="11"/>
      <c r="C426" s="11"/>
      <c r="D426" s="12"/>
      <c r="E426" s="12"/>
      <c r="F426" s="12"/>
      <c r="G426" s="11"/>
      <c r="H426" s="11"/>
      <c r="I426" s="11"/>
      <c r="J426" s="11"/>
      <c r="K426" s="11"/>
      <c r="L426" s="12"/>
      <c r="M426" s="11"/>
      <c r="N426" s="12"/>
      <c r="O426" s="12"/>
      <c r="P426" s="11"/>
      <c r="Q426" s="11"/>
      <c r="R426" s="15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5">
      <c r="A427" s="10"/>
      <c r="B427" s="11"/>
      <c r="C427" s="11"/>
      <c r="D427" s="12"/>
      <c r="E427" s="12"/>
      <c r="F427" s="12"/>
      <c r="G427" s="11"/>
      <c r="H427" s="11"/>
      <c r="I427" s="11"/>
      <c r="J427" s="11"/>
      <c r="K427" s="11"/>
      <c r="L427" s="12"/>
      <c r="M427" s="11"/>
      <c r="N427" s="12"/>
      <c r="O427" s="12"/>
      <c r="P427" s="11"/>
      <c r="Q427" s="11"/>
      <c r="R427" s="15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5">
      <c r="A428" s="10"/>
      <c r="B428" s="11"/>
      <c r="C428" s="11"/>
      <c r="D428" s="12"/>
      <c r="E428" s="12"/>
      <c r="F428" s="12"/>
      <c r="G428" s="11"/>
      <c r="H428" s="11"/>
      <c r="I428" s="11"/>
      <c r="J428" s="11"/>
      <c r="K428" s="11"/>
      <c r="L428" s="12"/>
      <c r="M428" s="11"/>
      <c r="N428" s="12"/>
      <c r="O428" s="12"/>
      <c r="P428" s="11"/>
      <c r="Q428" s="11"/>
      <c r="R428" s="15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5">
      <c r="A429" s="10"/>
      <c r="B429" s="11"/>
      <c r="C429" s="11"/>
      <c r="D429" s="12"/>
      <c r="E429" s="12"/>
      <c r="F429" s="12"/>
      <c r="G429" s="11"/>
      <c r="H429" s="11"/>
      <c r="I429" s="11"/>
      <c r="J429" s="11"/>
      <c r="K429" s="11"/>
      <c r="L429" s="12"/>
      <c r="M429" s="11"/>
      <c r="N429" s="12"/>
      <c r="O429" s="12"/>
      <c r="P429" s="11"/>
      <c r="Q429" s="11"/>
      <c r="R429" s="15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5">
      <c r="A430" s="10"/>
      <c r="B430" s="11"/>
      <c r="C430" s="11"/>
      <c r="D430" s="12"/>
      <c r="E430" s="12"/>
      <c r="F430" s="12"/>
      <c r="G430" s="11"/>
      <c r="H430" s="11"/>
      <c r="I430" s="11"/>
      <c r="J430" s="11"/>
      <c r="K430" s="11"/>
      <c r="L430" s="12"/>
      <c r="M430" s="11"/>
      <c r="N430" s="12"/>
      <c r="O430" s="12"/>
      <c r="P430" s="11"/>
      <c r="Q430" s="11"/>
      <c r="R430" s="15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5">
      <c r="A431" s="10"/>
      <c r="B431" s="11"/>
      <c r="C431" s="11"/>
      <c r="D431" s="12"/>
      <c r="E431" s="12"/>
      <c r="F431" s="12"/>
      <c r="G431" s="11"/>
      <c r="H431" s="11"/>
      <c r="I431" s="11"/>
      <c r="J431" s="11"/>
      <c r="K431" s="11"/>
      <c r="L431" s="12"/>
      <c r="M431" s="11"/>
      <c r="N431" s="12"/>
      <c r="O431" s="12"/>
      <c r="P431" s="11"/>
      <c r="Q431" s="11"/>
      <c r="R431" s="15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5">
      <c r="A432" s="10"/>
      <c r="B432" s="11"/>
      <c r="C432" s="11"/>
      <c r="D432" s="12"/>
      <c r="E432" s="12"/>
      <c r="F432" s="12"/>
      <c r="G432" s="11"/>
      <c r="H432" s="11"/>
      <c r="I432" s="11"/>
      <c r="J432" s="11"/>
      <c r="K432" s="11"/>
      <c r="L432" s="12"/>
      <c r="M432" s="11"/>
      <c r="N432" s="12"/>
      <c r="O432" s="12"/>
      <c r="P432" s="11"/>
      <c r="Q432" s="11"/>
      <c r="R432" s="15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5">
      <c r="A433" s="10"/>
      <c r="B433" s="11"/>
      <c r="C433" s="11"/>
      <c r="D433" s="12"/>
      <c r="E433" s="12"/>
      <c r="F433" s="12"/>
      <c r="G433" s="11"/>
      <c r="H433" s="11"/>
      <c r="I433" s="11"/>
      <c r="J433" s="11"/>
      <c r="K433" s="11"/>
      <c r="L433" s="12"/>
      <c r="M433" s="11"/>
      <c r="N433" s="12"/>
      <c r="O433" s="12"/>
      <c r="P433" s="11"/>
      <c r="Q433" s="11"/>
      <c r="R433" s="15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5">
      <c r="A434" s="10"/>
      <c r="B434" s="11"/>
      <c r="C434" s="11"/>
      <c r="D434" s="12"/>
      <c r="E434" s="12"/>
      <c r="F434" s="12"/>
      <c r="G434" s="11"/>
      <c r="H434" s="11"/>
      <c r="I434" s="11"/>
      <c r="J434" s="11"/>
      <c r="K434" s="11"/>
      <c r="L434" s="12"/>
      <c r="M434" s="11"/>
      <c r="N434" s="12"/>
      <c r="O434" s="12"/>
      <c r="P434" s="11"/>
      <c r="Q434" s="11"/>
      <c r="R434" s="15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5">
      <c r="A435" s="10"/>
      <c r="B435" s="11"/>
      <c r="C435" s="11"/>
      <c r="D435" s="12"/>
      <c r="E435" s="12"/>
      <c r="F435" s="12"/>
      <c r="G435" s="11"/>
      <c r="H435" s="11"/>
      <c r="I435" s="11"/>
      <c r="J435" s="11"/>
      <c r="K435" s="11"/>
      <c r="L435" s="12"/>
      <c r="M435" s="11"/>
      <c r="N435" s="12"/>
      <c r="O435" s="12"/>
      <c r="P435" s="11"/>
      <c r="Q435" s="11"/>
      <c r="R435" s="15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5">
      <c r="A436" s="10"/>
      <c r="B436" s="11"/>
      <c r="C436" s="11"/>
      <c r="D436" s="12"/>
      <c r="E436" s="12"/>
      <c r="F436" s="12"/>
      <c r="G436" s="11"/>
      <c r="H436" s="11"/>
      <c r="I436" s="11"/>
      <c r="J436" s="11"/>
      <c r="K436" s="11"/>
      <c r="L436" s="12"/>
      <c r="M436" s="11"/>
      <c r="N436" s="12"/>
      <c r="O436" s="12"/>
      <c r="P436" s="11"/>
      <c r="Q436" s="11"/>
      <c r="R436" s="15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5">
      <c r="A437" s="10"/>
      <c r="B437" s="11"/>
      <c r="C437" s="11"/>
      <c r="D437" s="12"/>
      <c r="E437" s="12"/>
      <c r="F437" s="12"/>
      <c r="G437" s="11"/>
      <c r="H437" s="11"/>
      <c r="I437" s="11"/>
      <c r="J437" s="11"/>
      <c r="K437" s="11"/>
      <c r="L437" s="12"/>
      <c r="M437" s="11"/>
      <c r="N437" s="12"/>
      <c r="O437" s="12"/>
      <c r="P437" s="11"/>
      <c r="Q437" s="11"/>
      <c r="R437" s="15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5">
      <c r="A438" s="10"/>
      <c r="B438" s="11"/>
      <c r="C438" s="11"/>
      <c r="D438" s="12"/>
      <c r="E438" s="12"/>
      <c r="F438" s="12"/>
      <c r="G438" s="11"/>
      <c r="H438" s="11"/>
      <c r="I438" s="11"/>
      <c r="J438" s="11"/>
      <c r="K438" s="11"/>
      <c r="L438" s="12"/>
      <c r="M438" s="11"/>
      <c r="N438" s="12"/>
      <c r="O438" s="12"/>
      <c r="P438" s="11"/>
      <c r="Q438" s="11"/>
      <c r="R438" s="15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5">
      <c r="A439" s="10"/>
      <c r="B439" s="11"/>
      <c r="C439" s="11"/>
      <c r="D439" s="12"/>
      <c r="E439" s="12"/>
      <c r="F439" s="12"/>
      <c r="G439" s="11"/>
      <c r="H439" s="11"/>
      <c r="I439" s="11"/>
      <c r="J439" s="11"/>
      <c r="K439" s="11"/>
      <c r="L439" s="12"/>
      <c r="M439" s="11"/>
      <c r="N439" s="12"/>
      <c r="O439" s="12"/>
      <c r="P439" s="11"/>
      <c r="Q439" s="11"/>
      <c r="R439" s="15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5">
      <c r="A440" s="10"/>
      <c r="B440" s="11"/>
      <c r="C440" s="11"/>
      <c r="D440" s="12"/>
      <c r="E440" s="12"/>
      <c r="F440" s="12"/>
      <c r="G440" s="11"/>
      <c r="H440" s="11"/>
      <c r="I440" s="11"/>
      <c r="J440" s="11"/>
      <c r="K440" s="11"/>
      <c r="L440" s="12"/>
      <c r="M440" s="11"/>
      <c r="N440" s="12"/>
      <c r="O440" s="12"/>
      <c r="P440" s="11"/>
      <c r="Q440" s="11"/>
      <c r="R440" s="15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5">
      <c r="A441" s="10"/>
      <c r="B441" s="11"/>
      <c r="C441" s="11"/>
      <c r="D441" s="12"/>
      <c r="E441" s="12"/>
      <c r="F441" s="12"/>
      <c r="G441" s="11"/>
      <c r="H441" s="11"/>
      <c r="I441" s="11"/>
      <c r="J441" s="11"/>
      <c r="K441" s="11"/>
      <c r="L441" s="12"/>
      <c r="M441" s="11"/>
      <c r="N441" s="12"/>
      <c r="O441" s="12"/>
      <c r="P441" s="11"/>
      <c r="Q441" s="11"/>
      <c r="R441" s="15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5">
      <c r="A442" s="10"/>
      <c r="B442" s="11"/>
      <c r="C442" s="11"/>
      <c r="D442" s="12"/>
      <c r="E442" s="12"/>
      <c r="F442" s="12"/>
      <c r="G442" s="11"/>
      <c r="H442" s="11"/>
      <c r="I442" s="11"/>
      <c r="J442" s="11"/>
      <c r="K442" s="11"/>
      <c r="L442" s="12"/>
      <c r="M442" s="11"/>
      <c r="N442" s="12"/>
      <c r="O442" s="12"/>
      <c r="P442" s="11"/>
      <c r="Q442" s="11"/>
      <c r="R442" s="15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5">
      <c r="A443" s="10"/>
      <c r="B443" s="11"/>
      <c r="C443" s="11"/>
      <c r="D443" s="12"/>
      <c r="E443" s="12"/>
      <c r="F443" s="12"/>
      <c r="G443" s="11"/>
      <c r="H443" s="11"/>
      <c r="I443" s="11"/>
      <c r="J443" s="11"/>
      <c r="K443" s="11"/>
      <c r="L443" s="12"/>
      <c r="M443" s="11"/>
      <c r="N443" s="12"/>
      <c r="O443" s="12"/>
      <c r="P443" s="11"/>
      <c r="Q443" s="11"/>
      <c r="R443" s="15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5">
      <c r="A444" s="10"/>
      <c r="B444" s="11"/>
      <c r="C444" s="11"/>
      <c r="D444" s="12"/>
      <c r="E444" s="12"/>
      <c r="F444" s="12"/>
      <c r="G444" s="11"/>
      <c r="H444" s="11"/>
      <c r="I444" s="11"/>
      <c r="J444" s="11"/>
      <c r="K444" s="11"/>
      <c r="L444" s="12"/>
      <c r="M444" s="11"/>
      <c r="N444" s="12"/>
      <c r="O444" s="12"/>
      <c r="P444" s="11"/>
      <c r="Q444" s="11"/>
      <c r="R444" s="15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5">
      <c r="A445" s="10"/>
      <c r="B445" s="11"/>
      <c r="C445" s="11"/>
      <c r="D445" s="12"/>
      <c r="E445" s="12"/>
      <c r="F445" s="12"/>
      <c r="G445" s="11"/>
      <c r="H445" s="11"/>
      <c r="I445" s="11"/>
      <c r="J445" s="11"/>
      <c r="K445" s="11"/>
      <c r="L445" s="12"/>
      <c r="M445" s="11"/>
      <c r="N445" s="12"/>
      <c r="O445" s="12"/>
      <c r="P445" s="11"/>
      <c r="Q445" s="11"/>
      <c r="R445" s="15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5">
      <c r="A446" s="10"/>
      <c r="B446" s="11"/>
      <c r="C446" s="11"/>
      <c r="D446" s="12"/>
      <c r="E446" s="12"/>
      <c r="F446" s="12"/>
      <c r="G446" s="11"/>
      <c r="H446" s="11"/>
      <c r="I446" s="11"/>
      <c r="J446" s="11"/>
      <c r="K446" s="11"/>
      <c r="L446" s="12"/>
      <c r="M446" s="11"/>
      <c r="N446" s="12"/>
      <c r="O446" s="12"/>
      <c r="P446" s="11"/>
      <c r="Q446" s="11"/>
      <c r="R446" s="15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5">
      <c r="A447" s="10"/>
      <c r="B447" s="11"/>
      <c r="C447" s="11"/>
      <c r="D447" s="12"/>
      <c r="E447" s="12"/>
      <c r="F447" s="12"/>
      <c r="G447" s="11"/>
      <c r="H447" s="11"/>
      <c r="I447" s="11"/>
      <c r="J447" s="11"/>
      <c r="K447" s="11"/>
      <c r="L447" s="12"/>
      <c r="M447" s="11"/>
      <c r="N447" s="12"/>
      <c r="O447" s="12"/>
      <c r="P447" s="11"/>
      <c r="Q447" s="11"/>
      <c r="R447" s="15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5">
      <c r="A448" s="10"/>
      <c r="B448" s="11"/>
      <c r="C448" s="11"/>
      <c r="D448" s="12"/>
      <c r="E448" s="12"/>
      <c r="F448" s="12"/>
      <c r="G448" s="11"/>
      <c r="H448" s="11"/>
      <c r="I448" s="11"/>
      <c r="J448" s="11"/>
      <c r="K448" s="11"/>
      <c r="L448" s="12"/>
      <c r="M448" s="11"/>
      <c r="N448" s="12"/>
      <c r="O448" s="12"/>
      <c r="P448" s="11"/>
      <c r="Q448" s="11"/>
      <c r="R448" s="15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5">
      <c r="A449" s="10"/>
      <c r="B449" s="11"/>
      <c r="C449" s="11"/>
      <c r="D449" s="12"/>
      <c r="E449" s="12"/>
      <c r="F449" s="12"/>
      <c r="G449" s="11"/>
      <c r="H449" s="11"/>
      <c r="I449" s="11"/>
      <c r="J449" s="11"/>
      <c r="K449" s="11"/>
      <c r="L449" s="12"/>
      <c r="M449" s="11"/>
      <c r="N449" s="12"/>
      <c r="O449" s="12"/>
      <c r="P449" s="11"/>
      <c r="Q449" s="11"/>
      <c r="R449" s="15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5">
      <c r="A450" s="10"/>
      <c r="B450" s="11"/>
      <c r="C450" s="11"/>
      <c r="D450" s="12"/>
      <c r="E450" s="12"/>
      <c r="F450" s="12"/>
      <c r="G450" s="11"/>
      <c r="H450" s="11"/>
      <c r="I450" s="11"/>
      <c r="J450" s="11"/>
      <c r="K450" s="11"/>
      <c r="L450" s="12"/>
      <c r="M450" s="11"/>
      <c r="N450" s="12"/>
      <c r="O450" s="12"/>
      <c r="P450" s="11"/>
      <c r="Q450" s="11"/>
      <c r="R450" s="15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5">
      <c r="A451" s="10"/>
      <c r="B451" s="11"/>
      <c r="C451" s="11"/>
      <c r="D451" s="12"/>
      <c r="E451" s="12"/>
      <c r="F451" s="12"/>
      <c r="G451" s="11"/>
      <c r="H451" s="11"/>
      <c r="I451" s="11"/>
      <c r="J451" s="11"/>
      <c r="K451" s="11"/>
      <c r="L451" s="12"/>
      <c r="M451" s="11"/>
      <c r="N451" s="12"/>
      <c r="O451" s="12"/>
      <c r="P451" s="11"/>
      <c r="Q451" s="11"/>
      <c r="R451" s="15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5">
      <c r="A452" s="10"/>
      <c r="B452" s="11"/>
      <c r="C452" s="11"/>
      <c r="D452" s="12"/>
      <c r="E452" s="12"/>
      <c r="F452" s="12"/>
      <c r="G452" s="11"/>
      <c r="H452" s="11"/>
      <c r="I452" s="11"/>
      <c r="J452" s="11"/>
      <c r="K452" s="11"/>
      <c r="L452" s="12"/>
      <c r="M452" s="11"/>
      <c r="N452" s="12"/>
      <c r="O452" s="12"/>
      <c r="P452" s="11"/>
      <c r="Q452" s="11"/>
      <c r="R452" s="15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5">
      <c r="A453" s="10"/>
      <c r="B453" s="11"/>
      <c r="C453" s="11"/>
      <c r="D453" s="12"/>
      <c r="E453" s="12"/>
      <c r="F453" s="12"/>
      <c r="G453" s="11"/>
      <c r="H453" s="11"/>
      <c r="I453" s="11"/>
      <c r="J453" s="11"/>
      <c r="K453" s="11"/>
      <c r="L453" s="12"/>
      <c r="M453" s="11"/>
      <c r="N453" s="12"/>
      <c r="O453" s="12"/>
      <c r="P453" s="11"/>
      <c r="Q453" s="11"/>
      <c r="R453" s="15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5">
      <c r="A454" s="10"/>
      <c r="B454" s="11"/>
      <c r="C454" s="11"/>
      <c r="D454" s="12"/>
      <c r="E454" s="12"/>
      <c r="F454" s="12"/>
      <c r="G454" s="11"/>
      <c r="H454" s="11"/>
      <c r="I454" s="11"/>
      <c r="J454" s="11"/>
      <c r="K454" s="11"/>
      <c r="L454" s="12"/>
      <c r="M454" s="11"/>
      <c r="N454" s="12"/>
      <c r="O454" s="12"/>
      <c r="P454" s="11"/>
      <c r="Q454" s="11"/>
      <c r="R454" s="15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5">
      <c r="A455" s="10"/>
      <c r="B455" s="11"/>
      <c r="C455" s="11"/>
      <c r="D455" s="12"/>
      <c r="E455" s="12"/>
      <c r="F455" s="12"/>
      <c r="G455" s="11"/>
      <c r="H455" s="11"/>
      <c r="I455" s="11"/>
      <c r="J455" s="11"/>
      <c r="K455" s="11"/>
      <c r="L455" s="12"/>
      <c r="M455" s="11"/>
      <c r="N455" s="12"/>
      <c r="O455" s="12"/>
      <c r="P455" s="11"/>
      <c r="Q455" s="11"/>
      <c r="R455" s="15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5">
      <c r="A456" s="10"/>
      <c r="B456" s="11"/>
      <c r="C456" s="11"/>
      <c r="D456" s="12"/>
      <c r="E456" s="12"/>
      <c r="F456" s="12"/>
      <c r="G456" s="11"/>
      <c r="H456" s="11"/>
      <c r="I456" s="11"/>
      <c r="J456" s="11"/>
      <c r="K456" s="11"/>
      <c r="L456" s="12"/>
      <c r="M456" s="11"/>
      <c r="N456" s="12"/>
      <c r="O456" s="12"/>
      <c r="P456" s="11"/>
      <c r="Q456" s="11"/>
      <c r="R456" s="15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5">
      <c r="A457" s="10"/>
      <c r="B457" s="11"/>
      <c r="C457" s="11"/>
      <c r="D457" s="12"/>
      <c r="E457" s="12"/>
      <c r="F457" s="12"/>
      <c r="G457" s="11"/>
      <c r="H457" s="11"/>
      <c r="I457" s="11"/>
      <c r="J457" s="11"/>
      <c r="K457" s="11"/>
      <c r="L457" s="12"/>
      <c r="M457" s="11"/>
      <c r="N457" s="12"/>
      <c r="O457" s="12"/>
      <c r="P457" s="11"/>
      <c r="Q457" s="11"/>
      <c r="R457" s="15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5">
      <c r="A458" s="10"/>
      <c r="B458" s="11"/>
      <c r="C458" s="11"/>
      <c r="D458" s="12"/>
      <c r="E458" s="12"/>
      <c r="F458" s="12"/>
      <c r="G458" s="11"/>
      <c r="H458" s="11"/>
      <c r="I458" s="11"/>
      <c r="J458" s="11"/>
      <c r="K458" s="11"/>
      <c r="L458" s="12"/>
      <c r="M458" s="11"/>
      <c r="N458" s="12"/>
      <c r="O458" s="12"/>
      <c r="P458" s="11"/>
      <c r="Q458" s="11"/>
      <c r="R458" s="15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5">
      <c r="A459" s="10"/>
      <c r="B459" s="11"/>
      <c r="C459" s="11"/>
      <c r="D459" s="12"/>
      <c r="E459" s="12"/>
      <c r="F459" s="12"/>
      <c r="G459" s="11"/>
      <c r="H459" s="11"/>
      <c r="I459" s="11"/>
      <c r="J459" s="11"/>
      <c r="K459" s="11"/>
      <c r="L459" s="12"/>
      <c r="M459" s="11"/>
      <c r="N459" s="12"/>
      <c r="O459" s="12"/>
      <c r="P459" s="11"/>
      <c r="Q459" s="11"/>
      <c r="R459" s="15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5">
      <c r="A460" s="10"/>
      <c r="B460" s="11"/>
      <c r="C460" s="11"/>
      <c r="D460" s="12"/>
      <c r="E460" s="12"/>
      <c r="F460" s="12"/>
      <c r="G460" s="11"/>
      <c r="H460" s="11"/>
      <c r="I460" s="11"/>
      <c r="J460" s="11"/>
      <c r="K460" s="11"/>
      <c r="L460" s="12"/>
      <c r="M460" s="11"/>
      <c r="N460" s="12"/>
      <c r="O460" s="12"/>
      <c r="P460" s="11"/>
      <c r="Q460" s="11"/>
      <c r="R460" s="15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5">
      <c r="A461" s="10"/>
      <c r="B461" s="11"/>
      <c r="C461" s="11"/>
      <c r="D461" s="12"/>
      <c r="E461" s="12"/>
      <c r="F461" s="12"/>
      <c r="G461" s="11"/>
      <c r="H461" s="11"/>
      <c r="I461" s="11"/>
      <c r="J461" s="11"/>
      <c r="K461" s="11"/>
      <c r="L461" s="12"/>
      <c r="M461" s="11"/>
      <c r="N461" s="12"/>
      <c r="O461" s="12"/>
      <c r="P461" s="11"/>
      <c r="Q461" s="11"/>
      <c r="R461" s="15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5">
      <c r="A462" s="10"/>
      <c r="B462" s="11"/>
      <c r="C462" s="11"/>
      <c r="D462" s="12"/>
      <c r="E462" s="12"/>
      <c r="F462" s="12"/>
      <c r="G462" s="11"/>
      <c r="H462" s="11"/>
      <c r="I462" s="11"/>
      <c r="J462" s="11"/>
      <c r="K462" s="11"/>
      <c r="L462" s="12"/>
      <c r="M462" s="11"/>
      <c r="N462" s="12"/>
      <c r="O462" s="12"/>
      <c r="P462" s="11"/>
      <c r="Q462" s="11"/>
      <c r="R462" s="15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5">
      <c r="A463" s="10"/>
      <c r="B463" s="11"/>
      <c r="C463" s="11"/>
      <c r="D463" s="12"/>
      <c r="E463" s="12"/>
      <c r="F463" s="12"/>
      <c r="G463" s="11"/>
      <c r="H463" s="11"/>
      <c r="I463" s="11"/>
      <c r="J463" s="11"/>
      <c r="K463" s="11"/>
      <c r="L463" s="12"/>
      <c r="M463" s="11"/>
      <c r="N463" s="12"/>
      <c r="O463" s="12"/>
      <c r="P463" s="11"/>
      <c r="Q463" s="11"/>
      <c r="R463" s="15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5">
      <c r="A464" s="10"/>
      <c r="B464" s="11"/>
      <c r="C464" s="11"/>
      <c r="D464" s="12"/>
      <c r="E464" s="12"/>
      <c r="F464" s="12"/>
      <c r="G464" s="11"/>
      <c r="H464" s="11"/>
      <c r="I464" s="11"/>
      <c r="J464" s="11"/>
      <c r="K464" s="11"/>
      <c r="L464" s="12"/>
      <c r="M464" s="11"/>
      <c r="N464" s="12"/>
      <c r="O464" s="12"/>
      <c r="P464" s="11"/>
      <c r="Q464" s="11"/>
      <c r="R464" s="15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5">
      <c r="A465" s="10"/>
      <c r="B465" s="11"/>
      <c r="C465" s="11"/>
      <c r="D465" s="12"/>
      <c r="E465" s="12"/>
      <c r="F465" s="12"/>
      <c r="G465" s="11"/>
      <c r="H465" s="11"/>
      <c r="I465" s="11"/>
      <c r="J465" s="11"/>
      <c r="K465" s="11"/>
      <c r="L465" s="12"/>
      <c r="M465" s="11"/>
      <c r="N465" s="12"/>
      <c r="O465" s="12"/>
      <c r="P465" s="11"/>
      <c r="Q465" s="11"/>
      <c r="R465" s="15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5">
      <c r="A466" s="10"/>
      <c r="B466" s="11"/>
      <c r="C466" s="11"/>
      <c r="D466" s="12"/>
      <c r="E466" s="12"/>
      <c r="F466" s="12"/>
      <c r="G466" s="11"/>
      <c r="H466" s="11"/>
      <c r="I466" s="11"/>
      <c r="J466" s="11"/>
      <c r="K466" s="11"/>
      <c r="L466" s="12"/>
      <c r="M466" s="11"/>
      <c r="N466" s="12"/>
      <c r="O466" s="12"/>
      <c r="P466" s="11"/>
      <c r="Q466" s="11"/>
      <c r="R466" s="15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5">
      <c r="A467" s="10"/>
      <c r="B467" s="11"/>
      <c r="C467" s="11"/>
      <c r="D467" s="12"/>
      <c r="E467" s="12"/>
      <c r="F467" s="12"/>
      <c r="G467" s="11"/>
      <c r="H467" s="11"/>
      <c r="I467" s="11"/>
      <c r="J467" s="11"/>
      <c r="K467" s="11"/>
      <c r="L467" s="12"/>
      <c r="M467" s="11"/>
      <c r="N467" s="12"/>
      <c r="O467" s="12"/>
      <c r="P467" s="11"/>
      <c r="Q467" s="11"/>
      <c r="R467" s="15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5">
      <c r="A468" s="10"/>
      <c r="B468" s="11"/>
      <c r="C468" s="11"/>
      <c r="D468" s="12"/>
      <c r="E468" s="12"/>
      <c r="F468" s="12"/>
      <c r="G468" s="11"/>
      <c r="H468" s="11"/>
      <c r="I468" s="11"/>
      <c r="J468" s="11"/>
      <c r="K468" s="11"/>
      <c r="L468" s="12"/>
      <c r="M468" s="11"/>
      <c r="N468" s="12"/>
      <c r="O468" s="12"/>
      <c r="P468" s="11"/>
      <c r="Q468" s="11"/>
      <c r="R468" s="15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5">
      <c r="A469" s="10"/>
      <c r="B469" s="11"/>
      <c r="C469" s="11"/>
      <c r="D469" s="12"/>
      <c r="E469" s="12"/>
      <c r="F469" s="12"/>
      <c r="G469" s="11"/>
      <c r="H469" s="11"/>
      <c r="I469" s="11"/>
      <c r="J469" s="11"/>
      <c r="K469" s="11"/>
      <c r="L469" s="12"/>
      <c r="M469" s="11"/>
      <c r="N469" s="12"/>
      <c r="O469" s="12"/>
      <c r="P469" s="11"/>
      <c r="Q469" s="11"/>
      <c r="R469" s="15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5">
      <c r="A470" s="10"/>
      <c r="B470" s="11"/>
      <c r="C470" s="11"/>
      <c r="D470" s="12"/>
      <c r="E470" s="12"/>
      <c r="F470" s="12"/>
      <c r="G470" s="11"/>
      <c r="H470" s="11"/>
      <c r="I470" s="11"/>
      <c r="J470" s="11"/>
      <c r="K470" s="11"/>
      <c r="L470" s="12"/>
      <c r="M470" s="11"/>
      <c r="N470" s="12"/>
      <c r="O470" s="12"/>
      <c r="P470" s="11"/>
      <c r="Q470" s="11"/>
      <c r="R470" s="15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5">
      <c r="A471" s="10"/>
      <c r="B471" s="11"/>
      <c r="C471" s="11"/>
      <c r="D471" s="12"/>
      <c r="E471" s="12"/>
      <c r="F471" s="12"/>
      <c r="G471" s="11"/>
      <c r="H471" s="11"/>
      <c r="I471" s="11"/>
      <c r="J471" s="11"/>
      <c r="K471" s="11"/>
      <c r="L471" s="12"/>
      <c r="M471" s="11"/>
      <c r="N471" s="12"/>
      <c r="O471" s="12"/>
      <c r="P471" s="11"/>
      <c r="Q471" s="11"/>
      <c r="R471" s="15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5">
      <c r="A472" s="10"/>
      <c r="B472" s="11"/>
      <c r="C472" s="11"/>
      <c r="D472" s="12"/>
      <c r="E472" s="12"/>
      <c r="F472" s="12"/>
      <c r="G472" s="11"/>
      <c r="H472" s="11"/>
      <c r="I472" s="11"/>
      <c r="J472" s="11"/>
      <c r="K472" s="11"/>
      <c r="L472" s="12"/>
      <c r="M472" s="11"/>
      <c r="N472" s="12"/>
      <c r="O472" s="12"/>
      <c r="P472" s="11"/>
      <c r="Q472" s="11"/>
      <c r="R472" s="15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5">
      <c r="A473" s="10"/>
      <c r="B473" s="11"/>
      <c r="C473" s="11"/>
      <c r="D473" s="12"/>
      <c r="E473" s="12"/>
      <c r="F473" s="12"/>
      <c r="G473" s="11"/>
      <c r="H473" s="11"/>
      <c r="I473" s="11"/>
      <c r="J473" s="11"/>
      <c r="K473" s="11"/>
      <c r="L473" s="12"/>
      <c r="M473" s="11"/>
      <c r="N473" s="12"/>
      <c r="O473" s="12"/>
      <c r="P473" s="11"/>
      <c r="Q473" s="11"/>
      <c r="R473" s="15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5">
      <c r="A474" s="10"/>
      <c r="B474" s="11"/>
      <c r="C474" s="11"/>
      <c r="D474" s="12"/>
      <c r="E474" s="12"/>
      <c r="F474" s="12"/>
      <c r="G474" s="11"/>
      <c r="H474" s="11"/>
      <c r="I474" s="11"/>
      <c r="J474" s="11"/>
      <c r="K474" s="11"/>
      <c r="L474" s="12"/>
      <c r="M474" s="11"/>
      <c r="N474" s="12"/>
      <c r="O474" s="12"/>
      <c r="P474" s="11"/>
      <c r="Q474" s="11"/>
      <c r="R474" s="15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5">
      <c r="A475" s="10"/>
      <c r="B475" s="11"/>
      <c r="C475" s="11"/>
      <c r="D475" s="12"/>
      <c r="E475" s="12"/>
      <c r="F475" s="12"/>
      <c r="G475" s="11"/>
      <c r="H475" s="11"/>
      <c r="I475" s="11"/>
      <c r="J475" s="11"/>
      <c r="K475" s="11"/>
      <c r="L475" s="12"/>
      <c r="M475" s="11"/>
      <c r="N475" s="12"/>
      <c r="O475" s="12"/>
      <c r="P475" s="11"/>
      <c r="Q475" s="11"/>
      <c r="R475" s="15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5">
      <c r="A476" s="10"/>
      <c r="B476" s="11"/>
      <c r="C476" s="11"/>
      <c r="D476" s="12"/>
      <c r="E476" s="12"/>
      <c r="F476" s="12"/>
      <c r="G476" s="11"/>
      <c r="H476" s="11"/>
      <c r="I476" s="11"/>
      <c r="J476" s="11"/>
      <c r="K476" s="11"/>
      <c r="L476" s="12"/>
      <c r="M476" s="11"/>
      <c r="N476" s="12"/>
      <c r="O476" s="12"/>
      <c r="P476" s="11"/>
      <c r="Q476" s="11"/>
      <c r="R476" s="15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5">
      <c r="A477" s="10"/>
      <c r="B477" s="11"/>
      <c r="C477" s="11"/>
      <c r="D477" s="12"/>
      <c r="E477" s="12"/>
      <c r="F477" s="12"/>
      <c r="G477" s="11"/>
      <c r="H477" s="11"/>
      <c r="I477" s="11"/>
      <c r="J477" s="11"/>
      <c r="K477" s="11"/>
      <c r="L477" s="12"/>
      <c r="M477" s="11"/>
      <c r="N477" s="12"/>
      <c r="O477" s="12"/>
      <c r="P477" s="11"/>
      <c r="Q477" s="11"/>
      <c r="R477" s="15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5">
      <c r="A478" s="10"/>
      <c r="B478" s="11"/>
      <c r="C478" s="11"/>
      <c r="D478" s="12"/>
      <c r="E478" s="12"/>
      <c r="F478" s="12"/>
      <c r="G478" s="11"/>
      <c r="H478" s="11"/>
      <c r="I478" s="11"/>
      <c r="J478" s="11"/>
      <c r="K478" s="11"/>
      <c r="L478" s="12"/>
      <c r="M478" s="11"/>
      <c r="N478" s="12"/>
      <c r="O478" s="12"/>
      <c r="P478" s="11"/>
      <c r="Q478" s="11"/>
      <c r="R478" s="15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5">
      <c r="A479" s="10"/>
      <c r="B479" s="11"/>
      <c r="C479" s="11"/>
      <c r="D479" s="12"/>
      <c r="E479" s="12"/>
      <c r="F479" s="12"/>
      <c r="G479" s="11"/>
      <c r="H479" s="11"/>
      <c r="I479" s="11"/>
      <c r="J479" s="11"/>
      <c r="K479" s="11"/>
      <c r="L479" s="12"/>
      <c r="M479" s="11"/>
      <c r="N479" s="12"/>
      <c r="O479" s="12"/>
      <c r="P479" s="11"/>
      <c r="Q479" s="11"/>
      <c r="R479" s="15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5">
      <c r="A480" s="10"/>
      <c r="B480" s="11"/>
      <c r="C480" s="11"/>
      <c r="D480" s="12"/>
      <c r="E480" s="12"/>
      <c r="F480" s="12"/>
      <c r="G480" s="11"/>
      <c r="H480" s="11"/>
      <c r="I480" s="11"/>
      <c r="J480" s="11"/>
      <c r="K480" s="11"/>
      <c r="L480" s="12"/>
      <c r="M480" s="11"/>
      <c r="N480" s="12"/>
      <c r="O480" s="12"/>
      <c r="P480" s="11"/>
      <c r="Q480" s="11"/>
      <c r="R480" s="15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5">
      <c r="A481" s="10"/>
      <c r="B481" s="11"/>
      <c r="C481" s="11"/>
      <c r="D481" s="12"/>
      <c r="E481" s="12"/>
      <c r="F481" s="12"/>
      <c r="G481" s="11"/>
      <c r="H481" s="11"/>
      <c r="I481" s="11"/>
      <c r="J481" s="11"/>
      <c r="K481" s="11"/>
      <c r="L481" s="12"/>
      <c r="M481" s="11"/>
      <c r="N481" s="12"/>
      <c r="O481" s="12"/>
      <c r="P481" s="11"/>
      <c r="Q481" s="11"/>
      <c r="R481" s="15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5">
      <c r="A482" s="10"/>
      <c r="B482" s="11"/>
      <c r="C482" s="11"/>
      <c r="D482" s="12"/>
      <c r="E482" s="12"/>
      <c r="F482" s="12"/>
      <c r="G482" s="11"/>
      <c r="H482" s="11"/>
      <c r="I482" s="11"/>
      <c r="J482" s="11"/>
      <c r="K482" s="11"/>
      <c r="L482" s="12"/>
      <c r="M482" s="11"/>
      <c r="N482" s="12"/>
      <c r="O482" s="12"/>
      <c r="P482" s="11"/>
      <c r="Q482" s="11"/>
      <c r="R482" s="15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5">
      <c r="A483" s="10"/>
      <c r="B483" s="11"/>
      <c r="C483" s="11"/>
      <c r="D483" s="12"/>
      <c r="E483" s="12"/>
      <c r="F483" s="12"/>
      <c r="G483" s="11"/>
      <c r="H483" s="11"/>
      <c r="I483" s="11"/>
      <c r="J483" s="11"/>
      <c r="K483" s="11"/>
      <c r="L483" s="12"/>
      <c r="M483" s="11"/>
      <c r="N483" s="12"/>
      <c r="O483" s="12"/>
      <c r="P483" s="11"/>
      <c r="Q483" s="11"/>
      <c r="R483" s="15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5">
      <c r="A484" s="10"/>
      <c r="B484" s="11"/>
      <c r="C484" s="11"/>
      <c r="D484" s="12"/>
      <c r="E484" s="12"/>
      <c r="F484" s="12"/>
      <c r="G484" s="11"/>
      <c r="H484" s="11"/>
      <c r="I484" s="11"/>
      <c r="J484" s="11"/>
      <c r="K484" s="11"/>
      <c r="L484" s="12"/>
      <c r="M484" s="11"/>
      <c r="N484" s="12"/>
      <c r="O484" s="12"/>
      <c r="P484" s="11"/>
      <c r="Q484" s="11"/>
      <c r="R484" s="15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5">
      <c r="A485" s="10"/>
      <c r="B485" s="11"/>
      <c r="C485" s="11"/>
      <c r="D485" s="12"/>
      <c r="E485" s="12"/>
      <c r="F485" s="12"/>
      <c r="G485" s="11"/>
      <c r="H485" s="11"/>
      <c r="I485" s="11"/>
      <c r="J485" s="11"/>
      <c r="K485" s="11"/>
      <c r="L485" s="12"/>
      <c r="M485" s="11"/>
      <c r="N485" s="12"/>
      <c r="O485" s="12"/>
      <c r="P485" s="11"/>
      <c r="Q485" s="11"/>
      <c r="R485" s="15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5">
      <c r="A486" s="10"/>
      <c r="B486" s="11"/>
      <c r="C486" s="11"/>
      <c r="D486" s="12"/>
      <c r="E486" s="12"/>
      <c r="F486" s="12"/>
      <c r="G486" s="11"/>
      <c r="H486" s="11"/>
      <c r="I486" s="11"/>
      <c r="J486" s="11"/>
      <c r="K486" s="11"/>
      <c r="L486" s="12"/>
      <c r="M486" s="11"/>
      <c r="N486" s="12"/>
      <c r="O486" s="12"/>
      <c r="P486" s="11"/>
      <c r="Q486" s="11"/>
      <c r="R486" s="15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5">
      <c r="A487" s="10"/>
      <c r="B487" s="11"/>
      <c r="C487" s="11"/>
      <c r="D487" s="12"/>
      <c r="E487" s="12"/>
      <c r="F487" s="12"/>
      <c r="G487" s="11"/>
      <c r="H487" s="11"/>
      <c r="I487" s="11"/>
      <c r="J487" s="11"/>
      <c r="K487" s="11"/>
      <c r="L487" s="12"/>
      <c r="M487" s="11"/>
      <c r="N487" s="12"/>
      <c r="O487" s="12"/>
      <c r="P487" s="11"/>
      <c r="Q487" s="11"/>
      <c r="R487" s="15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5">
      <c r="A488" s="10"/>
      <c r="B488" s="11"/>
      <c r="C488" s="11"/>
      <c r="D488" s="12"/>
      <c r="E488" s="12"/>
      <c r="F488" s="12"/>
      <c r="G488" s="11"/>
      <c r="H488" s="11"/>
      <c r="I488" s="11"/>
      <c r="J488" s="11"/>
      <c r="K488" s="11"/>
      <c r="L488" s="12"/>
      <c r="M488" s="11"/>
      <c r="N488" s="12"/>
      <c r="O488" s="12"/>
      <c r="P488" s="11"/>
      <c r="Q488" s="11"/>
      <c r="R488" s="15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5">
      <c r="A489" s="10"/>
      <c r="B489" s="11"/>
      <c r="C489" s="11"/>
      <c r="D489" s="12"/>
      <c r="E489" s="12"/>
      <c r="F489" s="12"/>
      <c r="G489" s="11"/>
      <c r="H489" s="11"/>
      <c r="I489" s="11"/>
      <c r="J489" s="11"/>
      <c r="K489" s="11"/>
      <c r="L489" s="12"/>
      <c r="M489" s="11"/>
      <c r="N489" s="12"/>
      <c r="O489" s="12"/>
      <c r="P489" s="11"/>
      <c r="Q489" s="11"/>
      <c r="R489" s="15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5">
      <c r="A490" s="10"/>
      <c r="B490" s="11"/>
      <c r="C490" s="11"/>
      <c r="D490" s="12"/>
      <c r="E490" s="12"/>
      <c r="F490" s="12"/>
      <c r="G490" s="11"/>
      <c r="H490" s="11"/>
      <c r="I490" s="11"/>
      <c r="J490" s="11"/>
      <c r="K490" s="11"/>
      <c r="L490" s="12"/>
      <c r="M490" s="11"/>
      <c r="N490" s="12"/>
      <c r="O490" s="12"/>
      <c r="P490" s="11"/>
      <c r="Q490" s="11"/>
      <c r="R490" s="15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5">
      <c r="A491" s="10"/>
      <c r="B491" s="11"/>
      <c r="C491" s="11"/>
      <c r="D491" s="12"/>
      <c r="E491" s="12"/>
      <c r="F491" s="12"/>
      <c r="G491" s="11"/>
      <c r="H491" s="11"/>
      <c r="I491" s="11"/>
      <c r="J491" s="11"/>
      <c r="K491" s="11"/>
      <c r="L491" s="12"/>
      <c r="M491" s="11"/>
      <c r="N491" s="12"/>
      <c r="O491" s="12"/>
      <c r="P491" s="11"/>
      <c r="Q491" s="11"/>
      <c r="R491" s="15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5">
      <c r="A492" s="10"/>
      <c r="B492" s="11"/>
      <c r="C492" s="11"/>
      <c r="D492" s="12"/>
      <c r="E492" s="12"/>
      <c r="F492" s="12"/>
      <c r="G492" s="11"/>
      <c r="H492" s="11"/>
      <c r="I492" s="11"/>
      <c r="J492" s="11"/>
      <c r="K492" s="11"/>
      <c r="L492" s="12"/>
      <c r="M492" s="11"/>
      <c r="N492" s="12"/>
      <c r="O492" s="12"/>
      <c r="P492" s="11"/>
      <c r="Q492" s="11"/>
      <c r="R492" s="15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5">
      <c r="A493" s="10"/>
      <c r="B493" s="11"/>
      <c r="C493" s="11"/>
      <c r="D493" s="12"/>
      <c r="E493" s="12"/>
      <c r="F493" s="12"/>
      <c r="G493" s="11"/>
      <c r="H493" s="11"/>
      <c r="I493" s="11"/>
      <c r="J493" s="11"/>
      <c r="K493" s="11"/>
      <c r="L493" s="12"/>
      <c r="M493" s="11"/>
      <c r="N493" s="12"/>
      <c r="O493" s="12"/>
      <c r="P493" s="11"/>
      <c r="Q493" s="11"/>
      <c r="R493" s="15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5">
      <c r="A494" s="10"/>
      <c r="B494" s="11"/>
      <c r="C494" s="11"/>
      <c r="D494" s="12"/>
      <c r="E494" s="12"/>
      <c r="F494" s="12"/>
      <c r="G494" s="11"/>
      <c r="H494" s="11"/>
      <c r="I494" s="11"/>
      <c r="J494" s="11"/>
      <c r="K494" s="11"/>
      <c r="L494" s="12"/>
      <c r="M494" s="11"/>
      <c r="N494" s="12"/>
      <c r="O494" s="12"/>
      <c r="P494" s="11"/>
      <c r="Q494" s="11"/>
      <c r="R494" s="15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5">
      <c r="A495" s="10"/>
      <c r="B495" s="11"/>
      <c r="C495" s="11"/>
      <c r="D495" s="12"/>
      <c r="E495" s="12"/>
      <c r="F495" s="12"/>
      <c r="G495" s="11"/>
      <c r="H495" s="11"/>
      <c r="I495" s="11"/>
      <c r="J495" s="11"/>
      <c r="K495" s="11"/>
      <c r="L495" s="12"/>
      <c r="M495" s="11"/>
      <c r="N495" s="12"/>
      <c r="O495" s="12"/>
      <c r="P495" s="11"/>
      <c r="Q495" s="11"/>
      <c r="R495" s="15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5">
      <c r="A496" s="10"/>
      <c r="B496" s="11"/>
      <c r="C496" s="11"/>
      <c r="D496" s="12"/>
      <c r="E496" s="12"/>
      <c r="F496" s="12"/>
      <c r="G496" s="11"/>
      <c r="H496" s="11"/>
      <c r="I496" s="11"/>
      <c r="J496" s="11"/>
      <c r="K496" s="11"/>
      <c r="L496" s="12"/>
      <c r="M496" s="11"/>
      <c r="N496" s="12"/>
      <c r="O496" s="12"/>
      <c r="P496" s="11"/>
      <c r="Q496" s="11"/>
      <c r="R496" s="15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5">
      <c r="A497" s="10"/>
      <c r="B497" s="11"/>
      <c r="C497" s="11"/>
      <c r="D497" s="12"/>
      <c r="E497" s="12"/>
      <c r="F497" s="12"/>
      <c r="G497" s="11"/>
      <c r="H497" s="11"/>
      <c r="I497" s="11"/>
      <c r="J497" s="11"/>
      <c r="K497" s="11"/>
      <c r="L497" s="12"/>
      <c r="M497" s="11"/>
      <c r="N497" s="12"/>
      <c r="O497" s="12"/>
      <c r="P497" s="11"/>
      <c r="Q497" s="11"/>
      <c r="R497" s="15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5">
      <c r="A498" s="10"/>
      <c r="B498" s="11"/>
      <c r="C498" s="11"/>
      <c r="D498" s="12"/>
      <c r="E498" s="12"/>
      <c r="F498" s="12"/>
      <c r="G498" s="11"/>
      <c r="H498" s="11"/>
      <c r="I498" s="11"/>
      <c r="J498" s="11"/>
      <c r="K498" s="11"/>
      <c r="L498" s="12"/>
      <c r="M498" s="11"/>
      <c r="N498" s="12"/>
      <c r="O498" s="12"/>
      <c r="P498" s="11"/>
      <c r="Q498" s="11"/>
      <c r="R498" s="15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5">
      <c r="A499" s="10"/>
      <c r="B499" s="11"/>
      <c r="C499" s="11"/>
      <c r="D499" s="12"/>
      <c r="E499" s="12"/>
      <c r="F499" s="12"/>
      <c r="G499" s="11"/>
      <c r="H499" s="11"/>
      <c r="I499" s="11"/>
      <c r="J499" s="11"/>
      <c r="K499" s="11"/>
      <c r="L499" s="12"/>
      <c r="M499" s="11"/>
      <c r="N499" s="12"/>
      <c r="O499" s="12"/>
      <c r="P499" s="11"/>
      <c r="Q499" s="11"/>
      <c r="R499" s="15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5">
      <c r="A500" s="10"/>
      <c r="B500" s="11"/>
      <c r="C500" s="11"/>
      <c r="D500" s="12"/>
      <c r="E500" s="12"/>
      <c r="F500" s="12"/>
      <c r="G500" s="11"/>
      <c r="H500" s="11"/>
      <c r="I500" s="11"/>
      <c r="J500" s="11"/>
      <c r="K500" s="11"/>
      <c r="L500" s="12"/>
      <c r="M500" s="11"/>
      <c r="N500" s="12"/>
      <c r="O500" s="12"/>
      <c r="P500" s="11"/>
      <c r="Q500" s="11"/>
      <c r="R500" s="15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5">
      <c r="A501" s="10"/>
      <c r="B501" s="11"/>
      <c r="C501" s="11"/>
      <c r="D501" s="12"/>
      <c r="E501" s="12"/>
      <c r="F501" s="12"/>
      <c r="G501" s="11"/>
      <c r="H501" s="11"/>
      <c r="I501" s="11"/>
      <c r="J501" s="11"/>
      <c r="K501" s="11"/>
      <c r="L501" s="12"/>
      <c r="M501" s="11"/>
      <c r="N501" s="12"/>
      <c r="O501" s="12"/>
      <c r="P501" s="11"/>
      <c r="Q501" s="11"/>
      <c r="R501" s="15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5">
      <c r="A502" s="10"/>
      <c r="B502" s="11"/>
      <c r="C502" s="11"/>
      <c r="D502" s="12"/>
      <c r="E502" s="12"/>
      <c r="F502" s="12"/>
      <c r="G502" s="11"/>
      <c r="H502" s="11"/>
      <c r="I502" s="11"/>
      <c r="J502" s="11"/>
      <c r="K502" s="11"/>
      <c r="L502" s="12"/>
      <c r="M502" s="11"/>
      <c r="N502" s="12"/>
      <c r="O502" s="12"/>
      <c r="P502" s="11"/>
      <c r="Q502" s="11"/>
      <c r="R502" s="15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5">
      <c r="A503" s="10"/>
      <c r="B503" s="11"/>
      <c r="C503" s="11"/>
      <c r="D503" s="12"/>
      <c r="E503" s="12"/>
      <c r="F503" s="12"/>
      <c r="G503" s="11"/>
      <c r="H503" s="11"/>
      <c r="I503" s="11"/>
      <c r="J503" s="11"/>
      <c r="K503" s="11"/>
      <c r="L503" s="12"/>
      <c r="M503" s="11"/>
      <c r="N503" s="12"/>
      <c r="O503" s="12"/>
      <c r="P503" s="11"/>
      <c r="Q503" s="11"/>
      <c r="R503" s="15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5">
      <c r="A504" s="10"/>
      <c r="B504" s="11"/>
      <c r="C504" s="11"/>
      <c r="D504" s="12"/>
      <c r="E504" s="12"/>
      <c r="F504" s="12"/>
      <c r="G504" s="11"/>
      <c r="H504" s="11"/>
      <c r="I504" s="11"/>
      <c r="J504" s="11"/>
      <c r="K504" s="11"/>
      <c r="L504" s="12"/>
      <c r="M504" s="11"/>
      <c r="N504" s="12"/>
      <c r="O504" s="12"/>
      <c r="P504" s="11"/>
      <c r="Q504" s="11"/>
      <c r="R504" s="15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5">
      <c r="A505" s="10"/>
      <c r="B505" s="11"/>
      <c r="C505" s="11"/>
      <c r="D505" s="12"/>
      <c r="E505" s="12"/>
      <c r="F505" s="12"/>
      <c r="G505" s="11"/>
      <c r="H505" s="11"/>
      <c r="I505" s="11"/>
      <c r="J505" s="11"/>
      <c r="K505" s="11"/>
      <c r="L505" s="12"/>
      <c r="M505" s="11"/>
      <c r="N505" s="12"/>
      <c r="O505" s="12"/>
      <c r="P505" s="11"/>
      <c r="Q505" s="11"/>
      <c r="R505" s="15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5">
      <c r="A506" s="10"/>
      <c r="B506" s="11"/>
      <c r="C506" s="11"/>
      <c r="D506" s="12"/>
      <c r="E506" s="12"/>
      <c r="F506" s="12"/>
      <c r="G506" s="11"/>
      <c r="H506" s="11"/>
      <c r="I506" s="11"/>
      <c r="J506" s="11"/>
      <c r="K506" s="11"/>
      <c r="L506" s="12"/>
      <c r="M506" s="11"/>
      <c r="N506" s="12"/>
      <c r="O506" s="12"/>
      <c r="P506" s="11"/>
      <c r="Q506" s="11"/>
      <c r="R506" s="15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5">
      <c r="A507" s="10"/>
      <c r="B507" s="11"/>
      <c r="C507" s="11"/>
      <c r="D507" s="12"/>
      <c r="E507" s="12"/>
      <c r="F507" s="12"/>
      <c r="G507" s="11"/>
      <c r="H507" s="11"/>
      <c r="I507" s="11"/>
      <c r="J507" s="11"/>
      <c r="K507" s="11"/>
      <c r="L507" s="12"/>
      <c r="M507" s="11"/>
      <c r="N507" s="12"/>
      <c r="O507" s="12"/>
      <c r="P507" s="11"/>
      <c r="Q507" s="11"/>
      <c r="R507" s="15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5">
      <c r="A508" s="10"/>
      <c r="B508" s="11"/>
      <c r="C508" s="11"/>
      <c r="D508" s="12"/>
      <c r="E508" s="12"/>
      <c r="F508" s="12"/>
      <c r="G508" s="11"/>
      <c r="H508" s="11"/>
      <c r="I508" s="11"/>
      <c r="J508" s="11"/>
      <c r="K508" s="11"/>
      <c r="L508" s="12"/>
      <c r="M508" s="11"/>
      <c r="N508" s="12"/>
      <c r="O508" s="12"/>
      <c r="P508" s="11"/>
      <c r="Q508" s="11"/>
      <c r="R508" s="15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5">
      <c r="A509" s="10"/>
      <c r="B509" s="11"/>
      <c r="C509" s="11"/>
      <c r="D509" s="12"/>
      <c r="E509" s="12"/>
      <c r="F509" s="12"/>
      <c r="G509" s="11"/>
      <c r="H509" s="11"/>
      <c r="I509" s="11"/>
      <c r="J509" s="11"/>
      <c r="K509" s="11"/>
      <c r="L509" s="12"/>
      <c r="M509" s="11"/>
      <c r="N509" s="12"/>
      <c r="O509" s="12"/>
      <c r="P509" s="11"/>
      <c r="Q509" s="11"/>
      <c r="R509" s="15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5">
      <c r="A510" s="10"/>
      <c r="B510" s="11"/>
      <c r="C510" s="11"/>
      <c r="D510" s="12"/>
      <c r="E510" s="12"/>
      <c r="F510" s="12"/>
      <c r="G510" s="11"/>
      <c r="H510" s="11"/>
      <c r="I510" s="11"/>
      <c r="J510" s="11"/>
      <c r="K510" s="11"/>
      <c r="L510" s="12"/>
      <c r="M510" s="11"/>
      <c r="N510" s="12"/>
      <c r="O510" s="12"/>
      <c r="P510" s="11"/>
      <c r="Q510" s="11"/>
      <c r="R510" s="15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5">
      <c r="A511" s="10"/>
      <c r="B511" s="11"/>
      <c r="C511" s="11"/>
      <c r="D511" s="12"/>
      <c r="E511" s="12"/>
      <c r="F511" s="12"/>
      <c r="G511" s="11"/>
      <c r="H511" s="11"/>
      <c r="I511" s="11"/>
      <c r="J511" s="11"/>
      <c r="K511" s="11"/>
      <c r="L511" s="12"/>
      <c r="M511" s="11"/>
      <c r="N511" s="12"/>
      <c r="O511" s="12"/>
      <c r="P511" s="11"/>
      <c r="Q511" s="11"/>
      <c r="R511" s="15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5">
      <c r="A512" s="10"/>
      <c r="B512" s="11"/>
      <c r="C512" s="11"/>
      <c r="D512" s="12"/>
      <c r="E512" s="12"/>
      <c r="F512" s="12"/>
      <c r="G512" s="11"/>
      <c r="H512" s="11"/>
      <c r="I512" s="11"/>
      <c r="J512" s="11"/>
      <c r="K512" s="11"/>
      <c r="L512" s="12"/>
      <c r="M512" s="11"/>
      <c r="N512" s="12"/>
      <c r="O512" s="12"/>
      <c r="P512" s="11"/>
      <c r="Q512" s="11"/>
      <c r="R512" s="15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5">
      <c r="A513" s="10"/>
      <c r="B513" s="11"/>
      <c r="C513" s="11"/>
      <c r="D513" s="12"/>
      <c r="E513" s="12"/>
      <c r="F513" s="12"/>
      <c r="G513" s="11"/>
      <c r="H513" s="11"/>
      <c r="I513" s="11"/>
      <c r="J513" s="11"/>
      <c r="K513" s="11"/>
      <c r="L513" s="12"/>
      <c r="M513" s="11"/>
      <c r="N513" s="12"/>
      <c r="O513" s="12"/>
      <c r="P513" s="11"/>
      <c r="Q513" s="11"/>
      <c r="R513" s="15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5">
      <c r="A514" s="10"/>
      <c r="B514" s="11"/>
      <c r="C514" s="11"/>
      <c r="D514" s="12"/>
      <c r="E514" s="12"/>
      <c r="F514" s="12"/>
      <c r="G514" s="11"/>
      <c r="H514" s="11"/>
      <c r="I514" s="11"/>
      <c r="J514" s="11"/>
      <c r="K514" s="11"/>
      <c r="L514" s="12"/>
      <c r="M514" s="11"/>
      <c r="N514" s="12"/>
      <c r="O514" s="12"/>
      <c r="P514" s="11"/>
      <c r="Q514" s="11"/>
      <c r="R514" s="15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5">
      <c r="A515" s="10"/>
      <c r="B515" s="11"/>
      <c r="C515" s="11"/>
      <c r="D515" s="12"/>
      <c r="E515" s="12"/>
      <c r="F515" s="12"/>
      <c r="G515" s="11"/>
      <c r="H515" s="11"/>
      <c r="I515" s="11"/>
      <c r="J515" s="11"/>
      <c r="K515" s="11"/>
      <c r="L515" s="12"/>
      <c r="M515" s="11"/>
      <c r="N515" s="12"/>
      <c r="O515" s="12"/>
      <c r="P515" s="11"/>
      <c r="Q515" s="11"/>
      <c r="R515" s="15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5">
      <c r="A516" s="10"/>
      <c r="B516" s="11"/>
      <c r="C516" s="11"/>
      <c r="D516" s="12"/>
      <c r="E516" s="12"/>
      <c r="F516" s="12"/>
      <c r="G516" s="11"/>
      <c r="H516" s="11"/>
      <c r="I516" s="11"/>
      <c r="J516" s="11"/>
      <c r="K516" s="11"/>
      <c r="L516" s="12"/>
      <c r="M516" s="11"/>
      <c r="N516" s="12"/>
      <c r="O516" s="12"/>
      <c r="P516" s="11"/>
      <c r="Q516" s="11"/>
      <c r="R516" s="15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5">
      <c r="A517" s="10"/>
      <c r="B517" s="11"/>
      <c r="C517" s="11"/>
      <c r="D517" s="12"/>
      <c r="E517" s="12"/>
      <c r="F517" s="12"/>
      <c r="G517" s="11"/>
      <c r="H517" s="11"/>
      <c r="I517" s="11"/>
      <c r="J517" s="11"/>
      <c r="K517" s="11"/>
      <c r="L517" s="12"/>
      <c r="M517" s="11"/>
      <c r="N517" s="12"/>
      <c r="O517" s="12"/>
      <c r="P517" s="11"/>
      <c r="Q517" s="11"/>
      <c r="R517" s="15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5">
      <c r="A518" s="10"/>
      <c r="B518" s="11"/>
      <c r="C518" s="11"/>
      <c r="D518" s="12"/>
      <c r="E518" s="12"/>
      <c r="F518" s="12"/>
      <c r="G518" s="11"/>
      <c r="H518" s="11"/>
      <c r="I518" s="11"/>
      <c r="J518" s="11"/>
      <c r="K518" s="11"/>
      <c r="L518" s="12"/>
      <c r="M518" s="11"/>
      <c r="N518" s="12"/>
      <c r="O518" s="12"/>
      <c r="P518" s="11"/>
      <c r="Q518" s="11"/>
      <c r="R518" s="15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5">
      <c r="A519" s="10"/>
      <c r="B519" s="11"/>
      <c r="C519" s="11"/>
      <c r="D519" s="12"/>
      <c r="E519" s="12"/>
      <c r="F519" s="12"/>
      <c r="G519" s="11"/>
      <c r="H519" s="11"/>
      <c r="I519" s="11"/>
      <c r="J519" s="11"/>
      <c r="K519" s="11"/>
      <c r="L519" s="12"/>
      <c r="M519" s="11"/>
      <c r="N519" s="12"/>
      <c r="O519" s="12"/>
      <c r="P519" s="11"/>
      <c r="Q519" s="11"/>
      <c r="R519" s="15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5">
      <c r="A520" s="10"/>
      <c r="B520" s="11"/>
      <c r="C520" s="11"/>
      <c r="D520" s="12"/>
      <c r="E520" s="12"/>
      <c r="F520" s="12"/>
      <c r="G520" s="11"/>
      <c r="H520" s="11"/>
      <c r="I520" s="11"/>
      <c r="J520" s="11"/>
      <c r="K520" s="11"/>
      <c r="L520" s="12"/>
      <c r="M520" s="11"/>
      <c r="N520" s="12"/>
      <c r="O520" s="12"/>
      <c r="P520" s="11"/>
      <c r="Q520" s="11"/>
      <c r="R520" s="15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5">
      <c r="A521" s="10"/>
      <c r="B521" s="11"/>
      <c r="C521" s="11"/>
      <c r="D521" s="12"/>
      <c r="E521" s="12"/>
      <c r="F521" s="12"/>
      <c r="G521" s="11"/>
      <c r="H521" s="11"/>
      <c r="I521" s="11"/>
      <c r="J521" s="11"/>
      <c r="K521" s="11"/>
      <c r="L521" s="12"/>
      <c r="M521" s="11"/>
      <c r="N521" s="12"/>
      <c r="O521" s="12"/>
      <c r="P521" s="11"/>
      <c r="Q521" s="11"/>
      <c r="R521" s="15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5">
      <c r="A522" s="10"/>
      <c r="B522" s="11"/>
      <c r="C522" s="11"/>
      <c r="D522" s="12"/>
      <c r="E522" s="12"/>
      <c r="F522" s="12"/>
      <c r="G522" s="11"/>
      <c r="H522" s="11"/>
      <c r="I522" s="11"/>
      <c r="J522" s="11"/>
      <c r="K522" s="11"/>
      <c r="L522" s="12"/>
      <c r="M522" s="11"/>
      <c r="N522" s="12"/>
      <c r="O522" s="12"/>
      <c r="P522" s="11"/>
      <c r="Q522" s="11"/>
      <c r="R522" s="15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5">
      <c r="A523" s="10"/>
      <c r="B523" s="11"/>
      <c r="C523" s="11"/>
      <c r="D523" s="12"/>
      <c r="E523" s="12"/>
      <c r="F523" s="12"/>
      <c r="G523" s="11"/>
      <c r="H523" s="11"/>
      <c r="I523" s="11"/>
      <c r="J523" s="11"/>
      <c r="K523" s="11"/>
      <c r="L523" s="12"/>
      <c r="M523" s="11"/>
      <c r="N523" s="12"/>
      <c r="O523" s="12"/>
      <c r="P523" s="11"/>
      <c r="Q523" s="11"/>
      <c r="R523" s="15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5">
      <c r="A524" s="10"/>
      <c r="B524" s="11"/>
      <c r="C524" s="11"/>
      <c r="D524" s="12"/>
      <c r="E524" s="12"/>
      <c r="F524" s="12"/>
      <c r="G524" s="11"/>
      <c r="H524" s="11"/>
      <c r="I524" s="11"/>
      <c r="J524" s="11"/>
      <c r="K524" s="11"/>
      <c r="L524" s="12"/>
      <c r="M524" s="11"/>
      <c r="N524" s="12"/>
      <c r="O524" s="12"/>
      <c r="P524" s="11"/>
      <c r="Q524" s="11"/>
      <c r="R524" s="15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5">
      <c r="A525" s="10"/>
      <c r="B525" s="11"/>
      <c r="C525" s="11"/>
      <c r="D525" s="12"/>
      <c r="E525" s="12"/>
      <c r="F525" s="12"/>
      <c r="G525" s="11"/>
      <c r="H525" s="11"/>
      <c r="I525" s="11"/>
      <c r="J525" s="11"/>
      <c r="K525" s="11"/>
      <c r="L525" s="12"/>
      <c r="M525" s="11"/>
      <c r="N525" s="12"/>
      <c r="O525" s="12"/>
      <c r="P525" s="11"/>
      <c r="Q525" s="11"/>
      <c r="R525" s="15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5">
      <c r="A526" s="10"/>
      <c r="B526" s="11"/>
      <c r="C526" s="11"/>
      <c r="D526" s="12"/>
      <c r="E526" s="12"/>
      <c r="F526" s="12"/>
      <c r="G526" s="11"/>
      <c r="H526" s="11"/>
      <c r="I526" s="11"/>
      <c r="J526" s="11"/>
      <c r="K526" s="11"/>
      <c r="L526" s="12"/>
      <c r="M526" s="11"/>
      <c r="N526" s="12"/>
      <c r="O526" s="12"/>
      <c r="P526" s="11"/>
      <c r="Q526" s="11"/>
      <c r="R526" s="15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5">
      <c r="A527" s="10"/>
      <c r="B527" s="11"/>
      <c r="C527" s="11"/>
      <c r="D527" s="12"/>
      <c r="E527" s="12"/>
      <c r="F527" s="12"/>
      <c r="G527" s="11"/>
      <c r="H527" s="11"/>
      <c r="I527" s="11"/>
      <c r="J527" s="11"/>
      <c r="K527" s="11"/>
      <c r="L527" s="12"/>
      <c r="M527" s="11"/>
      <c r="N527" s="12"/>
      <c r="O527" s="12"/>
      <c r="P527" s="11"/>
      <c r="Q527" s="11"/>
      <c r="R527" s="15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5">
      <c r="A528" s="10"/>
      <c r="B528" s="11"/>
      <c r="C528" s="11"/>
      <c r="D528" s="12"/>
      <c r="E528" s="12"/>
      <c r="F528" s="12"/>
      <c r="G528" s="11"/>
      <c r="H528" s="11"/>
      <c r="I528" s="11"/>
      <c r="J528" s="11"/>
      <c r="K528" s="11"/>
      <c r="L528" s="12"/>
      <c r="M528" s="11"/>
      <c r="N528" s="12"/>
      <c r="O528" s="12"/>
      <c r="P528" s="11"/>
      <c r="Q528" s="11"/>
      <c r="R528" s="15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5">
      <c r="A529" s="10"/>
      <c r="B529" s="11"/>
      <c r="C529" s="11"/>
      <c r="D529" s="12"/>
      <c r="E529" s="12"/>
      <c r="F529" s="12"/>
      <c r="G529" s="11"/>
      <c r="H529" s="11"/>
      <c r="I529" s="11"/>
      <c r="J529" s="11"/>
      <c r="K529" s="11"/>
      <c r="L529" s="12"/>
      <c r="M529" s="11"/>
      <c r="N529" s="12"/>
      <c r="O529" s="12"/>
      <c r="P529" s="11"/>
      <c r="Q529" s="11"/>
      <c r="R529" s="15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5">
      <c r="A530" s="10"/>
      <c r="B530" s="11"/>
      <c r="C530" s="11"/>
      <c r="D530" s="12"/>
      <c r="E530" s="12"/>
      <c r="F530" s="12"/>
      <c r="G530" s="11"/>
      <c r="H530" s="11"/>
      <c r="I530" s="11"/>
      <c r="J530" s="11"/>
      <c r="K530" s="11"/>
      <c r="L530" s="12"/>
      <c r="M530" s="11"/>
      <c r="N530" s="12"/>
      <c r="O530" s="12"/>
      <c r="P530" s="11"/>
      <c r="Q530" s="11"/>
      <c r="R530" s="15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5">
      <c r="A531" s="10"/>
      <c r="B531" s="11"/>
      <c r="C531" s="11"/>
      <c r="D531" s="12"/>
      <c r="E531" s="12"/>
      <c r="F531" s="12"/>
      <c r="G531" s="11"/>
      <c r="H531" s="11"/>
      <c r="I531" s="11"/>
      <c r="J531" s="11"/>
      <c r="K531" s="11"/>
      <c r="L531" s="12"/>
      <c r="M531" s="11"/>
      <c r="N531" s="12"/>
      <c r="O531" s="12"/>
      <c r="P531" s="11"/>
      <c r="Q531" s="11"/>
      <c r="R531" s="15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5">
      <c r="A532" s="10"/>
      <c r="B532" s="11"/>
      <c r="C532" s="11"/>
      <c r="D532" s="12"/>
      <c r="E532" s="12"/>
      <c r="F532" s="12"/>
      <c r="G532" s="11"/>
      <c r="H532" s="11"/>
      <c r="I532" s="11"/>
      <c r="J532" s="11"/>
      <c r="K532" s="11"/>
      <c r="L532" s="12"/>
      <c r="M532" s="11"/>
      <c r="N532" s="12"/>
      <c r="O532" s="12"/>
      <c r="P532" s="11"/>
      <c r="Q532" s="11"/>
      <c r="R532" s="15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5">
      <c r="A533" s="10"/>
      <c r="B533" s="11"/>
      <c r="C533" s="11"/>
      <c r="D533" s="12"/>
      <c r="E533" s="12"/>
      <c r="F533" s="12"/>
      <c r="G533" s="11"/>
      <c r="H533" s="11"/>
      <c r="I533" s="11"/>
      <c r="J533" s="11"/>
      <c r="K533" s="11"/>
      <c r="L533" s="12"/>
      <c r="M533" s="11"/>
      <c r="N533" s="12"/>
      <c r="O533" s="12"/>
      <c r="P533" s="11"/>
      <c r="Q533" s="11"/>
      <c r="R533" s="15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5">
      <c r="A534" s="10"/>
      <c r="B534" s="11"/>
      <c r="C534" s="11"/>
      <c r="D534" s="12"/>
      <c r="E534" s="12"/>
      <c r="F534" s="12"/>
      <c r="G534" s="11"/>
      <c r="H534" s="11"/>
      <c r="I534" s="11"/>
      <c r="J534" s="11"/>
      <c r="K534" s="11"/>
      <c r="L534" s="12"/>
      <c r="M534" s="11"/>
      <c r="N534" s="12"/>
      <c r="O534" s="12"/>
      <c r="P534" s="11"/>
      <c r="Q534" s="11"/>
      <c r="R534" s="15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5">
      <c r="A535" s="10"/>
      <c r="B535" s="11"/>
      <c r="C535" s="11"/>
      <c r="D535" s="12"/>
      <c r="E535" s="12"/>
      <c r="F535" s="12"/>
      <c r="G535" s="11"/>
      <c r="H535" s="11"/>
      <c r="I535" s="11"/>
      <c r="J535" s="11"/>
      <c r="K535" s="11"/>
      <c r="L535" s="12"/>
      <c r="M535" s="11"/>
      <c r="N535" s="12"/>
      <c r="O535" s="12"/>
      <c r="P535" s="11"/>
      <c r="Q535" s="11"/>
      <c r="R535" s="15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5">
      <c r="A536" s="10"/>
      <c r="B536" s="11"/>
      <c r="C536" s="11"/>
      <c r="D536" s="12"/>
      <c r="E536" s="12"/>
      <c r="F536" s="12"/>
      <c r="G536" s="11"/>
      <c r="H536" s="11"/>
      <c r="I536" s="11"/>
      <c r="J536" s="11"/>
      <c r="K536" s="11"/>
      <c r="L536" s="12"/>
      <c r="M536" s="11"/>
      <c r="N536" s="12"/>
      <c r="O536" s="12"/>
      <c r="P536" s="11"/>
      <c r="Q536" s="11"/>
      <c r="R536" s="15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5">
      <c r="A537" s="10"/>
      <c r="B537" s="11"/>
      <c r="C537" s="11"/>
      <c r="D537" s="12"/>
      <c r="E537" s="12"/>
      <c r="F537" s="12"/>
      <c r="G537" s="11"/>
      <c r="H537" s="11"/>
      <c r="I537" s="11"/>
      <c r="J537" s="11"/>
      <c r="K537" s="11"/>
      <c r="L537" s="12"/>
      <c r="M537" s="11"/>
      <c r="N537" s="12"/>
      <c r="O537" s="12"/>
      <c r="P537" s="11"/>
      <c r="Q537" s="11"/>
      <c r="R537" s="15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5">
      <c r="A538" s="10"/>
      <c r="B538" s="11"/>
      <c r="C538" s="11"/>
      <c r="D538" s="12"/>
      <c r="E538" s="12"/>
      <c r="F538" s="12"/>
      <c r="G538" s="11"/>
      <c r="H538" s="11"/>
      <c r="I538" s="11"/>
      <c r="J538" s="11"/>
      <c r="K538" s="11"/>
      <c r="L538" s="12"/>
      <c r="M538" s="11"/>
      <c r="N538" s="12"/>
      <c r="O538" s="12"/>
      <c r="P538" s="11"/>
      <c r="Q538" s="11"/>
      <c r="R538" s="15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5">
      <c r="A539" s="10"/>
      <c r="B539" s="11"/>
      <c r="C539" s="11"/>
      <c r="D539" s="12"/>
      <c r="E539" s="12"/>
      <c r="F539" s="12"/>
      <c r="G539" s="11"/>
      <c r="H539" s="11"/>
      <c r="I539" s="11"/>
      <c r="J539" s="11"/>
      <c r="K539" s="11"/>
      <c r="L539" s="12"/>
      <c r="M539" s="11"/>
      <c r="N539" s="12"/>
      <c r="O539" s="12"/>
      <c r="P539" s="11"/>
      <c r="Q539" s="11"/>
      <c r="R539" s="15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5">
      <c r="A540" s="10"/>
      <c r="B540" s="11"/>
      <c r="C540" s="11"/>
      <c r="D540" s="12"/>
      <c r="E540" s="12"/>
      <c r="F540" s="12"/>
      <c r="G540" s="11"/>
      <c r="H540" s="11"/>
      <c r="I540" s="11"/>
      <c r="J540" s="11"/>
      <c r="K540" s="11"/>
      <c r="L540" s="12"/>
      <c r="M540" s="11"/>
      <c r="N540" s="12"/>
      <c r="O540" s="12"/>
      <c r="P540" s="11"/>
      <c r="Q540" s="11"/>
      <c r="R540" s="15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5">
      <c r="A541" s="10"/>
      <c r="B541" s="11"/>
      <c r="C541" s="11"/>
      <c r="D541" s="12"/>
      <c r="E541" s="12"/>
      <c r="F541" s="12"/>
      <c r="G541" s="11"/>
      <c r="H541" s="11"/>
      <c r="I541" s="11"/>
      <c r="J541" s="11"/>
      <c r="K541" s="11"/>
      <c r="L541" s="12"/>
      <c r="M541" s="11"/>
      <c r="N541" s="12"/>
      <c r="O541" s="12"/>
      <c r="P541" s="11"/>
      <c r="Q541" s="11"/>
      <c r="R541" s="15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5">
      <c r="A542" s="10"/>
      <c r="B542" s="11"/>
      <c r="C542" s="11"/>
      <c r="D542" s="12"/>
      <c r="E542" s="12"/>
      <c r="F542" s="12"/>
      <c r="G542" s="11"/>
      <c r="H542" s="11"/>
      <c r="I542" s="11"/>
      <c r="J542" s="11"/>
      <c r="K542" s="11"/>
      <c r="L542" s="12"/>
      <c r="M542" s="11"/>
      <c r="N542" s="12"/>
      <c r="O542" s="12"/>
      <c r="P542" s="11"/>
      <c r="Q542" s="11"/>
      <c r="R542" s="15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5">
      <c r="A543" s="10"/>
      <c r="B543" s="11"/>
      <c r="C543" s="11"/>
      <c r="D543" s="12"/>
      <c r="E543" s="12"/>
      <c r="F543" s="12"/>
      <c r="G543" s="11"/>
      <c r="H543" s="11"/>
      <c r="I543" s="11"/>
      <c r="J543" s="11"/>
      <c r="K543" s="11"/>
      <c r="L543" s="12"/>
      <c r="M543" s="11"/>
      <c r="N543" s="12"/>
      <c r="O543" s="12"/>
      <c r="P543" s="11"/>
      <c r="Q543" s="11"/>
      <c r="R543" s="15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5">
      <c r="A544" s="10"/>
      <c r="B544" s="11"/>
      <c r="C544" s="11"/>
      <c r="D544" s="12"/>
      <c r="E544" s="12"/>
      <c r="F544" s="12"/>
      <c r="G544" s="11"/>
      <c r="H544" s="11"/>
      <c r="I544" s="11"/>
      <c r="J544" s="11"/>
      <c r="K544" s="11"/>
      <c r="L544" s="12"/>
      <c r="M544" s="11"/>
      <c r="N544" s="12"/>
      <c r="O544" s="12"/>
      <c r="P544" s="11"/>
      <c r="Q544" s="11"/>
      <c r="R544" s="15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5">
      <c r="A545" s="10"/>
      <c r="B545" s="11"/>
      <c r="C545" s="11"/>
      <c r="D545" s="12"/>
      <c r="E545" s="12"/>
      <c r="F545" s="12"/>
      <c r="G545" s="11"/>
      <c r="H545" s="11"/>
      <c r="I545" s="11"/>
      <c r="J545" s="11"/>
      <c r="K545" s="11"/>
      <c r="L545" s="12"/>
      <c r="M545" s="11"/>
      <c r="N545" s="12"/>
      <c r="O545" s="12"/>
      <c r="P545" s="11"/>
      <c r="Q545" s="11"/>
      <c r="R545" s="15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5">
      <c r="A546" s="10"/>
      <c r="B546" s="11"/>
      <c r="C546" s="11"/>
      <c r="D546" s="12"/>
      <c r="E546" s="12"/>
      <c r="F546" s="12"/>
      <c r="G546" s="11"/>
      <c r="H546" s="11"/>
      <c r="I546" s="11"/>
      <c r="J546" s="11"/>
      <c r="K546" s="11"/>
      <c r="L546" s="12"/>
      <c r="M546" s="11"/>
      <c r="N546" s="12"/>
      <c r="O546" s="12"/>
      <c r="P546" s="11"/>
      <c r="Q546" s="11"/>
      <c r="R546" s="15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5">
      <c r="A547" s="10"/>
      <c r="B547" s="11"/>
      <c r="C547" s="11"/>
      <c r="D547" s="12"/>
      <c r="E547" s="12"/>
      <c r="F547" s="12"/>
      <c r="G547" s="11"/>
      <c r="H547" s="11"/>
      <c r="I547" s="11"/>
      <c r="J547" s="11"/>
      <c r="K547" s="11"/>
      <c r="L547" s="12"/>
      <c r="M547" s="11"/>
      <c r="N547" s="12"/>
      <c r="O547" s="12"/>
      <c r="P547" s="11"/>
      <c r="Q547" s="11"/>
      <c r="R547" s="15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5">
      <c r="A548" s="10"/>
      <c r="B548" s="11"/>
      <c r="C548" s="11"/>
      <c r="D548" s="12"/>
      <c r="E548" s="12"/>
      <c r="F548" s="12"/>
      <c r="G548" s="11"/>
      <c r="H548" s="11"/>
      <c r="I548" s="11"/>
      <c r="J548" s="11"/>
      <c r="K548" s="11"/>
      <c r="L548" s="12"/>
      <c r="M548" s="11"/>
      <c r="N548" s="12"/>
      <c r="O548" s="12"/>
      <c r="P548" s="11"/>
      <c r="Q548" s="11"/>
      <c r="R548" s="15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5">
      <c r="A549" s="10"/>
      <c r="B549" s="11"/>
      <c r="C549" s="11"/>
      <c r="D549" s="12"/>
      <c r="E549" s="12"/>
      <c r="F549" s="12"/>
      <c r="G549" s="11"/>
      <c r="H549" s="11"/>
      <c r="I549" s="11"/>
      <c r="J549" s="11"/>
      <c r="K549" s="11"/>
      <c r="L549" s="12"/>
      <c r="M549" s="11"/>
      <c r="N549" s="12"/>
      <c r="O549" s="12"/>
      <c r="P549" s="11"/>
      <c r="Q549" s="11"/>
      <c r="R549" s="15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5">
      <c r="A550" s="10"/>
      <c r="B550" s="11"/>
      <c r="C550" s="11"/>
      <c r="D550" s="12"/>
      <c r="E550" s="12"/>
      <c r="F550" s="12"/>
      <c r="G550" s="11"/>
      <c r="H550" s="11"/>
      <c r="I550" s="11"/>
      <c r="J550" s="11"/>
      <c r="K550" s="11"/>
      <c r="L550" s="12"/>
      <c r="M550" s="11"/>
      <c r="N550" s="12"/>
      <c r="O550" s="12"/>
      <c r="P550" s="11"/>
      <c r="Q550" s="11"/>
      <c r="R550" s="15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5">
      <c r="A551" s="10"/>
      <c r="B551" s="11"/>
      <c r="C551" s="11"/>
      <c r="D551" s="12"/>
      <c r="E551" s="12"/>
      <c r="F551" s="12"/>
      <c r="G551" s="11"/>
      <c r="H551" s="11"/>
      <c r="I551" s="11"/>
      <c r="J551" s="11"/>
      <c r="K551" s="11"/>
      <c r="L551" s="12"/>
      <c r="M551" s="11"/>
      <c r="N551" s="12"/>
      <c r="O551" s="12"/>
      <c r="P551" s="11"/>
      <c r="Q551" s="11"/>
      <c r="R551" s="15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5">
      <c r="A552" s="10"/>
      <c r="B552" s="11"/>
      <c r="C552" s="11"/>
      <c r="D552" s="12"/>
      <c r="E552" s="12"/>
      <c r="F552" s="12"/>
      <c r="G552" s="11"/>
      <c r="H552" s="11"/>
      <c r="I552" s="11"/>
      <c r="J552" s="11"/>
      <c r="K552" s="11"/>
      <c r="L552" s="12"/>
      <c r="M552" s="11"/>
      <c r="N552" s="12"/>
      <c r="O552" s="12"/>
      <c r="P552" s="11"/>
      <c r="Q552" s="11"/>
      <c r="R552" s="15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5">
      <c r="A553" s="10"/>
      <c r="B553" s="11"/>
      <c r="C553" s="11"/>
      <c r="D553" s="12"/>
      <c r="E553" s="12"/>
      <c r="F553" s="12"/>
      <c r="G553" s="11"/>
      <c r="H553" s="11"/>
      <c r="I553" s="11"/>
      <c r="J553" s="11"/>
      <c r="K553" s="11"/>
      <c r="L553" s="12"/>
      <c r="M553" s="11"/>
      <c r="N553" s="12"/>
      <c r="O553" s="12"/>
      <c r="P553" s="11"/>
      <c r="Q553" s="11"/>
      <c r="R553" s="15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5">
      <c r="A554" s="10"/>
      <c r="B554" s="11"/>
      <c r="C554" s="11"/>
      <c r="D554" s="12"/>
      <c r="E554" s="12"/>
      <c r="F554" s="12"/>
      <c r="G554" s="11"/>
      <c r="H554" s="11"/>
      <c r="I554" s="11"/>
      <c r="J554" s="11"/>
      <c r="K554" s="11"/>
      <c r="L554" s="12"/>
      <c r="M554" s="11"/>
      <c r="N554" s="12"/>
      <c r="O554" s="12"/>
      <c r="P554" s="11"/>
      <c r="Q554" s="11"/>
      <c r="R554" s="15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5">
      <c r="A555" s="10"/>
      <c r="B555" s="11"/>
      <c r="C555" s="11"/>
      <c r="D555" s="12"/>
      <c r="E555" s="12"/>
      <c r="F555" s="12"/>
      <c r="G555" s="11"/>
      <c r="H555" s="11"/>
      <c r="I555" s="11"/>
      <c r="J555" s="11"/>
      <c r="K555" s="11"/>
      <c r="L555" s="12"/>
      <c r="M555" s="11"/>
      <c r="N555" s="12"/>
      <c r="O555" s="12"/>
      <c r="P555" s="11"/>
      <c r="Q555" s="11"/>
      <c r="R555" s="15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5">
      <c r="A556" s="10"/>
      <c r="B556" s="11"/>
      <c r="C556" s="11"/>
      <c r="D556" s="12"/>
      <c r="E556" s="12"/>
      <c r="F556" s="12"/>
      <c r="G556" s="11"/>
      <c r="H556" s="11"/>
      <c r="I556" s="11"/>
      <c r="J556" s="11"/>
      <c r="K556" s="11"/>
      <c r="L556" s="12"/>
      <c r="M556" s="11"/>
      <c r="N556" s="12"/>
      <c r="O556" s="12"/>
      <c r="P556" s="11"/>
      <c r="Q556" s="11"/>
      <c r="R556" s="15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5">
      <c r="A557" s="10"/>
      <c r="B557" s="11"/>
      <c r="C557" s="11"/>
      <c r="D557" s="12"/>
      <c r="E557" s="12"/>
      <c r="F557" s="12"/>
      <c r="G557" s="11"/>
      <c r="H557" s="11"/>
      <c r="I557" s="11"/>
      <c r="J557" s="11"/>
      <c r="K557" s="11"/>
      <c r="L557" s="12"/>
      <c r="M557" s="11"/>
      <c r="N557" s="12"/>
      <c r="O557" s="12"/>
      <c r="P557" s="11"/>
      <c r="Q557" s="11"/>
      <c r="R557" s="15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5">
      <c r="A558" s="10"/>
      <c r="B558" s="11"/>
      <c r="C558" s="11"/>
      <c r="D558" s="12"/>
      <c r="E558" s="12"/>
      <c r="F558" s="12"/>
      <c r="G558" s="11"/>
      <c r="H558" s="11"/>
      <c r="I558" s="11"/>
      <c r="J558" s="11"/>
      <c r="K558" s="11"/>
      <c r="L558" s="12"/>
      <c r="M558" s="11"/>
      <c r="N558" s="12"/>
      <c r="O558" s="12"/>
      <c r="P558" s="11"/>
      <c r="Q558" s="11"/>
      <c r="R558" s="15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5">
      <c r="A559" s="10"/>
      <c r="B559" s="11"/>
      <c r="C559" s="11"/>
      <c r="D559" s="12"/>
      <c r="E559" s="12"/>
      <c r="F559" s="12"/>
      <c r="G559" s="11"/>
      <c r="H559" s="11"/>
      <c r="I559" s="11"/>
      <c r="J559" s="11"/>
      <c r="K559" s="11"/>
      <c r="L559" s="12"/>
      <c r="M559" s="11"/>
      <c r="N559" s="12"/>
      <c r="O559" s="12"/>
      <c r="P559" s="11"/>
      <c r="Q559" s="11"/>
      <c r="R559" s="15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5">
      <c r="A560" s="10"/>
      <c r="B560" s="11"/>
      <c r="C560" s="11"/>
      <c r="D560" s="12"/>
      <c r="E560" s="12"/>
      <c r="F560" s="12"/>
      <c r="G560" s="11"/>
      <c r="H560" s="11"/>
      <c r="I560" s="11"/>
      <c r="J560" s="11"/>
      <c r="K560" s="11"/>
      <c r="L560" s="12"/>
      <c r="M560" s="11"/>
      <c r="N560" s="12"/>
      <c r="O560" s="12"/>
      <c r="P560" s="11"/>
      <c r="Q560" s="11"/>
      <c r="R560" s="15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5">
      <c r="A561" s="10"/>
      <c r="B561" s="11"/>
      <c r="C561" s="11"/>
      <c r="D561" s="12"/>
      <c r="E561" s="12"/>
      <c r="F561" s="12"/>
      <c r="G561" s="11"/>
      <c r="H561" s="11"/>
      <c r="I561" s="11"/>
      <c r="J561" s="11"/>
      <c r="K561" s="11"/>
      <c r="L561" s="12"/>
      <c r="M561" s="11"/>
      <c r="N561" s="12"/>
      <c r="O561" s="12"/>
      <c r="P561" s="11"/>
      <c r="Q561" s="11"/>
      <c r="R561" s="15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5">
      <c r="A562" s="10"/>
      <c r="B562" s="11"/>
      <c r="C562" s="11"/>
      <c r="D562" s="12"/>
      <c r="E562" s="12"/>
      <c r="F562" s="12"/>
      <c r="G562" s="11"/>
      <c r="H562" s="11"/>
      <c r="I562" s="11"/>
      <c r="J562" s="11"/>
      <c r="K562" s="11"/>
      <c r="L562" s="12"/>
      <c r="M562" s="11"/>
      <c r="N562" s="12"/>
      <c r="O562" s="12"/>
      <c r="P562" s="11"/>
      <c r="Q562" s="11"/>
      <c r="R562" s="15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5">
      <c r="A563" s="10"/>
      <c r="B563" s="11"/>
      <c r="C563" s="11"/>
      <c r="D563" s="12"/>
      <c r="E563" s="12"/>
      <c r="F563" s="12"/>
      <c r="G563" s="11"/>
      <c r="H563" s="11"/>
      <c r="I563" s="11"/>
      <c r="J563" s="11"/>
      <c r="K563" s="11"/>
      <c r="L563" s="12"/>
      <c r="M563" s="11"/>
      <c r="N563" s="12"/>
      <c r="O563" s="12"/>
      <c r="P563" s="11"/>
      <c r="Q563" s="11"/>
      <c r="R563" s="15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5">
      <c r="A564" s="10"/>
      <c r="B564" s="11"/>
      <c r="C564" s="11"/>
      <c r="D564" s="12"/>
      <c r="E564" s="12"/>
      <c r="F564" s="12"/>
      <c r="G564" s="11"/>
      <c r="H564" s="11"/>
      <c r="I564" s="11"/>
      <c r="J564" s="11"/>
      <c r="K564" s="11"/>
      <c r="L564" s="12"/>
      <c r="M564" s="11"/>
      <c r="N564" s="12"/>
      <c r="O564" s="12"/>
      <c r="P564" s="11"/>
      <c r="Q564" s="11"/>
      <c r="R564" s="15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5">
      <c r="A565" s="10"/>
      <c r="B565" s="11"/>
      <c r="C565" s="11"/>
      <c r="D565" s="12"/>
      <c r="E565" s="12"/>
      <c r="F565" s="12"/>
      <c r="G565" s="11"/>
      <c r="H565" s="11"/>
      <c r="I565" s="11"/>
      <c r="J565" s="11"/>
      <c r="K565" s="11"/>
      <c r="L565" s="12"/>
      <c r="M565" s="11"/>
      <c r="N565" s="12"/>
      <c r="O565" s="12"/>
      <c r="P565" s="11"/>
      <c r="Q565" s="11"/>
      <c r="R565" s="15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5">
      <c r="A566" s="10"/>
      <c r="B566" s="11"/>
      <c r="C566" s="11"/>
      <c r="D566" s="12"/>
      <c r="E566" s="12"/>
      <c r="F566" s="12"/>
      <c r="G566" s="11"/>
      <c r="H566" s="11"/>
      <c r="I566" s="11"/>
      <c r="J566" s="11"/>
      <c r="K566" s="11"/>
      <c r="L566" s="12"/>
      <c r="M566" s="11"/>
      <c r="N566" s="12"/>
      <c r="O566" s="12"/>
      <c r="P566" s="11"/>
      <c r="Q566" s="11"/>
      <c r="R566" s="15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5">
      <c r="A567" s="10"/>
      <c r="B567" s="11"/>
      <c r="C567" s="11"/>
      <c r="D567" s="12"/>
      <c r="E567" s="12"/>
      <c r="F567" s="12"/>
      <c r="G567" s="11"/>
      <c r="H567" s="11"/>
      <c r="I567" s="11"/>
      <c r="J567" s="11"/>
      <c r="K567" s="11"/>
      <c r="L567" s="12"/>
      <c r="M567" s="11"/>
      <c r="N567" s="12"/>
      <c r="O567" s="12"/>
      <c r="P567" s="11"/>
      <c r="Q567" s="11"/>
      <c r="R567" s="15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5">
      <c r="A568" s="10"/>
      <c r="B568" s="11"/>
      <c r="C568" s="11"/>
      <c r="D568" s="12"/>
      <c r="E568" s="12"/>
      <c r="F568" s="12"/>
      <c r="G568" s="11"/>
      <c r="H568" s="11"/>
      <c r="I568" s="11"/>
      <c r="J568" s="11"/>
      <c r="K568" s="11"/>
      <c r="L568" s="12"/>
      <c r="M568" s="11"/>
      <c r="N568" s="12"/>
      <c r="O568" s="12"/>
      <c r="P568" s="11"/>
      <c r="Q568" s="11"/>
      <c r="R568" s="15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5">
      <c r="A569" s="10"/>
      <c r="B569" s="11"/>
      <c r="C569" s="11"/>
      <c r="D569" s="12"/>
      <c r="E569" s="12"/>
      <c r="F569" s="12"/>
      <c r="G569" s="11"/>
      <c r="H569" s="11"/>
      <c r="I569" s="11"/>
      <c r="J569" s="11"/>
      <c r="K569" s="11"/>
      <c r="L569" s="12"/>
      <c r="M569" s="11"/>
      <c r="N569" s="12"/>
      <c r="O569" s="12"/>
      <c r="P569" s="11"/>
      <c r="Q569" s="11"/>
      <c r="R569" s="15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5">
      <c r="A570" s="10"/>
      <c r="B570" s="11"/>
      <c r="C570" s="11"/>
      <c r="D570" s="12"/>
      <c r="E570" s="12"/>
      <c r="F570" s="12"/>
      <c r="G570" s="11"/>
      <c r="H570" s="11"/>
      <c r="I570" s="11"/>
      <c r="J570" s="11"/>
      <c r="K570" s="11"/>
      <c r="L570" s="12"/>
      <c r="M570" s="11"/>
      <c r="N570" s="12"/>
      <c r="O570" s="12"/>
      <c r="P570" s="11"/>
      <c r="Q570" s="11"/>
      <c r="R570" s="15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5">
      <c r="A571" s="10"/>
      <c r="B571" s="11"/>
      <c r="C571" s="11"/>
      <c r="D571" s="12"/>
      <c r="E571" s="12"/>
      <c r="F571" s="12"/>
      <c r="G571" s="11"/>
      <c r="H571" s="11"/>
      <c r="I571" s="11"/>
      <c r="J571" s="11"/>
      <c r="K571" s="11"/>
      <c r="L571" s="12"/>
      <c r="M571" s="11"/>
      <c r="N571" s="12"/>
      <c r="O571" s="12"/>
      <c r="P571" s="11"/>
      <c r="Q571" s="11"/>
      <c r="R571" s="15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5">
      <c r="A572" s="10"/>
      <c r="B572" s="11"/>
      <c r="C572" s="11"/>
      <c r="D572" s="12"/>
      <c r="E572" s="12"/>
      <c r="F572" s="12"/>
      <c r="G572" s="11"/>
      <c r="H572" s="11"/>
      <c r="I572" s="11"/>
      <c r="J572" s="11"/>
      <c r="K572" s="11"/>
      <c r="L572" s="12"/>
      <c r="M572" s="11"/>
      <c r="N572" s="12"/>
      <c r="O572" s="12"/>
      <c r="P572" s="11"/>
      <c r="Q572" s="11"/>
      <c r="R572" s="15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5">
      <c r="A573" s="10"/>
      <c r="B573" s="11"/>
      <c r="C573" s="11"/>
      <c r="D573" s="12"/>
      <c r="E573" s="12"/>
      <c r="F573" s="12"/>
      <c r="G573" s="11"/>
      <c r="H573" s="11"/>
      <c r="I573" s="11"/>
      <c r="J573" s="11"/>
      <c r="K573" s="11"/>
      <c r="L573" s="12"/>
      <c r="M573" s="11"/>
      <c r="N573" s="12"/>
      <c r="O573" s="12"/>
      <c r="P573" s="11"/>
      <c r="Q573" s="11"/>
      <c r="R573" s="15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5">
      <c r="A574" s="10"/>
      <c r="B574" s="11"/>
      <c r="C574" s="11"/>
      <c r="D574" s="12"/>
      <c r="E574" s="12"/>
      <c r="F574" s="12"/>
      <c r="G574" s="11"/>
      <c r="H574" s="11"/>
      <c r="I574" s="11"/>
      <c r="J574" s="11"/>
      <c r="K574" s="11"/>
      <c r="L574" s="12"/>
      <c r="M574" s="11"/>
      <c r="N574" s="12"/>
      <c r="O574" s="12"/>
      <c r="P574" s="11"/>
      <c r="Q574" s="11"/>
      <c r="R574" s="15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5">
      <c r="A575" s="10"/>
      <c r="B575" s="11"/>
      <c r="C575" s="11"/>
      <c r="D575" s="12"/>
      <c r="E575" s="12"/>
      <c r="F575" s="12"/>
      <c r="G575" s="11"/>
      <c r="H575" s="11"/>
      <c r="I575" s="11"/>
      <c r="J575" s="11"/>
      <c r="K575" s="11"/>
      <c r="L575" s="12"/>
      <c r="M575" s="11"/>
      <c r="N575" s="12"/>
      <c r="O575" s="12"/>
      <c r="P575" s="11"/>
      <c r="Q575" s="11"/>
      <c r="R575" s="15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5">
      <c r="A576" s="10"/>
      <c r="B576" s="11"/>
      <c r="C576" s="11"/>
      <c r="D576" s="12"/>
      <c r="E576" s="12"/>
      <c r="F576" s="12"/>
      <c r="G576" s="11"/>
      <c r="H576" s="11"/>
      <c r="I576" s="11"/>
      <c r="J576" s="11"/>
      <c r="K576" s="11"/>
      <c r="L576" s="12"/>
      <c r="M576" s="11"/>
      <c r="N576" s="12"/>
      <c r="O576" s="12"/>
      <c r="P576" s="11"/>
      <c r="Q576" s="11"/>
      <c r="R576" s="15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5">
      <c r="A577" s="10"/>
      <c r="B577" s="11"/>
      <c r="C577" s="11"/>
      <c r="D577" s="12"/>
      <c r="E577" s="12"/>
      <c r="F577" s="12"/>
      <c r="G577" s="11"/>
      <c r="H577" s="11"/>
      <c r="I577" s="11"/>
      <c r="J577" s="11"/>
      <c r="K577" s="11"/>
      <c r="L577" s="12"/>
      <c r="M577" s="11"/>
      <c r="N577" s="12"/>
      <c r="O577" s="12"/>
      <c r="P577" s="11"/>
      <c r="Q577" s="11"/>
      <c r="R577" s="15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5">
      <c r="A578" s="10"/>
      <c r="B578" s="11"/>
      <c r="C578" s="11"/>
      <c r="D578" s="12"/>
      <c r="E578" s="12"/>
      <c r="F578" s="12"/>
      <c r="G578" s="11"/>
      <c r="H578" s="11"/>
      <c r="I578" s="11"/>
      <c r="J578" s="11"/>
      <c r="K578" s="11"/>
      <c r="L578" s="12"/>
      <c r="M578" s="11"/>
      <c r="N578" s="12"/>
      <c r="O578" s="12"/>
      <c r="P578" s="11"/>
      <c r="Q578" s="11"/>
      <c r="R578" s="15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5">
      <c r="A579" s="10"/>
      <c r="B579" s="11"/>
      <c r="C579" s="11"/>
      <c r="D579" s="12"/>
      <c r="E579" s="12"/>
      <c r="F579" s="12"/>
      <c r="G579" s="11"/>
      <c r="H579" s="11"/>
      <c r="I579" s="11"/>
      <c r="J579" s="11"/>
      <c r="K579" s="11"/>
      <c r="L579" s="12"/>
      <c r="M579" s="11"/>
      <c r="N579" s="12"/>
      <c r="O579" s="12"/>
      <c r="P579" s="11"/>
      <c r="Q579" s="11"/>
      <c r="R579" s="15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5">
      <c r="A580" s="10"/>
      <c r="B580" s="11"/>
      <c r="C580" s="11"/>
      <c r="D580" s="12"/>
      <c r="E580" s="12"/>
      <c r="F580" s="12"/>
      <c r="G580" s="11"/>
      <c r="H580" s="11"/>
      <c r="I580" s="11"/>
      <c r="J580" s="11"/>
      <c r="K580" s="11"/>
      <c r="L580" s="12"/>
      <c r="M580" s="11"/>
      <c r="N580" s="12"/>
      <c r="O580" s="12"/>
      <c r="P580" s="11"/>
      <c r="Q580" s="11"/>
      <c r="R580" s="15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5">
      <c r="A581" s="10"/>
      <c r="B581" s="11"/>
      <c r="C581" s="11"/>
      <c r="D581" s="12"/>
      <c r="E581" s="12"/>
      <c r="F581" s="12"/>
      <c r="G581" s="11"/>
      <c r="H581" s="11"/>
      <c r="I581" s="11"/>
      <c r="J581" s="11"/>
      <c r="K581" s="11"/>
      <c r="L581" s="12"/>
      <c r="M581" s="11"/>
      <c r="N581" s="12"/>
      <c r="O581" s="12"/>
      <c r="P581" s="11"/>
      <c r="Q581" s="11"/>
      <c r="R581" s="15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5">
      <c r="A582" s="10"/>
      <c r="B582" s="11"/>
      <c r="C582" s="11"/>
      <c r="D582" s="12"/>
      <c r="E582" s="12"/>
      <c r="F582" s="12"/>
      <c r="G582" s="11"/>
      <c r="H582" s="11"/>
      <c r="I582" s="11"/>
      <c r="J582" s="11"/>
      <c r="K582" s="11"/>
      <c r="L582" s="12"/>
      <c r="M582" s="11"/>
      <c r="N582" s="12"/>
      <c r="O582" s="12"/>
      <c r="P582" s="11"/>
      <c r="Q582" s="11"/>
      <c r="R582" s="15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5">
      <c r="A583" s="10"/>
      <c r="B583" s="11"/>
      <c r="C583" s="11"/>
      <c r="D583" s="12"/>
      <c r="E583" s="12"/>
      <c r="F583" s="12"/>
      <c r="G583" s="11"/>
      <c r="H583" s="11"/>
      <c r="I583" s="11"/>
      <c r="J583" s="11"/>
      <c r="K583" s="11"/>
      <c r="L583" s="12"/>
      <c r="M583" s="11"/>
      <c r="N583" s="12"/>
      <c r="O583" s="12"/>
      <c r="P583" s="11"/>
      <c r="Q583" s="11"/>
      <c r="R583" s="15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5">
      <c r="A584" s="10"/>
      <c r="B584" s="11"/>
      <c r="C584" s="11"/>
      <c r="D584" s="12"/>
      <c r="E584" s="12"/>
      <c r="F584" s="12"/>
      <c r="G584" s="11"/>
      <c r="H584" s="11"/>
      <c r="I584" s="11"/>
      <c r="J584" s="11"/>
      <c r="K584" s="11"/>
      <c r="L584" s="12"/>
      <c r="M584" s="11"/>
      <c r="N584" s="12"/>
      <c r="O584" s="12"/>
      <c r="P584" s="11"/>
      <c r="Q584" s="11"/>
      <c r="R584" s="15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5">
      <c r="A585" s="10"/>
      <c r="B585" s="11"/>
      <c r="C585" s="11"/>
      <c r="D585" s="12"/>
      <c r="E585" s="12"/>
      <c r="F585" s="12"/>
      <c r="G585" s="11"/>
      <c r="H585" s="11"/>
      <c r="I585" s="11"/>
      <c r="J585" s="11"/>
      <c r="K585" s="11"/>
      <c r="L585" s="12"/>
      <c r="M585" s="11"/>
      <c r="N585" s="12"/>
      <c r="O585" s="12"/>
      <c r="P585" s="11"/>
      <c r="Q585" s="11"/>
      <c r="R585" s="15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5">
      <c r="A586" s="10"/>
      <c r="B586" s="11"/>
      <c r="C586" s="11"/>
      <c r="D586" s="12"/>
      <c r="E586" s="12"/>
      <c r="F586" s="12"/>
      <c r="G586" s="11"/>
      <c r="H586" s="11"/>
      <c r="I586" s="11"/>
      <c r="J586" s="11"/>
      <c r="K586" s="11"/>
      <c r="L586" s="12"/>
      <c r="M586" s="11"/>
      <c r="N586" s="12"/>
      <c r="O586" s="12"/>
      <c r="P586" s="11"/>
      <c r="Q586" s="11"/>
      <c r="R586" s="15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5">
      <c r="A587" s="10"/>
      <c r="B587" s="11"/>
      <c r="C587" s="11"/>
      <c r="D587" s="12"/>
      <c r="E587" s="12"/>
      <c r="F587" s="12"/>
      <c r="G587" s="11"/>
      <c r="H587" s="11"/>
      <c r="I587" s="11"/>
      <c r="J587" s="11"/>
      <c r="K587" s="11"/>
      <c r="L587" s="12"/>
      <c r="M587" s="11"/>
      <c r="N587" s="12"/>
      <c r="O587" s="12"/>
      <c r="P587" s="11"/>
      <c r="Q587" s="11"/>
      <c r="R587" s="15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5">
      <c r="A588" s="10"/>
      <c r="B588" s="11"/>
      <c r="C588" s="11"/>
      <c r="D588" s="12"/>
      <c r="E588" s="12"/>
      <c r="F588" s="12"/>
      <c r="G588" s="11"/>
      <c r="H588" s="11"/>
      <c r="I588" s="11"/>
      <c r="J588" s="11"/>
      <c r="K588" s="11"/>
      <c r="L588" s="12"/>
      <c r="M588" s="11"/>
      <c r="N588" s="12"/>
      <c r="O588" s="12"/>
      <c r="P588" s="11"/>
      <c r="Q588" s="11"/>
      <c r="R588" s="15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5">
      <c r="A589" s="10"/>
      <c r="B589" s="11"/>
      <c r="C589" s="11"/>
      <c r="D589" s="12"/>
      <c r="E589" s="12"/>
      <c r="F589" s="12"/>
      <c r="G589" s="11"/>
      <c r="H589" s="11"/>
      <c r="I589" s="11"/>
      <c r="J589" s="11"/>
      <c r="K589" s="11"/>
      <c r="L589" s="12"/>
      <c r="M589" s="11"/>
      <c r="N589" s="12"/>
      <c r="O589" s="12"/>
      <c r="P589" s="11"/>
      <c r="Q589" s="11"/>
      <c r="R589" s="15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5">
      <c r="A590" s="10"/>
      <c r="B590" s="11"/>
      <c r="C590" s="11"/>
      <c r="D590" s="12"/>
      <c r="E590" s="12"/>
      <c r="F590" s="12"/>
      <c r="G590" s="11"/>
      <c r="H590" s="11"/>
      <c r="I590" s="11"/>
      <c r="J590" s="11"/>
      <c r="K590" s="11"/>
      <c r="L590" s="12"/>
      <c r="M590" s="11"/>
      <c r="N590" s="12"/>
      <c r="O590" s="12"/>
      <c r="P590" s="11"/>
      <c r="Q590" s="11"/>
      <c r="R590" s="15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5">
      <c r="A591" s="10"/>
      <c r="B591" s="11"/>
      <c r="C591" s="11"/>
      <c r="D591" s="12"/>
      <c r="E591" s="12"/>
      <c r="F591" s="12"/>
      <c r="G591" s="11"/>
      <c r="H591" s="11"/>
      <c r="I591" s="11"/>
      <c r="J591" s="11"/>
      <c r="K591" s="11"/>
      <c r="L591" s="12"/>
      <c r="M591" s="11"/>
      <c r="N591" s="12"/>
      <c r="O591" s="12"/>
      <c r="P591" s="11"/>
      <c r="Q591" s="11"/>
      <c r="R591" s="15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5">
      <c r="A592" s="10"/>
      <c r="B592" s="11"/>
      <c r="C592" s="11"/>
      <c r="D592" s="12"/>
      <c r="E592" s="12"/>
      <c r="F592" s="12"/>
      <c r="G592" s="11"/>
      <c r="H592" s="11"/>
      <c r="I592" s="11"/>
      <c r="J592" s="11"/>
      <c r="K592" s="11"/>
      <c r="L592" s="12"/>
      <c r="M592" s="11"/>
      <c r="N592" s="12"/>
      <c r="O592" s="12"/>
      <c r="P592" s="11"/>
      <c r="Q592" s="11"/>
      <c r="R592" s="15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5">
      <c r="A593" s="10"/>
      <c r="B593" s="11"/>
      <c r="C593" s="11"/>
      <c r="D593" s="12"/>
      <c r="E593" s="12"/>
      <c r="F593" s="12"/>
      <c r="G593" s="11"/>
      <c r="H593" s="11"/>
      <c r="I593" s="11"/>
      <c r="J593" s="11"/>
      <c r="K593" s="11"/>
      <c r="L593" s="12"/>
      <c r="M593" s="11"/>
      <c r="N593" s="12"/>
      <c r="O593" s="12"/>
      <c r="P593" s="11"/>
      <c r="Q593" s="11"/>
      <c r="R593" s="15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5">
      <c r="A594" s="10"/>
      <c r="B594" s="11"/>
      <c r="C594" s="11"/>
      <c r="D594" s="12"/>
      <c r="E594" s="12"/>
      <c r="F594" s="12"/>
      <c r="G594" s="11"/>
      <c r="H594" s="11"/>
      <c r="I594" s="11"/>
      <c r="J594" s="11"/>
      <c r="K594" s="11"/>
      <c r="L594" s="12"/>
      <c r="M594" s="11"/>
      <c r="N594" s="12"/>
      <c r="O594" s="12"/>
      <c r="P594" s="11"/>
      <c r="Q594" s="11"/>
      <c r="R594" s="15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5">
      <c r="A595" s="10"/>
      <c r="B595" s="11"/>
      <c r="C595" s="11"/>
      <c r="D595" s="12"/>
      <c r="E595" s="12"/>
      <c r="F595" s="12"/>
      <c r="G595" s="11"/>
      <c r="H595" s="11"/>
      <c r="I595" s="11"/>
      <c r="J595" s="11"/>
      <c r="K595" s="11"/>
      <c r="L595" s="12"/>
      <c r="M595" s="11"/>
      <c r="N595" s="12"/>
      <c r="O595" s="12"/>
      <c r="P595" s="11"/>
      <c r="Q595" s="11"/>
      <c r="R595" s="15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5">
      <c r="A596" s="10"/>
      <c r="B596" s="11"/>
      <c r="C596" s="11"/>
      <c r="D596" s="12"/>
      <c r="E596" s="12"/>
      <c r="F596" s="12"/>
      <c r="G596" s="11"/>
      <c r="H596" s="11"/>
      <c r="I596" s="11"/>
      <c r="J596" s="11"/>
      <c r="K596" s="11"/>
      <c r="L596" s="12"/>
      <c r="M596" s="11"/>
      <c r="N596" s="12"/>
      <c r="O596" s="12"/>
      <c r="P596" s="11"/>
      <c r="Q596" s="11"/>
      <c r="R596" s="15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5">
      <c r="A597" s="10"/>
      <c r="B597" s="11"/>
      <c r="C597" s="11"/>
      <c r="D597" s="12"/>
      <c r="E597" s="12"/>
      <c r="F597" s="12"/>
      <c r="G597" s="11"/>
      <c r="H597" s="11"/>
      <c r="I597" s="11"/>
      <c r="J597" s="11"/>
      <c r="K597" s="11"/>
      <c r="L597" s="12"/>
      <c r="M597" s="11"/>
      <c r="N597" s="12"/>
      <c r="O597" s="12"/>
      <c r="P597" s="11"/>
      <c r="Q597" s="11"/>
      <c r="R597" s="15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5">
      <c r="A598" s="10"/>
      <c r="B598" s="11"/>
      <c r="C598" s="11"/>
      <c r="D598" s="12"/>
      <c r="E598" s="12"/>
      <c r="F598" s="12"/>
      <c r="G598" s="11"/>
      <c r="H598" s="11"/>
      <c r="I598" s="11"/>
      <c r="J598" s="11"/>
      <c r="K598" s="11"/>
      <c r="L598" s="12"/>
      <c r="M598" s="11"/>
      <c r="N598" s="12"/>
      <c r="O598" s="12"/>
      <c r="P598" s="11"/>
      <c r="Q598" s="11"/>
      <c r="R598" s="15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5">
      <c r="A599" s="10"/>
      <c r="B599" s="11"/>
      <c r="C599" s="11"/>
      <c r="D599" s="12"/>
      <c r="E599" s="12"/>
      <c r="F599" s="12"/>
      <c r="G599" s="11"/>
      <c r="H599" s="11"/>
      <c r="I599" s="11"/>
      <c r="J599" s="11"/>
      <c r="K599" s="11"/>
      <c r="L599" s="12"/>
      <c r="M599" s="11"/>
      <c r="N599" s="12"/>
      <c r="O599" s="12"/>
      <c r="P599" s="11"/>
      <c r="Q599" s="11"/>
      <c r="R599" s="15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5">
      <c r="A600" s="10"/>
      <c r="B600" s="11"/>
      <c r="C600" s="11"/>
      <c r="D600" s="12"/>
      <c r="E600" s="12"/>
      <c r="F600" s="12"/>
      <c r="G600" s="11"/>
      <c r="H600" s="11"/>
      <c r="I600" s="11"/>
      <c r="J600" s="11"/>
      <c r="K600" s="11"/>
      <c r="L600" s="12"/>
      <c r="M600" s="11"/>
      <c r="N600" s="12"/>
      <c r="O600" s="12"/>
      <c r="P600" s="11"/>
      <c r="Q600" s="11"/>
      <c r="R600" s="15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5">
      <c r="A601" s="10"/>
      <c r="B601" s="11"/>
      <c r="C601" s="11"/>
      <c r="D601" s="12"/>
      <c r="E601" s="12"/>
      <c r="F601" s="12"/>
      <c r="G601" s="11"/>
      <c r="H601" s="11"/>
      <c r="I601" s="11"/>
      <c r="J601" s="11"/>
      <c r="K601" s="11"/>
      <c r="L601" s="12"/>
      <c r="M601" s="11"/>
      <c r="N601" s="12"/>
      <c r="O601" s="12"/>
      <c r="P601" s="11"/>
      <c r="Q601" s="11"/>
      <c r="R601" s="15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5">
      <c r="A602" s="10"/>
      <c r="B602" s="11"/>
      <c r="C602" s="11"/>
      <c r="D602" s="12"/>
      <c r="E602" s="12"/>
      <c r="F602" s="12"/>
      <c r="G602" s="11"/>
      <c r="H602" s="11"/>
      <c r="I602" s="11"/>
      <c r="J602" s="11"/>
      <c r="K602" s="11"/>
      <c r="L602" s="12"/>
      <c r="M602" s="11"/>
      <c r="N602" s="12"/>
      <c r="O602" s="12"/>
      <c r="P602" s="11"/>
      <c r="Q602" s="11"/>
      <c r="R602" s="15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5">
      <c r="A603" s="10"/>
      <c r="B603" s="11"/>
      <c r="C603" s="11"/>
      <c r="D603" s="12"/>
      <c r="E603" s="12"/>
      <c r="F603" s="12"/>
      <c r="G603" s="11"/>
      <c r="H603" s="11"/>
      <c r="I603" s="11"/>
      <c r="J603" s="11"/>
      <c r="K603" s="11"/>
      <c r="L603" s="12"/>
      <c r="M603" s="11"/>
      <c r="N603" s="12"/>
      <c r="O603" s="12"/>
      <c r="P603" s="11"/>
      <c r="Q603" s="11"/>
      <c r="R603" s="15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5">
      <c r="A604" s="10"/>
      <c r="B604" s="11"/>
      <c r="C604" s="11"/>
      <c r="D604" s="12"/>
      <c r="E604" s="12"/>
      <c r="F604" s="12"/>
      <c r="G604" s="11"/>
      <c r="H604" s="11"/>
      <c r="I604" s="11"/>
      <c r="J604" s="11"/>
      <c r="K604" s="11"/>
      <c r="L604" s="12"/>
      <c r="M604" s="11"/>
      <c r="N604" s="12"/>
      <c r="O604" s="12"/>
      <c r="P604" s="11"/>
      <c r="Q604" s="11"/>
      <c r="R604" s="15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5">
      <c r="A605" s="10"/>
      <c r="B605" s="11"/>
      <c r="C605" s="11"/>
      <c r="D605" s="12"/>
      <c r="E605" s="12"/>
      <c r="F605" s="12"/>
      <c r="G605" s="11"/>
      <c r="H605" s="11"/>
      <c r="I605" s="11"/>
      <c r="J605" s="11"/>
      <c r="K605" s="11"/>
      <c r="L605" s="12"/>
      <c r="M605" s="11"/>
      <c r="N605" s="12"/>
      <c r="O605" s="12"/>
      <c r="P605" s="11"/>
      <c r="Q605" s="11"/>
      <c r="R605" s="15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5">
      <c r="A606" s="10"/>
      <c r="B606" s="11"/>
      <c r="C606" s="11"/>
      <c r="D606" s="12"/>
      <c r="E606" s="12"/>
      <c r="F606" s="12"/>
      <c r="G606" s="11"/>
      <c r="H606" s="11"/>
      <c r="I606" s="11"/>
      <c r="J606" s="11"/>
      <c r="K606" s="11"/>
      <c r="L606" s="12"/>
      <c r="M606" s="11"/>
      <c r="N606" s="12"/>
      <c r="O606" s="12"/>
      <c r="P606" s="11"/>
      <c r="Q606" s="11"/>
      <c r="R606" s="15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5">
      <c r="A607" s="10"/>
      <c r="B607" s="11"/>
      <c r="C607" s="11"/>
      <c r="D607" s="12"/>
      <c r="E607" s="12"/>
      <c r="F607" s="12"/>
      <c r="G607" s="11"/>
      <c r="H607" s="11"/>
      <c r="I607" s="11"/>
      <c r="J607" s="11"/>
      <c r="K607" s="11"/>
      <c r="L607" s="12"/>
      <c r="M607" s="11"/>
      <c r="N607" s="12"/>
      <c r="O607" s="12"/>
      <c r="P607" s="11"/>
      <c r="Q607" s="11"/>
      <c r="R607" s="15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5">
      <c r="A608" s="10"/>
      <c r="B608" s="11"/>
      <c r="C608" s="11"/>
      <c r="D608" s="12"/>
      <c r="E608" s="12"/>
      <c r="F608" s="12"/>
      <c r="G608" s="11"/>
      <c r="H608" s="11"/>
      <c r="I608" s="11"/>
      <c r="J608" s="11"/>
      <c r="K608" s="11"/>
      <c r="L608" s="12"/>
      <c r="M608" s="11"/>
      <c r="N608" s="12"/>
      <c r="O608" s="12"/>
      <c r="P608" s="11"/>
      <c r="Q608" s="11"/>
      <c r="R608" s="15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5">
      <c r="A609" s="10"/>
      <c r="B609" s="11"/>
      <c r="C609" s="11"/>
      <c r="D609" s="12"/>
      <c r="E609" s="12"/>
      <c r="F609" s="12"/>
      <c r="G609" s="11"/>
      <c r="H609" s="11"/>
      <c r="I609" s="11"/>
      <c r="J609" s="11"/>
      <c r="K609" s="11"/>
      <c r="L609" s="12"/>
      <c r="M609" s="11"/>
      <c r="N609" s="12"/>
      <c r="O609" s="12"/>
      <c r="P609" s="11"/>
      <c r="Q609" s="11"/>
      <c r="R609" s="15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5">
      <c r="A610" s="10"/>
      <c r="B610" s="11"/>
      <c r="C610" s="11"/>
      <c r="D610" s="12"/>
      <c r="E610" s="12"/>
      <c r="F610" s="12"/>
      <c r="G610" s="11"/>
      <c r="H610" s="11"/>
      <c r="I610" s="11"/>
      <c r="J610" s="11"/>
      <c r="K610" s="11"/>
      <c r="L610" s="12"/>
      <c r="M610" s="11"/>
      <c r="N610" s="12"/>
      <c r="O610" s="12"/>
      <c r="P610" s="11"/>
      <c r="Q610" s="11"/>
      <c r="R610" s="15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5">
      <c r="A611" s="10"/>
      <c r="B611" s="11"/>
      <c r="C611" s="11"/>
      <c r="D611" s="12"/>
      <c r="E611" s="12"/>
      <c r="F611" s="12"/>
      <c r="G611" s="11"/>
      <c r="H611" s="11"/>
      <c r="I611" s="11"/>
      <c r="J611" s="11"/>
      <c r="K611" s="11"/>
      <c r="L611" s="12"/>
      <c r="M611" s="11"/>
      <c r="N611" s="12"/>
      <c r="O611" s="12"/>
      <c r="P611" s="11"/>
      <c r="Q611" s="11"/>
      <c r="R611" s="15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5">
      <c r="A612" s="10"/>
      <c r="B612" s="11"/>
      <c r="C612" s="11"/>
      <c r="D612" s="12"/>
      <c r="E612" s="12"/>
      <c r="F612" s="12"/>
      <c r="G612" s="11"/>
      <c r="H612" s="11"/>
      <c r="I612" s="11"/>
      <c r="J612" s="11"/>
      <c r="K612" s="11"/>
      <c r="L612" s="12"/>
      <c r="M612" s="11"/>
      <c r="N612" s="12"/>
      <c r="O612" s="12"/>
      <c r="P612" s="11"/>
      <c r="Q612" s="11"/>
      <c r="R612" s="15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5">
      <c r="A613" s="10"/>
      <c r="B613" s="11"/>
      <c r="C613" s="11"/>
      <c r="D613" s="12"/>
      <c r="E613" s="12"/>
      <c r="F613" s="12"/>
      <c r="G613" s="11"/>
      <c r="H613" s="11"/>
      <c r="I613" s="11"/>
      <c r="J613" s="11"/>
      <c r="K613" s="11"/>
      <c r="L613" s="12"/>
      <c r="M613" s="11"/>
      <c r="N613" s="12"/>
      <c r="O613" s="12"/>
      <c r="P613" s="11"/>
      <c r="Q613" s="11"/>
      <c r="R613" s="15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5">
      <c r="A614" s="10"/>
      <c r="B614" s="11"/>
      <c r="C614" s="11"/>
      <c r="D614" s="12"/>
      <c r="E614" s="12"/>
      <c r="F614" s="12"/>
      <c r="G614" s="11"/>
      <c r="H614" s="11"/>
      <c r="I614" s="11"/>
      <c r="J614" s="11"/>
      <c r="K614" s="11"/>
      <c r="L614" s="12"/>
      <c r="M614" s="11"/>
      <c r="N614" s="12"/>
      <c r="O614" s="12"/>
      <c r="P614" s="11"/>
      <c r="Q614" s="11"/>
      <c r="R614" s="15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5">
      <c r="A615" s="10"/>
      <c r="B615" s="11"/>
      <c r="C615" s="11"/>
      <c r="D615" s="12"/>
      <c r="E615" s="12"/>
      <c r="F615" s="12"/>
      <c r="G615" s="11"/>
      <c r="H615" s="11"/>
      <c r="I615" s="11"/>
      <c r="J615" s="11"/>
      <c r="K615" s="11"/>
      <c r="L615" s="12"/>
      <c r="M615" s="11"/>
      <c r="N615" s="12"/>
      <c r="O615" s="12"/>
      <c r="P615" s="11"/>
      <c r="Q615" s="11"/>
      <c r="R615" s="15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5">
      <c r="A616" s="10"/>
      <c r="B616" s="11"/>
      <c r="C616" s="11"/>
      <c r="D616" s="12"/>
      <c r="E616" s="12"/>
      <c r="F616" s="12"/>
      <c r="G616" s="11"/>
      <c r="H616" s="11"/>
      <c r="I616" s="11"/>
      <c r="J616" s="11"/>
      <c r="K616" s="11"/>
      <c r="L616" s="12"/>
      <c r="M616" s="11"/>
      <c r="N616" s="12"/>
      <c r="O616" s="12"/>
      <c r="P616" s="11"/>
      <c r="Q616" s="11"/>
      <c r="R616" s="15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5">
      <c r="A617" s="10"/>
      <c r="B617" s="11"/>
      <c r="C617" s="11"/>
      <c r="D617" s="12"/>
      <c r="E617" s="12"/>
      <c r="F617" s="12"/>
      <c r="G617" s="11"/>
      <c r="H617" s="11"/>
      <c r="I617" s="11"/>
      <c r="J617" s="11"/>
      <c r="K617" s="11"/>
      <c r="L617" s="12"/>
      <c r="M617" s="11"/>
      <c r="N617" s="12"/>
      <c r="O617" s="12"/>
      <c r="P617" s="11"/>
      <c r="Q617" s="11"/>
      <c r="R617" s="15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5">
      <c r="A618" s="10"/>
      <c r="B618" s="11"/>
      <c r="C618" s="11"/>
      <c r="D618" s="12"/>
      <c r="E618" s="12"/>
      <c r="F618" s="12"/>
      <c r="G618" s="11"/>
      <c r="H618" s="11"/>
      <c r="I618" s="11"/>
      <c r="J618" s="11"/>
      <c r="K618" s="11"/>
      <c r="L618" s="12"/>
      <c r="M618" s="11"/>
      <c r="N618" s="12"/>
      <c r="O618" s="12"/>
      <c r="P618" s="11"/>
      <c r="Q618" s="11"/>
      <c r="R618" s="15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5">
      <c r="A619" s="10"/>
      <c r="B619" s="11"/>
      <c r="C619" s="11"/>
      <c r="D619" s="12"/>
      <c r="E619" s="12"/>
      <c r="F619" s="12"/>
      <c r="G619" s="11"/>
      <c r="H619" s="11"/>
      <c r="I619" s="11"/>
      <c r="J619" s="11"/>
      <c r="K619" s="11"/>
      <c r="L619" s="12"/>
      <c r="M619" s="11"/>
      <c r="N619" s="12"/>
      <c r="O619" s="12"/>
      <c r="P619" s="11"/>
      <c r="Q619" s="11"/>
      <c r="R619" s="15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5">
      <c r="A620" s="10"/>
      <c r="B620" s="11"/>
      <c r="C620" s="11"/>
      <c r="D620" s="12"/>
      <c r="E620" s="12"/>
      <c r="F620" s="12"/>
      <c r="G620" s="11"/>
      <c r="H620" s="11"/>
      <c r="I620" s="11"/>
      <c r="J620" s="11"/>
      <c r="K620" s="11"/>
      <c r="L620" s="12"/>
      <c r="M620" s="11"/>
      <c r="N620" s="12"/>
      <c r="O620" s="12"/>
      <c r="P620" s="11"/>
      <c r="Q620" s="11"/>
      <c r="R620" s="15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5">
      <c r="A621" s="10"/>
      <c r="B621" s="11"/>
      <c r="C621" s="11"/>
      <c r="D621" s="12"/>
      <c r="E621" s="12"/>
      <c r="F621" s="12"/>
      <c r="G621" s="11"/>
      <c r="H621" s="11"/>
      <c r="I621" s="11"/>
      <c r="J621" s="11"/>
      <c r="K621" s="11"/>
      <c r="L621" s="12"/>
      <c r="M621" s="11"/>
      <c r="N621" s="12"/>
      <c r="O621" s="12"/>
      <c r="P621" s="11"/>
      <c r="Q621" s="11"/>
      <c r="R621" s="15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5">
      <c r="A622" s="10"/>
      <c r="B622" s="11"/>
      <c r="C622" s="11"/>
      <c r="D622" s="12"/>
      <c r="E622" s="12"/>
      <c r="F622" s="12"/>
      <c r="G622" s="11"/>
      <c r="H622" s="11"/>
      <c r="I622" s="11"/>
      <c r="J622" s="11"/>
      <c r="K622" s="11"/>
      <c r="L622" s="12"/>
      <c r="M622" s="11"/>
      <c r="N622" s="12"/>
      <c r="O622" s="12"/>
      <c r="P622" s="11"/>
      <c r="Q622" s="11"/>
      <c r="R622" s="15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5">
      <c r="A623" s="10"/>
      <c r="B623" s="11"/>
      <c r="C623" s="11"/>
      <c r="D623" s="12"/>
      <c r="E623" s="12"/>
      <c r="F623" s="12"/>
      <c r="G623" s="11"/>
      <c r="H623" s="11"/>
      <c r="I623" s="11"/>
      <c r="J623" s="11"/>
      <c r="K623" s="11"/>
      <c r="L623" s="12"/>
      <c r="M623" s="11"/>
      <c r="N623" s="12"/>
      <c r="O623" s="12"/>
      <c r="P623" s="11"/>
      <c r="Q623" s="11"/>
      <c r="R623" s="15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5">
      <c r="A624" s="10"/>
      <c r="B624" s="11"/>
      <c r="C624" s="11"/>
      <c r="D624" s="12"/>
      <c r="E624" s="12"/>
      <c r="F624" s="12"/>
      <c r="G624" s="11"/>
      <c r="H624" s="11"/>
      <c r="I624" s="11"/>
      <c r="J624" s="11"/>
      <c r="K624" s="11"/>
      <c r="L624" s="12"/>
      <c r="M624" s="11"/>
      <c r="N624" s="12"/>
      <c r="O624" s="12"/>
      <c r="P624" s="11"/>
      <c r="Q624" s="11"/>
      <c r="R624" s="15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5">
      <c r="A625" s="10"/>
      <c r="B625" s="11"/>
      <c r="C625" s="11"/>
      <c r="D625" s="12"/>
      <c r="E625" s="12"/>
      <c r="F625" s="12"/>
      <c r="G625" s="11"/>
      <c r="H625" s="11"/>
      <c r="I625" s="11"/>
      <c r="J625" s="11"/>
      <c r="K625" s="11"/>
      <c r="L625" s="12"/>
      <c r="M625" s="11"/>
      <c r="N625" s="12"/>
      <c r="O625" s="12"/>
      <c r="P625" s="11"/>
      <c r="Q625" s="11"/>
      <c r="R625" s="15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5">
      <c r="A626" s="10"/>
      <c r="B626" s="11"/>
      <c r="C626" s="11"/>
      <c r="D626" s="12"/>
      <c r="E626" s="12"/>
      <c r="F626" s="12"/>
      <c r="G626" s="11"/>
      <c r="H626" s="11"/>
      <c r="I626" s="11"/>
      <c r="J626" s="11"/>
      <c r="K626" s="11"/>
      <c r="L626" s="12"/>
      <c r="M626" s="11"/>
      <c r="N626" s="12"/>
      <c r="O626" s="12"/>
      <c r="P626" s="11"/>
      <c r="Q626" s="11"/>
      <c r="R626" s="15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5">
      <c r="A627" s="10"/>
      <c r="B627" s="11"/>
      <c r="C627" s="11"/>
      <c r="D627" s="12"/>
      <c r="E627" s="12"/>
      <c r="F627" s="12"/>
      <c r="G627" s="11"/>
      <c r="H627" s="11"/>
      <c r="I627" s="11"/>
      <c r="J627" s="11"/>
      <c r="K627" s="11"/>
      <c r="L627" s="12"/>
      <c r="M627" s="11"/>
      <c r="N627" s="12"/>
      <c r="O627" s="12"/>
      <c r="P627" s="11"/>
      <c r="Q627" s="11"/>
      <c r="R627" s="15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5">
      <c r="A628" s="10"/>
      <c r="B628" s="11"/>
      <c r="C628" s="11"/>
      <c r="D628" s="12"/>
      <c r="E628" s="12"/>
      <c r="F628" s="12"/>
      <c r="G628" s="11"/>
      <c r="H628" s="11"/>
      <c r="I628" s="11"/>
      <c r="J628" s="11"/>
      <c r="K628" s="11"/>
      <c r="L628" s="12"/>
      <c r="M628" s="11"/>
      <c r="N628" s="12"/>
      <c r="O628" s="12"/>
      <c r="P628" s="11"/>
      <c r="Q628" s="11"/>
      <c r="R628" s="15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5">
      <c r="A629" s="10"/>
      <c r="B629" s="11"/>
      <c r="C629" s="11"/>
      <c r="D629" s="12"/>
      <c r="E629" s="12"/>
      <c r="F629" s="12"/>
      <c r="G629" s="11"/>
      <c r="H629" s="11"/>
      <c r="I629" s="11"/>
      <c r="J629" s="11"/>
      <c r="K629" s="11"/>
      <c r="L629" s="12"/>
      <c r="M629" s="11"/>
      <c r="N629" s="12"/>
      <c r="O629" s="12"/>
      <c r="P629" s="11"/>
      <c r="Q629" s="11"/>
      <c r="R629" s="15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5">
      <c r="A630" s="10"/>
      <c r="B630" s="11"/>
      <c r="C630" s="11"/>
      <c r="D630" s="12"/>
      <c r="E630" s="12"/>
      <c r="F630" s="12"/>
      <c r="G630" s="11"/>
      <c r="H630" s="11"/>
      <c r="I630" s="11"/>
      <c r="J630" s="11"/>
      <c r="K630" s="11"/>
      <c r="L630" s="12"/>
      <c r="M630" s="11"/>
      <c r="N630" s="12"/>
      <c r="O630" s="12"/>
      <c r="P630" s="11"/>
      <c r="Q630" s="11"/>
      <c r="R630" s="15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5">
      <c r="A631" s="10"/>
      <c r="B631" s="11"/>
      <c r="C631" s="11"/>
      <c r="D631" s="12"/>
      <c r="E631" s="12"/>
      <c r="F631" s="12"/>
      <c r="G631" s="11"/>
      <c r="H631" s="11"/>
      <c r="I631" s="11"/>
      <c r="J631" s="11"/>
      <c r="K631" s="11"/>
      <c r="L631" s="12"/>
      <c r="M631" s="11"/>
      <c r="N631" s="12"/>
      <c r="O631" s="12"/>
      <c r="P631" s="11"/>
      <c r="Q631" s="11"/>
      <c r="R631" s="15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5">
      <c r="A632" s="10"/>
      <c r="B632" s="11"/>
      <c r="C632" s="11"/>
      <c r="D632" s="12"/>
      <c r="E632" s="12"/>
      <c r="F632" s="12"/>
      <c r="G632" s="11"/>
      <c r="H632" s="11"/>
      <c r="I632" s="11"/>
      <c r="J632" s="11"/>
      <c r="K632" s="11"/>
      <c r="L632" s="12"/>
      <c r="M632" s="11"/>
      <c r="N632" s="12"/>
      <c r="O632" s="12"/>
      <c r="P632" s="11"/>
      <c r="Q632" s="11"/>
      <c r="R632" s="15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5">
      <c r="A633" s="10"/>
      <c r="B633" s="11"/>
      <c r="C633" s="11"/>
      <c r="D633" s="12"/>
      <c r="E633" s="12"/>
      <c r="F633" s="12"/>
      <c r="G633" s="11"/>
      <c r="H633" s="11"/>
      <c r="I633" s="11"/>
      <c r="J633" s="11"/>
      <c r="K633" s="11"/>
      <c r="L633" s="12"/>
      <c r="M633" s="11"/>
      <c r="N633" s="12"/>
      <c r="O633" s="12"/>
      <c r="P633" s="11"/>
      <c r="Q633" s="11"/>
      <c r="R633" s="15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5">
      <c r="A634" s="10"/>
      <c r="B634" s="11"/>
      <c r="C634" s="11"/>
      <c r="D634" s="12"/>
      <c r="E634" s="12"/>
      <c r="F634" s="12"/>
      <c r="G634" s="11"/>
      <c r="H634" s="11"/>
      <c r="I634" s="11"/>
      <c r="J634" s="11"/>
      <c r="K634" s="11"/>
      <c r="L634" s="12"/>
      <c r="M634" s="11"/>
      <c r="N634" s="12"/>
      <c r="O634" s="12"/>
      <c r="P634" s="11"/>
      <c r="Q634" s="11"/>
      <c r="R634" s="15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5">
      <c r="A635" s="10"/>
      <c r="B635" s="11"/>
      <c r="C635" s="11"/>
      <c r="D635" s="12"/>
      <c r="E635" s="12"/>
      <c r="F635" s="12"/>
      <c r="G635" s="11"/>
      <c r="H635" s="11"/>
      <c r="I635" s="11"/>
      <c r="J635" s="11"/>
      <c r="K635" s="11"/>
      <c r="L635" s="12"/>
      <c r="M635" s="11"/>
      <c r="N635" s="12"/>
      <c r="O635" s="12"/>
      <c r="P635" s="11"/>
      <c r="Q635" s="11"/>
      <c r="R635" s="15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5">
      <c r="A636" s="10"/>
      <c r="B636" s="11"/>
      <c r="C636" s="11"/>
      <c r="D636" s="12"/>
      <c r="E636" s="12"/>
      <c r="F636" s="12"/>
      <c r="G636" s="11"/>
      <c r="H636" s="11"/>
      <c r="I636" s="11"/>
      <c r="J636" s="11"/>
      <c r="K636" s="11"/>
      <c r="L636" s="12"/>
      <c r="M636" s="11"/>
      <c r="N636" s="12"/>
      <c r="O636" s="12"/>
      <c r="P636" s="11"/>
      <c r="Q636" s="11"/>
      <c r="R636" s="15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5">
      <c r="A637" s="10"/>
      <c r="B637" s="11"/>
      <c r="C637" s="11"/>
      <c r="D637" s="12"/>
      <c r="E637" s="12"/>
      <c r="F637" s="12"/>
      <c r="G637" s="11"/>
      <c r="H637" s="11"/>
      <c r="I637" s="11"/>
      <c r="J637" s="11"/>
      <c r="K637" s="11"/>
      <c r="L637" s="12"/>
      <c r="M637" s="11"/>
      <c r="N637" s="12"/>
      <c r="O637" s="12"/>
      <c r="P637" s="11"/>
      <c r="Q637" s="11"/>
      <c r="R637" s="15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5">
      <c r="A638" s="10"/>
      <c r="B638" s="11"/>
      <c r="C638" s="11"/>
      <c r="D638" s="12"/>
      <c r="E638" s="12"/>
      <c r="F638" s="12"/>
      <c r="G638" s="11"/>
      <c r="H638" s="11"/>
      <c r="I638" s="11"/>
      <c r="J638" s="11"/>
      <c r="K638" s="11"/>
      <c r="L638" s="12"/>
      <c r="M638" s="11"/>
      <c r="N638" s="12"/>
      <c r="O638" s="12"/>
      <c r="P638" s="11"/>
      <c r="Q638" s="11"/>
      <c r="R638" s="15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5">
      <c r="A639" s="10"/>
      <c r="B639" s="11"/>
      <c r="C639" s="11"/>
      <c r="D639" s="12"/>
      <c r="E639" s="12"/>
      <c r="F639" s="12"/>
      <c r="G639" s="11"/>
      <c r="H639" s="11"/>
      <c r="I639" s="11"/>
      <c r="J639" s="11"/>
      <c r="K639" s="11"/>
      <c r="L639" s="12"/>
      <c r="M639" s="11"/>
      <c r="N639" s="12"/>
      <c r="O639" s="12"/>
      <c r="P639" s="11"/>
      <c r="Q639" s="11"/>
      <c r="R639" s="15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5">
      <c r="A640" s="10"/>
      <c r="B640" s="11"/>
      <c r="C640" s="11"/>
      <c r="D640" s="12"/>
      <c r="E640" s="12"/>
      <c r="F640" s="12"/>
      <c r="G640" s="11"/>
      <c r="H640" s="11"/>
      <c r="I640" s="11"/>
      <c r="J640" s="11"/>
      <c r="K640" s="11"/>
      <c r="L640" s="12"/>
      <c r="M640" s="11"/>
      <c r="N640" s="12"/>
      <c r="O640" s="12"/>
      <c r="P640" s="11"/>
      <c r="Q640" s="11"/>
      <c r="R640" s="15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5">
      <c r="A641" s="10"/>
      <c r="B641" s="11"/>
      <c r="C641" s="11"/>
      <c r="D641" s="12"/>
      <c r="E641" s="12"/>
      <c r="F641" s="12"/>
      <c r="G641" s="11"/>
      <c r="H641" s="11"/>
      <c r="I641" s="11"/>
      <c r="J641" s="11"/>
      <c r="K641" s="11"/>
      <c r="L641" s="12"/>
      <c r="M641" s="11"/>
      <c r="N641" s="12"/>
      <c r="O641" s="12"/>
      <c r="P641" s="11"/>
      <c r="Q641" s="11"/>
      <c r="R641" s="15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5">
      <c r="A642" s="10"/>
      <c r="B642" s="11"/>
      <c r="C642" s="11"/>
      <c r="D642" s="12"/>
      <c r="E642" s="12"/>
      <c r="F642" s="12"/>
      <c r="G642" s="11"/>
      <c r="H642" s="11"/>
      <c r="I642" s="11"/>
      <c r="J642" s="11"/>
      <c r="K642" s="11"/>
      <c r="L642" s="12"/>
      <c r="M642" s="11"/>
      <c r="N642" s="12"/>
      <c r="O642" s="12"/>
      <c r="P642" s="11"/>
      <c r="Q642" s="11"/>
      <c r="R642" s="15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5">
      <c r="A643" s="10"/>
      <c r="B643" s="11"/>
      <c r="C643" s="11"/>
      <c r="D643" s="12"/>
      <c r="E643" s="12"/>
      <c r="F643" s="12"/>
      <c r="G643" s="11"/>
      <c r="H643" s="11"/>
      <c r="I643" s="11"/>
      <c r="J643" s="11"/>
      <c r="K643" s="11"/>
      <c r="L643" s="12"/>
      <c r="M643" s="11"/>
      <c r="N643" s="12"/>
      <c r="O643" s="12"/>
      <c r="P643" s="11"/>
      <c r="Q643" s="11"/>
      <c r="R643" s="15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5">
      <c r="A644" s="10"/>
      <c r="B644" s="11"/>
      <c r="C644" s="11"/>
      <c r="D644" s="12"/>
      <c r="E644" s="12"/>
      <c r="F644" s="12"/>
      <c r="G644" s="11"/>
      <c r="H644" s="11"/>
      <c r="I644" s="11"/>
      <c r="J644" s="11"/>
      <c r="K644" s="11"/>
      <c r="L644" s="12"/>
      <c r="M644" s="11"/>
      <c r="N644" s="12"/>
      <c r="O644" s="12"/>
      <c r="P644" s="11"/>
      <c r="Q644" s="11"/>
      <c r="R644" s="15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5">
      <c r="A645" s="10"/>
      <c r="B645" s="11"/>
      <c r="C645" s="11"/>
      <c r="D645" s="12"/>
      <c r="E645" s="12"/>
      <c r="F645" s="12"/>
      <c r="G645" s="11"/>
      <c r="H645" s="11"/>
      <c r="I645" s="11"/>
      <c r="J645" s="11"/>
      <c r="K645" s="11"/>
      <c r="L645" s="12"/>
      <c r="M645" s="11"/>
      <c r="N645" s="12"/>
      <c r="O645" s="12"/>
      <c r="P645" s="11"/>
      <c r="Q645" s="11"/>
      <c r="R645" s="15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5">
      <c r="A646" s="10"/>
      <c r="B646" s="11"/>
      <c r="C646" s="11"/>
      <c r="D646" s="12"/>
      <c r="E646" s="12"/>
      <c r="F646" s="12"/>
      <c r="G646" s="11"/>
      <c r="H646" s="11"/>
      <c r="I646" s="11"/>
      <c r="J646" s="11"/>
      <c r="K646" s="11"/>
      <c r="L646" s="12"/>
      <c r="M646" s="11"/>
      <c r="N646" s="12"/>
      <c r="O646" s="12"/>
      <c r="P646" s="11"/>
      <c r="Q646" s="11"/>
      <c r="R646" s="15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5">
      <c r="A647" s="10"/>
      <c r="B647" s="11"/>
      <c r="C647" s="11"/>
      <c r="D647" s="12"/>
      <c r="E647" s="12"/>
      <c r="F647" s="12"/>
      <c r="G647" s="11"/>
      <c r="H647" s="11"/>
      <c r="I647" s="11"/>
      <c r="J647" s="11"/>
      <c r="K647" s="11"/>
      <c r="L647" s="12"/>
      <c r="M647" s="11"/>
      <c r="N647" s="12"/>
      <c r="O647" s="12"/>
      <c r="P647" s="11"/>
      <c r="Q647" s="11"/>
      <c r="R647" s="15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5">
      <c r="A648" s="10"/>
      <c r="B648" s="11"/>
      <c r="C648" s="11"/>
      <c r="D648" s="12"/>
      <c r="E648" s="12"/>
      <c r="F648" s="12"/>
      <c r="G648" s="11"/>
      <c r="H648" s="11"/>
      <c r="I648" s="11"/>
      <c r="J648" s="11"/>
      <c r="K648" s="11"/>
      <c r="L648" s="12"/>
      <c r="M648" s="11"/>
      <c r="N648" s="12"/>
      <c r="O648" s="12"/>
      <c r="P648" s="11"/>
      <c r="Q648" s="11"/>
      <c r="R648" s="15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5">
      <c r="A649" s="10"/>
      <c r="B649" s="11"/>
      <c r="C649" s="11"/>
      <c r="D649" s="12"/>
      <c r="E649" s="12"/>
      <c r="F649" s="12"/>
      <c r="G649" s="11"/>
      <c r="H649" s="11"/>
      <c r="I649" s="11"/>
      <c r="J649" s="11"/>
      <c r="K649" s="11"/>
      <c r="L649" s="12"/>
      <c r="M649" s="11"/>
      <c r="N649" s="12"/>
      <c r="O649" s="12"/>
      <c r="P649" s="11"/>
      <c r="Q649" s="11"/>
      <c r="R649" s="15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5">
      <c r="A650" s="10"/>
      <c r="B650" s="11"/>
      <c r="C650" s="11"/>
      <c r="D650" s="12"/>
      <c r="E650" s="12"/>
      <c r="F650" s="12"/>
      <c r="G650" s="11"/>
      <c r="H650" s="11"/>
      <c r="I650" s="11"/>
      <c r="J650" s="11"/>
      <c r="K650" s="11"/>
      <c r="L650" s="12"/>
      <c r="M650" s="11"/>
      <c r="N650" s="12"/>
      <c r="O650" s="12"/>
      <c r="P650" s="11"/>
      <c r="Q650" s="11"/>
      <c r="R650" s="15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5">
      <c r="A651" s="10"/>
      <c r="B651" s="11"/>
      <c r="C651" s="11"/>
      <c r="D651" s="12"/>
      <c r="E651" s="12"/>
      <c r="F651" s="12"/>
      <c r="G651" s="11"/>
      <c r="H651" s="11"/>
      <c r="I651" s="11"/>
      <c r="J651" s="11"/>
      <c r="K651" s="11"/>
      <c r="L651" s="12"/>
      <c r="M651" s="11"/>
      <c r="N651" s="12"/>
      <c r="O651" s="12"/>
      <c r="P651" s="11"/>
      <c r="Q651" s="11"/>
      <c r="R651" s="15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5">
      <c r="A652" s="10"/>
      <c r="B652" s="11"/>
      <c r="C652" s="11"/>
      <c r="D652" s="12"/>
      <c r="E652" s="12"/>
      <c r="F652" s="12"/>
      <c r="G652" s="11"/>
      <c r="H652" s="11"/>
      <c r="I652" s="11"/>
      <c r="J652" s="11"/>
      <c r="K652" s="11"/>
      <c r="L652" s="12"/>
      <c r="M652" s="11"/>
      <c r="N652" s="12"/>
      <c r="O652" s="12"/>
      <c r="P652" s="11"/>
      <c r="Q652" s="11"/>
      <c r="R652" s="15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5">
      <c r="A653" s="10"/>
      <c r="B653" s="11"/>
      <c r="C653" s="11"/>
      <c r="D653" s="12"/>
      <c r="E653" s="12"/>
      <c r="F653" s="12"/>
      <c r="G653" s="11"/>
      <c r="H653" s="11"/>
      <c r="I653" s="11"/>
      <c r="J653" s="11"/>
      <c r="K653" s="11"/>
      <c r="L653" s="12"/>
      <c r="M653" s="11"/>
      <c r="N653" s="12"/>
      <c r="O653" s="12"/>
      <c r="P653" s="11"/>
      <c r="Q653" s="11"/>
      <c r="R653" s="15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5">
      <c r="A654" s="10"/>
      <c r="B654" s="11"/>
      <c r="C654" s="11"/>
      <c r="D654" s="12"/>
      <c r="E654" s="12"/>
      <c r="F654" s="12"/>
      <c r="G654" s="11"/>
      <c r="H654" s="11"/>
      <c r="I654" s="11"/>
      <c r="J654" s="11"/>
      <c r="K654" s="11"/>
      <c r="L654" s="12"/>
      <c r="M654" s="11"/>
      <c r="N654" s="12"/>
      <c r="O654" s="12"/>
      <c r="P654" s="11"/>
      <c r="Q654" s="11"/>
      <c r="R654" s="15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5">
      <c r="A655" s="10"/>
      <c r="B655" s="11"/>
      <c r="C655" s="11"/>
      <c r="D655" s="12"/>
      <c r="E655" s="12"/>
      <c r="F655" s="12"/>
      <c r="G655" s="11"/>
      <c r="H655" s="11"/>
      <c r="I655" s="11"/>
      <c r="J655" s="11"/>
      <c r="K655" s="11"/>
      <c r="L655" s="12"/>
      <c r="M655" s="11"/>
      <c r="N655" s="12"/>
      <c r="O655" s="12"/>
      <c r="P655" s="11"/>
      <c r="Q655" s="11"/>
      <c r="R655" s="15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5">
      <c r="A656" s="10"/>
      <c r="B656" s="11"/>
      <c r="C656" s="11"/>
      <c r="D656" s="12"/>
      <c r="E656" s="12"/>
      <c r="F656" s="12"/>
      <c r="G656" s="11"/>
      <c r="H656" s="11"/>
      <c r="I656" s="11"/>
      <c r="J656" s="11"/>
      <c r="K656" s="11"/>
      <c r="L656" s="12"/>
      <c r="M656" s="11"/>
      <c r="N656" s="12"/>
      <c r="O656" s="12"/>
      <c r="P656" s="11"/>
      <c r="Q656" s="11"/>
      <c r="R656" s="15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5">
      <c r="A657" s="10"/>
      <c r="B657" s="11"/>
      <c r="C657" s="11"/>
      <c r="D657" s="12"/>
      <c r="E657" s="12"/>
      <c r="F657" s="12"/>
      <c r="G657" s="11"/>
      <c r="H657" s="11"/>
      <c r="I657" s="11"/>
      <c r="J657" s="11"/>
      <c r="K657" s="11"/>
      <c r="L657" s="12"/>
      <c r="M657" s="11"/>
      <c r="N657" s="12"/>
      <c r="O657" s="12"/>
      <c r="P657" s="11"/>
      <c r="Q657" s="11"/>
      <c r="R657" s="15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5">
      <c r="A658" s="10"/>
      <c r="B658" s="11"/>
      <c r="C658" s="11"/>
      <c r="D658" s="12"/>
      <c r="E658" s="12"/>
      <c r="F658" s="12"/>
      <c r="G658" s="11"/>
      <c r="H658" s="11"/>
      <c r="I658" s="11"/>
      <c r="J658" s="11"/>
      <c r="K658" s="11"/>
      <c r="L658" s="12"/>
      <c r="M658" s="11"/>
      <c r="N658" s="12"/>
      <c r="O658" s="12"/>
      <c r="P658" s="11"/>
      <c r="Q658" s="11"/>
      <c r="R658" s="15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5">
      <c r="A659" s="10"/>
      <c r="B659" s="11"/>
      <c r="C659" s="11"/>
      <c r="D659" s="12"/>
      <c r="E659" s="12"/>
      <c r="F659" s="12"/>
      <c r="G659" s="11"/>
      <c r="H659" s="11"/>
      <c r="I659" s="11"/>
      <c r="J659" s="11"/>
      <c r="K659" s="11"/>
      <c r="L659" s="12"/>
      <c r="M659" s="11"/>
      <c r="N659" s="12"/>
      <c r="O659" s="12"/>
      <c r="P659" s="11"/>
      <c r="Q659" s="11"/>
      <c r="R659" s="15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5">
      <c r="A660" s="10"/>
      <c r="B660" s="11"/>
      <c r="C660" s="11"/>
      <c r="D660" s="12"/>
      <c r="E660" s="12"/>
      <c r="F660" s="12"/>
      <c r="G660" s="11"/>
      <c r="H660" s="11"/>
      <c r="I660" s="11"/>
      <c r="J660" s="11"/>
      <c r="K660" s="11"/>
      <c r="L660" s="12"/>
      <c r="M660" s="11"/>
      <c r="N660" s="12"/>
      <c r="O660" s="12"/>
      <c r="P660" s="11"/>
      <c r="Q660" s="11"/>
      <c r="R660" s="15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5">
      <c r="A661" s="10"/>
      <c r="B661" s="11"/>
      <c r="C661" s="11"/>
      <c r="D661" s="12"/>
      <c r="E661" s="12"/>
      <c r="F661" s="12"/>
      <c r="G661" s="11"/>
      <c r="H661" s="11"/>
      <c r="I661" s="11"/>
      <c r="J661" s="11"/>
      <c r="K661" s="11"/>
      <c r="L661" s="12"/>
      <c r="M661" s="11"/>
      <c r="N661" s="12"/>
      <c r="O661" s="12"/>
      <c r="P661" s="11"/>
      <c r="Q661" s="11"/>
      <c r="R661" s="15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5">
      <c r="A662" s="10"/>
      <c r="B662" s="11"/>
      <c r="C662" s="11"/>
      <c r="D662" s="12"/>
      <c r="E662" s="12"/>
      <c r="F662" s="12"/>
      <c r="G662" s="11"/>
      <c r="H662" s="11"/>
      <c r="I662" s="11"/>
      <c r="J662" s="11"/>
      <c r="K662" s="11"/>
      <c r="L662" s="12"/>
      <c r="M662" s="11"/>
      <c r="N662" s="12"/>
      <c r="O662" s="12"/>
      <c r="P662" s="11"/>
      <c r="Q662" s="11"/>
      <c r="R662" s="15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5">
      <c r="A663" s="10"/>
      <c r="B663" s="11"/>
      <c r="C663" s="11"/>
      <c r="D663" s="12"/>
      <c r="E663" s="12"/>
      <c r="F663" s="12"/>
      <c r="G663" s="11"/>
      <c r="H663" s="11"/>
      <c r="I663" s="11"/>
      <c r="J663" s="11"/>
      <c r="K663" s="11"/>
      <c r="L663" s="12"/>
      <c r="M663" s="11"/>
      <c r="N663" s="12"/>
      <c r="O663" s="12"/>
      <c r="P663" s="11"/>
      <c r="Q663" s="11"/>
      <c r="R663" s="15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5">
      <c r="A664" s="10"/>
      <c r="B664" s="11"/>
      <c r="C664" s="11"/>
      <c r="D664" s="12"/>
      <c r="E664" s="12"/>
      <c r="F664" s="12"/>
      <c r="G664" s="11"/>
      <c r="H664" s="11"/>
      <c r="I664" s="11"/>
      <c r="J664" s="11"/>
      <c r="K664" s="11"/>
      <c r="L664" s="12"/>
      <c r="M664" s="11"/>
      <c r="N664" s="12"/>
      <c r="O664" s="12"/>
      <c r="P664" s="11"/>
      <c r="Q664" s="11"/>
      <c r="R664" s="15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5">
      <c r="A665" s="10"/>
      <c r="B665" s="11"/>
      <c r="C665" s="11"/>
      <c r="D665" s="12"/>
      <c r="E665" s="12"/>
      <c r="F665" s="12"/>
      <c r="G665" s="11"/>
      <c r="H665" s="11"/>
      <c r="I665" s="11"/>
      <c r="J665" s="11"/>
      <c r="K665" s="11"/>
      <c r="L665" s="12"/>
      <c r="M665" s="11"/>
      <c r="N665" s="12"/>
      <c r="O665" s="12"/>
      <c r="P665" s="11"/>
      <c r="Q665" s="11"/>
      <c r="R665" s="15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5">
      <c r="A666" s="10"/>
      <c r="B666" s="11"/>
      <c r="C666" s="11"/>
      <c r="D666" s="12"/>
      <c r="E666" s="12"/>
      <c r="F666" s="12"/>
      <c r="G666" s="11"/>
      <c r="H666" s="11"/>
      <c r="I666" s="11"/>
      <c r="J666" s="11"/>
      <c r="K666" s="11"/>
      <c r="L666" s="12"/>
      <c r="M666" s="11"/>
      <c r="N666" s="12"/>
      <c r="O666" s="12"/>
      <c r="P666" s="11"/>
      <c r="Q666" s="11"/>
      <c r="R666" s="15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5">
      <c r="A667" s="10"/>
      <c r="B667" s="11"/>
      <c r="C667" s="11"/>
      <c r="D667" s="12"/>
      <c r="E667" s="12"/>
      <c r="F667" s="12"/>
      <c r="G667" s="11"/>
      <c r="H667" s="11"/>
      <c r="I667" s="11"/>
      <c r="J667" s="11"/>
      <c r="K667" s="11"/>
      <c r="L667" s="12"/>
      <c r="M667" s="11"/>
      <c r="N667" s="12"/>
      <c r="O667" s="12"/>
      <c r="P667" s="11"/>
      <c r="Q667" s="11"/>
      <c r="R667" s="15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5">
      <c r="A668" s="10"/>
      <c r="B668" s="11"/>
      <c r="C668" s="11"/>
      <c r="D668" s="12"/>
      <c r="E668" s="12"/>
      <c r="F668" s="12"/>
      <c r="G668" s="11"/>
      <c r="H668" s="11"/>
      <c r="I668" s="11"/>
      <c r="J668" s="11"/>
      <c r="K668" s="11"/>
      <c r="L668" s="12"/>
      <c r="M668" s="11"/>
      <c r="N668" s="12"/>
      <c r="O668" s="12"/>
      <c r="P668" s="11"/>
      <c r="Q668" s="11"/>
      <c r="R668" s="15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5">
      <c r="A669" s="10"/>
      <c r="B669" s="11"/>
      <c r="C669" s="11"/>
      <c r="D669" s="12"/>
      <c r="E669" s="12"/>
      <c r="F669" s="12"/>
      <c r="G669" s="11"/>
      <c r="H669" s="11"/>
      <c r="I669" s="11"/>
      <c r="J669" s="11"/>
      <c r="K669" s="11"/>
      <c r="L669" s="12"/>
      <c r="M669" s="11"/>
      <c r="N669" s="12"/>
      <c r="O669" s="12"/>
      <c r="P669" s="11"/>
      <c r="Q669" s="11"/>
      <c r="R669" s="15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5">
      <c r="A670" s="10"/>
      <c r="B670" s="11"/>
      <c r="C670" s="11"/>
      <c r="D670" s="12"/>
      <c r="E670" s="12"/>
      <c r="F670" s="12"/>
      <c r="G670" s="11"/>
      <c r="H670" s="11"/>
      <c r="I670" s="11"/>
      <c r="J670" s="11"/>
      <c r="K670" s="11"/>
      <c r="L670" s="12"/>
      <c r="M670" s="11"/>
      <c r="N670" s="12"/>
      <c r="O670" s="12"/>
      <c r="P670" s="11"/>
      <c r="Q670" s="11"/>
      <c r="R670" s="15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5">
      <c r="A671" s="10"/>
      <c r="B671" s="11"/>
      <c r="C671" s="11"/>
      <c r="D671" s="12"/>
      <c r="E671" s="12"/>
      <c r="F671" s="12"/>
      <c r="G671" s="11"/>
      <c r="H671" s="11"/>
      <c r="I671" s="11"/>
      <c r="J671" s="11"/>
      <c r="K671" s="11"/>
      <c r="L671" s="12"/>
      <c r="M671" s="11"/>
      <c r="N671" s="12"/>
      <c r="O671" s="12"/>
      <c r="P671" s="11"/>
      <c r="Q671" s="11"/>
      <c r="R671" s="15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5">
      <c r="A672" s="10"/>
      <c r="B672" s="11"/>
      <c r="C672" s="11"/>
      <c r="D672" s="12"/>
      <c r="E672" s="12"/>
      <c r="F672" s="12"/>
      <c r="G672" s="11"/>
      <c r="H672" s="11"/>
      <c r="I672" s="11"/>
      <c r="J672" s="11"/>
      <c r="K672" s="11"/>
      <c r="L672" s="12"/>
      <c r="M672" s="11"/>
      <c r="N672" s="12"/>
      <c r="O672" s="12"/>
      <c r="P672" s="11"/>
      <c r="Q672" s="11"/>
      <c r="R672" s="15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5">
      <c r="A673" s="10"/>
      <c r="B673" s="11"/>
      <c r="C673" s="11"/>
      <c r="D673" s="12"/>
      <c r="E673" s="12"/>
      <c r="F673" s="12"/>
      <c r="G673" s="11"/>
      <c r="H673" s="11"/>
      <c r="I673" s="11"/>
      <c r="J673" s="11"/>
      <c r="K673" s="11"/>
      <c r="L673" s="12"/>
      <c r="M673" s="11"/>
      <c r="N673" s="12"/>
      <c r="O673" s="12"/>
      <c r="P673" s="11"/>
      <c r="Q673" s="11"/>
      <c r="R673" s="15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5">
      <c r="A674" s="10"/>
      <c r="B674" s="11"/>
      <c r="C674" s="11"/>
      <c r="D674" s="12"/>
      <c r="E674" s="12"/>
      <c r="F674" s="12"/>
      <c r="G674" s="11"/>
      <c r="H674" s="11"/>
      <c r="I674" s="11"/>
      <c r="J674" s="11"/>
      <c r="K674" s="11"/>
      <c r="L674" s="12"/>
      <c r="M674" s="11"/>
      <c r="N674" s="12"/>
      <c r="O674" s="12"/>
      <c r="P674" s="11"/>
      <c r="Q674" s="11"/>
      <c r="R674" s="15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5">
      <c r="A675" s="10"/>
      <c r="B675" s="11"/>
      <c r="C675" s="11"/>
      <c r="D675" s="12"/>
      <c r="E675" s="12"/>
      <c r="F675" s="12"/>
      <c r="G675" s="11"/>
      <c r="H675" s="11"/>
      <c r="I675" s="11"/>
      <c r="J675" s="11"/>
      <c r="K675" s="11"/>
      <c r="L675" s="12"/>
      <c r="M675" s="11"/>
      <c r="N675" s="12"/>
      <c r="O675" s="12"/>
      <c r="P675" s="11"/>
      <c r="Q675" s="11"/>
      <c r="R675" s="15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5">
      <c r="A676" s="10"/>
      <c r="B676" s="11"/>
      <c r="C676" s="11"/>
      <c r="D676" s="12"/>
      <c r="E676" s="12"/>
      <c r="F676" s="12"/>
      <c r="G676" s="11"/>
      <c r="H676" s="11"/>
      <c r="I676" s="11"/>
      <c r="J676" s="11"/>
      <c r="K676" s="11"/>
      <c r="L676" s="12"/>
      <c r="M676" s="11"/>
      <c r="N676" s="12"/>
      <c r="O676" s="12"/>
      <c r="P676" s="11"/>
      <c r="Q676" s="11"/>
      <c r="R676" s="15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5">
      <c r="A677" s="10"/>
      <c r="B677" s="11"/>
      <c r="C677" s="11"/>
      <c r="D677" s="12"/>
      <c r="E677" s="12"/>
      <c r="F677" s="12"/>
      <c r="G677" s="11"/>
      <c r="H677" s="11"/>
      <c r="I677" s="11"/>
      <c r="J677" s="11"/>
      <c r="K677" s="11"/>
      <c r="L677" s="12"/>
      <c r="M677" s="11"/>
      <c r="N677" s="12"/>
      <c r="O677" s="12"/>
      <c r="P677" s="11"/>
      <c r="Q677" s="11"/>
      <c r="R677" s="15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5">
      <c r="A678" s="10"/>
      <c r="B678" s="11"/>
      <c r="C678" s="11"/>
      <c r="D678" s="12"/>
      <c r="E678" s="12"/>
      <c r="F678" s="12"/>
      <c r="G678" s="11"/>
      <c r="H678" s="11"/>
      <c r="I678" s="11"/>
      <c r="J678" s="11"/>
      <c r="K678" s="11"/>
      <c r="L678" s="12"/>
      <c r="M678" s="11"/>
      <c r="N678" s="12"/>
      <c r="O678" s="12"/>
      <c r="P678" s="11"/>
      <c r="Q678" s="11"/>
      <c r="R678" s="15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5">
      <c r="A679" s="10"/>
      <c r="B679" s="11"/>
      <c r="C679" s="11"/>
      <c r="D679" s="12"/>
      <c r="E679" s="12"/>
      <c r="F679" s="12"/>
      <c r="G679" s="11"/>
      <c r="H679" s="11"/>
      <c r="I679" s="11"/>
      <c r="J679" s="11"/>
      <c r="K679" s="11"/>
      <c r="L679" s="12"/>
      <c r="M679" s="11"/>
      <c r="N679" s="12"/>
      <c r="O679" s="12"/>
      <c r="P679" s="11"/>
      <c r="Q679" s="11"/>
      <c r="R679" s="15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5">
      <c r="A680" s="10"/>
      <c r="B680" s="11"/>
      <c r="C680" s="11"/>
      <c r="D680" s="12"/>
      <c r="E680" s="12"/>
      <c r="F680" s="12"/>
      <c r="G680" s="11"/>
      <c r="H680" s="11"/>
      <c r="I680" s="11"/>
      <c r="J680" s="11"/>
      <c r="K680" s="11"/>
      <c r="L680" s="12"/>
      <c r="M680" s="11"/>
      <c r="N680" s="12"/>
      <c r="O680" s="12"/>
      <c r="P680" s="11"/>
      <c r="Q680" s="11"/>
      <c r="R680" s="15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5">
      <c r="A681" s="10"/>
      <c r="B681" s="11"/>
      <c r="C681" s="11"/>
      <c r="D681" s="12"/>
      <c r="E681" s="12"/>
      <c r="F681" s="12"/>
      <c r="G681" s="11"/>
      <c r="H681" s="11"/>
      <c r="I681" s="11"/>
      <c r="J681" s="11"/>
      <c r="K681" s="11"/>
      <c r="L681" s="12"/>
      <c r="M681" s="11"/>
      <c r="N681" s="12"/>
      <c r="O681" s="12"/>
      <c r="P681" s="11"/>
      <c r="Q681" s="11"/>
      <c r="R681" s="15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5">
      <c r="A682" s="10"/>
      <c r="B682" s="11"/>
      <c r="C682" s="11"/>
      <c r="D682" s="12"/>
      <c r="E682" s="12"/>
      <c r="F682" s="12"/>
      <c r="G682" s="11"/>
      <c r="H682" s="11"/>
      <c r="I682" s="11"/>
      <c r="J682" s="11"/>
      <c r="K682" s="11"/>
      <c r="L682" s="12"/>
      <c r="M682" s="11"/>
      <c r="N682" s="12"/>
      <c r="O682" s="12"/>
      <c r="P682" s="11"/>
      <c r="Q682" s="11"/>
      <c r="R682" s="15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5">
      <c r="A683" s="10"/>
      <c r="B683" s="11"/>
      <c r="C683" s="11"/>
      <c r="D683" s="12"/>
      <c r="E683" s="12"/>
      <c r="F683" s="12"/>
      <c r="G683" s="11"/>
      <c r="H683" s="11"/>
      <c r="I683" s="11"/>
      <c r="J683" s="11"/>
      <c r="K683" s="11"/>
      <c r="L683" s="12"/>
      <c r="M683" s="11"/>
      <c r="N683" s="12"/>
      <c r="O683" s="12"/>
      <c r="P683" s="11"/>
      <c r="Q683" s="11"/>
      <c r="R683" s="15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5">
      <c r="A684" s="10"/>
      <c r="B684" s="11"/>
      <c r="C684" s="11"/>
      <c r="D684" s="12"/>
      <c r="E684" s="12"/>
      <c r="F684" s="12"/>
      <c r="G684" s="11"/>
      <c r="H684" s="11"/>
      <c r="I684" s="11"/>
      <c r="J684" s="11"/>
      <c r="K684" s="11"/>
      <c r="L684" s="12"/>
      <c r="M684" s="11"/>
      <c r="N684" s="12"/>
      <c r="O684" s="12"/>
      <c r="P684" s="11"/>
      <c r="Q684" s="11"/>
      <c r="R684" s="15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5">
      <c r="A685" s="10"/>
      <c r="B685" s="11"/>
      <c r="C685" s="11"/>
      <c r="D685" s="12"/>
      <c r="E685" s="12"/>
      <c r="F685" s="12"/>
      <c r="G685" s="11"/>
      <c r="H685" s="11"/>
      <c r="I685" s="11"/>
      <c r="J685" s="11"/>
      <c r="K685" s="11"/>
      <c r="L685" s="12"/>
      <c r="M685" s="11"/>
      <c r="N685" s="12"/>
      <c r="O685" s="12"/>
      <c r="P685" s="11"/>
      <c r="Q685" s="11"/>
      <c r="R685" s="15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5">
      <c r="A686" s="10"/>
      <c r="B686" s="11"/>
      <c r="C686" s="11"/>
      <c r="D686" s="12"/>
      <c r="E686" s="12"/>
      <c r="F686" s="12"/>
      <c r="G686" s="11"/>
      <c r="H686" s="11"/>
      <c r="I686" s="11"/>
      <c r="J686" s="11"/>
      <c r="K686" s="11"/>
      <c r="L686" s="12"/>
      <c r="M686" s="11"/>
      <c r="N686" s="12"/>
      <c r="O686" s="12"/>
      <c r="P686" s="11"/>
      <c r="Q686" s="11"/>
      <c r="R686" s="15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5">
      <c r="A687" s="10"/>
      <c r="B687" s="11"/>
      <c r="C687" s="11"/>
      <c r="D687" s="12"/>
      <c r="E687" s="12"/>
      <c r="F687" s="12"/>
      <c r="G687" s="11"/>
      <c r="H687" s="11"/>
      <c r="I687" s="11"/>
      <c r="J687" s="11"/>
      <c r="K687" s="11"/>
      <c r="L687" s="12"/>
      <c r="M687" s="11"/>
      <c r="N687" s="12"/>
      <c r="O687" s="12"/>
      <c r="P687" s="11"/>
      <c r="Q687" s="11"/>
      <c r="R687" s="15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5">
      <c r="A688" s="10"/>
      <c r="B688" s="11"/>
      <c r="C688" s="11"/>
      <c r="D688" s="12"/>
      <c r="E688" s="12"/>
      <c r="F688" s="12"/>
      <c r="G688" s="11"/>
      <c r="H688" s="11"/>
      <c r="I688" s="11"/>
      <c r="J688" s="11"/>
      <c r="K688" s="11"/>
      <c r="L688" s="12"/>
      <c r="M688" s="11"/>
      <c r="N688" s="12"/>
      <c r="O688" s="12"/>
      <c r="P688" s="11"/>
      <c r="Q688" s="11"/>
      <c r="R688" s="15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5">
      <c r="A689" s="10"/>
      <c r="B689" s="11"/>
      <c r="C689" s="11"/>
      <c r="D689" s="12"/>
      <c r="E689" s="12"/>
      <c r="F689" s="12"/>
      <c r="G689" s="11"/>
      <c r="H689" s="11"/>
      <c r="I689" s="11"/>
      <c r="J689" s="11"/>
      <c r="K689" s="11"/>
      <c r="L689" s="12"/>
      <c r="M689" s="11"/>
      <c r="N689" s="12"/>
      <c r="O689" s="12"/>
      <c r="P689" s="11"/>
      <c r="Q689" s="11"/>
      <c r="R689" s="15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5">
      <c r="A690" s="10"/>
      <c r="B690" s="11"/>
      <c r="C690" s="11"/>
      <c r="D690" s="12"/>
      <c r="E690" s="12"/>
      <c r="F690" s="12"/>
      <c r="G690" s="11"/>
      <c r="H690" s="11"/>
      <c r="I690" s="11"/>
      <c r="J690" s="11"/>
      <c r="K690" s="11"/>
      <c r="L690" s="12"/>
      <c r="M690" s="11"/>
      <c r="N690" s="12"/>
      <c r="O690" s="12"/>
      <c r="P690" s="11"/>
      <c r="Q690" s="11"/>
      <c r="R690" s="15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5">
      <c r="A691" s="10"/>
      <c r="B691" s="11"/>
      <c r="C691" s="11"/>
      <c r="D691" s="12"/>
      <c r="E691" s="12"/>
      <c r="F691" s="12"/>
      <c r="G691" s="11"/>
      <c r="H691" s="11"/>
      <c r="I691" s="11"/>
      <c r="J691" s="11"/>
      <c r="K691" s="11"/>
      <c r="L691" s="12"/>
      <c r="M691" s="11"/>
      <c r="N691" s="12"/>
      <c r="O691" s="12"/>
      <c r="P691" s="11"/>
      <c r="Q691" s="11"/>
      <c r="R691" s="15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5">
      <c r="A692" s="10"/>
      <c r="B692" s="11"/>
      <c r="C692" s="11"/>
      <c r="D692" s="12"/>
      <c r="E692" s="12"/>
      <c r="F692" s="12"/>
      <c r="G692" s="11"/>
      <c r="H692" s="11"/>
      <c r="I692" s="11"/>
      <c r="J692" s="11"/>
      <c r="K692" s="11"/>
      <c r="L692" s="12"/>
      <c r="M692" s="11"/>
      <c r="N692" s="12"/>
      <c r="O692" s="12"/>
      <c r="P692" s="11"/>
      <c r="Q692" s="11"/>
      <c r="R692" s="15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5">
      <c r="A693" s="10"/>
      <c r="B693" s="11"/>
      <c r="C693" s="11"/>
      <c r="D693" s="12"/>
      <c r="E693" s="12"/>
      <c r="F693" s="12"/>
      <c r="G693" s="11"/>
      <c r="H693" s="11"/>
      <c r="I693" s="11"/>
      <c r="J693" s="11"/>
      <c r="K693" s="11"/>
      <c r="L693" s="12"/>
      <c r="M693" s="11"/>
      <c r="N693" s="12"/>
      <c r="O693" s="12"/>
      <c r="P693" s="11"/>
      <c r="Q693" s="11"/>
      <c r="R693" s="15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5">
      <c r="A694" s="10"/>
      <c r="B694" s="11"/>
      <c r="C694" s="11"/>
      <c r="D694" s="12"/>
      <c r="E694" s="12"/>
      <c r="F694" s="12"/>
      <c r="G694" s="11"/>
      <c r="H694" s="11"/>
      <c r="I694" s="11"/>
      <c r="J694" s="11"/>
      <c r="K694" s="11"/>
      <c r="L694" s="12"/>
      <c r="M694" s="11"/>
      <c r="N694" s="12"/>
      <c r="O694" s="12"/>
      <c r="P694" s="11"/>
      <c r="Q694" s="11"/>
      <c r="R694" s="15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5">
      <c r="A695" s="10"/>
      <c r="B695" s="11"/>
      <c r="C695" s="11"/>
      <c r="D695" s="12"/>
      <c r="E695" s="12"/>
      <c r="F695" s="12"/>
      <c r="G695" s="11"/>
      <c r="H695" s="11"/>
      <c r="I695" s="11"/>
      <c r="J695" s="11"/>
      <c r="K695" s="11"/>
      <c r="L695" s="12"/>
      <c r="M695" s="11"/>
      <c r="N695" s="12"/>
      <c r="O695" s="12"/>
      <c r="P695" s="11"/>
      <c r="Q695" s="11"/>
      <c r="R695" s="15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5">
      <c r="A696" s="10"/>
      <c r="B696" s="11"/>
      <c r="C696" s="11"/>
      <c r="D696" s="12"/>
      <c r="E696" s="12"/>
      <c r="F696" s="12"/>
      <c r="G696" s="11"/>
      <c r="H696" s="11"/>
      <c r="I696" s="11"/>
      <c r="J696" s="11"/>
      <c r="K696" s="11"/>
      <c r="L696" s="12"/>
      <c r="M696" s="11"/>
      <c r="N696" s="12"/>
      <c r="O696" s="12"/>
      <c r="P696" s="11"/>
      <c r="Q696" s="11"/>
      <c r="R696" s="15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5">
      <c r="A697" s="10"/>
      <c r="B697" s="11"/>
      <c r="C697" s="11"/>
      <c r="D697" s="12"/>
      <c r="E697" s="12"/>
      <c r="F697" s="12"/>
      <c r="G697" s="11"/>
      <c r="H697" s="11"/>
      <c r="I697" s="11"/>
      <c r="J697" s="11"/>
      <c r="K697" s="11"/>
      <c r="L697" s="12"/>
      <c r="M697" s="11"/>
      <c r="N697" s="12"/>
      <c r="O697" s="12"/>
      <c r="P697" s="11"/>
      <c r="Q697" s="11"/>
      <c r="R697" s="15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5">
      <c r="A698" s="10"/>
      <c r="B698" s="11"/>
      <c r="C698" s="11"/>
      <c r="D698" s="12"/>
      <c r="E698" s="12"/>
      <c r="F698" s="12"/>
      <c r="G698" s="11"/>
      <c r="H698" s="11"/>
      <c r="I698" s="11"/>
      <c r="J698" s="11"/>
      <c r="K698" s="11"/>
      <c r="L698" s="12"/>
      <c r="M698" s="11"/>
      <c r="N698" s="12"/>
      <c r="O698" s="12"/>
      <c r="P698" s="11"/>
      <c r="Q698" s="11"/>
      <c r="R698" s="15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5">
      <c r="A699" s="10"/>
      <c r="B699" s="11"/>
      <c r="C699" s="11"/>
      <c r="D699" s="12"/>
      <c r="E699" s="12"/>
      <c r="F699" s="12"/>
      <c r="G699" s="11"/>
      <c r="H699" s="11"/>
      <c r="I699" s="11"/>
      <c r="J699" s="11"/>
      <c r="K699" s="11"/>
      <c r="L699" s="12"/>
      <c r="M699" s="11"/>
      <c r="N699" s="12"/>
      <c r="O699" s="12"/>
      <c r="P699" s="11"/>
      <c r="Q699" s="11"/>
      <c r="R699" s="15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5">
      <c r="A700" s="10"/>
      <c r="B700" s="11"/>
      <c r="C700" s="11"/>
      <c r="D700" s="12"/>
      <c r="E700" s="12"/>
      <c r="F700" s="12"/>
      <c r="G700" s="11"/>
      <c r="H700" s="11"/>
      <c r="I700" s="11"/>
      <c r="J700" s="11"/>
      <c r="K700" s="11"/>
      <c r="L700" s="12"/>
      <c r="M700" s="11"/>
      <c r="N700" s="12"/>
      <c r="O700" s="12"/>
      <c r="P700" s="11"/>
      <c r="Q700" s="11"/>
      <c r="R700" s="15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5">
      <c r="A701" s="10"/>
      <c r="B701" s="11"/>
      <c r="C701" s="11"/>
      <c r="D701" s="12"/>
      <c r="E701" s="12"/>
      <c r="F701" s="12"/>
      <c r="G701" s="11"/>
      <c r="H701" s="11"/>
      <c r="I701" s="11"/>
      <c r="J701" s="11"/>
      <c r="K701" s="11"/>
      <c r="L701" s="12"/>
      <c r="M701" s="11"/>
      <c r="N701" s="12"/>
      <c r="O701" s="12"/>
      <c r="P701" s="11"/>
      <c r="Q701" s="11"/>
      <c r="R701" s="15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5">
      <c r="A702" s="10"/>
      <c r="B702" s="11"/>
      <c r="C702" s="11"/>
      <c r="D702" s="12"/>
      <c r="E702" s="12"/>
      <c r="F702" s="12"/>
      <c r="G702" s="11"/>
      <c r="H702" s="11"/>
      <c r="I702" s="11"/>
      <c r="J702" s="11"/>
      <c r="K702" s="11"/>
      <c r="L702" s="12"/>
      <c r="M702" s="11"/>
      <c r="N702" s="12"/>
      <c r="O702" s="12"/>
      <c r="P702" s="11"/>
      <c r="Q702" s="11"/>
      <c r="R702" s="15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5">
      <c r="A703" s="10"/>
      <c r="B703" s="11"/>
      <c r="C703" s="11"/>
      <c r="D703" s="12"/>
      <c r="E703" s="12"/>
      <c r="F703" s="12"/>
      <c r="G703" s="11"/>
      <c r="H703" s="11"/>
      <c r="I703" s="11"/>
      <c r="J703" s="11"/>
      <c r="K703" s="11"/>
      <c r="L703" s="12"/>
      <c r="M703" s="11"/>
      <c r="N703" s="12"/>
      <c r="O703" s="12"/>
      <c r="P703" s="11"/>
      <c r="Q703" s="11"/>
      <c r="R703" s="15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5">
      <c r="A704" s="10"/>
      <c r="B704" s="11"/>
      <c r="C704" s="11"/>
      <c r="D704" s="12"/>
      <c r="E704" s="12"/>
      <c r="F704" s="12"/>
      <c r="G704" s="11"/>
      <c r="H704" s="11"/>
      <c r="I704" s="11"/>
      <c r="J704" s="11"/>
      <c r="K704" s="11"/>
      <c r="L704" s="12"/>
      <c r="M704" s="11"/>
      <c r="N704" s="12"/>
      <c r="O704" s="12"/>
      <c r="P704" s="11"/>
      <c r="Q704" s="11"/>
      <c r="R704" s="15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5">
      <c r="A705" s="10"/>
      <c r="B705" s="11"/>
      <c r="C705" s="11"/>
      <c r="D705" s="12"/>
      <c r="E705" s="12"/>
      <c r="F705" s="12"/>
      <c r="G705" s="11"/>
      <c r="H705" s="11"/>
      <c r="I705" s="11"/>
      <c r="J705" s="11"/>
      <c r="K705" s="11"/>
      <c r="L705" s="12"/>
      <c r="M705" s="11"/>
      <c r="N705" s="12"/>
      <c r="O705" s="12"/>
      <c r="P705" s="11"/>
      <c r="Q705" s="11"/>
      <c r="R705" s="15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5">
      <c r="A706" s="10"/>
      <c r="B706" s="11"/>
      <c r="C706" s="11"/>
      <c r="D706" s="12"/>
      <c r="E706" s="12"/>
      <c r="F706" s="12"/>
      <c r="G706" s="11"/>
      <c r="H706" s="11"/>
      <c r="I706" s="11"/>
      <c r="J706" s="11"/>
      <c r="K706" s="11"/>
      <c r="L706" s="12"/>
      <c r="M706" s="11"/>
      <c r="N706" s="12"/>
      <c r="O706" s="12"/>
      <c r="P706" s="11"/>
      <c r="Q706" s="11"/>
      <c r="R706" s="15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5">
      <c r="A707" s="10"/>
      <c r="B707" s="11"/>
      <c r="C707" s="11"/>
      <c r="D707" s="12"/>
      <c r="E707" s="12"/>
      <c r="F707" s="12"/>
      <c r="G707" s="11"/>
      <c r="H707" s="11"/>
      <c r="I707" s="11"/>
      <c r="J707" s="11"/>
      <c r="K707" s="11"/>
      <c r="L707" s="12"/>
      <c r="M707" s="11"/>
      <c r="N707" s="12"/>
      <c r="O707" s="12"/>
      <c r="P707" s="11"/>
      <c r="Q707" s="11"/>
      <c r="R707" s="15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5">
      <c r="A708" s="10"/>
      <c r="B708" s="11"/>
      <c r="C708" s="11"/>
      <c r="D708" s="12"/>
      <c r="E708" s="12"/>
      <c r="F708" s="12"/>
      <c r="G708" s="11"/>
      <c r="H708" s="11"/>
      <c r="I708" s="11"/>
      <c r="J708" s="11"/>
      <c r="K708" s="11"/>
      <c r="L708" s="12"/>
      <c r="M708" s="11"/>
      <c r="N708" s="12"/>
      <c r="O708" s="12"/>
      <c r="P708" s="11"/>
      <c r="Q708" s="11"/>
      <c r="R708" s="15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5">
      <c r="A709" s="10"/>
      <c r="B709" s="11"/>
      <c r="C709" s="11"/>
      <c r="D709" s="12"/>
      <c r="E709" s="12"/>
      <c r="F709" s="12"/>
      <c r="G709" s="11"/>
      <c r="H709" s="11"/>
      <c r="I709" s="11"/>
      <c r="J709" s="11"/>
      <c r="K709" s="11"/>
      <c r="L709" s="12"/>
      <c r="M709" s="11"/>
      <c r="N709" s="12"/>
      <c r="O709" s="12"/>
      <c r="P709" s="11"/>
      <c r="Q709" s="11"/>
      <c r="R709" s="15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5">
      <c r="A710" s="10"/>
      <c r="B710" s="11"/>
      <c r="C710" s="11"/>
      <c r="D710" s="12"/>
      <c r="E710" s="12"/>
      <c r="F710" s="12"/>
      <c r="G710" s="11"/>
      <c r="H710" s="11"/>
      <c r="I710" s="11"/>
      <c r="J710" s="11"/>
      <c r="K710" s="11"/>
      <c r="L710" s="12"/>
      <c r="M710" s="11"/>
      <c r="N710" s="12"/>
      <c r="O710" s="12"/>
      <c r="P710" s="11"/>
      <c r="Q710" s="11"/>
      <c r="R710" s="15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5">
      <c r="A711" s="10"/>
      <c r="B711" s="11"/>
      <c r="C711" s="11"/>
      <c r="D711" s="12"/>
      <c r="E711" s="12"/>
      <c r="F711" s="12"/>
      <c r="G711" s="11"/>
      <c r="H711" s="11"/>
      <c r="I711" s="11"/>
      <c r="J711" s="11"/>
      <c r="K711" s="11"/>
      <c r="L711" s="12"/>
      <c r="M711" s="11"/>
      <c r="N711" s="12"/>
      <c r="O711" s="12"/>
      <c r="P711" s="11"/>
      <c r="Q711" s="11"/>
      <c r="R711" s="15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5">
      <c r="A712" s="10"/>
      <c r="B712" s="11"/>
      <c r="C712" s="11"/>
      <c r="D712" s="12"/>
      <c r="E712" s="12"/>
      <c r="F712" s="12"/>
      <c r="G712" s="11"/>
      <c r="H712" s="11"/>
      <c r="I712" s="11"/>
      <c r="J712" s="11"/>
      <c r="K712" s="11"/>
      <c r="L712" s="12"/>
      <c r="M712" s="11"/>
      <c r="N712" s="12"/>
      <c r="O712" s="12"/>
      <c r="P712" s="11"/>
      <c r="Q712" s="11"/>
      <c r="R712" s="15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5">
      <c r="A713" s="10"/>
      <c r="B713" s="11"/>
      <c r="C713" s="11"/>
      <c r="D713" s="12"/>
      <c r="E713" s="12"/>
      <c r="F713" s="12"/>
      <c r="G713" s="11"/>
      <c r="H713" s="11"/>
      <c r="I713" s="11"/>
      <c r="J713" s="11"/>
      <c r="K713" s="11"/>
      <c r="L713" s="12"/>
      <c r="M713" s="11"/>
      <c r="N713" s="12"/>
      <c r="O713" s="12"/>
      <c r="P713" s="11"/>
      <c r="Q713" s="11"/>
      <c r="R713" s="15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5">
      <c r="A714" s="10"/>
      <c r="B714" s="11"/>
      <c r="C714" s="11"/>
      <c r="D714" s="12"/>
      <c r="E714" s="12"/>
      <c r="F714" s="12"/>
      <c r="G714" s="11"/>
      <c r="H714" s="11"/>
      <c r="I714" s="11"/>
      <c r="J714" s="11"/>
      <c r="K714" s="11"/>
      <c r="L714" s="12"/>
      <c r="M714" s="11"/>
      <c r="N714" s="12"/>
      <c r="O714" s="12"/>
      <c r="P714" s="11"/>
      <c r="Q714" s="11"/>
      <c r="R714" s="15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5">
      <c r="A715" s="10"/>
      <c r="B715" s="11"/>
      <c r="C715" s="11"/>
      <c r="D715" s="12"/>
      <c r="E715" s="12"/>
      <c r="F715" s="12"/>
      <c r="G715" s="11"/>
      <c r="H715" s="11"/>
      <c r="I715" s="11"/>
      <c r="J715" s="11"/>
      <c r="K715" s="11"/>
      <c r="L715" s="12"/>
      <c r="M715" s="11"/>
      <c r="N715" s="12"/>
      <c r="O715" s="12"/>
      <c r="P715" s="11"/>
      <c r="Q715" s="11"/>
      <c r="R715" s="15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5">
      <c r="A716" s="10"/>
      <c r="B716" s="11"/>
      <c r="C716" s="11"/>
      <c r="D716" s="12"/>
      <c r="E716" s="12"/>
      <c r="F716" s="12"/>
      <c r="G716" s="11"/>
      <c r="H716" s="11"/>
      <c r="I716" s="11"/>
      <c r="J716" s="11"/>
      <c r="K716" s="11"/>
      <c r="L716" s="12"/>
      <c r="M716" s="11"/>
      <c r="N716" s="12"/>
      <c r="O716" s="12"/>
      <c r="P716" s="11"/>
      <c r="Q716" s="11"/>
      <c r="R716" s="15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5">
      <c r="A717" s="10"/>
      <c r="B717" s="11"/>
      <c r="C717" s="11"/>
      <c r="D717" s="12"/>
      <c r="E717" s="12"/>
      <c r="F717" s="12"/>
      <c r="G717" s="11"/>
      <c r="H717" s="11"/>
      <c r="I717" s="11"/>
      <c r="J717" s="11"/>
      <c r="K717" s="11"/>
      <c r="L717" s="12"/>
      <c r="M717" s="11"/>
      <c r="N717" s="12"/>
      <c r="O717" s="12"/>
      <c r="P717" s="11"/>
      <c r="Q717" s="11"/>
      <c r="R717" s="15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5">
      <c r="A718" s="10"/>
      <c r="B718" s="11"/>
      <c r="C718" s="11"/>
      <c r="D718" s="12"/>
      <c r="E718" s="12"/>
      <c r="F718" s="12"/>
      <c r="G718" s="11"/>
      <c r="H718" s="11"/>
      <c r="I718" s="11"/>
      <c r="J718" s="11"/>
      <c r="K718" s="11"/>
      <c r="L718" s="12"/>
      <c r="M718" s="11"/>
      <c r="N718" s="12"/>
      <c r="O718" s="12"/>
      <c r="P718" s="11"/>
      <c r="Q718" s="11"/>
      <c r="R718" s="15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5">
      <c r="A719" s="10"/>
      <c r="B719" s="11"/>
      <c r="C719" s="11"/>
      <c r="D719" s="12"/>
      <c r="E719" s="12"/>
      <c r="F719" s="12"/>
      <c r="G719" s="11"/>
      <c r="H719" s="11"/>
      <c r="I719" s="11"/>
      <c r="J719" s="11"/>
      <c r="K719" s="11"/>
      <c r="L719" s="12"/>
      <c r="M719" s="11"/>
      <c r="N719" s="12"/>
      <c r="O719" s="12"/>
      <c r="P719" s="11"/>
      <c r="Q719" s="11"/>
      <c r="R719" s="15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5">
      <c r="A720" s="10"/>
      <c r="B720" s="11"/>
      <c r="C720" s="11"/>
      <c r="D720" s="12"/>
      <c r="E720" s="12"/>
      <c r="F720" s="12"/>
      <c r="G720" s="11"/>
      <c r="H720" s="11"/>
      <c r="I720" s="11"/>
      <c r="J720" s="11"/>
      <c r="K720" s="11"/>
      <c r="L720" s="12"/>
      <c r="M720" s="11"/>
      <c r="N720" s="12"/>
      <c r="O720" s="12"/>
      <c r="P720" s="11"/>
      <c r="Q720" s="11"/>
      <c r="R720" s="15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5">
      <c r="A721" s="10"/>
      <c r="B721" s="11"/>
      <c r="C721" s="11"/>
      <c r="D721" s="12"/>
      <c r="E721" s="12"/>
      <c r="F721" s="12"/>
      <c r="G721" s="11"/>
      <c r="H721" s="11"/>
      <c r="I721" s="11"/>
      <c r="J721" s="11"/>
      <c r="K721" s="11"/>
      <c r="L721" s="12"/>
      <c r="M721" s="11"/>
      <c r="N721" s="12"/>
      <c r="O721" s="12"/>
      <c r="P721" s="11"/>
      <c r="Q721" s="11"/>
      <c r="R721" s="15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5">
      <c r="A722" s="10"/>
      <c r="B722" s="11"/>
      <c r="C722" s="11"/>
      <c r="D722" s="12"/>
      <c r="E722" s="12"/>
      <c r="F722" s="12"/>
      <c r="G722" s="11"/>
      <c r="H722" s="11"/>
      <c r="I722" s="11"/>
      <c r="J722" s="11"/>
      <c r="K722" s="11"/>
      <c r="L722" s="12"/>
      <c r="M722" s="11"/>
      <c r="N722" s="12"/>
      <c r="O722" s="12"/>
      <c r="P722" s="11"/>
      <c r="Q722" s="11"/>
      <c r="R722" s="15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5">
      <c r="A723" s="10"/>
      <c r="B723" s="11"/>
      <c r="C723" s="11"/>
      <c r="D723" s="12"/>
      <c r="E723" s="12"/>
      <c r="F723" s="12"/>
      <c r="G723" s="11"/>
      <c r="H723" s="11"/>
      <c r="I723" s="11"/>
      <c r="J723" s="11"/>
      <c r="K723" s="11"/>
      <c r="L723" s="12"/>
      <c r="M723" s="11"/>
      <c r="N723" s="12"/>
      <c r="O723" s="12"/>
      <c r="P723" s="11"/>
      <c r="Q723" s="11"/>
      <c r="R723" s="15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5">
      <c r="A724" s="10"/>
      <c r="B724" s="11"/>
      <c r="C724" s="11"/>
      <c r="D724" s="12"/>
      <c r="E724" s="12"/>
      <c r="F724" s="12"/>
      <c r="G724" s="11"/>
      <c r="H724" s="11"/>
      <c r="I724" s="11"/>
      <c r="J724" s="11"/>
      <c r="K724" s="11"/>
      <c r="L724" s="12"/>
      <c r="M724" s="11"/>
      <c r="N724" s="12"/>
      <c r="O724" s="12"/>
      <c r="P724" s="11"/>
      <c r="Q724" s="11"/>
      <c r="R724" s="15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5">
      <c r="A725" s="10"/>
      <c r="B725" s="11"/>
      <c r="C725" s="11"/>
      <c r="D725" s="12"/>
      <c r="E725" s="12"/>
      <c r="F725" s="12"/>
      <c r="G725" s="11"/>
      <c r="H725" s="11"/>
      <c r="I725" s="11"/>
      <c r="J725" s="11"/>
      <c r="K725" s="11"/>
      <c r="L725" s="12"/>
      <c r="M725" s="11"/>
      <c r="N725" s="12"/>
      <c r="O725" s="12"/>
      <c r="P725" s="11"/>
      <c r="Q725" s="11"/>
      <c r="R725" s="15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5">
      <c r="A726" s="10"/>
      <c r="B726" s="11"/>
      <c r="C726" s="11"/>
      <c r="D726" s="12"/>
      <c r="E726" s="12"/>
      <c r="F726" s="12"/>
      <c r="G726" s="11"/>
      <c r="H726" s="11"/>
      <c r="I726" s="11"/>
      <c r="J726" s="11"/>
      <c r="K726" s="11"/>
      <c r="L726" s="12"/>
      <c r="M726" s="11"/>
      <c r="N726" s="12"/>
      <c r="O726" s="12"/>
      <c r="P726" s="11"/>
      <c r="Q726" s="11"/>
      <c r="R726" s="15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5">
      <c r="A727" s="10"/>
      <c r="B727" s="11"/>
      <c r="C727" s="11"/>
      <c r="D727" s="12"/>
      <c r="E727" s="12"/>
      <c r="F727" s="12"/>
      <c r="G727" s="11"/>
      <c r="H727" s="11"/>
      <c r="I727" s="11"/>
      <c r="J727" s="11"/>
      <c r="K727" s="11"/>
      <c r="L727" s="12"/>
      <c r="M727" s="11"/>
      <c r="N727" s="12"/>
      <c r="O727" s="12"/>
      <c r="P727" s="11"/>
      <c r="Q727" s="11"/>
      <c r="R727" s="15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5">
      <c r="A728" s="10"/>
      <c r="B728" s="11"/>
      <c r="C728" s="11"/>
      <c r="D728" s="12"/>
      <c r="E728" s="12"/>
      <c r="F728" s="12"/>
      <c r="G728" s="11"/>
      <c r="H728" s="11"/>
      <c r="I728" s="11"/>
      <c r="J728" s="11"/>
      <c r="K728" s="11"/>
      <c r="L728" s="12"/>
      <c r="M728" s="11"/>
      <c r="N728" s="12"/>
      <c r="O728" s="12"/>
      <c r="P728" s="11"/>
      <c r="Q728" s="11"/>
      <c r="R728" s="15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5">
      <c r="A729" s="10"/>
      <c r="B729" s="11"/>
      <c r="C729" s="11"/>
      <c r="D729" s="12"/>
      <c r="E729" s="12"/>
      <c r="F729" s="12"/>
      <c r="G729" s="11"/>
      <c r="H729" s="11"/>
      <c r="I729" s="11"/>
      <c r="J729" s="11"/>
      <c r="K729" s="11"/>
      <c r="L729" s="12"/>
      <c r="M729" s="11"/>
      <c r="N729" s="12"/>
      <c r="O729" s="12"/>
      <c r="P729" s="11"/>
      <c r="Q729" s="11"/>
      <c r="R729" s="15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5">
      <c r="A730" s="10"/>
      <c r="B730" s="11"/>
      <c r="C730" s="11"/>
      <c r="D730" s="12"/>
      <c r="E730" s="12"/>
      <c r="F730" s="12"/>
      <c r="G730" s="11"/>
      <c r="H730" s="11"/>
      <c r="I730" s="11"/>
      <c r="J730" s="11"/>
      <c r="K730" s="11"/>
      <c r="L730" s="12"/>
      <c r="M730" s="11"/>
      <c r="N730" s="12"/>
      <c r="O730" s="12"/>
      <c r="P730" s="11"/>
      <c r="Q730" s="11"/>
      <c r="R730" s="15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5">
      <c r="A731" s="10"/>
      <c r="B731" s="11"/>
      <c r="C731" s="11"/>
      <c r="D731" s="12"/>
      <c r="E731" s="12"/>
      <c r="F731" s="12"/>
      <c r="G731" s="11"/>
      <c r="H731" s="11"/>
      <c r="I731" s="11"/>
      <c r="J731" s="11"/>
      <c r="K731" s="11"/>
      <c r="L731" s="12"/>
      <c r="M731" s="11"/>
      <c r="N731" s="12"/>
      <c r="O731" s="12"/>
      <c r="P731" s="11"/>
      <c r="Q731" s="11"/>
      <c r="R731" s="15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5">
      <c r="A732" s="10"/>
      <c r="B732" s="11"/>
      <c r="C732" s="11"/>
      <c r="D732" s="12"/>
      <c r="E732" s="12"/>
      <c r="F732" s="12"/>
      <c r="G732" s="11"/>
      <c r="H732" s="11"/>
      <c r="I732" s="11"/>
      <c r="J732" s="11"/>
      <c r="K732" s="11"/>
      <c r="L732" s="12"/>
      <c r="M732" s="11"/>
      <c r="N732" s="12"/>
      <c r="O732" s="12"/>
      <c r="P732" s="11"/>
      <c r="Q732" s="11"/>
      <c r="R732" s="15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5">
      <c r="A733" s="10"/>
      <c r="B733" s="11"/>
      <c r="C733" s="11"/>
      <c r="D733" s="12"/>
      <c r="E733" s="12"/>
      <c r="F733" s="12"/>
      <c r="G733" s="11"/>
      <c r="H733" s="11"/>
      <c r="I733" s="11"/>
      <c r="J733" s="11"/>
      <c r="K733" s="11"/>
      <c r="L733" s="12"/>
      <c r="M733" s="11"/>
      <c r="N733" s="12"/>
      <c r="O733" s="12"/>
      <c r="P733" s="11"/>
      <c r="Q733" s="11"/>
      <c r="R733" s="15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5">
      <c r="A734" s="10"/>
      <c r="B734" s="11"/>
      <c r="C734" s="11"/>
      <c r="D734" s="12"/>
      <c r="E734" s="12"/>
      <c r="F734" s="12"/>
      <c r="G734" s="11"/>
      <c r="H734" s="11"/>
      <c r="I734" s="11"/>
      <c r="J734" s="11"/>
      <c r="K734" s="11"/>
      <c r="L734" s="12"/>
      <c r="M734" s="11"/>
      <c r="N734" s="12"/>
      <c r="O734" s="12"/>
      <c r="P734" s="11"/>
      <c r="Q734" s="11"/>
      <c r="R734" s="15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5">
      <c r="A735" s="10"/>
      <c r="B735" s="11"/>
      <c r="C735" s="11"/>
      <c r="D735" s="12"/>
      <c r="E735" s="12"/>
      <c r="F735" s="12"/>
      <c r="G735" s="11"/>
      <c r="H735" s="11"/>
      <c r="I735" s="11"/>
      <c r="J735" s="11"/>
      <c r="K735" s="11"/>
      <c r="L735" s="12"/>
      <c r="M735" s="11"/>
      <c r="N735" s="12"/>
      <c r="O735" s="12"/>
      <c r="P735" s="11"/>
      <c r="Q735" s="11"/>
      <c r="R735" s="15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5">
      <c r="A736" s="10"/>
      <c r="B736" s="11"/>
      <c r="C736" s="11"/>
      <c r="D736" s="12"/>
      <c r="E736" s="12"/>
      <c r="F736" s="12"/>
      <c r="G736" s="11"/>
      <c r="H736" s="11"/>
      <c r="I736" s="11"/>
      <c r="J736" s="11"/>
      <c r="K736" s="11"/>
      <c r="L736" s="12"/>
      <c r="M736" s="11"/>
      <c r="N736" s="12"/>
      <c r="O736" s="12"/>
      <c r="P736" s="11"/>
      <c r="Q736" s="11"/>
      <c r="R736" s="15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5">
      <c r="A737" s="10"/>
      <c r="B737" s="11"/>
      <c r="C737" s="11"/>
      <c r="D737" s="12"/>
      <c r="E737" s="12"/>
      <c r="F737" s="12"/>
      <c r="G737" s="11"/>
      <c r="H737" s="11"/>
      <c r="I737" s="11"/>
      <c r="J737" s="11"/>
      <c r="K737" s="11"/>
      <c r="L737" s="12"/>
      <c r="M737" s="11"/>
      <c r="N737" s="12"/>
      <c r="O737" s="12"/>
      <c r="P737" s="11"/>
      <c r="Q737" s="11"/>
      <c r="R737" s="15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5">
      <c r="A738" s="10"/>
      <c r="B738" s="11"/>
      <c r="C738" s="11"/>
      <c r="D738" s="12"/>
      <c r="E738" s="12"/>
      <c r="F738" s="12"/>
      <c r="G738" s="11"/>
      <c r="H738" s="11"/>
      <c r="I738" s="11"/>
      <c r="J738" s="11"/>
      <c r="K738" s="11"/>
      <c r="L738" s="12"/>
      <c r="M738" s="11"/>
      <c r="N738" s="12"/>
      <c r="O738" s="12"/>
      <c r="P738" s="11"/>
      <c r="Q738" s="11"/>
      <c r="R738" s="15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5">
      <c r="A739" s="10"/>
      <c r="B739" s="11"/>
      <c r="C739" s="11"/>
      <c r="D739" s="12"/>
      <c r="E739" s="12"/>
      <c r="F739" s="12"/>
      <c r="G739" s="11"/>
      <c r="H739" s="11"/>
      <c r="I739" s="11"/>
      <c r="J739" s="11"/>
      <c r="K739" s="11"/>
      <c r="L739" s="12"/>
      <c r="M739" s="11"/>
      <c r="N739" s="12"/>
      <c r="O739" s="12"/>
      <c r="P739" s="11"/>
      <c r="Q739" s="11"/>
      <c r="R739" s="15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5">
      <c r="A740" s="10"/>
      <c r="B740" s="11"/>
      <c r="C740" s="11"/>
      <c r="D740" s="12"/>
      <c r="E740" s="12"/>
      <c r="F740" s="12"/>
      <c r="G740" s="11"/>
      <c r="H740" s="11"/>
      <c r="I740" s="11"/>
      <c r="J740" s="11"/>
      <c r="K740" s="11"/>
      <c r="L740" s="12"/>
      <c r="M740" s="11"/>
      <c r="N740" s="12"/>
      <c r="O740" s="12"/>
      <c r="P740" s="11"/>
      <c r="Q740" s="11"/>
      <c r="R740" s="15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5">
      <c r="A741" s="10"/>
      <c r="B741" s="11"/>
      <c r="C741" s="11"/>
      <c r="D741" s="12"/>
      <c r="E741" s="12"/>
      <c r="F741" s="12"/>
      <c r="G741" s="11"/>
      <c r="H741" s="11"/>
      <c r="I741" s="11"/>
      <c r="J741" s="11"/>
      <c r="K741" s="11"/>
      <c r="L741" s="12"/>
      <c r="M741" s="11"/>
      <c r="N741" s="12"/>
      <c r="O741" s="12"/>
      <c r="P741" s="11"/>
      <c r="Q741" s="11"/>
      <c r="R741" s="15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5">
      <c r="A742" s="10"/>
      <c r="B742" s="11"/>
      <c r="C742" s="11"/>
      <c r="D742" s="12"/>
      <c r="E742" s="12"/>
      <c r="F742" s="12"/>
      <c r="G742" s="11"/>
      <c r="H742" s="11"/>
      <c r="I742" s="11"/>
      <c r="J742" s="11"/>
      <c r="K742" s="11"/>
      <c r="L742" s="12"/>
      <c r="M742" s="11"/>
      <c r="N742" s="12"/>
      <c r="O742" s="12"/>
      <c r="P742" s="11"/>
      <c r="Q742" s="11"/>
      <c r="R742" s="15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5">
      <c r="A743" s="10"/>
      <c r="B743" s="11"/>
      <c r="C743" s="11"/>
      <c r="D743" s="12"/>
      <c r="E743" s="12"/>
      <c r="F743" s="12"/>
      <c r="G743" s="11"/>
      <c r="H743" s="11"/>
      <c r="I743" s="11"/>
      <c r="J743" s="11"/>
      <c r="K743" s="11"/>
      <c r="L743" s="12"/>
      <c r="M743" s="11"/>
      <c r="N743" s="12"/>
      <c r="O743" s="12"/>
      <c r="P743" s="11"/>
      <c r="Q743" s="11"/>
      <c r="R743" s="15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5">
      <c r="A744" s="10"/>
      <c r="B744" s="11"/>
      <c r="C744" s="11"/>
      <c r="D744" s="12"/>
      <c r="E744" s="12"/>
      <c r="F744" s="12"/>
      <c r="G744" s="11"/>
      <c r="H744" s="11"/>
      <c r="I744" s="11"/>
      <c r="J744" s="11"/>
      <c r="K744" s="11"/>
      <c r="L744" s="12"/>
      <c r="M744" s="11"/>
      <c r="N744" s="12"/>
      <c r="O744" s="12"/>
      <c r="P744" s="11"/>
      <c r="Q744" s="11"/>
      <c r="R744" s="15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5">
      <c r="A745" s="10"/>
      <c r="B745" s="11"/>
      <c r="C745" s="11"/>
      <c r="D745" s="12"/>
      <c r="E745" s="12"/>
      <c r="F745" s="12"/>
      <c r="G745" s="11"/>
      <c r="H745" s="11"/>
      <c r="I745" s="11"/>
      <c r="J745" s="11"/>
      <c r="K745" s="11"/>
      <c r="L745" s="12"/>
      <c r="M745" s="11"/>
      <c r="N745" s="12"/>
      <c r="O745" s="12"/>
      <c r="P745" s="11"/>
      <c r="Q745" s="11"/>
      <c r="R745" s="15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5">
      <c r="A746" s="10"/>
      <c r="B746" s="11"/>
      <c r="C746" s="11"/>
      <c r="D746" s="12"/>
      <c r="E746" s="12"/>
      <c r="F746" s="12"/>
      <c r="G746" s="11"/>
      <c r="H746" s="11"/>
      <c r="I746" s="11"/>
      <c r="J746" s="11"/>
      <c r="K746" s="11"/>
      <c r="L746" s="12"/>
      <c r="M746" s="11"/>
      <c r="N746" s="12"/>
      <c r="O746" s="12"/>
      <c r="P746" s="11"/>
      <c r="Q746" s="11"/>
      <c r="R746" s="15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5">
      <c r="A747" s="10"/>
      <c r="B747" s="11"/>
      <c r="C747" s="11"/>
      <c r="D747" s="12"/>
      <c r="E747" s="12"/>
      <c r="F747" s="12"/>
      <c r="G747" s="11"/>
      <c r="H747" s="11"/>
      <c r="I747" s="11"/>
      <c r="J747" s="11"/>
      <c r="K747" s="11"/>
      <c r="L747" s="12"/>
      <c r="M747" s="11"/>
      <c r="N747" s="12"/>
      <c r="O747" s="12"/>
      <c r="P747" s="11"/>
      <c r="Q747" s="11"/>
      <c r="R747" s="15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5">
      <c r="A748" s="10"/>
      <c r="B748" s="11"/>
      <c r="C748" s="11"/>
      <c r="D748" s="12"/>
      <c r="E748" s="12"/>
      <c r="F748" s="12"/>
      <c r="G748" s="11"/>
      <c r="H748" s="11"/>
      <c r="I748" s="11"/>
      <c r="J748" s="11"/>
      <c r="K748" s="11"/>
      <c r="L748" s="12"/>
      <c r="M748" s="11"/>
      <c r="N748" s="12"/>
      <c r="O748" s="12"/>
      <c r="P748" s="11"/>
      <c r="Q748" s="11"/>
      <c r="R748" s="15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5">
      <c r="A749" s="10"/>
      <c r="B749" s="11"/>
      <c r="C749" s="11"/>
      <c r="D749" s="12"/>
      <c r="E749" s="12"/>
      <c r="F749" s="12"/>
      <c r="G749" s="11"/>
      <c r="H749" s="11"/>
      <c r="I749" s="11"/>
      <c r="J749" s="11"/>
      <c r="K749" s="11"/>
      <c r="L749" s="12"/>
      <c r="M749" s="11"/>
      <c r="N749" s="12"/>
      <c r="O749" s="12"/>
      <c r="P749" s="11"/>
      <c r="Q749" s="11"/>
      <c r="R749" s="15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5">
      <c r="A750" s="10"/>
      <c r="B750" s="11"/>
      <c r="C750" s="11"/>
      <c r="D750" s="12"/>
      <c r="E750" s="12"/>
      <c r="F750" s="12"/>
      <c r="G750" s="11"/>
      <c r="H750" s="11"/>
      <c r="I750" s="11"/>
      <c r="J750" s="11"/>
      <c r="K750" s="11"/>
      <c r="L750" s="12"/>
      <c r="M750" s="11"/>
      <c r="N750" s="12"/>
      <c r="O750" s="12"/>
      <c r="P750" s="11"/>
      <c r="Q750" s="11"/>
      <c r="R750" s="15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5">
      <c r="A751" s="10"/>
      <c r="B751" s="11"/>
      <c r="C751" s="11"/>
      <c r="D751" s="12"/>
      <c r="E751" s="12"/>
      <c r="F751" s="12"/>
      <c r="G751" s="11"/>
      <c r="H751" s="11"/>
      <c r="I751" s="11"/>
      <c r="J751" s="11"/>
      <c r="K751" s="11"/>
      <c r="L751" s="12"/>
      <c r="M751" s="11"/>
      <c r="N751" s="12"/>
      <c r="O751" s="12"/>
      <c r="P751" s="11"/>
      <c r="Q751" s="11"/>
      <c r="R751" s="15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5">
      <c r="A752" s="10"/>
      <c r="B752" s="11"/>
      <c r="C752" s="11"/>
      <c r="D752" s="12"/>
      <c r="E752" s="12"/>
      <c r="F752" s="12"/>
      <c r="G752" s="11"/>
      <c r="H752" s="11"/>
      <c r="I752" s="11"/>
      <c r="J752" s="11"/>
      <c r="K752" s="11"/>
      <c r="L752" s="12"/>
      <c r="M752" s="11"/>
      <c r="N752" s="12"/>
      <c r="O752" s="12"/>
      <c r="P752" s="11"/>
      <c r="Q752" s="11"/>
      <c r="R752" s="15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5">
      <c r="A753" s="10"/>
      <c r="B753" s="11"/>
      <c r="C753" s="11"/>
      <c r="D753" s="12"/>
      <c r="E753" s="12"/>
      <c r="F753" s="12"/>
      <c r="G753" s="11"/>
      <c r="H753" s="11"/>
      <c r="I753" s="11"/>
      <c r="J753" s="11"/>
      <c r="K753" s="11"/>
      <c r="L753" s="12"/>
      <c r="M753" s="11"/>
      <c r="N753" s="12"/>
      <c r="O753" s="12"/>
      <c r="P753" s="11"/>
      <c r="Q753" s="11"/>
      <c r="R753" s="15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5">
      <c r="A754" s="10"/>
      <c r="B754" s="11"/>
      <c r="C754" s="11"/>
      <c r="D754" s="12"/>
      <c r="E754" s="12"/>
      <c r="F754" s="12"/>
      <c r="G754" s="11"/>
      <c r="H754" s="11"/>
      <c r="I754" s="11"/>
      <c r="J754" s="11"/>
      <c r="K754" s="11"/>
      <c r="L754" s="12"/>
      <c r="M754" s="11"/>
      <c r="N754" s="12"/>
      <c r="O754" s="12"/>
      <c r="P754" s="11"/>
      <c r="Q754" s="11"/>
      <c r="R754" s="15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5">
      <c r="A755" s="10"/>
      <c r="B755" s="11"/>
      <c r="C755" s="11"/>
      <c r="D755" s="12"/>
      <c r="E755" s="12"/>
      <c r="F755" s="12"/>
      <c r="G755" s="11"/>
      <c r="H755" s="11"/>
      <c r="I755" s="11"/>
      <c r="J755" s="11"/>
      <c r="K755" s="11"/>
      <c r="L755" s="12"/>
      <c r="M755" s="11"/>
      <c r="N755" s="12"/>
      <c r="O755" s="12"/>
      <c r="P755" s="11"/>
      <c r="Q755" s="11"/>
      <c r="R755" s="15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5">
      <c r="A756" s="10"/>
      <c r="B756" s="11"/>
      <c r="C756" s="11"/>
      <c r="D756" s="12"/>
      <c r="E756" s="12"/>
      <c r="F756" s="12"/>
      <c r="G756" s="11"/>
      <c r="H756" s="11"/>
      <c r="I756" s="11"/>
      <c r="J756" s="11"/>
      <c r="K756" s="11"/>
      <c r="L756" s="12"/>
      <c r="M756" s="11"/>
      <c r="N756" s="12"/>
      <c r="O756" s="12"/>
      <c r="P756" s="11"/>
      <c r="Q756" s="11"/>
      <c r="R756" s="15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5">
      <c r="A757" s="10"/>
      <c r="B757" s="11"/>
      <c r="C757" s="11"/>
      <c r="D757" s="12"/>
      <c r="E757" s="12"/>
      <c r="F757" s="12"/>
      <c r="G757" s="11"/>
      <c r="H757" s="11"/>
      <c r="I757" s="11"/>
      <c r="J757" s="11"/>
      <c r="K757" s="11"/>
      <c r="L757" s="12"/>
      <c r="M757" s="11"/>
      <c r="N757" s="12"/>
      <c r="O757" s="12"/>
      <c r="P757" s="11"/>
      <c r="Q757" s="11"/>
      <c r="R757" s="15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5">
      <c r="A758" s="10"/>
      <c r="B758" s="11"/>
      <c r="C758" s="11"/>
      <c r="D758" s="12"/>
      <c r="E758" s="12"/>
      <c r="F758" s="12"/>
      <c r="G758" s="11"/>
      <c r="H758" s="11"/>
      <c r="I758" s="11"/>
      <c r="J758" s="11"/>
      <c r="K758" s="11"/>
      <c r="L758" s="12"/>
      <c r="M758" s="11"/>
      <c r="N758" s="12"/>
      <c r="O758" s="12"/>
      <c r="P758" s="11"/>
      <c r="Q758" s="11"/>
      <c r="R758" s="15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5">
      <c r="A759" s="10"/>
      <c r="B759" s="11"/>
      <c r="C759" s="11"/>
      <c r="D759" s="12"/>
      <c r="E759" s="12"/>
      <c r="F759" s="12"/>
      <c r="G759" s="11"/>
      <c r="H759" s="11"/>
      <c r="I759" s="11"/>
      <c r="J759" s="11"/>
      <c r="K759" s="11"/>
      <c r="L759" s="12"/>
      <c r="M759" s="11"/>
      <c r="N759" s="12"/>
      <c r="O759" s="12"/>
      <c r="P759" s="11"/>
      <c r="Q759" s="11"/>
      <c r="R759" s="15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5">
      <c r="A760" s="10"/>
      <c r="B760" s="11"/>
      <c r="C760" s="11"/>
      <c r="D760" s="12"/>
      <c r="E760" s="12"/>
      <c r="F760" s="12"/>
      <c r="G760" s="11"/>
      <c r="H760" s="11"/>
      <c r="I760" s="11"/>
      <c r="J760" s="11"/>
      <c r="K760" s="11"/>
      <c r="L760" s="12"/>
      <c r="M760" s="11"/>
      <c r="N760" s="12"/>
      <c r="O760" s="12"/>
      <c r="P760" s="11"/>
      <c r="Q760" s="11"/>
      <c r="R760" s="15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5">
      <c r="A761" s="10"/>
      <c r="B761" s="11"/>
      <c r="C761" s="11"/>
      <c r="D761" s="12"/>
      <c r="E761" s="12"/>
      <c r="F761" s="12"/>
      <c r="G761" s="11"/>
      <c r="H761" s="11"/>
      <c r="I761" s="11"/>
      <c r="J761" s="11"/>
      <c r="K761" s="11"/>
      <c r="L761" s="12"/>
      <c r="M761" s="11"/>
      <c r="N761" s="12"/>
      <c r="O761" s="12"/>
      <c r="P761" s="11"/>
      <c r="Q761" s="11"/>
      <c r="R761" s="15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5">
      <c r="A762" s="10"/>
      <c r="B762" s="11"/>
      <c r="C762" s="11"/>
      <c r="D762" s="12"/>
      <c r="E762" s="12"/>
      <c r="F762" s="12"/>
      <c r="G762" s="11"/>
      <c r="H762" s="11"/>
      <c r="I762" s="11"/>
      <c r="J762" s="11"/>
      <c r="K762" s="11"/>
      <c r="L762" s="12"/>
      <c r="M762" s="11"/>
      <c r="N762" s="12"/>
      <c r="O762" s="12"/>
      <c r="P762" s="11"/>
      <c r="Q762" s="11"/>
      <c r="R762" s="15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5">
      <c r="A763" s="10"/>
      <c r="B763" s="11"/>
      <c r="C763" s="11"/>
      <c r="D763" s="12"/>
      <c r="E763" s="12"/>
      <c r="F763" s="12"/>
      <c r="G763" s="11"/>
      <c r="H763" s="11"/>
      <c r="I763" s="11"/>
      <c r="J763" s="11"/>
      <c r="K763" s="11"/>
      <c r="L763" s="12"/>
      <c r="M763" s="11"/>
      <c r="N763" s="12"/>
      <c r="O763" s="12"/>
      <c r="P763" s="11"/>
      <c r="Q763" s="11"/>
      <c r="R763" s="15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5">
      <c r="A764" s="10"/>
      <c r="B764" s="11"/>
      <c r="C764" s="11"/>
      <c r="D764" s="12"/>
      <c r="E764" s="12"/>
      <c r="F764" s="12"/>
      <c r="G764" s="11"/>
      <c r="H764" s="11"/>
      <c r="I764" s="11"/>
      <c r="J764" s="11"/>
      <c r="K764" s="11"/>
      <c r="L764" s="12"/>
      <c r="M764" s="11"/>
      <c r="N764" s="12"/>
      <c r="O764" s="12"/>
      <c r="P764" s="11"/>
      <c r="Q764" s="11"/>
      <c r="R764" s="15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5">
      <c r="A765" s="10"/>
      <c r="B765" s="11"/>
      <c r="C765" s="11"/>
      <c r="D765" s="12"/>
      <c r="E765" s="12"/>
      <c r="F765" s="12"/>
      <c r="G765" s="11"/>
      <c r="H765" s="11"/>
      <c r="I765" s="11"/>
      <c r="J765" s="11"/>
      <c r="K765" s="11"/>
      <c r="L765" s="12"/>
      <c r="M765" s="11"/>
      <c r="N765" s="12"/>
      <c r="O765" s="12"/>
      <c r="P765" s="11"/>
      <c r="Q765" s="11"/>
      <c r="R765" s="15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5">
      <c r="A766" s="10"/>
      <c r="B766" s="11"/>
      <c r="C766" s="11"/>
      <c r="D766" s="12"/>
      <c r="E766" s="12"/>
      <c r="F766" s="12"/>
      <c r="G766" s="11"/>
      <c r="H766" s="11"/>
      <c r="I766" s="11"/>
      <c r="J766" s="11"/>
      <c r="K766" s="11"/>
      <c r="L766" s="12"/>
      <c r="M766" s="11"/>
      <c r="N766" s="12"/>
      <c r="O766" s="12"/>
      <c r="P766" s="11"/>
      <c r="Q766" s="11"/>
      <c r="R766" s="15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5">
      <c r="A767" s="10"/>
      <c r="B767" s="11"/>
      <c r="C767" s="11"/>
      <c r="D767" s="12"/>
      <c r="E767" s="12"/>
      <c r="F767" s="12"/>
      <c r="G767" s="11"/>
      <c r="H767" s="11"/>
      <c r="I767" s="11"/>
      <c r="J767" s="11"/>
      <c r="K767" s="11"/>
      <c r="L767" s="12"/>
      <c r="M767" s="11"/>
      <c r="N767" s="12"/>
      <c r="O767" s="12"/>
      <c r="P767" s="11"/>
      <c r="Q767" s="11"/>
      <c r="R767" s="15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5">
      <c r="A768" s="10"/>
      <c r="B768" s="11"/>
      <c r="C768" s="11"/>
      <c r="D768" s="12"/>
      <c r="E768" s="12"/>
      <c r="F768" s="12"/>
      <c r="G768" s="11"/>
      <c r="H768" s="11"/>
      <c r="I768" s="11"/>
      <c r="J768" s="11"/>
      <c r="K768" s="11"/>
      <c r="L768" s="12"/>
      <c r="M768" s="11"/>
      <c r="N768" s="12"/>
      <c r="O768" s="12"/>
      <c r="P768" s="11"/>
      <c r="Q768" s="11"/>
      <c r="R768" s="15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5">
      <c r="A769" s="10"/>
      <c r="B769" s="11"/>
      <c r="C769" s="11"/>
      <c r="D769" s="12"/>
      <c r="E769" s="12"/>
      <c r="F769" s="12"/>
      <c r="G769" s="11"/>
      <c r="H769" s="11"/>
      <c r="I769" s="11"/>
      <c r="J769" s="11"/>
      <c r="K769" s="11"/>
      <c r="L769" s="12"/>
      <c r="M769" s="11"/>
      <c r="N769" s="12"/>
      <c r="O769" s="12"/>
      <c r="P769" s="11"/>
      <c r="Q769" s="11"/>
      <c r="R769" s="15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5">
      <c r="A770" s="10"/>
      <c r="B770" s="11"/>
      <c r="C770" s="11"/>
      <c r="D770" s="12"/>
      <c r="E770" s="12"/>
      <c r="F770" s="12"/>
      <c r="G770" s="11"/>
      <c r="H770" s="11"/>
      <c r="I770" s="11"/>
      <c r="J770" s="11"/>
      <c r="K770" s="11"/>
      <c r="L770" s="12"/>
      <c r="M770" s="11"/>
      <c r="N770" s="12"/>
      <c r="O770" s="12"/>
      <c r="P770" s="11"/>
      <c r="Q770" s="11"/>
      <c r="R770" s="15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5">
      <c r="A771" s="10"/>
      <c r="B771" s="11"/>
      <c r="C771" s="11"/>
      <c r="D771" s="12"/>
      <c r="E771" s="12"/>
      <c r="F771" s="12"/>
      <c r="G771" s="11"/>
      <c r="H771" s="11"/>
      <c r="I771" s="11"/>
      <c r="J771" s="11"/>
      <c r="K771" s="11"/>
      <c r="L771" s="12"/>
      <c r="M771" s="11"/>
      <c r="N771" s="12"/>
      <c r="O771" s="12"/>
      <c r="P771" s="11"/>
      <c r="Q771" s="11"/>
      <c r="R771" s="15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5">
      <c r="A772" s="10"/>
      <c r="B772" s="11"/>
      <c r="C772" s="11"/>
      <c r="D772" s="12"/>
      <c r="E772" s="12"/>
      <c r="F772" s="12"/>
      <c r="G772" s="11"/>
      <c r="H772" s="11"/>
      <c r="I772" s="11"/>
      <c r="J772" s="11"/>
      <c r="K772" s="11"/>
      <c r="L772" s="12"/>
      <c r="M772" s="11"/>
      <c r="N772" s="12"/>
      <c r="O772" s="12"/>
      <c r="P772" s="11"/>
      <c r="Q772" s="11"/>
      <c r="R772" s="15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5">
      <c r="A773" s="10"/>
      <c r="B773" s="11"/>
      <c r="C773" s="11"/>
      <c r="D773" s="12"/>
      <c r="E773" s="12"/>
      <c r="F773" s="12"/>
      <c r="G773" s="11"/>
      <c r="H773" s="11"/>
      <c r="I773" s="11"/>
      <c r="J773" s="11"/>
      <c r="K773" s="11"/>
      <c r="L773" s="12"/>
      <c r="M773" s="11"/>
      <c r="N773" s="12"/>
      <c r="O773" s="12"/>
      <c r="P773" s="11"/>
      <c r="Q773" s="11"/>
      <c r="R773" s="15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5">
      <c r="A774" s="10"/>
      <c r="B774" s="11"/>
      <c r="C774" s="11"/>
      <c r="D774" s="12"/>
      <c r="E774" s="12"/>
      <c r="F774" s="12"/>
      <c r="G774" s="11"/>
      <c r="H774" s="11"/>
      <c r="I774" s="11"/>
      <c r="J774" s="11"/>
      <c r="K774" s="11"/>
      <c r="L774" s="12"/>
      <c r="M774" s="11"/>
      <c r="N774" s="12"/>
      <c r="O774" s="12"/>
      <c r="P774" s="11"/>
      <c r="Q774" s="11"/>
      <c r="R774" s="15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5">
      <c r="A775" s="10"/>
      <c r="B775" s="11"/>
      <c r="C775" s="11"/>
      <c r="D775" s="12"/>
      <c r="E775" s="12"/>
      <c r="F775" s="12"/>
      <c r="G775" s="11"/>
      <c r="H775" s="11"/>
      <c r="I775" s="11"/>
      <c r="J775" s="11"/>
      <c r="K775" s="11"/>
      <c r="L775" s="12"/>
      <c r="M775" s="11"/>
      <c r="N775" s="12"/>
      <c r="O775" s="12"/>
      <c r="P775" s="11"/>
      <c r="Q775" s="11"/>
      <c r="R775" s="15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5">
      <c r="A776" s="10"/>
      <c r="B776" s="11"/>
      <c r="C776" s="11"/>
      <c r="D776" s="12"/>
      <c r="E776" s="12"/>
      <c r="F776" s="12"/>
      <c r="G776" s="11"/>
      <c r="H776" s="11"/>
      <c r="I776" s="11"/>
      <c r="J776" s="11"/>
      <c r="K776" s="11"/>
      <c r="L776" s="12"/>
      <c r="M776" s="11"/>
      <c r="N776" s="12"/>
      <c r="O776" s="12"/>
      <c r="P776" s="11"/>
      <c r="Q776" s="11"/>
      <c r="R776" s="15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5">
      <c r="A777" s="10"/>
      <c r="B777" s="11"/>
      <c r="C777" s="11"/>
      <c r="D777" s="12"/>
      <c r="E777" s="12"/>
      <c r="F777" s="12"/>
      <c r="G777" s="11"/>
      <c r="H777" s="11"/>
      <c r="I777" s="11"/>
      <c r="J777" s="11"/>
      <c r="K777" s="11"/>
      <c r="L777" s="12"/>
      <c r="M777" s="11"/>
      <c r="N777" s="12"/>
      <c r="O777" s="12"/>
      <c r="P777" s="11"/>
      <c r="Q777" s="11"/>
      <c r="R777" s="15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5">
      <c r="A778" s="10"/>
      <c r="B778" s="11"/>
      <c r="C778" s="11"/>
      <c r="D778" s="12"/>
      <c r="E778" s="12"/>
      <c r="F778" s="12"/>
      <c r="G778" s="11"/>
      <c r="H778" s="11"/>
      <c r="I778" s="11"/>
      <c r="J778" s="11"/>
      <c r="K778" s="11"/>
      <c r="L778" s="12"/>
      <c r="M778" s="11"/>
      <c r="N778" s="12"/>
      <c r="O778" s="12"/>
      <c r="P778" s="11"/>
      <c r="Q778" s="11"/>
      <c r="R778" s="15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5">
      <c r="A779" s="10"/>
      <c r="B779" s="11"/>
      <c r="C779" s="11"/>
      <c r="D779" s="12"/>
      <c r="E779" s="12"/>
      <c r="F779" s="12"/>
      <c r="G779" s="11"/>
      <c r="H779" s="11"/>
      <c r="I779" s="11"/>
      <c r="J779" s="11"/>
      <c r="K779" s="11"/>
      <c r="L779" s="12"/>
      <c r="M779" s="11"/>
      <c r="N779" s="12"/>
      <c r="O779" s="12"/>
      <c r="P779" s="11"/>
      <c r="Q779" s="11"/>
      <c r="R779" s="15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5">
      <c r="A780" s="10"/>
      <c r="B780" s="11"/>
      <c r="C780" s="11"/>
      <c r="D780" s="12"/>
      <c r="E780" s="12"/>
      <c r="F780" s="12"/>
      <c r="G780" s="11"/>
      <c r="H780" s="11"/>
      <c r="I780" s="11"/>
      <c r="J780" s="11"/>
      <c r="K780" s="11"/>
      <c r="L780" s="12"/>
      <c r="M780" s="11"/>
      <c r="N780" s="12"/>
      <c r="O780" s="12"/>
      <c r="P780" s="11"/>
      <c r="Q780" s="11"/>
      <c r="R780" s="15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5">
      <c r="A781" s="10"/>
      <c r="B781" s="11"/>
      <c r="C781" s="11"/>
      <c r="D781" s="12"/>
      <c r="E781" s="12"/>
      <c r="F781" s="12"/>
      <c r="G781" s="11"/>
      <c r="H781" s="11"/>
      <c r="I781" s="11"/>
      <c r="J781" s="11"/>
      <c r="K781" s="11"/>
      <c r="L781" s="12"/>
      <c r="M781" s="11"/>
      <c r="N781" s="12"/>
      <c r="O781" s="12"/>
      <c r="P781" s="11"/>
      <c r="Q781" s="11"/>
      <c r="R781" s="15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5">
      <c r="A782" s="10"/>
      <c r="B782" s="11"/>
      <c r="C782" s="11"/>
      <c r="D782" s="12"/>
      <c r="E782" s="12"/>
      <c r="F782" s="12"/>
      <c r="G782" s="11"/>
      <c r="H782" s="11"/>
      <c r="I782" s="11"/>
      <c r="J782" s="11"/>
      <c r="K782" s="11"/>
      <c r="L782" s="12"/>
      <c r="M782" s="11"/>
      <c r="N782" s="12"/>
      <c r="O782" s="12"/>
      <c r="P782" s="11"/>
      <c r="Q782" s="11"/>
      <c r="R782" s="15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5">
      <c r="A783" s="10"/>
      <c r="B783" s="11"/>
      <c r="C783" s="11"/>
      <c r="D783" s="12"/>
      <c r="E783" s="12"/>
      <c r="F783" s="12"/>
      <c r="G783" s="11"/>
      <c r="H783" s="11"/>
      <c r="I783" s="11"/>
      <c r="J783" s="11"/>
      <c r="K783" s="11"/>
      <c r="L783" s="12"/>
      <c r="M783" s="11"/>
      <c r="N783" s="12"/>
      <c r="O783" s="12"/>
      <c r="P783" s="11"/>
      <c r="Q783" s="11"/>
      <c r="R783" s="15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5">
      <c r="A784" s="10"/>
      <c r="B784" s="11"/>
      <c r="C784" s="11"/>
      <c r="D784" s="12"/>
      <c r="E784" s="12"/>
      <c r="F784" s="12"/>
      <c r="G784" s="11"/>
      <c r="H784" s="11"/>
      <c r="I784" s="11"/>
      <c r="J784" s="11"/>
      <c r="K784" s="11"/>
      <c r="L784" s="12"/>
      <c r="M784" s="11"/>
      <c r="N784" s="12"/>
      <c r="O784" s="12"/>
      <c r="P784" s="11"/>
      <c r="Q784" s="11"/>
      <c r="R784" s="15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5">
      <c r="A785" s="10"/>
      <c r="B785" s="11"/>
      <c r="C785" s="11"/>
      <c r="D785" s="12"/>
      <c r="E785" s="12"/>
      <c r="F785" s="12"/>
      <c r="G785" s="11"/>
      <c r="H785" s="11"/>
      <c r="I785" s="11"/>
      <c r="J785" s="11"/>
      <c r="K785" s="11"/>
      <c r="L785" s="12"/>
      <c r="M785" s="11"/>
      <c r="N785" s="12"/>
      <c r="O785" s="12"/>
      <c r="P785" s="11"/>
      <c r="Q785" s="11"/>
      <c r="R785" s="15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5">
      <c r="A786" s="10"/>
      <c r="B786" s="11"/>
      <c r="C786" s="11"/>
      <c r="D786" s="12"/>
      <c r="E786" s="12"/>
      <c r="F786" s="12"/>
      <c r="G786" s="11"/>
      <c r="H786" s="11"/>
      <c r="I786" s="11"/>
      <c r="J786" s="11"/>
      <c r="K786" s="11"/>
      <c r="L786" s="12"/>
      <c r="M786" s="11"/>
      <c r="N786" s="12"/>
      <c r="O786" s="12"/>
      <c r="P786" s="11"/>
      <c r="Q786" s="11"/>
      <c r="R786" s="15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5">
      <c r="A787" s="10"/>
      <c r="B787" s="11"/>
      <c r="C787" s="11"/>
      <c r="D787" s="12"/>
      <c r="E787" s="12"/>
      <c r="F787" s="12"/>
      <c r="G787" s="11"/>
      <c r="H787" s="11"/>
      <c r="I787" s="11"/>
      <c r="J787" s="11"/>
      <c r="K787" s="11"/>
      <c r="L787" s="12"/>
      <c r="M787" s="11"/>
      <c r="N787" s="12"/>
      <c r="O787" s="12"/>
      <c r="P787" s="11"/>
      <c r="Q787" s="11"/>
      <c r="R787" s="15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5">
      <c r="A788" s="10"/>
      <c r="B788" s="11"/>
      <c r="C788" s="11"/>
      <c r="D788" s="12"/>
      <c r="E788" s="12"/>
      <c r="F788" s="12"/>
      <c r="G788" s="11"/>
      <c r="H788" s="11"/>
      <c r="I788" s="11"/>
      <c r="J788" s="11"/>
      <c r="K788" s="11"/>
      <c r="L788" s="12"/>
      <c r="M788" s="11"/>
      <c r="N788" s="12"/>
      <c r="O788" s="12"/>
      <c r="P788" s="11"/>
      <c r="Q788" s="11"/>
      <c r="R788" s="15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5">
      <c r="A789" s="10"/>
      <c r="B789" s="11"/>
      <c r="C789" s="11"/>
      <c r="D789" s="12"/>
      <c r="E789" s="12"/>
      <c r="F789" s="12"/>
      <c r="G789" s="11"/>
      <c r="H789" s="11"/>
      <c r="I789" s="11"/>
      <c r="J789" s="11"/>
      <c r="K789" s="11"/>
      <c r="L789" s="12"/>
      <c r="M789" s="11"/>
      <c r="N789" s="12"/>
      <c r="O789" s="12"/>
      <c r="P789" s="11"/>
      <c r="Q789" s="11"/>
      <c r="R789" s="15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5">
      <c r="A790" s="10"/>
      <c r="B790" s="11"/>
      <c r="C790" s="11"/>
      <c r="D790" s="12"/>
      <c r="E790" s="12"/>
      <c r="F790" s="12"/>
      <c r="G790" s="11"/>
      <c r="H790" s="11"/>
      <c r="I790" s="11"/>
      <c r="J790" s="11"/>
      <c r="K790" s="11"/>
      <c r="L790" s="12"/>
      <c r="M790" s="11"/>
      <c r="N790" s="12"/>
      <c r="O790" s="12"/>
      <c r="P790" s="11"/>
      <c r="Q790" s="11"/>
      <c r="R790" s="15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5">
      <c r="A791" s="10"/>
      <c r="B791" s="11"/>
      <c r="C791" s="11"/>
      <c r="D791" s="12"/>
      <c r="E791" s="12"/>
      <c r="F791" s="12"/>
      <c r="G791" s="11"/>
      <c r="H791" s="11"/>
      <c r="I791" s="11"/>
      <c r="J791" s="11"/>
      <c r="K791" s="11"/>
      <c r="L791" s="12"/>
      <c r="M791" s="11"/>
      <c r="N791" s="12"/>
      <c r="O791" s="12"/>
      <c r="P791" s="11"/>
      <c r="Q791" s="11"/>
      <c r="R791" s="15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5">
      <c r="A792" s="10"/>
      <c r="B792" s="11"/>
      <c r="C792" s="11"/>
      <c r="D792" s="12"/>
      <c r="E792" s="12"/>
      <c r="F792" s="12"/>
      <c r="G792" s="11"/>
      <c r="H792" s="11"/>
      <c r="I792" s="11"/>
      <c r="J792" s="11"/>
      <c r="K792" s="11"/>
      <c r="L792" s="12"/>
      <c r="M792" s="11"/>
      <c r="N792" s="12"/>
      <c r="O792" s="12"/>
      <c r="P792" s="11"/>
      <c r="Q792" s="11"/>
      <c r="R792" s="15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5">
      <c r="A793" s="10"/>
      <c r="B793" s="11"/>
      <c r="C793" s="11"/>
      <c r="D793" s="12"/>
      <c r="E793" s="12"/>
      <c r="F793" s="12"/>
      <c r="G793" s="11"/>
      <c r="H793" s="11"/>
      <c r="I793" s="11"/>
      <c r="J793" s="11"/>
      <c r="K793" s="11"/>
      <c r="L793" s="12"/>
      <c r="M793" s="11"/>
      <c r="N793" s="12"/>
      <c r="O793" s="12"/>
      <c r="P793" s="11"/>
      <c r="Q793" s="11"/>
      <c r="R793" s="15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5">
      <c r="A794" s="10"/>
      <c r="B794" s="11"/>
      <c r="C794" s="11"/>
      <c r="D794" s="12"/>
      <c r="E794" s="12"/>
      <c r="F794" s="12"/>
      <c r="G794" s="11"/>
      <c r="H794" s="11"/>
      <c r="I794" s="11"/>
      <c r="J794" s="11"/>
      <c r="K794" s="11"/>
      <c r="L794" s="12"/>
      <c r="M794" s="11"/>
      <c r="N794" s="12"/>
      <c r="O794" s="12"/>
      <c r="P794" s="11"/>
      <c r="Q794" s="11"/>
      <c r="R794" s="15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5">
      <c r="A795" s="10"/>
      <c r="B795" s="11"/>
      <c r="C795" s="11"/>
      <c r="D795" s="12"/>
      <c r="E795" s="12"/>
      <c r="F795" s="12"/>
      <c r="G795" s="11"/>
      <c r="H795" s="11"/>
      <c r="I795" s="11"/>
      <c r="J795" s="11"/>
      <c r="K795" s="11"/>
      <c r="L795" s="12"/>
      <c r="M795" s="11"/>
      <c r="N795" s="12"/>
      <c r="O795" s="12"/>
      <c r="P795" s="11"/>
      <c r="Q795" s="11"/>
      <c r="R795" s="15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5">
      <c r="A796" s="10"/>
      <c r="B796" s="11"/>
      <c r="C796" s="11"/>
      <c r="D796" s="12"/>
      <c r="E796" s="12"/>
      <c r="F796" s="12"/>
      <c r="G796" s="11"/>
      <c r="H796" s="11"/>
      <c r="I796" s="11"/>
      <c r="J796" s="11"/>
      <c r="K796" s="11"/>
      <c r="L796" s="12"/>
      <c r="M796" s="11"/>
      <c r="N796" s="12"/>
      <c r="O796" s="12"/>
      <c r="P796" s="11"/>
      <c r="Q796" s="11"/>
      <c r="R796" s="15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5">
      <c r="A797" s="10"/>
      <c r="B797" s="11"/>
      <c r="C797" s="11"/>
      <c r="D797" s="12"/>
      <c r="E797" s="12"/>
      <c r="F797" s="12"/>
      <c r="G797" s="11"/>
      <c r="H797" s="11"/>
      <c r="I797" s="11"/>
      <c r="J797" s="11"/>
      <c r="K797" s="11"/>
      <c r="L797" s="12"/>
      <c r="M797" s="11"/>
      <c r="N797" s="12"/>
      <c r="O797" s="12"/>
      <c r="P797" s="11"/>
      <c r="Q797" s="11"/>
      <c r="R797" s="15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5">
      <c r="A798" s="10"/>
      <c r="B798" s="11"/>
      <c r="C798" s="11"/>
      <c r="D798" s="12"/>
      <c r="E798" s="12"/>
      <c r="F798" s="12"/>
      <c r="G798" s="11"/>
      <c r="H798" s="11"/>
      <c r="I798" s="11"/>
      <c r="J798" s="11"/>
      <c r="K798" s="11"/>
      <c r="L798" s="12"/>
      <c r="M798" s="11"/>
      <c r="N798" s="12"/>
      <c r="O798" s="12"/>
      <c r="P798" s="11"/>
      <c r="Q798" s="11"/>
      <c r="R798" s="15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5">
      <c r="A799" s="10"/>
      <c r="B799" s="11"/>
      <c r="C799" s="11"/>
      <c r="D799" s="12"/>
      <c r="E799" s="12"/>
      <c r="F799" s="12"/>
      <c r="G799" s="11"/>
      <c r="H799" s="11"/>
      <c r="I799" s="11"/>
      <c r="J799" s="11"/>
      <c r="K799" s="11"/>
      <c r="L799" s="12"/>
      <c r="M799" s="11"/>
      <c r="N799" s="12"/>
      <c r="O799" s="12"/>
      <c r="P799" s="11"/>
      <c r="Q799" s="11"/>
      <c r="R799" s="15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5">
      <c r="A800" s="10"/>
      <c r="B800" s="11"/>
      <c r="C800" s="11"/>
      <c r="D800" s="12"/>
      <c r="E800" s="12"/>
      <c r="F800" s="12"/>
      <c r="G800" s="11"/>
      <c r="H800" s="11"/>
      <c r="I800" s="11"/>
      <c r="J800" s="11"/>
      <c r="K800" s="11"/>
      <c r="L800" s="12"/>
      <c r="M800" s="11"/>
      <c r="N800" s="12"/>
      <c r="O800" s="12"/>
      <c r="P800" s="11"/>
      <c r="Q800" s="11"/>
      <c r="R800" s="15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5">
      <c r="A801" s="10"/>
      <c r="B801" s="11"/>
      <c r="C801" s="11"/>
      <c r="D801" s="12"/>
      <c r="E801" s="12"/>
      <c r="F801" s="12"/>
      <c r="G801" s="11"/>
      <c r="H801" s="11"/>
      <c r="I801" s="11"/>
      <c r="J801" s="11"/>
      <c r="K801" s="11"/>
      <c r="L801" s="12"/>
      <c r="M801" s="11"/>
      <c r="N801" s="12"/>
      <c r="O801" s="12"/>
      <c r="P801" s="11"/>
      <c r="Q801" s="11"/>
      <c r="R801" s="15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5">
      <c r="A802" s="10"/>
      <c r="B802" s="11"/>
      <c r="C802" s="11"/>
      <c r="D802" s="12"/>
      <c r="E802" s="12"/>
      <c r="F802" s="12"/>
      <c r="G802" s="11"/>
      <c r="H802" s="11"/>
      <c r="I802" s="11"/>
      <c r="J802" s="11"/>
      <c r="K802" s="11"/>
      <c r="L802" s="12"/>
      <c r="M802" s="11"/>
      <c r="N802" s="12"/>
      <c r="O802" s="12"/>
      <c r="P802" s="11"/>
      <c r="Q802" s="11"/>
      <c r="R802" s="15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5">
      <c r="A803" s="10"/>
      <c r="B803" s="11"/>
      <c r="C803" s="11"/>
      <c r="D803" s="12"/>
      <c r="E803" s="12"/>
      <c r="F803" s="12"/>
      <c r="G803" s="11"/>
      <c r="H803" s="11"/>
      <c r="I803" s="11"/>
      <c r="J803" s="11"/>
      <c r="K803" s="11"/>
      <c r="L803" s="12"/>
      <c r="M803" s="11"/>
      <c r="N803" s="12"/>
      <c r="O803" s="12"/>
      <c r="P803" s="11"/>
      <c r="Q803" s="11"/>
      <c r="R803" s="15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5">
      <c r="A804" s="10"/>
      <c r="B804" s="11"/>
      <c r="C804" s="11"/>
      <c r="D804" s="12"/>
      <c r="E804" s="12"/>
      <c r="F804" s="12"/>
      <c r="G804" s="11"/>
      <c r="H804" s="11"/>
      <c r="I804" s="11"/>
      <c r="J804" s="11"/>
      <c r="K804" s="11"/>
      <c r="L804" s="12"/>
      <c r="M804" s="11"/>
      <c r="N804" s="12"/>
      <c r="O804" s="12"/>
      <c r="P804" s="11"/>
      <c r="Q804" s="11"/>
      <c r="R804" s="15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5">
      <c r="A805" s="10"/>
      <c r="B805" s="11"/>
      <c r="C805" s="11"/>
      <c r="D805" s="12"/>
      <c r="E805" s="12"/>
      <c r="F805" s="12"/>
      <c r="G805" s="11"/>
      <c r="H805" s="11"/>
      <c r="I805" s="11"/>
      <c r="J805" s="11"/>
      <c r="K805" s="11"/>
      <c r="L805" s="12"/>
      <c r="M805" s="11"/>
      <c r="N805" s="12"/>
      <c r="O805" s="12"/>
      <c r="P805" s="11"/>
      <c r="Q805" s="11"/>
      <c r="R805" s="15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5">
      <c r="A806" s="10"/>
      <c r="B806" s="11"/>
      <c r="C806" s="11"/>
      <c r="D806" s="12"/>
      <c r="E806" s="12"/>
      <c r="F806" s="12"/>
      <c r="G806" s="11"/>
      <c r="H806" s="11"/>
      <c r="I806" s="11"/>
      <c r="J806" s="11"/>
      <c r="K806" s="11"/>
      <c r="L806" s="12"/>
      <c r="M806" s="11"/>
      <c r="N806" s="12"/>
      <c r="O806" s="12"/>
      <c r="P806" s="11"/>
      <c r="Q806" s="11"/>
      <c r="R806" s="15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5">
      <c r="A807" s="10"/>
      <c r="B807" s="11"/>
      <c r="C807" s="11"/>
      <c r="D807" s="12"/>
      <c r="E807" s="12"/>
      <c r="F807" s="12"/>
      <c r="G807" s="11"/>
      <c r="H807" s="11"/>
      <c r="I807" s="11"/>
      <c r="J807" s="11"/>
      <c r="K807" s="11"/>
      <c r="L807" s="12"/>
      <c r="M807" s="11"/>
      <c r="N807" s="12"/>
      <c r="O807" s="12"/>
      <c r="P807" s="11"/>
      <c r="Q807" s="11"/>
      <c r="R807" s="15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5">
      <c r="A808" s="10"/>
      <c r="B808" s="11"/>
      <c r="C808" s="11"/>
      <c r="D808" s="12"/>
      <c r="E808" s="12"/>
      <c r="F808" s="12"/>
      <c r="G808" s="11"/>
      <c r="H808" s="11"/>
      <c r="I808" s="11"/>
      <c r="J808" s="11"/>
      <c r="K808" s="11"/>
      <c r="L808" s="12"/>
      <c r="M808" s="11"/>
      <c r="N808" s="12"/>
      <c r="O808" s="12"/>
      <c r="P808" s="11"/>
      <c r="Q808" s="11"/>
      <c r="R808" s="15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5">
      <c r="A809" s="10"/>
      <c r="B809" s="11"/>
      <c r="C809" s="11"/>
      <c r="D809" s="12"/>
      <c r="E809" s="12"/>
      <c r="F809" s="12"/>
      <c r="G809" s="11"/>
      <c r="H809" s="11"/>
      <c r="I809" s="11"/>
      <c r="J809" s="11"/>
      <c r="K809" s="11"/>
      <c r="L809" s="12"/>
      <c r="M809" s="11"/>
      <c r="N809" s="12"/>
      <c r="O809" s="12"/>
      <c r="P809" s="11"/>
      <c r="Q809" s="11"/>
      <c r="R809" s="15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5">
      <c r="A810" s="10"/>
      <c r="B810" s="11"/>
      <c r="C810" s="11"/>
      <c r="D810" s="12"/>
      <c r="E810" s="12"/>
      <c r="F810" s="12"/>
      <c r="G810" s="11"/>
      <c r="H810" s="11"/>
      <c r="I810" s="11"/>
      <c r="J810" s="11"/>
      <c r="K810" s="11"/>
      <c r="L810" s="12"/>
      <c r="M810" s="11"/>
      <c r="N810" s="12"/>
      <c r="O810" s="12"/>
      <c r="P810" s="11"/>
      <c r="Q810" s="11"/>
      <c r="R810" s="15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5">
      <c r="A811" s="10"/>
      <c r="B811" s="11"/>
      <c r="C811" s="11"/>
      <c r="D811" s="12"/>
      <c r="E811" s="12"/>
      <c r="F811" s="12"/>
      <c r="G811" s="11"/>
      <c r="H811" s="11"/>
      <c r="I811" s="11"/>
      <c r="J811" s="11"/>
      <c r="K811" s="11"/>
      <c r="L811" s="12"/>
      <c r="M811" s="11"/>
      <c r="N811" s="12"/>
      <c r="O811" s="12"/>
      <c r="P811" s="11"/>
      <c r="Q811" s="11"/>
      <c r="R811" s="15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5">
      <c r="A812" s="10"/>
      <c r="B812" s="11"/>
      <c r="C812" s="11"/>
      <c r="D812" s="12"/>
      <c r="E812" s="12"/>
      <c r="F812" s="12"/>
      <c r="G812" s="11"/>
      <c r="H812" s="11"/>
      <c r="I812" s="11"/>
      <c r="J812" s="11"/>
      <c r="K812" s="11"/>
      <c r="L812" s="12"/>
      <c r="M812" s="11"/>
      <c r="N812" s="12"/>
      <c r="O812" s="12"/>
      <c r="P812" s="11"/>
      <c r="Q812" s="11"/>
      <c r="R812" s="15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5">
      <c r="A813" s="10"/>
      <c r="B813" s="11"/>
      <c r="C813" s="11"/>
      <c r="D813" s="12"/>
      <c r="E813" s="12"/>
      <c r="F813" s="12"/>
      <c r="G813" s="11"/>
      <c r="H813" s="11"/>
      <c r="I813" s="11"/>
      <c r="J813" s="11"/>
      <c r="K813" s="11"/>
      <c r="L813" s="12"/>
      <c r="M813" s="11"/>
      <c r="N813" s="12"/>
      <c r="O813" s="12"/>
      <c r="P813" s="11"/>
      <c r="Q813" s="11"/>
      <c r="R813" s="15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5">
      <c r="A814" s="10"/>
      <c r="B814" s="11"/>
      <c r="C814" s="11"/>
      <c r="D814" s="12"/>
      <c r="E814" s="12"/>
      <c r="F814" s="12"/>
      <c r="G814" s="11"/>
      <c r="H814" s="11"/>
      <c r="I814" s="11"/>
      <c r="J814" s="11"/>
      <c r="K814" s="11"/>
      <c r="L814" s="12"/>
      <c r="M814" s="11"/>
      <c r="N814" s="12"/>
      <c r="O814" s="12"/>
      <c r="P814" s="11"/>
      <c r="Q814" s="11"/>
      <c r="R814" s="15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5">
      <c r="A815" s="10"/>
      <c r="B815" s="11"/>
      <c r="C815" s="11"/>
      <c r="D815" s="12"/>
      <c r="E815" s="12"/>
      <c r="F815" s="12"/>
      <c r="G815" s="11"/>
      <c r="H815" s="11"/>
      <c r="I815" s="11"/>
      <c r="J815" s="11"/>
      <c r="K815" s="11"/>
      <c r="L815" s="12"/>
      <c r="M815" s="11"/>
      <c r="N815" s="12"/>
      <c r="O815" s="12"/>
      <c r="P815" s="11"/>
      <c r="Q815" s="11"/>
      <c r="R815" s="15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5">
      <c r="A816" s="10"/>
      <c r="B816" s="11"/>
      <c r="C816" s="11"/>
      <c r="D816" s="12"/>
      <c r="E816" s="12"/>
      <c r="F816" s="12"/>
      <c r="G816" s="11"/>
      <c r="H816" s="11"/>
      <c r="I816" s="11"/>
      <c r="J816" s="11"/>
      <c r="K816" s="11"/>
      <c r="L816" s="12"/>
      <c r="M816" s="11"/>
      <c r="N816" s="12"/>
      <c r="O816" s="12"/>
      <c r="P816" s="11"/>
      <c r="Q816" s="11"/>
      <c r="R816" s="15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5">
      <c r="A817" s="10"/>
      <c r="B817" s="11"/>
      <c r="C817" s="11"/>
      <c r="D817" s="12"/>
      <c r="E817" s="12"/>
      <c r="F817" s="12"/>
      <c r="G817" s="11"/>
      <c r="H817" s="11"/>
      <c r="I817" s="11"/>
      <c r="J817" s="11"/>
      <c r="K817" s="11"/>
      <c r="L817" s="12"/>
      <c r="M817" s="11"/>
      <c r="N817" s="12"/>
      <c r="O817" s="12"/>
      <c r="P817" s="11"/>
      <c r="Q817" s="11"/>
      <c r="R817" s="15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5">
      <c r="A818" s="10"/>
      <c r="B818" s="11"/>
      <c r="C818" s="11"/>
      <c r="D818" s="12"/>
      <c r="E818" s="12"/>
      <c r="F818" s="12"/>
      <c r="G818" s="11"/>
      <c r="H818" s="11"/>
      <c r="I818" s="11"/>
      <c r="J818" s="11"/>
      <c r="K818" s="11"/>
      <c r="L818" s="12"/>
      <c r="M818" s="11"/>
      <c r="N818" s="12"/>
      <c r="O818" s="12"/>
      <c r="P818" s="11"/>
      <c r="Q818" s="11"/>
      <c r="R818" s="15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5">
      <c r="A819" s="10"/>
      <c r="B819" s="11"/>
      <c r="C819" s="11"/>
      <c r="D819" s="12"/>
      <c r="E819" s="12"/>
      <c r="F819" s="12"/>
      <c r="G819" s="11"/>
      <c r="H819" s="11"/>
      <c r="I819" s="11"/>
      <c r="J819" s="11"/>
      <c r="K819" s="11"/>
      <c r="L819" s="12"/>
      <c r="M819" s="11"/>
      <c r="N819" s="12"/>
      <c r="O819" s="12"/>
      <c r="P819" s="11"/>
      <c r="Q819" s="11"/>
      <c r="R819" s="15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5">
      <c r="A820" s="10"/>
      <c r="B820" s="11"/>
      <c r="C820" s="11"/>
      <c r="D820" s="12"/>
      <c r="E820" s="12"/>
      <c r="F820" s="12"/>
      <c r="G820" s="11"/>
      <c r="H820" s="11"/>
      <c r="I820" s="11"/>
      <c r="J820" s="11"/>
      <c r="K820" s="11"/>
      <c r="L820" s="12"/>
      <c r="M820" s="11"/>
      <c r="N820" s="12"/>
      <c r="O820" s="12"/>
      <c r="P820" s="11"/>
      <c r="Q820" s="11"/>
      <c r="R820" s="15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5">
      <c r="A821" s="10"/>
      <c r="B821" s="11"/>
      <c r="C821" s="11"/>
      <c r="D821" s="12"/>
      <c r="E821" s="12"/>
      <c r="F821" s="12"/>
      <c r="G821" s="11"/>
      <c r="H821" s="11"/>
      <c r="I821" s="11"/>
      <c r="J821" s="11"/>
      <c r="K821" s="11"/>
      <c r="L821" s="12"/>
      <c r="M821" s="11"/>
      <c r="N821" s="12"/>
      <c r="O821" s="12"/>
      <c r="P821" s="11"/>
      <c r="Q821" s="11"/>
      <c r="R821" s="15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5">
      <c r="A822" s="10"/>
      <c r="B822" s="11"/>
      <c r="C822" s="11"/>
      <c r="D822" s="12"/>
      <c r="E822" s="12"/>
      <c r="F822" s="12"/>
      <c r="G822" s="11"/>
      <c r="H822" s="11"/>
      <c r="I822" s="11"/>
      <c r="J822" s="11"/>
      <c r="K822" s="11"/>
      <c r="L822" s="12"/>
      <c r="M822" s="11"/>
      <c r="N822" s="12"/>
      <c r="O822" s="12"/>
      <c r="P822" s="11"/>
      <c r="Q822" s="11"/>
      <c r="R822" s="15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5">
      <c r="A823" s="10"/>
      <c r="B823" s="11"/>
      <c r="C823" s="11"/>
      <c r="D823" s="12"/>
      <c r="E823" s="12"/>
      <c r="F823" s="12"/>
      <c r="G823" s="11"/>
      <c r="H823" s="11"/>
      <c r="I823" s="11"/>
      <c r="J823" s="11"/>
      <c r="K823" s="11"/>
      <c r="L823" s="12"/>
      <c r="M823" s="11"/>
      <c r="N823" s="12"/>
      <c r="O823" s="12"/>
      <c r="P823" s="11"/>
      <c r="Q823" s="11"/>
      <c r="R823" s="15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5">
      <c r="A824" s="10"/>
      <c r="B824" s="11"/>
      <c r="C824" s="11"/>
      <c r="D824" s="12"/>
      <c r="E824" s="12"/>
      <c r="F824" s="12"/>
      <c r="G824" s="11"/>
      <c r="H824" s="11"/>
      <c r="I824" s="11"/>
      <c r="J824" s="11"/>
      <c r="K824" s="11"/>
      <c r="L824" s="12"/>
      <c r="M824" s="11"/>
      <c r="N824" s="12"/>
      <c r="O824" s="12"/>
      <c r="P824" s="11"/>
      <c r="Q824" s="11"/>
      <c r="R824" s="15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5">
      <c r="A825" s="10"/>
      <c r="B825" s="11"/>
      <c r="C825" s="11"/>
      <c r="D825" s="12"/>
      <c r="E825" s="12"/>
      <c r="F825" s="12"/>
      <c r="G825" s="11"/>
      <c r="H825" s="11"/>
      <c r="I825" s="11"/>
      <c r="J825" s="11"/>
      <c r="K825" s="11"/>
      <c r="L825" s="12"/>
      <c r="M825" s="11"/>
      <c r="N825" s="12"/>
      <c r="O825" s="12"/>
      <c r="P825" s="11"/>
      <c r="Q825" s="11"/>
      <c r="R825" s="15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5">
      <c r="A826" s="10"/>
      <c r="B826" s="11"/>
      <c r="C826" s="11"/>
      <c r="D826" s="12"/>
      <c r="E826" s="12"/>
      <c r="F826" s="12"/>
      <c r="G826" s="11"/>
      <c r="H826" s="11"/>
      <c r="I826" s="11"/>
      <c r="J826" s="11"/>
      <c r="K826" s="11"/>
      <c r="L826" s="12"/>
      <c r="M826" s="11"/>
      <c r="N826" s="12"/>
      <c r="O826" s="12"/>
      <c r="P826" s="11"/>
      <c r="Q826" s="11"/>
      <c r="R826" s="15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5">
      <c r="A827" s="10"/>
      <c r="B827" s="11"/>
      <c r="C827" s="11"/>
      <c r="D827" s="12"/>
      <c r="E827" s="12"/>
      <c r="F827" s="12"/>
      <c r="G827" s="11"/>
      <c r="H827" s="11"/>
      <c r="I827" s="11"/>
      <c r="J827" s="11"/>
      <c r="K827" s="11"/>
      <c r="L827" s="12"/>
      <c r="M827" s="11"/>
      <c r="N827" s="12"/>
      <c r="O827" s="12"/>
      <c r="P827" s="11"/>
      <c r="Q827" s="11"/>
      <c r="R827" s="15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5">
      <c r="A828" s="10"/>
      <c r="B828" s="11"/>
      <c r="C828" s="11"/>
      <c r="D828" s="12"/>
      <c r="E828" s="12"/>
      <c r="F828" s="12"/>
      <c r="G828" s="11"/>
      <c r="H828" s="11"/>
      <c r="I828" s="11"/>
      <c r="J828" s="11"/>
      <c r="K828" s="11"/>
      <c r="L828" s="12"/>
      <c r="M828" s="11"/>
      <c r="N828" s="12"/>
      <c r="O828" s="12"/>
      <c r="P828" s="11"/>
      <c r="Q828" s="11"/>
      <c r="R828" s="15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5">
      <c r="A829" s="10"/>
      <c r="B829" s="11"/>
      <c r="C829" s="11"/>
      <c r="D829" s="12"/>
      <c r="E829" s="12"/>
      <c r="F829" s="12"/>
      <c r="G829" s="11"/>
      <c r="H829" s="11"/>
      <c r="I829" s="11"/>
      <c r="J829" s="11"/>
      <c r="K829" s="11"/>
      <c r="L829" s="12"/>
      <c r="M829" s="11"/>
      <c r="N829" s="12"/>
      <c r="O829" s="12"/>
      <c r="P829" s="11"/>
      <c r="Q829" s="11"/>
      <c r="R829" s="15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5">
      <c r="A830" s="10"/>
      <c r="B830" s="11"/>
      <c r="C830" s="11"/>
      <c r="D830" s="12"/>
      <c r="E830" s="12"/>
      <c r="F830" s="12"/>
      <c r="G830" s="11"/>
      <c r="H830" s="11"/>
      <c r="I830" s="11"/>
      <c r="J830" s="11"/>
      <c r="K830" s="11"/>
      <c r="L830" s="12"/>
      <c r="M830" s="11"/>
      <c r="N830" s="12"/>
      <c r="O830" s="12"/>
      <c r="P830" s="11"/>
      <c r="Q830" s="11"/>
      <c r="R830" s="15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5">
      <c r="A831" s="10"/>
      <c r="B831" s="11"/>
      <c r="C831" s="11"/>
      <c r="D831" s="12"/>
      <c r="E831" s="12"/>
      <c r="F831" s="12"/>
      <c r="G831" s="11"/>
      <c r="H831" s="11"/>
      <c r="I831" s="11"/>
      <c r="J831" s="11"/>
      <c r="K831" s="11"/>
      <c r="L831" s="12"/>
      <c r="M831" s="11"/>
      <c r="N831" s="12"/>
      <c r="O831" s="12"/>
      <c r="P831" s="11"/>
      <c r="Q831" s="11"/>
      <c r="R831" s="15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5">
      <c r="A832" s="10"/>
      <c r="B832" s="11"/>
      <c r="C832" s="11"/>
      <c r="D832" s="12"/>
      <c r="E832" s="12"/>
      <c r="F832" s="12"/>
      <c r="G832" s="11"/>
      <c r="H832" s="11"/>
      <c r="I832" s="11"/>
      <c r="J832" s="11"/>
      <c r="K832" s="11"/>
      <c r="L832" s="12"/>
      <c r="M832" s="11"/>
      <c r="N832" s="12"/>
      <c r="O832" s="12"/>
      <c r="P832" s="11"/>
      <c r="Q832" s="11"/>
      <c r="R832" s="15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5">
      <c r="A833" s="10"/>
      <c r="B833" s="11"/>
      <c r="C833" s="11"/>
      <c r="D833" s="12"/>
      <c r="E833" s="12"/>
      <c r="F833" s="12"/>
      <c r="G833" s="11"/>
      <c r="H833" s="11"/>
      <c r="I833" s="11"/>
      <c r="J833" s="11"/>
      <c r="K833" s="11"/>
      <c r="L833" s="12"/>
      <c r="M833" s="11"/>
      <c r="N833" s="12"/>
      <c r="O833" s="12"/>
      <c r="P833" s="11"/>
      <c r="Q833" s="11"/>
      <c r="R833" s="15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5">
      <c r="A834" s="10"/>
      <c r="B834" s="11"/>
      <c r="C834" s="11"/>
      <c r="D834" s="12"/>
      <c r="E834" s="12"/>
      <c r="F834" s="12"/>
      <c r="G834" s="11"/>
      <c r="H834" s="11"/>
      <c r="I834" s="11"/>
      <c r="J834" s="11"/>
      <c r="K834" s="11"/>
      <c r="L834" s="12"/>
      <c r="M834" s="11"/>
      <c r="N834" s="12"/>
      <c r="O834" s="12"/>
      <c r="P834" s="11"/>
      <c r="Q834" s="11"/>
      <c r="R834" s="15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5">
      <c r="A835" s="10"/>
      <c r="B835" s="11"/>
      <c r="C835" s="11"/>
      <c r="D835" s="12"/>
      <c r="E835" s="12"/>
      <c r="F835" s="12"/>
      <c r="G835" s="11"/>
      <c r="H835" s="11"/>
      <c r="I835" s="11"/>
      <c r="J835" s="11"/>
      <c r="K835" s="11"/>
      <c r="L835" s="12"/>
      <c r="M835" s="11"/>
      <c r="N835" s="12"/>
      <c r="O835" s="12"/>
      <c r="P835" s="11"/>
      <c r="Q835" s="11"/>
      <c r="R835" s="15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5">
      <c r="A836" s="10"/>
      <c r="B836" s="11"/>
      <c r="C836" s="11"/>
      <c r="D836" s="12"/>
      <c r="E836" s="12"/>
      <c r="F836" s="12"/>
      <c r="G836" s="11"/>
      <c r="H836" s="11"/>
      <c r="I836" s="11"/>
      <c r="J836" s="11"/>
      <c r="K836" s="11"/>
      <c r="L836" s="12"/>
      <c r="M836" s="11"/>
      <c r="N836" s="12"/>
      <c r="O836" s="12"/>
      <c r="P836" s="11"/>
      <c r="Q836" s="11"/>
      <c r="R836" s="15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5">
      <c r="A837" s="10"/>
      <c r="B837" s="11"/>
      <c r="C837" s="11"/>
      <c r="D837" s="12"/>
      <c r="E837" s="12"/>
      <c r="F837" s="12"/>
      <c r="G837" s="11"/>
      <c r="H837" s="11"/>
      <c r="I837" s="11"/>
      <c r="J837" s="11"/>
      <c r="K837" s="11"/>
      <c r="L837" s="12"/>
      <c r="M837" s="11"/>
      <c r="N837" s="12"/>
      <c r="O837" s="12"/>
      <c r="P837" s="11"/>
      <c r="Q837" s="11"/>
      <c r="R837" s="15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5">
      <c r="A838" s="10"/>
      <c r="B838" s="11"/>
      <c r="C838" s="11"/>
      <c r="D838" s="12"/>
      <c r="E838" s="12"/>
      <c r="F838" s="12"/>
      <c r="G838" s="11"/>
      <c r="H838" s="11"/>
      <c r="I838" s="11"/>
      <c r="J838" s="11"/>
      <c r="K838" s="11"/>
      <c r="L838" s="12"/>
      <c r="M838" s="11"/>
      <c r="N838" s="12"/>
      <c r="O838" s="12"/>
      <c r="P838" s="11"/>
      <c r="Q838" s="11"/>
      <c r="R838" s="15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5">
      <c r="A839" s="10"/>
      <c r="B839" s="11"/>
      <c r="C839" s="11"/>
      <c r="D839" s="12"/>
      <c r="E839" s="12"/>
      <c r="F839" s="12"/>
      <c r="G839" s="11"/>
      <c r="H839" s="11"/>
      <c r="I839" s="11"/>
      <c r="J839" s="11"/>
      <c r="K839" s="11"/>
      <c r="L839" s="12"/>
      <c r="M839" s="11"/>
      <c r="N839" s="12"/>
      <c r="O839" s="12"/>
      <c r="P839" s="11"/>
      <c r="Q839" s="11"/>
      <c r="R839" s="15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5">
      <c r="A840" s="10"/>
      <c r="B840" s="11"/>
      <c r="C840" s="11"/>
      <c r="D840" s="12"/>
      <c r="E840" s="12"/>
      <c r="F840" s="12"/>
      <c r="G840" s="11"/>
      <c r="H840" s="11"/>
      <c r="I840" s="11"/>
      <c r="J840" s="11"/>
      <c r="K840" s="11"/>
      <c r="L840" s="12"/>
      <c r="M840" s="11"/>
      <c r="N840" s="12"/>
      <c r="O840" s="12"/>
      <c r="P840" s="11"/>
      <c r="Q840" s="11"/>
      <c r="R840" s="15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5">
      <c r="A841" s="10"/>
      <c r="B841" s="11"/>
      <c r="C841" s="11"/>
      <c r="D841" s="12"/>
      <c r="E841" s="12"/>
      <c r="F841" s="12"/>
      <c r="G841" s="11"/>
      <c r="H841" s="11"/>
      <c r="I841" s="11"/>
      <c r="J841" s="11"/>
      <c r="K841" s="11"/>
      <c r="L841" s="12"/>
      <c r="M841" s="11"/>
      <c r="N841" s="12"/>
      <c r="O841" s="12"/>
      <c r="P841" s="11"/>
      <c r="Q841" s="11"/>
      <c r="R841" s="15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5">
      <c r="A842" s="10"/>
      <c r="B842" s="11"/>
      <c r="C842" s="11"/>
      <c r="D842" s="12"/>
      <c r="E842" s="12"/>
      <c r="F842" s="12"/>
      <c r="G842" s="11"/>
      <c r="H842" s="11"/>
      <c r="I842" s="11"/>
      <c r="J842" s="11"/>
      <c r="K842" s="11"/>
      <c r="L842" s="12"/>
      <c r="M842" s="11"/>
      <c r="N842" s="12"/>
      <c r="O842" s="12"/>
      <c r="P842" s="11"/>
      <c r="Q842" s="11"/>
      <c r="R842" s="15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5">
      <c r="A843" s="10"/>
      <c r="B843" s="11"/>
      <c r="C843" s="11"/>
      <c r="D843" s="12"/>
      <c r="E843" s="12"/>
      <c r="F843" s="12"/>
      <c r="G843" s="11"/>
      <c r="H843" s="11"/>
      <c r="I843" s="11"/>
      <c r="J843" s="11"/>
      <c r="K843" s="11"/>
      <c r="L843" s="12"/>
      <c r="M843" s="11"/>
      <c r="N843" s="12"/>
      <c r="O843" s="12"/>
      <c r="P843" s="11"/>
      <c r="Q843" s="11"/>
      <c r="R843" s="15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5">
      <c r="A844" s="10"/>
      <c r="B844" s="11"/>
      <c r="C844" s="11"/>
      <c r="D844" s="12"/>
      <c r="E844" s="12"/>
      <c r="F844" s="12"/>
      <c r="G844" s="11"/>
      <c r="H844" s="11"/>
      <c r="I844" s="11"/>
      <c r="J844" s="11"/>
      <c r="K844" s="11"/>
      <c r="L844" s="12"/>
      <c r="M844" s="11"/>
      <c r="N844" s="12"/>
      <c r="O844" s="12"/>
      <c r="P844" s="11"/>
      <c r="Q844" s="11"/>
      <c r="R844" s="15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5">
      <c r="A845" s="10"/>
      <c r="B845" s="11"/>
      <c r="C845" s="11"/>
      <c r="D845" s="12"/>
      <c r="E845" s="12"/>
      <c r="F845" s="12"/>
      <c r="G845" s="11"/>
      <c r="H845" s="11"/>
      <c r="I845" s="11"/>
      <c r="J845" s="11"/>
      <c r="K845" s="11"/>
      <c r="L845" s="12"/>
      <c r="M845" s="11"/>
      <c r="N845" s="12"/>
      <c r="O845" s="12"/>
      <c r="P845" s="11"/>
      <c r="Q845" s="11"/>
      <c r="R845" s="15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5">
      <c r="A846" s="10"/>
      <c r="B846" s="11"/>
      <c r="C846" s="11"/>
      <c r="D846" s="12"/>
      <c r="E846" s="12"/>
      <c r="F846" s="12"/>
      <c r="G846" s="11"/>
      <c r="H846" s="11"/>
      <c r="I846" s="11"/>
      <c r="J846" s="11"/>
      <c r="K846" s="11"/>
      <c r="L846" s="12"/>
      <c r="M846" s="11"/>
      <c r="N846" s="12"/>
      <c r="O846" s="12"/>
      <c r="P846" s="11"/>
      <c r="Q846" s="11"/>
      <c r="R846" s="15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5">
      <c r="A847" s="10"/>
      <c r="B847" s="11"/>
      <c r="C847" s="11"/>
      <c r="D847" s="12"/>
      <c r="E847" s="12"/>
      <c r="F847" s="12"/>
      <c r="G847" s="11"/>
      <c r="H847" s="11"/>
      <c r="I847" s="11"/>
      <c r="J847" s="11"/>
      <c r="K847" s="11"/>
      <c r="L847" s="12"/>
      <c r="M847" s="11"/>
      <c r="N847" s="12"/>
      <c r="O847" s="12"/>
      <c r="P847" s="11"/>
      <c r="Q847" s="11"/>
      <c r="R847" s="15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5">
      <c r="A848" s="10"/>
      <c r="B848" s="11"/>
      <c r="C848" s="11"/>
      <c r="D848" s="12"/>
      <c r="E848" s="12"/>
      <c r="F848" s="12"/>
      <c r="G848" s="11"/>
      <c r="H848" s="11"/>
      <c r="I848" s="11"/>
      <c r="J848" s="11"/>
      <c r="K848" s="11"/>
      <c r="L848" s="12"/>
      <c r="M848" s="11"/>
      <c r="N848" s="12"/>
      <c r="O848" s="12"/>
      <c r="P848" s="11"/>
      <c r="Q848" s="11"/>
      <c r="R848" s="15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5">
      <c r="A849" s="10"/>
      <c r="B849" s="11"/>
      <c r="C849" s="11"/>
      <c r="D849" s="12"/>
      <c r="E849" s="12"/>
      <c r="F849" s="12"/>
      <c r="G849" s="11"/>
      <c r="H849" s="11"/>
      <c r="I849" s="11"/>
      <c r="J849" s="11"/>
      <c r="K849" s="11"/>
      <c r="L849" s="12"/>
      <c r="M849" s="11"/>
      <c r="N849" s="12"/>
      <c r="O849" s="12"/>
      <c r="P849" s="11"/>
      <c r="Q849" s="11"/>
      <c r="R849" s="15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5">
      <c r="A850" s="10"/>
      <c r="B850" s="11"/>
      <c r="C850" s="11"/>
      <c r="D850" s="12"/>
      <c r="E850" s="12"/>
      <c r="F850" s="12"/>
      <c r="G850" s="11"/>
      <c r="H850" s="11"/>
      <c r="I850" s="11"/>
      <c r="J850" s="11"/>
      <c r="K850" s="11"/>
      <c r="L850" s="12"/>
      <c r="M850" s="11"/>
      <c r="N850" s="12"/>
      <c r="O850" s="12"/>
      <c r="P850" s="11"/>
      <c r="Q850" s="11"/>
      <c r="R850" s="15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5">
      <c r="A851" s="10"/>
      <c r="B851" s="11"/>
      <c r="C851" s="11"/>
      <c r="D851" s="12"/>
      <c r="E851" s="12"/>
      <c r="F851" s="12"/>
      <c r="G851" s="11"/>
      <c r="H851" s="11"/>
      <c r="I851" s="11"/>
      <c r="J851" s="11"/>
      <c r="K851" s="11"/>
      <c r="L851" s="12"/>
      <c r="M851" s="11"/>
      <c r="N851" s="12"/>
      <c r="O851" s="12"/>
      <c r="P851" s="11"/>
      <c r="Q851" s="11"/>
      <c r="R851" s="15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5">
      <c r="A852" s="10"/>
      <c r="B852" s="11"/>
      <c r="C852" s="11"/>
      <c r="D852" s="12"/>
      <c r="E852" s="12"/>
      <c r="F852" s="12"/>
      <c r="G852" s="11"/>
      <c r="H852" s="11"/>
      <c r="I852" s="11"/>
      <c r="J852" s="11"/>
      <c r="K852" s="11"/>
      <c r="L852" s="12"/>
      <c r="M852" s="11"/>
      <c r="N852" s="12"/>
      <c r="O852" s="12"/>
      <c r="P852" s="11"/>
      <c r="Q852" s="11"/>
      <c r="R852" s="15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5">
      <c r="A853" s="10"/>
      <c r="B853" s="11"/>
      <c r="C853" s="11"/>
      <c r="D853" s="12"/>
      <c r="E853" s="12"/>
      <c r="F853" s="12"/>
      <c r="G853" s="11"/>
      <c r="H853" s="11"/>
      <c r="I853" s="11"/>
      <c r="J853" s="11"/>
      <c r="K853" s="11"/>
      <c r="L853" s="12"/>
      <c r="M853" s="11"/>
      <c r="N853" s="12"/>
      <c r="O853" s="12"/>
      <c r="P853" s="11"/>
      <c r="Q853" s="11"/>
      <c r="R853" s="15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5">
      <c r="A854" s="10"/>
      <c r="B854" s="11"/>
      <c r="C854" s="11"/>
      <c r="D854" s="12"/>
      <c r="E854" s="12"/>
      <c r="F854" s="12"/>
      <c r="G854" s="11"/>
      <c r="H854" s="11"/>
      <c r="I854" s="11"/>
      <c r="J854" s="11"/>
      <c r="K854" s="11"/>
      <c r="L854" s="12"/>
      <c r="M854" s="11"/>
      <c r="N854" s="12"/>
      <c r="O854" s="12"/>
      <c r="P854" s="11"/>
      <c r="Q854" s="11"/>
      <c r="R854" s="15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5">
      <c r="A855" s="10"/>
      <c r="B855" s="11"/>
      <c r="C855" s="11"/>
      <c r="D855" s="12"/>
      <c r="E855" s="12"/>
      <c r="F855" s="12"/>
      <c r="G855" s="11"/>
      <c r="H855" s="11"/>
      <c r="I855" s="11"/>
      <c r="J855" s="11"/>
      <c r="K855" s="11"/>
      <c r="L855" s="12"/>
      <c r="M855" s="11"/>
      <c r="N855" s="12"/>
      <c r="O855" s="12"/>
      <c r="P855" s="11"/>
      <c r="Q855" s="11"/>
      <c r="R855" s="15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5">
      <c r="A856" s="10"/>
      <c r="B856" s="11"/>
      <c r="C856" s="11"/>
      <c r="D856" s="12"/>
      <c r="E856" s="12"/>
      <c r="F856" s="12"/>
      <c r="G856" s="11"/>
      <c r="H856" s="11"/>
      <c r="I856" s="11"/>
      <c r="J856" s="11"/>
      <c r="K856" s="11"/>
      <c r="L856" s="12"/>
      <c r="M856" s="11"/>
      <c r="N856" s="12"/>
      <c r="O856" s="12"/>
      <c r="P856" s="11"/>
      <c r="Q856" s="11"/>
      <c r="R856" s="15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5">
      <c r="A857" s="10"/>
      <c r="B857" s="11"/>
      <c r="C857" s="11"/>
      <c r="D857" s="12"/>
      <c r="E857" s="12"/>
      <c r="F857" s="12"/>
      <c r="G857" s="11"/>
      <c r="H857" s="11"/>
      <c r="I857" s="11"/>
      <c r="J857" s="11"/>
      <c r="K857" s="11"/>
      <c r="L857" s="12"/>
      <c r="M857" s="11"/>
      <c r="N857" s="12"/>
      <c r="O857" s="12"/>
      <c r="P857" s="11"/>
      <c r="Q857" s="11"/>
      <c r="R857" s="15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5">
      <c r="A858" s="10"/>
      <c r="B858" s="11"/>
      <c r="C858" s="11"/>
      <c r="D858" s="12"/>
      <c r="E858" s="12"/>
      <c r="F858" s="12"/>
      <c r="G858" s="11"/>
      <c r="H858" s="11"/>
      <c r="I858" s="11"/>
      <c r="J858" s="11"/>
      <c r="K858" s="11"/>
      <c r="L858" s="12"/>
      <c r="M858" s="11"/>
      <c r="N858" s="12"/>
      <c r="O858" s="12"/>
      <c r="P858" s="11"/>
      <c r="Q858" s="11"/>
      <c r="R858" s="15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5">
      <c r="A859" s="10"/>
      <c r="B859" s="11"/>
      <c r="C859" s="11"/>
      <c r="D859" s="12"/>
      <c r="E859" s="12"/>
      <c r="F859" s="12"/>
      <c r="G859" s="11"/>
      <c r="H859" s="11"/>
      <c r="I859" s="11"/>
      <c r="J859" s="11"/>
      <c r="K859" s="11"/>
      <c r="L859" s="12"/>
      <c r="M859" s="11"/>
      <c r="N859" s="12"/>
      <c r="O859" s="12"/>
      <c r="P859" s="11"/>
      <c r="Q859" s="11"/>
      <c r="R859" s="15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5">
      <c r="A860" s="10"/>
      <c r="B860" s="11"/>
      <c r="C860" s="11"/>
      <c r="D860" s="12"/>
      <c r="E860" s="12"/>
      <c r="F860" s="12"/>
      <c r="G860" s="11"/>
      <c r="H860" s="11"/>
      <c r="I860" s="11"/>
      <c r="J860" s="11"/>
      <c r="K860" s="11"/>
      <c r="L860" s="12"/>
      <c r="M860" s="11"/>
      <c r="N860" s="12"/>
      <c r="O860" s="12"/>
      <c r="P860" s="11"/>
      <c r="Q860" s="11"/>
      <c r="R860" s="15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5">
      <c r="A861" s="10"/>
      <c r="B861" s="11"/>
      <c r="C861" s="11"/>
      <c r="D861" s="12"/>
      <c r="E861" s="12"/>
      <c r="F861" s="12"/>
      <c r="G861" s="11"/>
      <c r="H861" s="11"/>
      <c r="I861" s="11"/>
      <c r="J861" s="11"/>
      <c r="K861" s="11"/>
      <c r="L861" s="12"/>
      <c r="M861" s="11"/>
      <c r="N861" s="12"/>
      <c r="O861" s="12"/>
      <c r="P861" s="11"/>
      <c r="Q861" s="11"/>
      <c r="R861" s="15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5">
      <c r="A862" s="10"/>
      <c r="B862" s="11"/>
      <c r="C862" s="11"/>
      <c r="D862" s="12"/>
      <c r="E862" s="12"/>
      <c r="F862" s="12"/>
      <c r="G862" s="11"/>
      <c r="H862" s="11"/>
      <c r="I862" s="11"/>
      <c r="J862" s="11"/>
      <c r="K862" s="11"/>
      <c r="L862" s="12"/>
      <c r="M862" s="11"/>
      <c r="N862" s="12"/>
      <c r="O862" s="12"/>
      <c r="P862" s="11"/>
      <c r="Q862" s="11"/>
      <c r="R862" s="15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5">
      <c r="A863" s="10"/>
      <c r="B863" s="11"/>
      <c r="C863" s="11"/>
      <c r="D863" s="12"/>
      <c r="E863" s="12"/>
      <c r="F863" s="12"/>
      <c r="G863" s="11"/>
      <c r="H863" s="11"/>
      <c r="I863" s="11"/>
      <c r="J863" s="11"/>
      <c r="K863" s="11"/>
      <c r="L863" s="12"/>
      <c r="M863" s="11"/>
      <c r="N863" s="12"/>
      <c r="O863" s="12"/>
      <c r="P863" s="11"/>
      <c r="Q863" s="11"/>
      <c r="R863" s="15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5">
      <c r="A864" s="10"/>
      <c r="B864" s="11"/>
      <c r="C864" s="11"/>
      <c r="D864" s="12"/>
      <c r="E864" s="12"/>
      <c r="F864" s="12"/>
      <c r="G864" s="11"/>
      <c r="H864" s="11"/>
      <c r="I864" s="11"/>
      <c r="J864" s="11"/>
      <c r="K864" s="11"/>
      <c r="L864" s="12"/>
      <c r="M864" s="11"/>
      <c r="N864" s="12"/>
      <c r="O864" s="12"/>
      <c r="P864" s="11"/>
      <c r="Q864" s="11"/>
      <c r="R864" s="15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5">
      <c r="A865" s="10"/>
      <c r="B865" s="11"/>
      <c r="C865" s="11"/>
      <c r="D865" s="12"/>
      <c r="E865" s="12"/>
      <c r="F865" s="12"/>
      <c r="G865" s="11"/>
      <c r="H865" s="11"/>
      <c r="I865" s="11"/>
      <c r="J865" s="11"/>
      <c r="K865" s="11"/>
      <c r="L865" s="12"/>
      <c r="M865" s="11"/>
      <c r="N865" s="12"/>
      <c r="O865" s="12"/>
      <c r="P865" s="11"/>
      <c r="Q865" s="11"/>
      <c r="R865" s="15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5">
      <c r="A866" s="10"/>
      <c r="B866" s="11"/>
      <c r="C866" s="11"/>
      <c r="D866" s="12"/>
      <c r="E866" s="12"/>
      <c r="F866" s="12"/>
      <c r="G866" s="11"/>
      <c r="H866" s="11"/>
      <c r="I866" s="11"/>
      <c r="J866" s="11"/>
      <c r="K866" s="11"/>
      <c r="L866" s="12"/>
      <c r="M866" s="11"/>
      <c r="N866" s="12"/>
      <c r="O866" s="12"/>
      <c r="P866" s="11"/>
      <c r="Q866" s="11"/>
      <c r="R866" s="15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5">
      <c r="A867" s="10"/>
      <c r="B867" s="11"/>
      <c r="C867" s="11"/>
      <c r="D867" s="12"/>
      <c r="E867" s="12"/>
      <c r="F867" s="12"/>
      <c r="G867" s="11"/>
      <c r="H867" s="11"/>
      <c r="I867" s="11"/>
      <c r="J867" s="11"/>
      <c r="K867" s="11"/>
      <c r="L867" s="12"/>
      <c r="M867" s="11"/>
      <c r="N867" s="12"/>
      <c r="O867" s="12"/>
      <c r="P867" s="11"/>
      <c r="Q867" s="11"/>
      <c r="R867" s="15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5">
      <c r="A868" s="10"/>
      <c r="B868" s="11"/>
      <c r="C868" s="11"/>
      <c r="D868" s="12"/>
      <c r="E868" s="12"/>
      <c r="F868" s="12"/>
      <c r="G868" s="11"/>
      <c r="H868" s="11"/>
      <c r="I868" s="11"/>
      <c r="J868" s="11"/>
      <c r="K868" s="11"/>
      <c r="L868" s="12"/>
      <c r="M868" s="11"/>
      <c r="N868" s="12"/>
      <c r="O868" s="12"/>
      <c r="P868" s="11"/>
      <c r="Q868" s="11"/>
      <c r="R868" s="15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5">
      <c r="A869" s="10"/>
      <c r="B869" s="11"/>
      <c r="C869" s="11"/>
      <c r="D869" s="12"/>
      <c r="E869" s="12"/>
      <c r="F869" s="12"/>
      <c r="G869" s="11"/>
      <c r="H869" s="11"/>
      <c r="I869" s="11"/>
      <c r="J869" s="11"/>
      <c r="K869" s="11"/>
      <c r="L869" s="12"/>
      <c r="M869" s="11"/>
      <c r="N869" s="12"/>
      <c r="O869" s="12"/>
      <c r="P869" s="11"/>
      <c r="Q869" s="11"/>
      <c r="R869" s="15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5">
      <c r="A870" s="10"/>
      <c r="B870" s="11"/>
      <c r="C870" s="11"/>
      <c r="D870" s="12"/>
      <c r="E870" s="12"/>
      <c r="F870" s="12"/>
      <c r="G870" s="11"/>
      <c r="H870" s="11"/>
      <c r="I870" s="11"/>
      <c r="J870" s="11"/>
      <c r="K870" s="11"/>
      <c r="L870" s="12"/>
      <c r="M870" s="11"/>
      <c r="N870" s="12"/>
      <c r="O870" s="12"/>
      <c r="P870" s="11"/>
      <c r="Q870" s="11"/>
      <c r="R870" s="15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5">
      <c r="A871" s="10"/>
      <c r="B871" s="11"/>
      <c r="C871" s="11"/>
      <c r="D871" s="12"/>
      <c r="E871" s="12"/>
      <c r="F871" s="12"/>
      <c r="G871" s="11"/>
      <c r="H871" s="11"/>
      <c r="I871" s="11"/>
      <c r="J871" s="11"/>
      <c r="K871" s="11"/>
      <c r="L871" s="12"/>
      <c r="M871" s="11"/>
      <c r="N871" s="12"/>
      <c r="O871" s="12"/>
      <c r="P871" s="11"/>
      <c r="Q871" s="11"/>
      <c r="R871" s="15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5">
      <c r="A872" s="10"/>
      <c r="B872" s="11"/>
      <c r="C872" s="11"/>
      <c r="D872" s="12"/>
      <c r="E872" s="12"/>
      <c r="F872" s="12"/>
      <c r="G872" s="11"/>
      <c r="H872" s="11"/>
      <c r="I872" s="11"/>
      <c r="J872" s="11"/>
      <c r="K872" s="11"/>
      <c r="L872" s="12"/>
      <c r="M872" s="11"/>
      <c r="N872" s="12"/>
      <c r="O872" s="12"/>
      <c r="P872" s="11"/>
      <c r="Q872" s="11"/>
      <c r="R872" s="15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5">
      <c r="A873" s="10"/>
      <c r="B873" s="11"/>
      <c r="C873" s="11"/>
      <c r="D873" s="12"/>
      <c r="E873" s="12"/>
      <c r="F873" s="12"/>
      <c r="G873" s="11"/>
      <c r="H873" s="11"/>
      <c r="I873" s="11"/>
      <c r="J873" s="11"/>
      <c r="K873" s="11"/>
      <c r="L873" s="12"/>
      <c r="M873" s="11"/>
      <c r="N873" s="12"/>
      <c r="O873" s="12"/>
      <c r="P873" s="11"/>
      <c r="Q873" s="11"/>
      <c r="R873" s="15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5">
      <c r="A874" s="10"/>
      <c r="B874" s="11"/>
      <c r="C874" s="11"/>
      <c r="D874" s="12"/>
      <c r="E874" s="12"/>
      <c r="F874" s="12"/>
      <c r="G874" s="11"/>
      <c r="H874" s="11"/>
      <c r="I874" s="11"/>
      <c r="J874" s="11"/>
      <c r="K874" s="11"/>
      <c r="L874" s="12"/>
      <c r="M874" s="11"/>
      <c r="N874" s="12"/>
      <c r="O874" s="12"/>
      <c r="P874" s="11"/>
      <c r="Q874" s="11"/>
      <c r="R874" s="15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5">
      <c r="A875" s="10"/>
      <c r="B875" s="11"/>
      <c r="C875" s="11"/>
      <c r="D875" s="12"/>
      <c r="E875" s="12"/>
      <c r="F875" s="12"/>
      <c r="G875" s="11"/>
      <c r="H875" s="11"/>
      <c r="I875" s="11"/>
      <c r="J875" s="11"/>
      <c r="K875" s="11"/>
      <c r="L875" s="12"/>
      <c r="M875" s="11"/>
      <c r="N875" s="12"/>
      <c r="O875" s="12"/>
      <c r="P875" s="11"/>
      <c r="Q875" s="11"/>
      <c r="R875" s="15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5">
      <c r="A876" s="10"/>
      <c r="B876" s="11"/>
      <c r="C876" s="11"/>
      <c r="D876" s="12"/>
      <c r="E876" s="12"/>
      <c r="F876" s="12"/>
      <c r="G876" s="11"/>
      <c r="H876" s="11"/>
      <c r="I876" s="11"/>
      <c r="J876" s="11"/>
      <c r="K876" s="11"/>
      <c r="L876" s="12"/>
      <c r="M876" s="11"/>
      <c r="N876" s="12"/>
      <c r="O876" s="12"/>
      <c r="P876" s="11"/>
      <c r="Q876" s="11"/>
      <c r="R876" s="15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5">
      <c r="A877" s="10"/>
      <c r="B877" s="11"/>
      <c r="C877" s="11"/>
      <c r="D877" s="12"/>
      <c r="E877" s="12"/>
      <c r="F877" s="12"/>
      <c r="G877" s="11"/>
      <c r="H877" s="11"/>
      <c r="I877" s="11"/>
      <c r="J877" s="11"/>
      <c r="K877" s="11"/>
      <c r="L877" s="12"/>
      <c r="M877" s="11"/>
      <c r="N877" s="12"/>
      <c r="O877" s="12"/>
      <c r="P877" s="11"/>
      <c r="Q877" s="11"/>
      <c r="R877" s="15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5">
      <c r="A878" s="10"/>
      <c r="B878" s="11"/>
      <c r="C878" s="11"/>
      <c r="D878" s="12"/>
      <c r="E878" s="12"/>
      <c r="F878" s="12"/>
      <c r="G878" s="11"/>
      <c r="H878" s="11"/>
      <c r="I878" s="11"/>
      <c r="J878" s="11"/>
      <c r="K878" s="11"/>
      <c r="L878" s="12"/>
      <c r="M878" s="11"/>
      <c r="N878" s="12"/>
      <c r="O878" s="12"/>
      <c r="P878" s="11"/>
      <c r="Q878" s="11"/>
      <c r="R878" s="15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5">
      <c r="A879" s="10"/>
      <c r="B879" s="11"/>
      <c r="C879" s="11"/>
      <c r="D879" s="12"/>
      <c r="E879" s="12"/>
      <c r="F879" s="12"/>
      <c r="G879" s="11"/>
      <c r="H879" s="11"/>
      <c r="I879" s="11"/>
      <c r="J879" s="11"/>
      <c r="K879" s="11"/>
      <c r="L879" s="12"/>
      <c r="M879" s="11"/>
      <c r="N879" s="12"/>
      <c r="O879" s="12"/>
      <c r="P879" s="11"/>
      <c r="Q879" s="11"/>
      <c r="R879" s="15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5">
      <c r="A880" s="10"/>
      <c r="B880" s="11"/>
      <c r="C880" s="11"/>
      <c r="D880" s="12"/>
      <c r="E880" s="12"/>
      <c r="F880" s="12"/>
      <c r="G880" s="11"/>
      <c r="H880" s="11"/>
      <c r="I880" s="11"/>
      <c r="J880" s="11"/>
      <c r="K880" s="11"/>
      <c r="L880" s="12"/>
      <c r="M880" s="11"/>
      <c r="N880" s="12"/>
      <c r="O880" s="12"/>
      <c r="P880" s="11"/>
      <c r="Q880" s="11"/>
      <c r="R880" s="15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5">
      <c r="A881" s="10"/>
      <c r="B881" s="11"/>
      <c r="C881" s="11"/>
      <c r="D881" s="12"/>
      <c r="E881" s="12"/>
      <c r="F881" s="12"/>
      <c r="G881" s="11"/>
      <c r="H881" s="11"/>
      <c r="I881" s="11"/>
      <c r="J881" s="11"/>
      <c r="K881" s="11"/>
      <c r="L881" s="12"/>
      <c r="M881" s="11"/>
      <c r="N881" s="12"/>
      <c r="O881" s="12"/>
      <c r="P881" s="11"/>
      <c r="Q881" s="11"/>
      <c r="R881" s="15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5">
      <c r="A882" s="10"/>
      <c r="B882" s="11"/>
      <c r="C882" s="11"/>
      <c r="D882" s="12"/>
      <c r="E882" s="12"/>
      <c r="F882" s="12"/>
      <c r="G882" s="11"/>
      <c r="H882" s="11"/>
      <c r="I882" s="11"/>
      <c r="J882" s="11"/>
      <c r="K882" s="11"/>
      <c r="L882" s="12"/>
      <c r="M882" s="11"/>
      <c r="N882" s="12"/>
      <c r="O882" s="12"/>
      <c r="P882" s="11"/>
      <c r="Q882" s="11"/>
      <c r="R882" s="15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5">
      <c r="A883" s="10"/>
      <c r="B883" s="11"/>
      <c r="C883" s="11"/>
      <c r="D883" s="12"/>
      <c r="E883" s="12"/>
      <c r="F883" s="12"/>
      <c r="G883" s="11"/>
      <c r="H883" s="11"/>
      <c r="I883" s="11"/>
      <c r="J883" s="11"/>
      <c r="K883" s="11"/>
      <c r="L883" s="12"/>
      <c r="M883" s="11"/>
      <c r="N883" s="12"/>
      <c r="O883" s="12"/>
      <c r="P883" s="11"/>
      <c r="Q883" s="11"/>
      <c r="R883" s="15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5">
      <c r="A884" s="10"/>
      <c r="B884" s="11"/>
      <c r="C884" s="11"/>
      <c r="D884" s="12"/>
      <c r="E884" s="12"/>
      <c r="F884" s="12"/>
      <c r="G884" s="11"/>
      <c r="H884" s="11"/>
      <c r="I884" s="11"/>
      <c r="J884" s="11"/>
      <c r="K884" s="11"/>
      <c r="L884" s="12"/>
      <c r="M884" s="11"/>
      <c r="N884" s="12"/>
      <c r="O884" s="12"/>
      <c r="P884" s="11"/>
      <c r="Q884" s="11"/>
      <c r="R884" s="15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5">
      <c r="A885" s="10"/>
      <c r="B885" s="11"/>
      <c r="C885" s="11"/>
      <c r="D885" s="12"/>
      <c r="E885" s="12"/>
      <c r="F885" s="12"/>
      <c r="G885" s="11"/>
      <c r="H885" s="11"/>
      <c r="I885" s="11"/>
      <c r="J885" s="11"/>
      <c r="K885" s="11"/>
      <c r="L885" s="12"/>
      <c r="M885" s="11"/>
      <c r="N885" s="12"/>
      <c r="O885" s="12"/>
      <c r="P885" s="11"/>
      <c r="Q885" s="11"/>
      <c r="R885" s="15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5">
      <c r="A886" s="10"/>
      <c r="B886" s="11"/>
      <c r="C886" s="11"/>
      <c r="D886" s="12"/>
      <c r="E886" s="12"/>
      <c r="F886" s="12"/>
      <c r="G886" s="11"/>
      <c r="H886" s="11"/>
      <c r="I886" s="11"/>
      <c r="J886" s="11"/>
      <c r="K886" s="11"/>
      <c r="L886" s="12"/>
      <c r="M886" s="11"/>
      <c r="N886" s="12"/>
      <c r="O886" s="12"/>
      <c r="P886" s="11"/>
      <c r="Q886" s="11"/>
      <c r="R886" s="15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5">
      <c r="A887" s="10"/>
      <c r="B887" s="11"/>
      <c r="C887" s="11"/>
      <c r="D887" s="12"/>
      <c r="E887" s="12"/>
      <c r="F887" s="12"/>
      <c r="G887" s="11"/>
      <c r="H887" s="11"/>
      <c r="I887" s="11"/>
      <c r="J887" s="11"/>
      <c r="K887" s="11"/>
      <c r="L887" s="12"/>
      <c r="M887" s="11"/>
      <c r="N887" s="12"/>
      <c r="O887" s="12"/>
      <c r="P887" s="11"/>
      <c r="Q887" s="11"/>
      <c r="R887" s="15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5">
      <c r="A888" s="10"/>
      <c r="B888" s="11"/>
      <c r="C888" s="11"/>
      <c r="D888" s="12"/>
      <c r="E888" s="12"/>
      <c r="F888" s="12"/>
      <c r="G888" s="11"/>
      <c r="H888" s="11"/>
      <c r="I888" s="11"/>
      <c r="J888" s="11"/>
      <c r="K888" s="11"/>
      <c r="L888" s="12"/>
      <c r="M888" s="11"/>
      <c r="N888" s="12"/>
      <c r="O888" s="12"/>
      <c r="P888" s="11"/>
      <c r="Q888" s="11"/>
      <c r="R888" s="15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5">
      <c r="A889" s="10"/>
      <c r="B889" s="11"/>
      <c r="C889" s="11"/>
      <c r="D889" s="12"/>
      <c r="E889" s="12"/>
      <c r="F889" s="12"/>
      <c r="G889" s="11"/>
      <c r="H889" s="11"/>
      <c r="I889" s="11"/>
      <c r="J889" s="11"/>
      <c r="K889" s="11"/>
      <c r="L889" s="12"/>
      <c r="M889" s="11"/>
      <c r="N889" s="12"/>
      <c r="O889" s="12"/>
      <c r="P889" s="11"/>
      <c r="Q889" s="11"/>
      <c r="R889" s="15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5">
      <c r="A890" s="10"/>
      <c r="B890" s="11"/>
      <c r="C890" s="11"/>
      <c r="D890" s="12"/>
      <c r="E890" s="12"/>
      <c r="F890" s="12"/>
      <c r="G890" s="11"/>
      <c r="H890" s="11"/>
      <c r="I890" s="11"/>
      <c r="J890" s="11"/>
      <c r="K890" s="11"/>
      <c r="L890" s="12"/>
      <c r="M890" s="11"/>
      <c r="N890" s="12"/>
      <c r="O890" s="12"/>
      <c r="P890" s="11"/>
      <c r="Q890" s="11"/>
      <c r="R890" s="15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5">
      <c r="A891" s="10"/>
      <c r="B891" s="11"/>
      <c r="C891" s="11"/>
      <c r="D891" s="12"/>
      <c r="E891" s="12"/>
      <c r="F891" s="12"/>
      <c r="G891" s="11"/>
      <c r="H891" s="11"/>
      <c r="I891" s="11"/>
      <c r="J891" s="11"/>
      <c r="K891" s="11"/>
      <c r="L891" s="12"/>
      <c r="M891" s="11"/>
      <c r="N891" s="12"/>
      <c r="O891" s="12"/>
      <c r="P891" s="11"/>
      <c r="Q891" s="11"/>
      <c r="R891" s="15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5">
      <c r="A892" s="10"/>
      <c r="B892" s="11"/>
      <c r="C892" s="11"/>
      <c r="D892" s="12"/>
      <c r="E892" s="12"/>
      <c r="F892" s="12"/>
      <c r="G892" s="11"/>
      <c r="H892" s="11"/>
      <c r="I892" s="11"/>
      <c r="J892" s="11"/>
      <c r="K892" s="11"/>
      <c r="L892" s="12"/>
      <c r="M892" s="11"/>
      <c r="N892" s="12"/>
      <c r="O892" s="12"/>
      <c r="P892" s="11"/>
      <c r="Q892" s="11"/>
      <c r="R892" s="15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5">
      <c r="A893" s="10"/>
      <c r="B893" s="11"/>
      <c r="C893" s="11"/>
      <c r="D893" s="12"/>
      <c r="E893" s="12"/>
      <c r="F893" s="12"/>
      <c r="G893" s="11"/>
      <c r="H893" s="11"/>
      <c r="I893" s="11"/>
      <c r="J893" s="11"/>
      <c r="K893" s="11"/>
      <c r="L893" s="12"/>
      <c r="M893" s="11"/>
      <c r="N893" s="12"/>
      <c r="O893" s="12"/>
      <c r="P893" s="11"/>
      <c r="Q893" s="11"/>
      <c r="R893" s="15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5">
      <c r="A894" s="10"/>
      <c r="B894" s="11"/>
      <c r="C894" s="11"/>
      <c r="D894" s="12"/>
      <c r="E894" s="12"/>
      <c r="F894" s="12"/>
      <c r="G894" s="11"/>
      <c r="H894" s="11"/>
      <c r="I894" s="11"/>
      <c r="J894" s="11"/>
      <c r="K894" s="11"/>
      <c r="L894" s="12"/>
      <c r="M894" s="11"/>
      <c r="N894" s="12"/>
      <c r="O894" s="12"/>
      <c r="P894" s="11"/>
      <c r="Q894" s="11"/>
      <c r="R894" s="15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5">
      <c r="A895" s="10"/>
      <c r="B895" s="11"/>
      <c r="C895" s="11"/>
      <c r="D895" s="12"/>
      <c r="E895" s="12"/>
      <c r="F895" s="12"/>
      <c r="G895" s="11"/>
      <c r="H895" s="11"/>
      <c r="I895" s="11"/>
      <c r="J895" s="11"/>
      <c r="K895" s="11"/>
      <c r="L895" s="12"/>
      <c r="M895" s="11"/>
      <c r="N895" s="12"/>
      <c r="O895" s="12"/>
      <c r="P895" s="11"/>
      <c r="Q895" s="11"/>
      <c r="R895" s="15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5">
      <c r="A896" s="10"/>
      <c r="B896" s="11"/>
      <c r="C896" s="11"/>
      <c r="D896" s="12"/>
      <c r="E896" s="12"/>
      <c r="F896" s="12"/>
      <c r="G896" s="11"/>
      <c r="H896" s="11"/>
      <c r="I896" s="11"/>
      <c r="J896" s="11"/>
      <c r="K896" s="11"/>
      <c r="L896" s="12"/>
      <c r="M896" s="11"/>
      <c r="N896" s="12"/>
      <c r="O896" s="12"/>
      <c r="P896" s="11"/>
      <c r="Q896" s="11"/>
      <c r="R896" s="15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5">
      <c r="A897" s="10"/>
      <c r="B897" s="11"/>
      <c r="C897" s="11"/>
      <c r="D897" s="12"/>
      <c r="E897" s="12"/>
      <c r="F897" s="12"/>
      <c r="G897" s="11"/>
      <c r="H897" s="11"/>
      <c r="I897" s="11"/>
      <c r="J897" s="11"/>
      <c r="K897" s="11"/>
      <c r="L897" s="12"/>
      <c r="M897" s="11"/>
      <c r="N897" s="12"/>
      <c r="O897" s="12"/>
      <c r="P897" s="11"/>
      <c r="Q897" s="11"/>
      <c r="R897" s="15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5">
      <c r="A898" s="10"/>
      <c r="B898" s="11"/>
      <c r="C898" s="11"/>
      <c r="D898" s="12"/>
      <c r="E898" s="12"/>
      <c r="F898" s="12"/>
      <c r="G898" s="11"/>
      <c r="H898" s="11"/>
      <c r="I898" s="11"/>
      <c r="J898" s="11"/>
      <c r="K898" s="11"/>
      <c r="L898" s="12"/>
      <c r="M898" s="11"/>
      <c r="N898" s="12"/>
      <c r="O898" s="12"/>
      <c r="P898" s="11"/>
      <c r="Q898" s="11"/>
      <c r="R898" s="15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5">
      <c r="A899" s="10"/>
      <c r="B899" s="11"/>
      <c r="C899" s="11"/>
      <c r="D899" s="12"/>
      <c r="E899" s="12"/>
      <c r="F899" s="12"/>
      <c r="G899" s="11"/>
      <c r="H899" s="11"/>
      <c r="I899" s="11"/>
      <c r="J899" s="11"/>
      <c r="K899" s="11"/>
      <c r="L899" s="12"/>
      <c r="M899" s="11"/>
      <c r="N899" s="12"/>
      <c r="O899" s="12"/>
      <c r="P899" s="11"/>
      <c r="Q899" s="11"/>
      <c r="R899" s="15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5">
      <c r="A900" s="10"/>
      <c r="B900" s="11"/>
      <c r="C900" s="11"/>
      <c r="D900" s="12"/>
      <c r="E900" s="12"/>
      <c r="F900" s="12"/>
      <c r="G900" s="11"/>
      <c r="H900" s="11"/>
      <c r="I900" s="11"/>
      <c r="J900" s="11"/>
      <c r="K900" s="11"/>
      <c r="L900" s="12"/>
      <c r="M900" s="11"/>
      <c r="N900" s="12"/>
      <c r="O900" s="12"/>
      <c r="P900" s="11"/>
      <c r="Q900" s="11"/>
      <c r="R900" s="15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5">
      <c r="A901" s="10"/>
      <c r="B901" s="11"/>
      <c r="C901" s="11"/>
      <c r="D901" s="12"/>
      <c r="E901" s="12"/>
      <c r="F901" s="12"/>
      <c r="G901" s="11"/>
      <c r="H901" s="11"/>
      <c r="I901" s="11"/>
      <c r="J901" s="11"/>
      <c r="K901" s="11"/>
      <c r="L901" s="12"/>
      <c r="M901" s="11"/>
      <c r="N901" s="12"/>
      <c r="O901" s="12"/>
      <c r="P901" s="11"/>
      <c r="Q901" s="11"/>
      <c r="R901" s="15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5">
      <c r="A902" s="10"/>
      <c r="B902" s="11"/>
      <c r="C902" s="11"/>
      <c r="D902" s="12"/>
      <c r="E902" s="12"/>
      <c r="F902" s="12"/>
      <c r="G902" s="11"/>
      <c r="H902" s="11"/>
      <c r="I902" s="11"/>
      <c r="J902" s="11"/>
      <c r="K902" s="11"/>
      <c r="L902" s="12"/>
      <c r="M902" s="11"/>
      <c r="N902" s="12"/>
      <c r="O902" s="12"/>
      <c r="P902" s="11"/>
      <c r="Q902" s="11"/>
      <c r="R902" s="15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5">
      <c r="A903" s="10"/>
      <c r="B903" s="11"/>
      <c r="C903" s="11"/>
      <c r="D903" s="12"/>
      <c r="E903" s="12"/>
      <c r="F903" s="12"/>
      <c r="G903" s="11"/>
      <c r="H903" s="11"/>
      <c r="I903" s="11"/>
      <c r="J903" s="11"/>
      <c r="K903" s="11"/>
      <c r="L903" s="12"/>
      <c r="M903" s="11"/>
      <c r="N903" s="12"/>
      <c r="O903" s="12"/>
      <c r="P903" s="11"/>
      <c r="Q903" s="11"/>
      <c r="R903" s="15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5">
      <c r="A904" s="10"/>
      <c r="B904" s="11"/>
      <c r="C904" s="11"/>
      <c r="D904" s="12"/>
      <c r="E904" s="12"/>
      <c r="F904" s="12"/>
      <c r="G904" s="11"/>
      <c r="H904" s="11"/>
      <c r="I904" s="11"/>
      <c r="J904" s="11"/>
      <c r="K904" s="11"/>
      <c r="L904" s="12"/>
      <c r="M904" s="11"/>
      <c r="N904" s="12"/>
      <c r="O904" s="12"/>
      <c r="P904" s="11"/>
      <c r="Q904" s="11"/>
      <c r="R904" s="15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5">
      <c r="A905" s="10"/>
      <c r="B905" s="11"/>
      <c r="C905" s="11"/>
      <c r="D905" s="12"/>
      <c r="E905" s="12"/>
      <c r="F905" s="12"/>
      <c r="G905" s="11"/>
      <c r="H905" s="11"/>
      <c r="I905" s="11"/>
      <c r="J905" s="11"/>
      <c r="K905" s="11"/>
      <c r="L905" s="12"/>
      <c r="M905" s="11"/>
      <c r="N905" s="12"/>
      <c r="O905" s="12"/>
      <c r="P905" s="11"/>
      <c r="Q905" s="11"/>
      <c r="R905" s="15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5">
      <c r="A906" s="10"/>
      <c r="B906" s="11"/>
      <c r="C906" s="11"/>
      <c r="D906" s="12"/>
      <c r="E906" s="12"/>
      <c r="F906" s="12"/>
      <c r="G906" s="11"/>
      <c r="H906" s="11"/>
      <c r="I906" s="11"/>
      <c r="J906" s="11"/>
      <c r="K906" s="11"/>
      <c r="L906" s="12"/>
      <c r="M906" s="11"/>
      <c r="N906" s="12"/>
      <c r="O906" s="12"/>
      <c r="P906" s="11"/>
      <c r="Q906" s="11"/>
      <c r="R906" s="15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5">
      <c r="A907" s="10"/>
      <c r="B907" s="11"/>
      <c r="C907" s="11"/>
      <c r="D907" s="12"/>
      <c r="E907" s="12"/>
      <c r="F907" s="12"/>
      <c r="G907" s="11"/>
      <c r="H907" s="11"/>
      <c r="I907" s="11"/>
      <c r="J907" s="11"/>
      <c r="K907" s="11"/>
      <c r="L907" s="12"/>
      <c r="M907" s="11"/>
      <c r="N907" s="12"/>
      <c r="O907" s="12"/>
      <c r="P907" s="11"/>
      <c r="Q907" s="11"/>
      <c r="R907" s="15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5">
      <c r="A908" s="10"/>
      <c r="B908" s="11"/>
      <c r="C908" s="11"/>
      <c r="D908" s="12"/>
      <c r="E908" s="12"/>
      <c r="F908" s="12"/>
      <c r="G908" s="11"/>
      <c r="H908" s="11"/>
      <c r="I908" s="11"/>
      <c r="J908" s="11"/>
      <c r="K908" s="11"/>
      <c r="L908" s="12"/>
      <c r="M908" s="11"/>
      <c r="N908" s="12"/>
      <c r="O908" s="12"/>
      <c r="P908" s="11"/>
      <c r="Q908" s="11"/>
      <c r="R908" s="15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5">
      <c r="A909" s="10"/>
      <c r="B909" s="11"/>
      <c r="C909" s="11"/>
      <c r="D909" s="12"/>
      <c r="E909" s="12"/>
      <c r="F909" s="12"/>
      <c r="G909" s="11"/>
      <c r="H909" s="11"/>
      <c r="I909" s="11"/>
      <c r="J909" s="11"/>
      <c r="K909" s="11"/>
      <c r="L909" s="12"/>
      <c r="M909" s="11"/>
      <c r="N909" s="12"/>
      <c r="O909" s="12"/>
      <c r="P909" s="11"/>
      <c r="Q909" s="11"/>
      <c r="R909" s="15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5">
      <c r="A910" s="10"/>
      <c r="B910" s="11"/>
      <c r="C910" s="11"/>
      <c r="D910" s="12"/>
      <c r="E910" s="12"/>
      <c r="F910" s="12"/>
      <c r="G910" s="11"/>
      <c r="H910" s="11"/>
      <c r="I910" s="11"/>
      <c r="J910" s="11"/>
      <c r="K910" s="11"/>
      <c r="L910" s="12"/>
      <c r="M910" s="11"/>
      <c r="N910" s="12"/>
      <c r="O910" s="12"/>
      <c r="P910" s="11"/>
      <c r="Q910" s="11"/>
      <c r="R910" s="15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5">
      <c r="A911" s="10"/>
      <c r="B911" s="11"/>
      <c r="C911" s="11"/>
      <c r="D911" s="12"/>
      <c r="E911" s="12"/>
      <c r="F911" s="12"/>
      <c r="G911" s="11"/>
      <c r="H911" s="11"/>
      <c r="I911" s="11"/>
      <c r="J911" s="11"/>
      <c r="K911" s="11"/>
      <c r="L911" s="12"/>
      <c r="M911" s="11"/>
      <c r="N911" s="12"/>
      <c r="O911" s="12"/>
      <c r="P911" s="11"/>
      <c r="Q911" s="11"/>
      <c r="R911" s="15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5">
      <c r="A912" s="10"/>
      <c r="B912" s="11"/>
      <c r="C912" s="11"/>
      <c r="D912" s="12"/>
      <c r="E912" s="12"/>
      <c r="F912" s="12"/>
      <c r="G912" s="11"/>
      <c r="H912" s="11"/>
      <c r="I912" s="11"/>
      <c r="J912" s="11"/>
      <c r="K912" s="11"/>
      <c r="L912" s="12"/>
      <c r="M912" s="11"/>
      <c r="N912" s="12"/>
      <c r="O912" s="12"/>
      <c r="P912" s="11"/>
      <c r="Q912" s="11"/>
      <c r="R912" s="15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5">
      <c r="A913" s="10"/>
      <c r="B913" s="11"/>
      <c r="C913" s="11"/>
      <c r="D913" s="12"/>
      <c r="E913" s="12"/>
      <c r="F913" s="12"/>
      <c r="G913" s="11"/>
      <c r="H913" s="11"/>
      <c r="I913" s="11"/>
      <c r="J913" s="11"/>
      <c r="K913" s="11"/>
      <c r="L913" s="12"/>
      <c r="M913" s="11"/>
      <c r="N913" s="12"/>
      <c r="O913" s="12"/>
      <c r="P913" s="11"/>
      <c r="Q913" s="11"/>
      <c r="R913" s="15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5">
      <c r="A914" s="10"/>
      <c r="B914" s="11"/>
      <c r="C914" s="11"/>
      <c r="D914" s="12"/>
      <c r="E914" s="12"/>
      <c r="F914" s="12"/>
      <c r="G914" s="11"/>
      <c r="H914" s="11"/>
      <c r="I914" s="11"/>
      <c r="J914" s="11"/>
      <c r="K914" s="11"/>
      <c r="L914" s="12"/>
      <c r="M914" s="11"/>
      <c r="N914" s="12"/>
      <c r="O914" s="12"/>
      <c r="P914" s="11"/>
      <c r="Q914" s="11"/>
      <c r="R914" s="15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5">
      <c r="A915" s="10"/>
      <c r="B915" s="11"/>
      <c r="C915" s="11"/>
      <c r="D915" s="12"/>
      <c r="E915" s="12"/>
      <c r="F915" s="12"/>
      <c r="G915" s="11"/>
      <c r="H915" s="11"/>
      <c r="I915" s="11"/>
      <c r="J915" s="11"/>
      <c r="K915" s="11"/>
      <c r="L915" s="12"/>
      <c r="M915" s="11"/>
      <c r="N915" s="12"/>
      <c r="O915" s="12"/>
      <c r="P915" s="11"/>
      <c r="Q915" s="11"/>
      <c r="R915" s="15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5">
      <c r="A916" s="10"/>
      <c r="B916" s="11"/>
      <c r="C916" s="11"/>
      <c r="D916" s="12"/>
      <c r="E916" s="12"/>
      <c r="F916" s="12"/>
      <c r="G916" s="11"/>
      <c r="H916" s="11"/>
      <c r="I916" s="11"/>
      <c r="J916" s="11"/>
      <c r="K916" s="11"/>
      <c r="L916" s="12"/>
      <c r="M916" s="11"/>
      <c r="N916" s="12"/>
      <c r="O916" s="12"/>
      <c r="P916" s="11"/>
      <c r="Q916" s="11"/>
      <c r="R916" s="15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5">
      <c r="A917" s="10"/>
      <c r="B917" s="11"/>
      <c r="C917" s="11"/>
      <c r="D917" s="12"/>
      <c r="E917" s="12"/>
      <c r="F917" s="12"/>
      <c r="G917" s="11"/>
      <c r="H917" s="11"/>
      <c r="I917" s="11"/>
      <c r="J917" s="11"/>
      <c r="K917" s="11"/>
      <c r="L917" s="12"/>
      <c r="M917" s="11"/>
      <c r="N917" s="12"/>
      <c r="O917" s="12"/>
      <c r="P917" s="11"/>
      <c r="Q917" s="11"/>
      <c r="R917" s="15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5">
      <c r="A918" s="10"/>
      <c r="B918" s="11"/>
      <c r="C918" s="11"/>
      <c r="D918" s="12"/>
      <c r="E918" s="12"/>
      <c r="F918" s="12"/>
      <c r="G918" s="11"/>
      <c r="H918" s="11"/>
      <c r="I918" s="11"/>
      <c r="J918" s="11"/>
      <c r="K918" s="11"/>
      <c r="L918" s="12"/>
      <c r="M918" s="11"/>
      <c r="N918" s="12"/>
      <c r="O918" s="12"/>
      <c r="P918" s="11"/>
      <c r="Q918" s="11"/>
      <c r="R918" s="15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5">
      <c r="A919" s="10"/>
      <c r="B919" s="11"/>
      <c r="C919" s="11"/>
      <c r="D919" s="12"/>
      <c r="E919" s="12"/>
      <c r="F919" s="12"/>
      <c r="G919" s="11"/>
      <c r="H919" s="11"/>
      <c r="I919" s="11"/>
      <c r="J919" s="11"/>
      <c r="K919" s="11"/>
      <c r="L919" s="12"/>
      <c r="M919" s="11"/>
      <c r="N919" s="12"/>
      <c r="O919" s="12"/>
      <c r="P919" s="11"/>
      <c r="Q919" s="11"/>
      <c r="R919" s="15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5">
      <c r="A920" s="10"/>
      <c r="B920" s="11"/>
      <c r="C920" s="11"/>
      <c r="D920" s="12"/>
      <c r="E920" s="12"/>
      <c r="F920" s="12"/>
      <c r="G920" s="11"/>
      <c r="H920" s="11"/>
      <c r="I920" s="11"/>
      <c r="J920" s="11"/>
      <c r="K920" s="11"/>
      <c r="L920" s="12"/>
      <c r="M920" s="11"/>
      <c r="N920" s="12"/>
      <c r="O920" s="12"/>
      <c r="P920" s="11"/>
      <c r="Q920" s="11"/>
      <c r="R920" s="15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5">
      <c r="A921" s="10"/>
      <c r="B921" s="11"/>
      <c r="C921" s="11"/>
      <c r="D921" s="12"/>
      <c r="E921" s="12"/>
      <c r="F921" s="12"/>
      <c r="G921" s="11"/>
      <c r="H921" s="11"/>
      <c r="I921" s="11"/>
      <c r="J921" s="11"/>
      <c r="K921" s="11"/>
      <c r="L921" s="12"/>
      <c r="M921" s="11"/>
      <c r="N921" s="12"/>
      <c r="O921" s="12"/>
      <c r="P921" s="11"/>
      <c r="Q921" s="11"/>
      <c r="R921" s="15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5">
      <c r="A922" s="10"/>
      <c r="B922" s="11"/>
      <c r="C922" s="11"/>
      <c r="D922" s="12"/>
      <c r="E922" s="12"/>
      <c r="F922" s="12"/>
      <c r="G922" s="11"/>
      <c r="H922" s="11"/>
      <c r="I922" s="11"/>
      <c r="J922" s="11"/>
      <c r="K922" s="11"/>
      <c r="L922" s="12"/>
      <c r="M922" s="11"/>
      <c r="N922" s="12"/>
      <c r="O922" s="12"/>
      <c r="P922" s="11"/>
      <c r="Q922" s="11"/>
      <c r="R922" s="15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5">
      <c r="A923" s="10"/>
      <c r="B923" s="11"/>
      <c r="C923" s="11"/>
      <c r="D923" s="12"/>
      <c r="E923" s="12"/>
      <c r="F923" s="12"/>
      <c r="G923" s="11"/>
      <c r="H923" s="11"/>
      <c r="I923" s="11"/>
      <c r="J923" s="11"/>
      <c r="K923" s="11"/>
      <c r="L923" s="12"/>
      <c r="M923" s="11"/>
      <c r="N923" s="12"/>
      <c r="O923" s="12"/>
      <c r="P923" s="11"/>
      <c r="Q923" s="11"/>
      <c r="R923" s="15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5">
      <c r="A924" s="10"/>
      <c r="B924" s="11"/>
      <c r="C924" s="11"/>
      <c r="D924" s="12"/>
      <c r="E924" s="12"/>
      <c r="F924" s="12"/>
      <c r="G924" s="11"/>
      <c r="H924" s="11"/>
      <c r="I924" s="11"/>
      <c r="J924" s="11"/>
      <c r="K924" s="11"/>
      <c r="L924" s="12"/>
      <c r="M924" s="11"/>
      <c r="N924" s="12"/>
      <c r="O924" s="12"/>
      <c r="P924" s="11"/>
      <c r="Q924" s="11"/>
      <c r="R924" s="15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5">
      <c r="A925" s="10"/>
      <c r="B925" s="11"/>
      <c r="C925" s="11"/>
      <c r="D925" s="12"/>
      <c r="E925" s="12"/>
      <c r="F925" s="12"/>
      <c r="G925" s="11"/>
      <c r="H925" s="11"/>
      <c r="I925" s="11"/>
      <c r="J925" s="11"/>
      <c r="K925" s="11"/>
      <c r="L925" s="12"/>
      <c r="M925" s="11"/>
      <c r="N925" s="12"/>
      <c r="O925" s="12"/>
      <c r="P925" s="11"/>
      <c r="Q925" s="11"/>
      <c r="R925" s="15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5">
      <c r="A926" s="10"/>
      <c r="B926" s="11"/>
      <c r="C926" s="11"/>
      <c r="D926" s="12"/>
      <c r="E926" s="12"/>
      <c r="F926" s="12"/>
      <c r="G926" s="11"/>
      <c r="H926" s="11"/>
      <c r="I926" s="11"/>
      <c r="J926" s="11"/>
      <c r="K926" s="11"/>
      <c r="L926" s="12"/>
      <c r="M926" s="11"/>
      <c r="N926" s="12"/>
      <c r="O926" s="12"/>
      <c r="P926" s="11"/>
      <c r="Q926" s="11"/>
      <c r="R926" s="15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5">
      <c r="A927" s="10"/>
      <c r="B927" s="11"/>
      <c r="C927" s="11"/>
      <c r="D927" s="12"/>
      <c r="E927" s="12"/>
      <c r="F927" s="12"/>
      <c r="G927" s="11"/>
      <c r="H927" s="11"/>
      <c r="I927" s="11"/>
      <c r="J927" s="11"/>
      <c r="K927" s="11"/>
      <c r="L927" s="12"/>
      <c r="M927" s="11"/>
      <c r="N927" s="12"/>
      <c r="O927" s="12"/>
      <c r="P927" s="11"/>
      <c r="Q927" s="11"/>
      <c r="R927" s="15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5">
      <c r="A928" s="10"/>
      <c r="B928" s="11"/>
      <c r="C928" s="11"/>
      <c r="D928" s="12"/>
      <c r="E928" s="12"/>
      <c r="F928" s="12"/>
      <c r="G928" s="11"/>
      <c r="H928" s="11"/>
      <c r="I928" s="11"/>
      <c r="J928" s="11"/>
      <c r="K928" s="11"/>
      <c r="L928" s="12"/>
      <c r="M928" s="11"/>
      <c r="N928" s="12"/>
      <c r="O928" s="12"/>
      <c r="P928" s="11"/>
      <c r="Q928" s="11"/>
      <c r="R928" s="15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5">
      <c r="A929" s="10"/>
      <c r="B929" s="11"/>
      <c r="C929" s="11"/>
      <c r="D929" s="12"/>
      <c r="E929" s="12"/>
      <c r="F929" s="12"/>
      <c r="G929" s="11"/>
      <c r="H929" s="11"/>
      <c r="I929" s="11"/>
      <c r="J929" s="11"/>
      <c r="K929" s="11"/>
      <c r="L929" s="12"/>
      <c r="M929" s="11"/>
      <c r="N929" s="12"/>
      <c r="O929" s="12"/>
      <c r="P929" s="11"/>
      <c r="Q929" s="11"/>
      <c r="R929" s="15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5">
      <c r="A930" s="10"/>
      <c r="B930" s="11"/>
      <c r="C930" s="11"/>
      <c r="D930" s="12"/>
      <c r="E930" s="12"/>
      <c r="F930" s="12"/>
      <c r="G930" s="11"/>
      <c r="H930" s="11"/>
      <c r="I930" s="11"/>
      <c r="J930" s="11"/>
      <c r="K930" s="11"/>
      <c r="L930" s="12"/>
      <c r="M930" s="11"/>
      <c r="N930" s="12"/>
      <c r="O930" s="12"/>
      <c r="P930" s="11"/>
      <c r="Q930" s="11"/>
      <c r="R930" s="15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5">
      <c r="A931" s="10"/>
      <c r="B931" s="11"/>
      <c r="C931" s="11"/>
      <c r="D931" s="12"/>
      <c r="E931" s="12"/>
      <c r="F931" s="12"/>
      <c r="G931" s="11"/>
      <c r="H931" s="11"/>
      <c r="I931" s="11"/>
      <c r="J931" s="11"/>
      <c r="K931" s="11"/>
      <c r="L931" s="12"/>
      <c r="M931" s="11"/>
      <c r="N931" s="12"/>
      <c r="O931" s="12"/>
      <c r="P931" s="11"/>
      <c r="Q931" s="11"/>
      <c r="R931" s="15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5">
      <c r="A932" s="10"/>
      <c r="B932" s="11"/>
      <c r="C932" s="11"/>
      <c r="D932" s="12"/>
      <c r="E932" s="12"/>
      <c r="F932" s="12"/>
      <c r="G932" s="11"/>
      <c r="H932" s="11"/>
      <c r="I932" s="11"/>
      <c r="J932" s="11"/>
      <c r="K932" s="11"/>
      <c r="L932" s="12"/>
      <c r="M932" s="11"/>
      <c r="N932" s="12"/>
      <c r="O932" s="12"/>
      <c r="P932" s="11"/>
      <c r="Q932" s="11"/>
      <c r="R932" s="15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5">
      <c r="A933" s="10"/>
      <c r="B933" s="11"/>
      <c r="C933" s="11"/>
      <c r="D933" s="12"/>
      <c r="E933" s="12"/>
      <c r="F933" s="12"/>
      <c r="G933" s="11"/>
      <c r="H933" s="11"/>
      <c r="I933" s="11"/>
      <c r="J933" s="11"/>
      <c r="K933" s="11"/>
      <c r="L933" s="12"/>
      <c r="M933" s="11"/>
      <c r="N933" s="12"/>
      <c r="O933" s="12"/>
      <c r="P933" s="11"/>
      <c r="Q933" s="11"/>
      <c r="R933" s="15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5">
      <c r="A934" s="10"/>
      <c r="B934" s="11"/>
      <c r="C934" s="11"/>
      <c r="D934" s="12"/>
      <c r="E934" s="12"/>
      <c r="F934" s="12"/>
      <c r="G934" s="11"/>
      <c r="H934" s="11"/>
      <c r="I934" s="11"/>
      <c r="J934" s="11"/>
      <c r="K934" s="11"/>
      <c r="L934" s="12"/>
      <c r="M934" s="11"/>
      <c r="N934" s="12"/>
      <c r="O934" s="12"/>
      <c r="P934" s="11"/>
      <c r="Q934" s="11"/>
      <c r="R934" s="15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5">
      <c r="A935" s="10"/>
      <c r="B935" s="11"/>
      <c r="C935" s="11"/>
      <c r="D935" s="12"/>
      <c r="E935" s="12"/>
      <c r="F935" s="12"/>
      <c r="G935" s="11"/>
      <c r="H935" s="11"/>
      <c r="I935" s="11"/>
      <c r="J935" s="11"/>
      <c r="K935" s="11"/>
      <c r="L935" s="12"/>
      <c r="M935" s="11"/>
      <c r="N935" s="12"/>
      <c r="O935" s="12"/>
      <c r="P935" s="11"/>
      <c r="Q935" s="11"/>
      <c r="R935" s="15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5">
      <c r="A936" s="10"/>
      <c r="B936" s="11"/>
      <c r="C936" s="11"/>
      <c r="D936" s="12"/>
      <c r="E936" s="12"/>
      <c r="F936" s="12"/>
      <c r="G936" s="11"/>
      <c r="H936" s="11"/>
      <c r="I936" s="11"/>
      <c r="J936" s="11"/>
      <c r="K936" s="11"/>
      <c r="L936" s="12"/>
      <c r="M936" s="11"/>
      <c r="N936" s="12"/>
      <c r="O936" s="12"/>
      <c r="P936" s="11"/>
      <c r="Q936" s="11"/>
      <c r="R936" s="15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5">
      <c r="A937" s="10"/>
      <c r="B937" s="11"/>
      <c r="C937" s="11"/>
      <c r="D937" s="12"/>
      <c r="E937" s="12"/>
      <c r="F937" s="12"/>
      <c r="G937" s="11"/>
      <c r="H937" s="11"/>
      <c r="I937" s="11"/>
      <c r="J937" s="11"/>
      <c r="K937" s="11"/>
      <c r="L937" s="12"/>
      <c r="M937" s="11"/>
      <c r="N937" s="12"/>
      <c r="O937" s="12"/>
      <c r="P937" s="11"/>
      <c r="Q937" s="11"/>
      <c r="R937" s="15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5">
      <c r="A938" s="10"/>
      <c r="B938" s="11"/>
      <c r="C938" s="11"/>
      <c r="D938" s="12"/>
      <c r="E938" s="12"/>
      <c r="F938" s="12"/>
      <c r="G938" s="11"/>
      <c r="H938" s="11"/>
      <c r="I938" s="11"/>
      <c r="J938" s="11"/>
      <c r="K938" s="11"/>
      <c r="L938" s="12"/>
      <c r="M938" s="11"/>
      <c r="N938" s="12"/>
      <c r="O938" s="12"/>
      <c r="P938" s="11"/>
      <c r="Q938" s="11"/>
      <c r="R938" s="15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5">
      <c r="A939" s="10"/>
      <c r="B939" s="11"/>
      <c r="C939" s="11"/>
      <c r="D939" s="12"/>
      <c r="E939" s="12"/>
      <c r="F939" s="12"/>
      <c r="G939" s="11"/>
      <c r="H939" s="11"/>
      <c r="I939" s="11"/>
      <c r="J939" s="11"/>
      <c r="K939" s="11"/>
      <c r="L939" s="12"/>
      <c r="M939" s="11"/>
      <c r="N939" s="12"/>
      <c r="O939" s="12"/>
      <c r="P939" s="11"/>
      <c r="Q939" s="11"/>
      <c r="R939" s="15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5">
      <c r="A940" s="10"/>
      <c r="B940" s="11"/>
      <c r="C940" s="11"/>
      <c r="D940" s="12"/>
      <c r="E940" s="12"/>
      <c r="F940" s="12"/>
      <c r="G940" s="11"/>
      <c r="H940" s="11"/>
      <c r="I940" s="11"/>
      <c r="J940" s="11"/>
      <c r="K940" s="11"/>
      <c r="L940" s="12"/>
      <c r="M940" s="11"/>
      <c r="N940" s="12"/>
      <c r="O940" s="12"/>
      <c r="P940" s="11"/>
      <c r="Q940" s="11"/>
      <c r="R940" s="15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5">
      <c r="A941" s="10"/>
      <c r="B941" s="11"/>
      <c r="C941" s="11"/>
      <c r="D941" s="12"/>
      <c r="E941" s="12"/>
      <c r="F941" s="12"/>
      <c r="G941" s="11"/>
      <c r="H941" s="11"/>
      <c r="I941" s="11"/>
      <c r="J941" s="11"/>
      <c r="K941" s="11"/>
      <c r="L941" s="12"/>
      <c r="M941" s="11"/>
      <c r="N941" s="12"/>
      <c r="O941" s="12"/>
      <c r="P941" s="11"/>
      <c r="Q941" s="11"/>
      <c r="R941" s="15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5">
      <c r="A942" s="10"/>
      <c r="B942" s="11"/>
      <c r="C942" s="11"/>
      <c r="D942" s="12"/>
      <c r="E942" s="12"/>
      <c r="F942" s="12"/>
      <c r="G942" s="11"/>
      <c r="H942" s="11"/>
      <c r="I942" s="11"/>
      <c r="J942" s="11"/>
      <c r="K942" s="11"/>
      <c r="L942" s="12"/>
      <c r="M942" s="11"/>
      <c r="N942" s="12"/>
      <c r="O942" s="12"/>
      <c r="P942" s="11"/>
      <c r="Q942" s="11"/>
      <c r="R942" s="15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5">
      <c r="A943" s="10"/>
      <c r="B943" s="11"/>
      <c r="C943" s="11"/>
      <c r="D943" s="12"/>
      <c r="E943" s="12"/>
      <c r="F943" s="12"/>
      <c r="G943" s="11"/>
      <c r="H943" s="11"/>
      <c r="I943" s="11"/>
      <c r="J943" s="11"/>
      <c r="K943" s="11"/>
      <c r="L943" s="12"/>
      <c r="M943" s="11"/>
      <c r="N943" s="12"/>
      <c r="O943" s="12"/>
      <c r="P943" s="11"/>
      <c r="Q943" s="11"/>
      <c r="R943" s="15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5">
      <c r="A944" s="10"/>
      <c r="B944" s="11"/>
      <c r="C944" s="11"/>
      <c r="D944" s="12"/>
      <c r="E944" s="12"/>
      <c r="F944" s="12"/>
      <c r="G944" s="11"/>
      <c r="H944" s="11"/>
      <c r="I944" s="11"/>
      <c r="J944" s="11"/>
      <c r="K944" s="11"/>
      <c r="L944" s="12"/>
      <c r="M944" s="11"/>
      <c r="N944" s="12"/>
      <c r="O944" s="12"/>
      <c r="P944" s="11"/>
      <c r="Q944" s="11"/>
      <c r="R944" s="15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5">
      <c r="A945" s="10"/>
      <c r="B945" s="11"/>
      <c r="C945" s="11"/>
      <c r="D945" s="12"/>
      <c r="E945" s="12"/>
      <c r="F945" s="12"/>
      <c r="G945" s="11"/>
      <c r="H945" s="11"/>
      <c r="I945" s="11"/>
      <c r="J945" s="11"/>
      <c r="K945" s="11"/>
      <c r="L945" s="12"/>
      <c r="M945" s="11"/>
      <c r="N945" s="12"/>
      <c r="O945" s="12"/>
      <c r="P945" s="11"/>
      <c r="Q945" s="11"/>
      <c r="R945" s="15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5">
      <c r="A946" s="10"/>
      <c r="B946" s="11"/>
      <c r="C946" s="11"/>
      <c r="D946" s="12"/>
      <c r="E946" s="12"/>
      <c r="F946" s="12"/>
      <c r="G946" s="11"/>
      <c r="H946" s="11"/>
      <c r="I946" s="11"/>
      <c r="J946" s="11"/>
      <c r="K946" s="11"/>
      <c r="L946" s="12"/>
      <c r="M946" s="11"/>
      <c r="N946" s="12"/>
      <c r="O946" s="12"/>
      <c r="P946" s="11"/>
      <c r="Q946" s="11"/>
      <c r="R946" s="15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5">
      <c r="A947" s="10"/>
      <c r="B947" s="11"/>
      <c r="C947" s="11"/>
      <c r="D947" s="12"/>
      <c r="E947" s="12"/>
      <c r="F947" s="12"/>
      <c r="G947" s="11"/>
      <c r="H947" s="11"/>
      <c r="I947" s="11"/>
      <c r="J947" s="11"/>
      <c r="K947" s="11"/>
      <c r="L947" s="12"/>
      <c r="M947" s="11"/>
      <c r="N947" s="12"/>
      <c r="O947" s="12"/>
      <c r="P947" s="11"/>
      <c r="Q947" s="11"/>
      <c r="R947" s="15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5">
      <c r="A948" s="10"/>
      <c r="B948" s="11"/>
      <c r="C948" s="11"/>
      <c r="D948" s="12"/>
      <c r="E948" s="12"/>
      <c r="F948" s="12"/>
      <c r="G948" s="11"/>
      <c r="H948" s="11"/>
      <c r="I948" s="11"/>
      <c r="J948" s="11"/>
      <c r="K948" s="11"/>
      <c r="L948" s="12"/>
      <c r="M948" s="11"/>
      <c r="N948" s="12"/>
      <c r="O948" s="12"/>
      <c r="P948" s="11"/>
      <c r="Q948" s="11"/>
      <c r="R948" s="15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5">
      <c r="A949" s="10"/>
      <c r="B949" s="11"/>
      <c r="C949" s="11"/>
      <c r="D949" s="12"/>
      <c r="E949" s="12"/>
      <c r="F949" s="12"/>
      <c r="G949" s="11"/>
      <c r="H949" s="11"/>
      <c r="I949" s="11"/>
      <c r="J949" s="11"/>
      <c r="K949" s="11"/>
      <c r="L949" s="12"/>
      <c r="M949" s="11"/>
      <c r="N949" s="12"/>
      <c r="O949" s="12"/>
      <c r="P949" s="11"/>
      <c r="Q949" s="11"/>
      <c r="R949" s="15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5">
      <c r="A950" s="10"/>
      <c r="B950" s="11"/>
      <c r="C950" s="11"/>
      <c r="D950" s="12"/>
      <c r="E950" s="12"/>
      <c r="F950" s="12"/>
      <c r="G950" s="11"/>
      <c r="H950" s="11"/>
      <c r="I950" s="11"/>
      <c r="J950" s="11"/>
      <c r="K950" s="11"/>
      <c r="L950" s="12"/>
      <c r="M950" s="11"/>
      <c r="N950" s="12"/>
      <c r="O950" s="12"/>
      <c r="P950" s="11"/>
      <c r="Q950" s="11"/>
      <c r="R950" s="15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5">
      <c r="A951" s="10"/>
      <c r="B951" s="11"/>
      <c r="C951" s="11"/>
      <c r="D951" s="12"/>
      <c r="E951" s="12"/>
      <c r="F951" s="12"/>
      <c r="G951" s="11"/>
      <c r="H951" s="11"/>
      <c r="I951" s="11"/>
      <c r="J951" s="11"/>
      <c r="K951" s="11"/>
      <c r="L951" s="12"/>
      <c r="M951" s="11"/>
      <c r="N951" s="12"/>
      <c r="O951" s="12"/>
      <c r="P951" s="11"/>
      <c r="Q951" s="11"/>
      <c r="R951" s="15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5">
      <c r="A952" s="10"/>
      <c r="B952" s="11"/>
      <c r="C952" s="11"/>
      <c r="D952" s="12"/>
      <c r="E952" s="12"/>
      <c r="F952" s="12"/>
      <c r="G952" s="11"/>
      <c r="H952" s="11"/>
      <c r="I952" s="11"/>
      <c r="J952" s="11"/>
      <c r="K952" s="11"/>
      <c r="L952" s="12"/>
      <c r="M952" s="11"/>
      <c r="N952" s="12"/>
      <c r="O952" s="12"/>
      <c r="P952" s="11"/>
      <c r="Q952" s="11"/>
      <c r="R952" s="15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5">
      <c r="A953" s="10"/>
      <c r="B953" s="11"/>
      <c r="C953" s="11"/>
      <c r="D953" s="12"/>
      <c r="E953" s="12"/>
      <c r="F953" s="12"/>
      <c r="G953" s="11"/>
      <c r="H953" s="11"/>
      <c r="I953" s="11"/>
      <c r="J953" s="11"/>
      <c r="K953" s="11"/>
      <c r="L953" s="12"/>
      <c r="M953" s="11"/>
      <c r="N953" s="12"/>
      <c r="O953" s="12"/>
      <c r="P953" s="11"/>
      <c r="Q953" s="11"/>
      <c r="R953" s="15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5">
      <c r="A954" s="10"/>
      <c r="B954" s="11"/>
      <c r="C954" s="11"/>
      <c r="D954" s="12"/>
      <c r="E954" s="12"/>
      <c r="F954" s="12"/>
      <c r="G954" s="11"/>
      <c r="H954" s="11"/>
      <c r="I954" s="11"/>
      <c r="J954" s="11"/>
      <c r="K954" s="11"/>
      <c r="L954" s="12"/>
      <c r="M954" s="11"/>
      <c r="N954" s="12"/>
      <c r="O954" s="12"/>
      <c r="P954" s="11"/>
      <c r="Q954" s="11"/>
      <c r="R954" s="15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5">
      <c r="A955" s="10"/>
      <c r="B955" s="11"/>
      <c r="C955" s="11"/>
      <c r="D955" s="12"/>
      <c r="E955" s="12"/>
      <c r="F955" s="12"/>
      <c r="G955" s="11"/>
      <c r="H955" s="11"/>
      <c r="I955" s="11"/>
      <c r="J955" s="11"/>
      <c r="K955" s="11"/>
      <c r="L955" s="12"/>
      <c r="M955" s="11"/>
      <c r="N955" s="12"/>
      <c r="O955" s="12"/>
      <c r="P955" s="11"/>
      <c r="Q955" s="11"/>
      <c r="R955" s="15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5">
      <c r="A956" s="10"/>
      <c r="B956" s="11"/>
      <c r="C956" s="11"/>
      <c r="D956" s="12"/>
      <c r="E956" s="12"/>
      <c r="F956" s="12"/>
      <c r="G956" s="11"/>
      <c r="H956" s="11"/>
      <c r="I956" s="11"/>
      <c r="J956" s="11"/>
      <c r="K956" s="11"/>
      <c r="L956" s="12"/>
      <c r="M956" s="11"/>
      <c r="N956" s="12"/>
      <c r="O956" s="12"/>
      <c r="P956" s="11"/>
      <c r="Q956" s="11"/>
      <c r="R956" s="15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5">
      <c r="A957" s="10"/>
      <c r="B957" s="11"/>
      <c r="C957" s="11"/>
      <c r="D957" s="12"/>
      <c r="E957" s="12"/>
      <c r="F957" s="12"/>
      <c r="G957" s="11"/>
      <c r="H957" s="11"/>
      <c r="I957" s="11"/>
      <c r="J957" s="11"/>
      <c r="K957" s="11"/>
      <c r="L957" s="12"/>
      <c r="M957" s="11"/>
      <c r="N957" s="12"/>
      <c r="O957" s="12"/>
      <c r="P957" s="11"/>
      <c r="Q957" s="11"/>
      <c r="R957" s="15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5">
      <c r="A958" s="10"/>
      <c r="B958" s="11"/>
      <c r="C958" s="11"/>
      <c r="D958" s="12"/>
      <c r="E958" s="12"/>
      <c r="F958" s="12"/>
      <c r="G958" s="11"/>
      <c r="H958" s="11"/>
      <c r="I958" s="11"/>
      <c r="J958" s="11"/>
      <c r="K958" s="11"/>
      <c r="L958" s="12"/>
      <c r="M958" s="11"/>
      <c r="N958" s="12"/>
      <c r="O958" s="12"/>
      <c r="P958" s="11"/>
      <c r="Q958" s="11"/>
      <c r="R958" s="15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5">
      <c r="A959" s="10"/>
      <c r="B959" s="11"/>
      <c r="C959" s="11"/>
      <c r="D959" s="12"/>
      <c r="E959" s="12"/>
      <c r="F959" s="12"/>
      <c r="G959" s="11"/>
      <c r="H959" s="11"/>
      <c r="I959" s="11"/>
      <c r="J959" s="11"/>
      <c r="K959" s="11"/>
      <c r="L959" s="12"/>
      <c r="M959" s="11"/>
      <c r="N959" s="12"/>
      <c r="O959" s="12"/>
      <c r="P959" s="11"/>
      <c r="Q959" s="11"/>
      <c r="R959" s="15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5">
      <c r="A960" s="10"/>
      <c r="B960" s="11"/>
      <c r="C960" s="11"/>
      <c r="D960" s="12"/>
      <c r="E960" s="12"/>
      <c r="F960" s="12"/>
      <c r="G960" s="11"/>
      <c r="H960" s="11"/>
      <c r="I960" s="11"/>
      <c r="J960" s="11"/>
      <c r="K960" s="11"/>
      <c r="L960" s="12"/>
      <c r="M960" s="11"/>
      <c r="N960" s="12"/>
      <c r="O960" s="12"/>
      <c r="P960" s="11"/>
      <c r="Q960" s="11"/>
      <c r="R960" s="15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5">
      <c r="A961" s="10"/>
      <c r="B961" s="11"/>
      <c r="C961" s="11"/>
      <c r="D961" s="12"/>
      <c r="E961" s="12"/>
      <c r="F961" s="12"/>
      <c r="G961" s="11"/>
      <c r="H961" s="11"/>
      <c r="I961" s="11"/>
      <c r="J961" s="11"/>
      <c r="K961" s="11"/>
      <c r="L961" s="12"/>
      <c r="M961" s="11"/>
      <c r="N961" s="12"/>
      <c r="O961" s="12"/>
      <c r="P961" s="11"/>
      <c r="Q961" s="11"/>
      <c r="R961" s="15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5">
      <c r="A962" s="10"/>
      <c r="B962" s="11"/>
      <c r="C962" s="11"/>
      <c r="D962" s="12"/>
      <c r="E962" s="12"/>
      <c r="F962" s="12"/>
      <c r="G962" s="11"/>
      <c r="H962" s="11"/>
      <c r="I962" s="11"/>
      <c r="J962" s="11"/>
      <c r="K962" s="11"/>
      <c r="L962" s="12"/>
      <c r="M962" s="11"/>
      <c r="N962" s="12"/>
      <c r="O962" s="12"/>
      <c r="P962" s="11"/>
      <c r="Q962" s="11"/>
      <c r="R962" s="15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5">
      <c r="A963" s="10"/>
      <c r="B963" s="11"/>
      <c r="C963" s="11"/>
      <c r="D963" s="12"/>
      <c r="E963" s="12"/>
      <c r="F963" s="12"/>
      <c r="G963" s="11"/>
      <c r="H963" s="11"/>
      <c r="I963" s="11"/>
      <c r="J963" s="11"/>
      <c r="K963" s="11"/>
      <c r="L963" s="12"/>
      <c r="M963" s="11"/>
      <c r="N963" s="12"/>
      <c r="O963" s="12"/>
      <c r="P963" s="11"/>
      <c r="Q963" s="11"/>
      <c r="R963" s="15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5">
      <c r="A964" s="10"/>
      <c r="B964" s="11"/>
      <c r="C964" s="11"/>
      <c r="D964" s="12"/>
      <c r="E964" s="12"/>
      <c r="F964" s="12"/>
      <c r="G964" s="11"/>
      <c r="H964" s="11"/>
      <c r="I964" s="11"/>
      <c r="J964" s="11"/>
      <c r="K964" s="11"/>
      <c r="L964" s="12"/>
      <c r="M964" s="11"/>
      <c r="N964" s="12"/>
      <c r="O964" s="12"/>
      <c r="P964" s="11"/>
      <c r="Q964" s="11"/>
      <c r="R964" s="15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5">
      <c r="A965" s="10"/>
      <c r="B965" s="11"/>
      <c r="C965" s="11"/>
      <c r="D965" s="12"/>
      <c r="E965" s="12"/>
      <c r="F965" s="12"/>
      <c r="G965" s="11"/>
      <c r="H965" s="11"/>
      <c r="I965" s="11"/>
      <c r="J965" s="11"/>
      <c r="K965" s="11"/>
      <c r="L965" s="12"/>
      <c r="M965" s="11"/>
      <c r="N965" s="12"/>
      <c r="O965" s="12"/>
      <c r="P965" s="11"/>
      <c r="Q965" s="11"/>
      <c r="R965" s="15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5">
      <c r="A966" s="10"/>
      <c r="B966" s="11"/>
      <c r="C966" s="11"/>
      <c r="D966" s="12"/>
      <c r="E966" s="12"/>
      <c r="F966" s="12"/>
      <c r="G966" s="11"/>
      <c r="H966" s="11"/>
      <c r="I966" s="11"/>
      <c r="J966" s="11"/>
      <c r="K966" s="11"/>
      <c r="L966" s="12"/>
      <c r="M966" s="11"/>
      <c r="N966" s="12"/>
      <c r="O966" s="12"/>
      <c r="P966" s="11"/>
      <c r="Q966" s="11"/>
      <c r="R966" s="15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5">
      <c r="A967" s="10"/>
      <c r="B967" s="11"/>
      <c r="C967" s="11"/>
      <c r="D967" s="12"/>
      <c r="E967" s="12"/>
      <c r="F967" s="12"/>
      <c r="G967" s="11"/>
      <c r="H967" s="11"/>
      <c r="I967" s="11"/>
      <c r="J967" s="11"/>
      <c r="K967" s="11"/>
      <c r="L967" s="12"/>
      <c r="M967" s="11"/>
      <c r="N967" s="12"/>
      <c r="O967" s="12"/>
      <c r="P967" s="11"/>
      <c r="Q967" s="11"/>
      <c r="R967" s="15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5">
      <c r="A968" s="10"/>
      <c r="B968" s="11"/>
      <c r="C968" s="11"/>
      <c r="D968" s="12"/>
      <c r="E968" s="12"/>
      <c r="F968" s="12"/>
      <c r="G968" s="11"/>
      <c r="H968" s="11"/>
      <c r="I968" s="11"/>
      <c r="J968" s="11"/>
      <c r="K968" s="11"/>
      <c r="L968" s="12"/>
      <c r="M968" s="11"/>
      <c r="N968" s="12"/>
      <c r="O968" s="12"/>
      <c r="P968" s="11"/>
      <c r="Q968" s="11"/>
      <c r="R968" s="15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5">
      <c r="A969" s="10"/>
      <c r="B969" s="11"/>
      <c r="C969" s="11"/>
      <c r="D969" s="12"/>
      <c r="E969" s="12"/>
      <c r="F969" s="12"/>
      <c r="G969" s="11"/>
      <c r="H969" s="11"/>
      <c r="I969" s="11"/>
      <c r="J969" s="11"/>
      <c r="K969" s="11"/>
      <c r="L969" s="12"/>
      <c r="M969" s="11"/>
      <c r="N969" s="12"/>
      <c r="O969" s="12"/>
      <c r="P969" s="11"/>
      <c r="Q969" s="11"/>
      <c r="R969" s="15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5">
      <c r="A970" s="10"/>
      <c r="B970" s="11"/>
      <c r="C970" s="11"/>
      <c r="D970" s="12"/>
      <c r="E970" s="12"/>
      <c r="F970" s="12"/>
      <c r="G970" s="11"/>
      <c r="H970" s="11"/>
      <c r="I970" s="11"/>
      <c r="J970" s="11"/>
      <c r="K970" s="11"/>
      <c r="L970" s="12"/>
      <c r="M970" s="11"/>
      <c r="N970" s="12"/>
      <c r="O970" s="12"/>
      <c r="P970" s="11"/>
      <c r="Q970" s="11"/>
      <c r="R970" s="15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5">
      <c r="A971" s="10"/>
      <c r="B971" s="11"/>
      <c r="C971" s="11"/>
      <c r="D971" s="12"/>
      <c r="E971" s="12"/>
      <c r="F971" s="12"/>
      <c r="G971" s="11"/>
      <c r="H971" s="11"/>
      <c r="I971" s="11"/>
      <c r="J971" s="11"/>
      <c r="K971" s="11"/>
      <c r="L971" s="12"/>
      <c r="M971" s="11"/>
      <c r="N971" s="12"/>
      <c r="O971" s="12"/>
      <c r="P971" s="11"/>
      <c r="Q971" s="11"/>
      <c r="R971" s="15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5">
      <c r="A972" s="10"/>
      <c r="B972" s="11"/>
      <c r="C972" s="11"/>
      <c r="D972" s="12"/>
      <c r="E972" s="12"/>
      <c r="F972" s="12"/>
      <c r="G972" s="11"/>
      <c r="H972" s="11"/>
      <c r="I972" s="11"/>
      <c r="J972" s="11"/>
      <c r="K972" s="11"/>
      <c r="L972" s="12"/>
      <c r="M972" s="11"/>
      <c r="N972" s="12"/>
      <c r="O972" s="12"/>
      <c r="P972" s="11"/>
      <c r="Q972" s="11"/>
      <c r="R972" s="15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5">
      <c r="A973" s="10"/>
      <c r="B973" s="11"/>
      <c r="C973" s="11"/>
      <c r="D973" s="12"/>
      <c r="E973" s="12"/>
      <c r="F973" s="12"/>
      <c r="G973" s="11"/>
      <c r="H973" s="11"/>
      <c r="I973" s="11"/>
      <c r="J973" s="11"/>
      <c r="K973" s="11"/>
      <c r="L973" s="12"/>
      <c r="M973" s="11"/>
      <c r="N973" s="12"/>
      <c r="O973" s="12"/>
      <c r="P973" s="11"/>
      <c r="Q973" s="11"/>
      <c r="R973" s="15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5">
      <c r="A974" s="10"/>
      <c r="B974" s="11"/>
      <c r="C974" s="11"/>
      <c r="D974" s="12"/>
      <c r="E974" s="12"/>
      <c r="F974" s="12"/>
      <c r="G974" s="11"/>
      <c r="H974" s="11"/>
      <c r="I974" s="11"/>
      <c r="J974" s="11"/>
      <c r="K974" s="11"/>
      <c r="L974" s="12"/>
      <c r="M974" s="11"/>
      <c r="N974" s="12"/>
      <c r="O974" s="12"/>
      <c r="P974" s="11"/>
      <c r="Q974" s="11"/>
      <c r="R974" s="15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5">
      <c r="A975" s="10"/>
      <c r="B975" s="11"/>
      <c r="C975" s="11"/>
      <c r="D975" s="12"/>
      <c r="E975" s="12"/>
      <c r="F975" s="12"/>
      <c r="G975" s="11"/>
      <c r="H975" s="11"/>
      <c r="I975" s="11"/>
      <c r="J975" s="11"/>
      <c r="K975" s="11"/>
      <c r="L975" s="12"/>
      <c r="M975" s="11"/>
      <c r="N975" s="12"/>
      <c r="O975" s="12"/>
      <c r="P975" s="11"/>
      <c r="Q975" s="11"/>
      <c r="R975" s="15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5">
      <c r="A976" s="10"/>
      <c r="B976" s="11"/>
      <c r="C976" s="11"/>
      <c r="D976" s="12"/>
      <c r="E976" s="12"/>
      <c r="F976" s="12"/>
      <c r="G976" s="11"/>
      <c r="H976" s="11"/>
      <c r="I976" s="11"/>
      <c r="J976" s="11"/>
      <c r="K976" s="11"/>
      <c r="L976" s="12"/>
      <c r="M976" s="11"/>
      <c r="N976" s="12"/>
      <c r="O976" s="12"/>
      <c r="P976" s="11"/>
      <c r="Q976" s="11"/>
      <c r="R976" s="15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5">
      <c r="A977" s="10"/>
      <c r="B977" s="11"/>
      <c r="C977" s="11"/>
      <c r="D977" s="12"/>
      <c r="E977" s="12"/>
      <c r="F977" s="12"/>
      <c r="G977" s="11"/>
      <c r="H977" s="11"/>
      <c r="I977" s="11"/>
      <c r="J977" s="11"/>
      <c r="K977" s="11"/>
      <c r="L977" s="12"/>
      <c r="M977" s="11"/>
      <c r="N977" s="12"/>
      <c r="O977" s="12"/>
      <c r="P977" s="11"/>
      <c r="Q977" s="11"/>
      <c r="R977" s="15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5">
      <c r="A978" s="10"/>
      <c r="B978" s="11"/>
      <c r="C978" s="11"/>
      <c r="D978" s="12"/>
      <c r="E978" s="12"/>
      <c r="F978" s="12"/>
      <c r="G978" s="11"/>
      <c r="H978" s="11"/>
      <c r="I978" s="11"/>
      <c r="J978" s="11"/>
      <c r="K978" s="11"/>
      <c r="L978" s="12"/>
      <c r="M978" s="11"/>
      <c r="N978" s="12"/>
      <c r="O978" s="12"/>
      <c r="P978" s="11"/>
      <c r="Q978" s="11"/>
      <c r="R978" s="15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5">
      <c r="A979" s="10"/>
      <c r="B979" s="11"/>
      <c r="C979" s="11"/>
      <c r="D979" s="12"/>
      <c r="E979" s="12"/>
      <c r="F979" s="12"/>
      <c r="G979" s="11"/>
      <c r="H979" s="11"/>
      <c r="I979" s="11"/>
      <c r="J979" s="11"/>
      <c r="K979" s="11"/>
      <c r="L979" s="12"/>
      <c r="M979" s="11"/>
      <c r="N979" s="12"/>
      <c r="O979" s="12"/>
      <c r="P979" s="11"/>
      <c r="Q979" s="11"/>
      <c r="R979" s="15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5">
      <c r="A980" s="10"/>
      <c r="B980" s="11"/>
      <c r="C980" s="11"/>
      <c r="D980" s="12"/>
      <c r="E980" s="12"/>
      <c r="F980" s="12"/>
      <c r="G980" s="11"/>
      <c r="H980" s="11"/>
      <c r="I980" s="11"/>
      <c r="J980" s="11"/>
      <c r="K980" s="11"/>
      <c r="L980" s="12"/>
      <c r="M980" s="11"/>
      <c r="N980" s="12"/>
      <c r="O980" s="12"/>
      <c r="P980" s="11"/>
      <c r="Q980" s="11"/>
      <c r="R980" s="15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5">
      <c r="A981" s="10"/>
      <c r="B981" s="11"/>
      <c r="C981" s="11"/>
      <c r="D981" s="12"/>
      <c r="E981" s="12"/>
      <c r="F981" s="12"/>
      <c r="G981" s="11"/>
      <c r="H981" s="11"/>
      <c r="I981" s="11"/>
      <c r="J981" s="11"/>
      <c r="K981" s="11"/>
      <c r="L981" s="12"/>
      <c r="M981" s="11"/>
      <c r="N981" s="12"/>
      <c r="O981" s="12"/>
      <c r="P981" s="11"/>
      <c r="Q981" s="11"/>
      <c r="R981" s="15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5">
      <c r="A982" s="10"/>
      <c r="B982" s="11"/>
      <c r="C982" s="11"/>
      <c r="D982" s="12"/>
      <c r="E982" s="12"/>
      <c r="F982" s="12"/>
      <c r="G982" s="11"/>
      <c r="H982" s="11"/>
      <c r="I982" s="11"/>
      <c r="J982" s="11"/>
      <c r="K982" s="11"/>
      <c r="L982" s="12"/>
      <c r="M982" s="11"/>
      <c r="N982" s="12"/>
      <c r="O982" s="12"/>
      <c r="P982" s="11"/>
      <c r="Q982" s="11"/>
      <c r="R982" s="15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5">
      <c r="A983" s="10"/>
      <c r="B983" s="11"/>
      <c r="C983" s="11"/>
      <c r="D983" s="12"/>
      <c r="E983" s="12"/>
      <c r="F983" s="12"/>
      <c r="G983" s="11"/>
      <c r="H983" s="11"/>
      <c r="I983" s="11"/>
      <c r="J983" s="11"/>
      <c r="K983" s="11"/>
      <c r="L983" s="12"/>
      <c r="M983" s="11"/>
      <c r="N983" s="12"/>
      <c r="O983" s="12"/>
      <c r="P983" s="11"/>
      <c r="Q983" s="11"/>
      <c r="R983" s="15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5">
      <c r="A984" s="10"/>
      <c r="B984" s="11"/>
      <c r="C984" s="11"/>
      <c r="D984" s="12"/>
      <c r="E984" s="12"/>
      <c r="F984" s="12"/>
      <c r="G984" s="11"/>
      <c r="H984" s="11"/>
      <c r="I984" s="11"/>
      <c r="J984" s="11"/>
      <c r="K984" s="11"/>
      <c r="L984" s="12"/>
      <c r="M984" s="11"/>
      <c r="N984" s="12"/>
      <c r="O984" s="12"/>
      <c r="P984" s="11"/>
      <c r="Q984" s="11"/>
      <c r="R984" s="15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5">
      <c r="A985" s="10"/>
      <c r="B985" s="11"/>
      <c r="C985" s="11"/>
      <c r="D985" s="12"/>
      <c r="E985" s="12"/>
      <c r="F985" s="12"/>
      <c r="G985" s="11"/>
      <c r="H985" s="11"/>
      <c r="I985" s="11"/>
      <c r="J985" s="11"/>
      <c r="K985" s="11"/>
      <c r="L985" s="12"/>
      <c r="M985" s="11"/>
      <c r="N985" s="12"/>
      <c r="O985" s="12"/>
      <c r="P985" s="11"/>
      <c r="Q985" s="11"/>
      <c r="R985" s="15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5">
      <c r="A986" s="10"/>
      <c r="B986" s="11"/>
      <c r="C986" s="11"/>
      <c r="D986" s="12"/>
      <c r="E986" s="12"/>
      <c r="F986" s="12"/>
      <c r="G986" s="11"/>
      <c r="H986" s="11"/>
      <c r="I986" s="11"/>
      <c r="J986" s="11"/>
      <c r="K986" s="11"/>
      <c r="L986" s="12"/>
      <c r="M986" s="11"/>
      <c r="N986" s="12"/>
      <c r="O986" s="12"/>
      <c r="P986" s="11"/>
      <c r="Q986" s="11"/>
      <c r="R986" s="15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5">
      <c r="A987" s="10"/>
      <c r="B987" s="11"/>
      <c r="C987" s="11"/>
      <c r="D987" s="12"/>
      <c r="E987" s="12"/>
      <c r="F987" s="12"/>
      <c r="G987" s="11"/>
      <c r="H987" s="11"/>
      <c r="I987" s="11"/>
      <c r="J987" s="11"/>
      <c r="K987" s="11"/>
      <c r="L987" s="12"/>
      <c r="M987" s="11"/>
      <c r="N987" s="12"/>
      <c r="O987" s="12"/>
      <c r="P987" s="11"/>
      <c r="Q987" s="11"/>
      <c r="R987" s="15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5">
      <c r="A988" s="10"/>
      <c r="B988" s="11"/>
      <c r="C988" s="11"/>
      <c r="D988" s="12"/>
      <c r="E988" s="12"/>
      <c r="F988" s="12"/>
      <c r="G988" s="11"/>
      <c r="H988" s="11"/>
      <c r="I988" s="11"/>
      <c r="J988" s="11"/>
      <c r="K988" s="11"/>
      <c r="L988" s="12"/>
      <c r="M988" s="11"/>
      <c r="N988" s="12"/>
      <c r="O988" s="12"/>
      <c r="P988" s="11"/>
      <c r="Q988" s="11"/>
      <c r="R988" s="15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5">
      <c r="A989" s="10"/>
      <c r="B989" s="11"/>
      <c r="C989" s="11"/>
      <c r="D989" s="12"/>
      <c r="E989" s="12"/>
      <c r="F989" s="12"/>
      <c r="G989" s="11"/>
      <c r="H989" s="11"/>
      <c r="I989" s="11"/>
      <c r="J989" s="11"/>
      <c r="K989" s="11"/>
      <c r="L989" s="12"/>
      <c r="M989" s="11"/>
      <c r="N989" s="12"/>
      <c r="O989" s="12"/>
      <c r="P989" s="11"/>
      <c r="Q989" s="11"/>
      <c r="R989" s="15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5">
      <c r="A990" s="10"/>
      <c r="B990" s="11"/>
      <c r="C990" s="11"/>
      <c r="D990" s="12"/>
      <c r="E990" s="12"/>
      <c r="F990" s="12"/>
      <c r="G990" s="11"/>
      <c r="H990" s="11"/>
      <c r="I990" s="11"/>
      <c r="J990" s="11"/>
      <c r="K990" s="11"/>
      <c r="L990" s="12"/>
      <c r="M990" s="11"/>
      <c r="N990" s="12"/>
      <c r="O990" s="12"/>
      <c r="P990" s="11"/>
      <c r="Q990" s="11"/>
      <c r="R990" s="15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5">
      <c r="A991" s="10"/>
      <c r="B991" s="11"/>
      <c r="C991" s="11"/>
      <c r="D991" s="12"/>
      <c r="E991" s="12"/>
      <c r="F991" s="12"/>
      <c r="G991" s="11"/>
      <c r="H991" s="11"/>
      <c r="I991" s="11"/>
      <c r="J991" s="11"/>
      <c r="K991" s="11"/>
      <c r="L991" s="12"/>
      <c r="M991" s="11"/>
      <c r="N991" s="12"/>
      <c r="O991" s="12"/>
      <c r="P991" s="11"/>
      <c r="Q991" s="11"/>
      <c r="R991" s="15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5">
      <c r="A992" s="10"/>
      <c r="B992" s="11"/>
      <c r="C992" s="11"/>
      <c r="D992" s="12"/>
      <c r="E992" s="12"/>
      <c r="F992" s="12"/>
      <c r="G992" s="11"/>
      <c r="H992" s="11"/>
      <c r="I992" s="11"/>
      <c r="J992" s="11"/>
      <c r="K992" s="11"/>
      <c r="L992" s="12"/>
      <c r="M992" s="11"/>
      <c r="N992" s="12"/>
      <c r="O992" s="12"/>
      <c r="P992" s="11"/>
      <c r="Q992" s="11"/>
      <c r="R992" s="15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5">
      <c r="A993" s="10"/>
      <c r="B993" s="11"/>
      <c r="C993" s="11"/>
      <c r="D993" s="12"/>
      <c r="E993" s="12"/>
      <c r="F993" s="12"/>
      <c r="G993" s="11"/>
      <c r="H993" s="11"/>
      <c r="I993" s="11"/>
      <c r="J993" s="11"/>
      <c r="K993" s="11"/>
      <c r="L993" s="12"/>
      <c r="M993" s="11"/>
      <c r="N993" s="12"/>
      <c r="O993" s="12"/>
      <c r="P993" s="11"/>
      <c r="Q993" s="11"/>
      <c r="R993" s="15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5">
      <c r="A994" s="10"/>
      <c r="B994" s="11"/>
      <c r="C994" s="11"/>
      <c r="D994" s="12"/>
      <c r="E994" s="12"/>
      <c r="F994" s="12"/>
      <c r="G994" s="11"/>
      <c r="H994" s="11"/>
      <c r="I994" s="11"/>
      <c r="J994" s="11"/>
      <c r="K994" s="11"/>
      <c r="L994" s="12"/>
      <c r="M994" s="11"/>
      <c r="N994" s="12"/>
      <c r="O994" s="12"/>
      <c r="P994" s="11"/>
      <c r="Q994" s="11"/>
      <c r="R994" s="15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5">
      <c r="A995" s="10"/>
      <c r="B995" s="11"/>
      <c r="C995" s="11"/>
      <c r="D995" s="12"/>
      <c r="E995" s="12"/>
      <c r="F995" s="12"/>
      <c r="G995" s="11"/>
      <c r="H995" s="11"/>
      <c r="I995" s="11"/>
      <c r="J995" s="11"/>
      <c r="K995" s="11"/>
      <c r="L995" s="12"/>
      <c r="M995" s="11"/>
      <c r="N995" s="12"/>
      <c r="O995" s="12"/>
      <c r="P995" s="11"/>
      <c r="Q995" s="11"/>
      <c r="R995" s="15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5">
      <c r="A996" s="10"/>
      <c r="B996" s="11"/>
      <c r="C996" s="11"/>
      <c r="D996" s="12"/>
      <c r="E996" s="12"/>
      <c r="F996" s="12"/>
      <c r="G996" s="11"/>
      <c r="H996" s="11"/>
      <c r="I996" s="11"/>
      <c r="J996" s="11"/>
      <c r="K996" s="11"/>
      <c r="L996" s="12"/>
      <c r="M996" s="11"/>
      <c r="N996" s="12"/>
      <c r="O996" s="12"/>
      <c r="P996" s="11"/>
      <c r="Q996" s="11"/>
      <c r="R996" s="15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5">
      <c r="A997" s="10"/>
      <c r="B997" s="11"/>
      <c r="C997" s="11"/>
      <c r="D997" s="12"/>
      <c r="E997" s="12"/>
      <c r="F997" s="12"/>
      <c r="G997" s="11"/>
      <c r="H997" s="11"/>
      <c r="I997" s="11"/>
      <c r="J997" s="11"/>
      <c r="K997" s="11"/>
      <c r="L997" s="12"/>
      <c r="M997" s="11"/>
      <c r="N997" s="12"/>
      <c r="O997" s="12"/>
      <c r="P997" s="11"/>
      <c r="Q997" s="11"/>
      <c r="R997" s="15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5">
      <c r="A998" s="10"/>
      <c r="B998" s="11"/>
      <c r="C998" s="11"/>
      <c r="D998" s="12"/>
      <c r="E998" s="12"/>
      <c r="F998" s="12"/>
      <c r="G998" s="11"/>
      <c r="H998" s="11"/>
      <c r="I998" s="11"/>
      <c r="J998" s="11"/>
      <c r="K998" s="11"/>
      <c r="L998" s="12"/>
      <c r="M998" s="11"/>
      <c r="N998" s="12"/>
      <c r="O998" s="12"/>
      <c r="P998" s="11"/>
      <c r="Q998" s="11"/>
      <c r="R998" s="15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5">
      <c r="A999" s="10"/>
      <c r="B999" s="11"/>
      <c r="C999" s="11"/>
      <c r="D999" s="12"/>
      <c r="E999" s="12"/>
      <c r="F999" s="12"/>
      <c r="G999" s="11"/>
      <c r="H999" s="11"/>
      <c r="I999" s="11"/>
      <c r="J999" s="11"/>
      <c r="K999" s="11"/>
      <c r="L999" s="12"/>
      <c r="M999" s="11"/>
      <c r="N999" s="12"/>
      <c r="O999" s="12"/>
      <c r="P999" s="11"/>
      <c r="Q999" s="11"/>
      <c r="R999" s="15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5">
      <c r="A1000" s="10"/>
      <c r="B1000" s="11"/>
      <c r="C1000" s="11"/>
      <c r="D1000" s="12"/>
      <c r="E1000" s="12"/>
      <c r="F1000" s="12"/>
      <c r="G1000" s="11"/>
      <c r="H1000" s="11"/>
      <c r="I1000" s="11"/>
      <c r="J1000" s="11"/>
      <c r="K1000" s="11"/>
      <c r="L1000" s="12"/>
      <c r="M1000" s="11"/>
      <c r="N1000" s="12"/>
      <c r="O1000" s="12"/>
      <c r="P1000" s="11"/>
      <c r="Q1000" s="11"/>
      <c r="R1000" s="15"/>
      <c r="S1000" s="10"/>
      <c r="T1000" s="10"/>
      <c r="U1000" s="10"/>
      <c r="V1000" s="10"/>
      <c r="W1000" s="10"/>
      <c r="X1000" s="10"/>
      <c r="Y1000" s="10"/>
      <c r="Z1000" s="10"/>
    </row>
    <row r="1001" spans="1:26" ht="15.75" customHeight="1" x14ac:dyDescent="0.25">
      <c r="A1001" s="10"/>
      <c r="B1001" s="11"/>
      <c r="C1001" s="11"/>
      <c r="D1001" s="12"/>
      <c r="E1001" s="12"/>
      <c r="F1001" s="12"/>
      <c r="G1001" s="11"/>
      <c r="H1001" s="11"/>
      <c r="I1001" s="11"/>
      <c r="J1001" s="11"/>
      <c r="K1001" s="11"/>
      <c r="L1001" s="12"/>
      <c r="M1001" s="11"/>
      <c r="N1001" s="12"/>
      <c r="O1001" s="12"/>
      <c r="P1001" s="11"/>
      <c r="Q1001" s="11"/>
      <c r="R1001" s="15"/>
      <c r="S1001" s="10"/>
      <c r="T1001" s="10"/>
      <c r="U1001" s="10"/>
      <c r="V1001" s="10"/>
      <c r="W1001" s="10"/>
      <c r="X1001" s="10"/>
      <c r="Y1001" s="10"/>
      <c r="Z1001" s="10"/>
    </row>
    <row r="1002" spans="1:26" ht="15.75" customHeight="1" x14ac:dyDescent="0.25">
      <c r="A1002" s="10"/>
      <c r="B1002" s="11"/>
      <c r="C1002" s="11"/>
      <c r="D1002" s="12"/>
      <c r="E1002" s="12"/>
      <c r="F1002" s="12"/>
      <c r="G1002" s="11"/>
      <c r="H1002" s="11"/>
      <c r="I1002" s="11"/>
      <c r="J1002" s="11"/>
      <c r="K1002" s="11"/>
      <c r="L1002" s="12"/>
      <c r="M1002" s="11"/>
      <c r="N1002" s="12"/>
      <c r="O1002" s="12"/>
      <c r="P1002" s="11"/>
      <c r="Q1002" s="11"/>
      <c r="R1002" s="15"/>
      <c r="S1002" s="10"/>
      <c r="T1002" s="10"/>
      <c r="U1002" s="10"/>
      <c r="V1002" s="10"/>
      <c r="W1002" s="10"/>
      <c r="X1002" s="10"/>
      <c r="Y1002" s="10"/>
      <c r="Z1002" s="10"/>
    </row>
    <row r="1003" spans="1:26" ht="15.75" customHeight="1" x14ac:dyDescent="0.25">
      <c r="A1003" s="10"/>
      <c r="B1003" s="11"/>
      <c r="C1003" s="11"/>
      <c r="D1003" s="12"/>
      <c r="E1003" s="12"/>
      <c r="F1003" s="12"/>
      <c r="G1003" s="11"/>
      <c r="H1003" s="11"/>
      <c r="I1003" s="11"/>
      <c r="J1003" s="11"/>
      <c r="K1003" s="11"/>
      <c r="L1003" s="12"/>
      <c r="M1003" s="11"/>
      <c r="N1003" s="12"/>
      <c r="O1003" s="12"/>
      <c r="P1003" s="11"/>
      <c r="Q1003" s="11"/>
      <c r="R1003" s="15"/>
      <c r="S1003" s="10"/>
      <c r="T1003" s="10"/>
      <c r="U1003" s="10"/>
      <c r="V1003" s="10"/>
      <c r="W1003" s="10"/>
      <c r="X1003" s="10"/>
      <c r="Y1003" s="10"/>
      <c r="Z1003" s="10"/>
    </row>
    <row r="1004" spans="1:26" ht="15" customHeight="1" x14ac:dyDescent="0.25">
      <c r="B1004" s="11"/>
      <c r="C1004" s="11"/>
      <c r="D1004" s="12"/>
      <c r="E1004" s="12"/>
      <c r="F1004" s="12"/>
      <c r="G1004" s="11"/>
      <c r="H1004" s="11"/>
      <c r="I1004" s="11"/>
      <c r="J1004" s="11"/>
      <c r="K1004" s="11"/>
      <c r="L1004" s="12"/>
      <c r="M1004" s="11"/>
      <c r="N1004" s="12"/>
      <c r="O1004" s="12"/>
      <c r="P1004" s="11"/>
      <c r="Q1004" s="11"/>
      <c r="R1004" s="15"/>
      <c r="S1004" s="10"/>
      <c r="T1004" s="10"/>
      <c r="U1004" s="10"/>
    </row>
    <row r="1005" spans="1:26" ht="15" customHeight="1" x14ac:dyDescent="0.25">
      <c r="B1005" s="11"/>
      <c r="C1005" s="11"/>
      <c r="D1005" s="12"/>
      <c r="E1005" s="12"/>
      <c r="F1005" s="12"/>
      <c r="G1005" s="11"/>
      <c r="H1005" s="11"/>
      <c r="I1005" s="11"/>
      <c r="J1005" s="11"/>
      <c r="K1005" s="11"/>
      <c r="L1005" s="12"/>
      <c r="M1005" s="11"/>
      <c r="N1005" s="12"/>
      <c r="O1005" s="12"/>
      <c r="P1005" s="11"/>
      <c r="Q1005" s="11"/>
      <c r="R1005" s="15"/>
      <c r="S1005" s="10"/>
      <c r="T1005" s="10"/>
      <c r="U1005" s="10"/>
    </row>
    <row r="1006" spans="1:26" ht="15" customHeight="1" x14ac:dyDescent="0.25">
      <c r="B1006" s="11"/>
      <c r="C1006" s="11"/>
      <c r="D1006" s="12"/>
      <c r="E1006" s="12"/>
      <c r="F1006" s="12"/>
      <c r="G1006" s="11"/>
      <c r="H1006" s="11"/>
      <c r="I1006" s="11"/>
      <c r="J1006" s="11"/>
      <c r="K1006" s="11"/>
      <c r="L1006" s="12"/>
      <c r="M1006" s="11"/>
      <c r="N1006" s="12"/>
      <c r="O1006" s="12"/>
      <c r="P1006" s="11"/>
      <c r="Q1006" s="11"/>
      <c r="R1006" s="15"/>
      <c r="S1006" s="10"/>
      <c r="T1006" s="10"/>
      <c r="U1006" s="10"/>
    </row>
    <row r="1007" spans="1:26" ht="15" customHeight="1" x14ac:dyDescent="0.25">
      <c r="B1007" s="11"/>
      <c r="C1007" s="11"/>
      <c r="D1007" s="12"/>
      <c r="E1007" s="12"/>
      <c r="F1007" s="12"/>
      <c r="G1007" s="11"/>
      <c r="H1007" s="11"/>
      <c r="I1007" s="11"/>
      <c r="J1007" s="11"/>
      <c r="K1007" s="11"/>
      <c r="L1007" s="12"/>
      <c r="M1007" s="11"/>
      <c r="N1007" s="12"/>
      <c r="O1007" s="12"/>
      <c r="P1007" s="11"/>
      <c r="Q1007" s="11"/>
      <c r="R1007" s="15"/>
      <c r="S1007" s="10"/>
      <c r="T1007" s="10"/>
      <c r="U1007" s="10"/>
    </row>
    <row r="1008" spans="1:26" ht="15" customHeight="1" x14ac:dyDescent="0.25">
      <c r="B1008" s="11"/>
      <c r="C1008" s="11"/>
      <c r="D1008" s="12"/>
      <c r="E1008" s="12"/>
      <c r="F1008" s="12"/>
      <c r="G1008" s="11"/>
      <c r="H1008" s="11"/>
      <c r="I1008" s="11"/>
      <c r="J1008" s="11"/>
      <c r="K1008" s="11"/>
      <c r="L1008" s="12"/>
      <c r="M1008" s="11"/>
      <c r="N1008" s="12"/>
      <c r="O1008" s="12"/>
      <c r="P1008" s="11"/>
      <c r="Q1008" s="11"/>
      <c r="R1008" s="15"/>
      <c r="S1008" s="10"/>
      <c r="T1008" s="10"/>
      <c r="U1008" s="10"/>
    </row>
    <row r="1009" spans="2:21" ht="15" customHeight="1" x14ac:dyDescent="0.25">
      <c r="B1009" s="11"/>
      <c r="C1009" s="11"/>
      <c r="D1009" s="12"/>
      <c r="E1009" s="12"/>
      <c r="F1009" s="12"/>
      <c r="G1009" s="11"/>
      <c r="H1009" s="11"/>
      <c r="I1009" s="11"/>
      <c r="J1009" s="11"/>
      <c r="K1009" s="11"/>
      <c r="L1009" s="12"/>
      <c r="M1009" s="11"/>
      <c r="N1009" s="12"/>
      <c r="O1009" s="12"/>
      <c r="P1009" s="11"/>
      <c r="Q1009" s="11"/>
      <c r="R1009" s="15"/>
      <c r="S1009" s="10"/>
      <c r="T1009" s="10"/>
      <c r="U1009" s="10"/>
    </row>
    <row r="1010" spans="2:21" ht="15" customHeight="1" x14ac:dyDescent="0.25">
      <c r="B1010" s="11"/>
      <c r="C1010" s="11"/>
      <c r="D1010" s="12"/>
      <c r="E1010" s="12"/>
      <c r="F1010" s="12"/>
      <c r="G1010" s="11"/>
      <c r="H1010" s="11"/>
      <c r="I1010" s="11"/>
      <c r="J1010" s="11"/>
      <c r="K1010" s="11"/>
      <c r="L1010" s="12"/>
      <c r="M1010" s="11"/>
      <c r="N1010" s="12"/>
      <c r="O1010" s="12"/>
      <c r="P1010" s="11"/>
      <c r="Q1010" s="11"/>
      <c r="R1010" s="15"/>
      <c r="S1010" s="10"/>
      <c r="T1010" s="10"/>
      <c r="U1010" s="10"/>
    </row>
    <row r="1011" spans="2:21" ht="15" customHeight="1" x14ac:dyDescent="0.25">
      <c r="B1011" s="11"/>
      <c r="C1011" s="11"/>
      <c r="D1011" s="12"/>
      <c r="E1011" s="12"/>
      <c r="F1011" s="12"/>
      <c r="G1011" s="11"/>
      <c r="H1011" s="11"/>
      <c r="I1011" s="11"/>
      <c r="J1011" s="11"/>
      <c r="K1011" s="11"/>
      <c r="L1011" s="12"/>
      <c r="M1011" s="11"/>
      <c r="N1011" s="12"/>
      <c r="O1011" s="12"/>
      <c r="P1011" s="11"/>
      <c r="Q1011" s="11"/>
      <c r="R1011" s="15"/>
      <c r="S1011" s="10"/>
      <c r="T1011" s="10"/>
      <c r="U1011" s="10"/>
    </row>
    <row r="1012" spans="2:21" ht="15" customHeight="1" x14ac:dyDescent="0.25">
      <c r="B1012" s="11"/>
      <c r="C1012" s="11"/>
      <c r="D1012" s="12"/>
      <c r="E1012" s="12"/>
      <c r="F1012" s="12"/>
      <c r="G1012" s="11"/>
      <c r="H1012" s="11"/>
      <c r="I1012" s="11"/>
      <c r="J1012" s="11"/>
      <c r="K1012" s="11"/>
      <c r="L1012" s="12"/>
      <c r="M1012" s="11"/>
      <c r="N1012" s="12"/>
      <c r="O1012" s="12"/>
      <c r="P1012" s="11"/>
      <c r="Q1012" s="11"/>
      <c r="R1012" s="15"/>
      <c r="S1012" s="10"/>
      <c r="T1012" s="10"/>
      <c r="U1012" s="10"/>
    </row>
    <row r="1013" spans="2:21" ht="15" customHeight="1" x14ac:dyDescent="0.25">
      <c r="B1013" s="11"/>
      <c r="C1013" s="11"/>
      <c r="D1013" s="12"/>
      <c r="E1013" s="12"/>
      <c r="F1013" s="12"/>
      <c r="G1013" s="11"/>
      <c r="H1013" s="11"/>
      <c r="I1013" s="11"/>
      <c r="J1013" s="11"/>
      <c r="K1013" s="11"/>
      <c r="L1013" s="12"/>
      <c r="M1013" s="11"/>
      <c r="N1013" s="12"/>
      <c r="O1013" s="12"/>
      <c r="P1013" s="11"/>
      <c r="Q1013" s="11"/>
      <c r="R1013" s="15"/>
      <c r="S1013" s="10"/>
      <c r="T1013" s="10"/>
      <c r="U1013" s="10"/>
    </row>
    <row r="1014" spans="2:21" ht="15" customHeight="1" x14ac:dyDescent="0.25">
      <c r="B1014" s="11"/>
      <c r="C1014" s="11"/>
      <c r="D1014" s="12"/>
      <c r="E1014" s="12"/>
      <c r="F1014" s="12"/>
      <c r="G1014" s="11"/>
      <c r="H1014" s="11"/>
      <c r="I1014" s="11"/>
      <c r="J1014" s="11"/>
      <c r="K1014" s="11"/>
      <c r="L1014" s="12"/>
      <c r="M1014" s="11"/>
      <c r="N1014" s="12"/>
      <c r="O1014" s="12"/>
      <c r="P1014" s="11"/>
      <c r="Q1014" s="11"/>
      <c r="R1014" s="15"/>
      <c r="S1014" s="10"/>
      <c r="T1014" s="10"/>
      <c r="U1014" s="10"/>
    </row>
    <row r="1015" spans="2:21" ht="15" customHeight="1" x14ac:dyDescent="0.25">
      <c r="B1015" s="11"/>
      <c r="C1015" s="11"/>
      <c r="D1015" s="12"/>
      <c r="E1015" s="12"/>
      <c r="F1015" s="12"/>
      <c r="G1015" s="11"/>
      <c r="H1015" s="11"/>
      <c r="I1015" s="11"/>
      <c r="J1015" s="11"/>
      <c r="K1015" s="11"/>
      <c r="L1015" s="12"/>
      <c r="M1015" s="11"/>
      <c r="N1015" s="12"/>
      <c r="O1015" s="12"/>
      <c r="P1015" s="11"/>
      <c r="Q1015" s="11"/>
      <c r="R1015" s="15"/>
      <c r="S1015" s="10"/>
      <c r="T1015" s="10"/>
      <c r="U1015" s="10"/>
    </row>
    <row r="1016" spans="2:21" ht="15" customHeight="1" x14ac:dyDescent="0.25">
      <c r="B1016" s="11"/>
      <c r="C1016" s="11"/>
      <c r="D1016" s="12"/>
      <c r="E1016" s="12"/>
      <c r="F1016" s="12"/>
      <c r="G1016" s="11"/>
      <c r="H1016" s="11"/>
      <c r="I1016" s="11"/>
      <c r="J1016" s="11"/>
      <c r="K1016" s="11"/>
      <c r="L1016" s="12"/>
      <c r="M1016" s="11"/>
      <c r="N1016" s="12"/>
      <c r="O1016" s="12"/>
      <c r="P1016" s="11"/>
      <c r="Q1016" s="11"/>
      <c r="R1016" s="15"/>
      <c r="S1016" s="10"/>
      <c r="T1016" s="10"/>
      <c r="U1016" s="10"/>
    </row>
    <row r="1017" spans="2:21" ht="15" customHeight="1" x14ac:dyDescent="0.25">
      <c r="B1017" s="11"/>
      <c r="C1017" s="11"/>
      <c r="D1017" s="12"/>
      <c r="E1017" s="12"/>
      <c r="F1017" s="12"/>
      <c r="G1017" s="11"/>
      <c r="H1017" s="11"/>
      <c r="I1017" s="11"/>
      <c r="J1017" s="11"/>
      <c r="K1017" s="11"/>
      <c r="L1017" s="12"/>
      <c r="M1017" s="11"/>
      <c r="N1017" s="12"/>
      <c r="O1017" s="12"/>
      <c r="P1017" s="11"/>
      <c r="Q1017" s="11"/>
      <c r="R1017" s="15"/>
      <c r="S1017" s="10"/>
      <c r="T1017" s="10"/>
      <c r="U1017" s="10"/>
    </row>
    <row r="1018" spans="2:21" ht="15" customHeight="1" x14ac:dyDescent="0.25">
      <c r="B1018" s="11"/>
      <c r="C1018" s="11"/>
      <c r="D1018" s="12"/>
      <c r="E1018" s="12"/>
      <c r="F1018" s="12"/>
      <c r="G1018" s="11"/>
      <c r="H1018" s="11"/>
      <c r="I1018" s="11"/>
      <c r="J1018" s="11"/>
      <c r="K1018" s="11"/>
      <c r="L1018" s="12"/>
      <c r="M1018" s="11"/>
      <c r="N1018" s="12"/>
      <c r="O1018" s="12"/>
      <c r="P1018" s="11"/>
      <c r="Q1018" s="11"/>
      <c r="R1018" s="15"/>
      <c r="S1018" s="10"/>
      <c r="T1018" s="10"/>
      <c r="U1018" s="10"/>
    </row>
    <row r="1019" spans="2:21" ht="15" customHeight="1" x14ac:dyDescent="0.25">
      <c r="B1019" s="11"/>
      <c r="C1019" s="11"/>
      <c r="D1019" s="12"/>
      <c r="E1019" s="12"/>
      <c r="F1019" s="12"/>
      <c r="G1019" s="11"/>
      <c r="H1019" s="11"/>
      <c r="I1019" s="11"/>
      <c r="J1019" s="11"/>
      <c r="K1019" s="11"/>
      <c r="L1019" s="12"/>
      <c r="M1019" s="11"/>
      <c r="N1019" s="12"/>
      <c r="O1019" s="12"/>
      <c r="P1019" s="11"/>
      <c r="Q1019" s="11"/>
      <c r="R1019" s="15"/>
      <c r="S1019" s="10"/>
      <c r="T1019" s="10"/>
      <c r="U1019" s="10"/>
    </row>
    <row r="1020" spans="2:21" ht="15" customHeight="1" x14ac:dyDescent="0.25">
      <c r="B1020" s="11"/>
      <c r="C1020" s="11"/>
      <c r="D1020" s="12"/>
      <c r="E1020" s="12"/>
      <c r="F1020" s="12"/>
      <c r="G1020" s="11"/>
      <c r="H1020" s="11"/>
      <c r="I1020" s="11"/>
      <c r="J1020" s="11"/>
      <c r="K1020" s="11"/>
      <c r="L1020" s="12"/>
      <c r="M1020" s="11"/>
      <c r="N1020" s="12"/>
      <c r="O1020" s="12"/>
      <c r="P1020" s="11"/>
      <c r="Q1020" s="11"/>
      <c r="R1020" s="15"/>
      <c r="S1020" s="10"/>
      <c r="T1020" s="10"/>
      <c r="U1020" s="10"/>
    </row>
    <row r="1021" spans="2:21" ht="15" customHeight="1" x14ac:dyDescent="0.25">
      <c r="B1021" s="11"/>
      <c r="C1021" s="11"/>
      <c r="D1021" s="12"/>
      <c r="E1021" s="12"/>
      <c r="F1021" s="12"/>
      <c r="G1021" s="11"/>
      <c r="H1021" s="11"/>
      <c r="I1021" s="11"/>
      <c r="J1021" s="11"/>
      <c r="K1021" s="11"/>
      <c r="L1021" s="12"/>
      <c r="M1021" s="11"/>
      <c r="N1021" s="12"/>
      <c r="O1021" s="12"/>
      <c r="P1021" s="11"/>
      <c r="Q1021" s="11"/>
      <c r="R1021" s="15"/>
      <c r="S1021" s="10"/>
      <c r="T1021" s="10"/>
      <c r="U1021" s="10"/>
    </row>
    <row r="1022" spans="2:21" ht="15" customHeight="1" x14ac:dyDescent="0.25">
      <c r="B1022" s="11"/>
      <c r="C1022" s="11"/>
      <c r="D1022" s="12"/>
      <c r="E1022" s="12"/>
      <c r="F1022" s="12"/>
      <c r="G1022" s="11"/>
      <c r="H1022" s="11"/>
      <c r="I1022" s="11"/>
      <c r="J1022" s="11"/>
      <c r="K1022" s="11"/>
      <c r="L1022" s="12"/>
      <c r="M1022" s="11"/>
      <c r="N1022" s="12"/>
      <c r="O1022" s="12"/>
      <c r="P1022" s="11"/>
      <c r="Q1022" s="11"/>
      <c r="R1022" s="15"/>
      <c r="S1022" s="10"/>
      <c r="T1022" s="10"/>
      <c r="U1022" s="10"/>
    </row>
    <row r="1023" spans="2:21" ht="15" customHeight="1" x14ac:dyDescent="0.25">
      <c r="B1023" s="11"/>
      <c r="C1023" s="11"/>
      <c r="D1023" s="12"/>
      <c r="E1023" s="12"/>
      <c r="F1023" s="12"/>
      <c r="G1023" s="11"/>
      <c r="H1023" s="11"/>
      <c r="I1023" s="11"/>
      <c r="J1023" s="11"/>
      <c r="K1023" s="11"/>
      <c r="L1023" s="12"/>
      <c r="M1023" s="11"/>
      <c r="N1023" s="12"/>
      <c r="O1023" s="12"/>
      <c r="P1023" s="11"/>
      <c r="Q1023" s="11"/>
      <c r="R1023" s="15"/>
      <c r="S1023" s="10"/>
      <c r="T1023" s="10"/>
      <c r="U1023" s="10"/>
    </row>
    <row r="1024" spans="2:21" ht="15" customHeight="1" x14ac:dyDescent="0.25">
      <c r="B1024" s="11"/>
      <c r="C1024" s="11"/>
      <c r="D1024" s="12"/>
      <c r="E1024" s="12"/>
      <c r="F1024" s="12"/>
      <c r="G1024" s="11"/>
      <c r="H1024" s="11"/>
      <c r="I1024" s="11"/>
      <c r="J1024" s="11"/>
      <c r="K1024" s="11"/>
      <c r="L1024" s="12"/>
      <c r="M1024" s="11"/>
      <c r="N1024" s="12"/>
      <c r="O1024" s="12"/>
      <c r="P1024" s="11"/>
      <c r="Q1024" s="11"/>
      <c r="R1024" s="15"/>
      <c r="S1024" s="10"/>
      <c r="T1024" s="10"/>
      <c r="U1024" s="10"/>
    </row>
    <row r="1025" spans="2:21" ht="15" customHeight="1" x14ac:dyDescent="0.25">
      <c r="B1025" s="11"/>
      <c r="C1025" s="11"/>
      <c r="D1025" s="12"/>
      <c r="E1025" s="12"/>
      <c r="F1025" s="12"/>
      <c r="G1025" s="11"/>
      <c r="H1025" s="11"/>
      <c r="I1025" s="11"/>
      <c r="J1025" s="11"/>
      <c r="K1025" s="11"/>
      <c r="L1025" s="12"/>
      <c r="M1025" s="11"/>
      <c r="N1025" s="12"/>
      <c r="O1025" s="12"/>
      <c r="P1025" s="11"/>
      <c r="Q1025" s="11"/>
      <c r="R1025" s="15"/>
      <c r="S1025" s="10"/>
      <c r="T1025" s="10"/>
      <c r="U1025" s="10"/>
    </row>
    <row r="1026" spans="2:21" ht="15" customHeight="1" x14ac:dyDescent="0.25">
      <c r="B1026" s="11"/>
      <c r="C1026" s="11"/>
      <c r="D1026" s="12"/>
      <c r="E1026" s="12"/>
      <c r="F1026" s="12"/>
      <c r="G1026" s="11"/>
      <c r="H1026" s="11"/>
      <c r="I1026" s="11"/>
      <c r="J1026" s="11"/>
      <c r="K1026" s="11"/>
      <c r="L1026" s="12"/>
      <c r="M1026" s="11"/>
      <c r="N1026" s="12"/>
      <c r="O1026" s="12"/>
      <c r="P1026" s="11"/>
      <c r="Q1026" s="11"/>
      <c r="R1026" s="15"/>
      <c r="S1026" s="10"/>
      <c r="T1026" s="10"/>
      <c r="U1026" s="10"/>
    </row>
    <row r="1027" spans="2:21" ht="15" customHeight="1" x14ac:dyDescent="0.25">
      <c r="B1027" s="11"/>
      <c r="C1027" s="11"/>
      <c r="D1027" s="12"/>
      <c r="E1027" s="12"/>
      <c r="F1027" s="12"/>
      <c r="G1027" s="11"/>
      <c r="H1027" s="11"/>
      <c r="I1027" s="11"/>
      <c r="J1027" s="11"/>
      <c r="K1027" s="11"/>
      <c r="L1027" s="12"/>
      <c r="M1027" s="11"/>
      <c r="N1027" s="12"/>
      <c r="O1027" s="12"/>
      <c r="P1027" s="11"/>
      <c r="Q1027" s="11"/>
      <c r="R1027" s="15"/>
      <c r="S1027" s="10"/>
      <c r="T1027" s="10"/>
      <c r="U1027" s="10"/>
    </row>
    <row r="1028" spans="2:21" ht="15" customHeight="1" x14ac:dyDescent="0.25">
      <c r="B1028" s="11"/>
      <c r="C1028" s="11"/>
      <c r="D1028" s="12"/>
      <c r="E1028" s="12"/>
      <c r="F1028" s="12"/>
      <c r="G1028" s="11"/>
      <c r="H1028" s="11"/>
      <c r="I1028" s="11"/>
      <c r="J1028" s="11"/>
      <c r="K1028" s="11"/>
      <c r="L1028" s="12"/>
      <c r="M1028" s="11"/>
      <c r="N1028" s="12"/>
      <c r="O1028" s="12"/>
      <c r="P1028" s="11"/>
      <c r="Q1028" s="11"/>
      <c r="R1028" s="15"/>
      <c r="S1028" s="10"/>
      <c r="T1028" s="10"/>
      <c r="U1028" s="10"/>
    </row>
    <row r="1029" spans="2:21" ht="15" customHeight="1" x14ac:dyDescent="0.25">
      <c r="B1029" s="11"/>
      <c r="C1029" s="11"/>
      <c r="D1029" s="12"/>
      <c r="E1029" s="12"/>
      <c r="F1029" s="12"/>
      <c r="G1029" s="11"/>
      <c r="H1029" s="11"/>
      <c r="I1029" s="11"/>
      <c r="J1029" s="11"/>
      <c r="K1029" s="11"/>
      <c r="L1029" s="12"/>
      <c r="M1029" s="11"/>
      <c r="N1029" s="12"/>
      <c r="O1029" s="12"/>
      <c r="P1029" s="11"/>
      <c r="Q1029" s="11"/>
      <c r="R1029" s="15"/>
      <c r="S1029" s="10"/>
      <c r="T1029" s="10"/>
      <c r="U1029" s="10"/>
    </row>
    <row r="1030" spans="2:21" ht="15" customHeight="1" x14ac:dyDescent="0.25">
      <c r="B1030" s="11"/>
      <c r="C1030" s="11"/>
      <c r="D1030" s="12"/>
      <c r="E1030" s="12"/>
      <c r="F1030" s="12"/>
      <c r="G1030" s="11"/>
      <c r="H1030" s="11"/>
      <c r="I1030" s="11"/>
      <c r="J1030" s="11"/>
      <c r="K1030" s="11"/>
      <c r="L1030" s="12"/>
      <c r="M1030" s="11"/>
      <c r="N1030" s="12"/>
      <c r="O1030" s="12"/>
      <c r="P1030" s="11"/>
      <c r="Q1030" s="11"/>
      <c r="R1030" s="15"/>
      <c r="S1030" s="10"/>
      <c r="T1030" s="10"/>
      <c r="U1030" s="10"/>
    </row>
    <row r="1031" spans="2:21" ht="15" customHeight="1" x14ac:dyDescent="0.25">
      <c r="B1031" s="11"/>
      <c r="C1031" s="11"/>
      <c r="D1031" s="12"/>
      <c r="E1031" s="12"/>
      <c r="F1031" s="12"/>
      <c r="G1031" s="11"/>
      <c r="H1031" s="11"/>
      <c r="I1031" s="11"/>
      <c r="J1031" s="11"/>
      <c r="K1031" s="11"/>
      <c r="L1031" s="12"/>
      <c r="M1031" s="11"/>
      <c r="N1031" s="12"/>
      <c r="O1031" s="12"/>
      <c r="P1031" s="11"/>
      <c r="Q1031" s="11"/>
      <c r="R1031" s="15"/>
      <c r="S1031" s="10"/>
      <c r="T1031" s="10"/>
      <c r="U1031" s="10"/>
    </row>
  </sheetData>
  <mergeCells count="8">
    <mergeCell ref="B116:C116"/>
    <mergeCell ref="B117:C117"/>
    <mergeCell ref="B118:C118"/>
    <mergeCell ref="B2:U3"/>
    <mergeCell ref="B112:C112"/>
    <mergeCell ref="B113:C113"/>
    <mergeCell ref="B114:C114"/>
    <mergeCell ref="B115:C115"/>
  </mergeCells>
  <conditionalFormatting sqref="L1:R1">
    <cfRule type="containsText" dxfId="9668" priority="758" operator="containsText" text="CANCELADO">
      <formula>NOT(ISERROR(SEARCH(("CANCELADO"),(L113))))</formula>
    </cfRule>
    <cfRule type="containsText" dxfId="9667" priority="759" operator="containsText" text="CUMPRIDO">
      <formula>NOT(ISERROR(SEARCH(("CUMPRIDO"),(L113))))</formula>
    </cfRule>
    <cfRule type="containsText" dxfId="9666" priority="760" operator="containsText" text="PENDENTE">
      <formula>NOT(ISERROR(SEARCH(("PENDENTE"),(L113))))</formula>
    </cfRule>
  </conditionalFormatting>
  <conditionalFormatting sqref="L112:R119 D113:D114 B113:B118">
    <cfRule type="containsText" dxfId="9665" priority="462" operator="containsText" text="CUMPRIDO">
      <formula>NOT(ISERROR(SEARCH(("CUMPRIDO"),(B193))))</formula>
    </cfRule>
    <cfRule type="containsText" dxfId="9664" priority="461" operator="containsText" text="CANCELADO">
      <formula>NOT(ISERROR(SEARCH(("CANCELADO"),(B193))))</formula>
    </cfRule>
    <cfRule type="containsText" dxfId="9663" priority="463" operator="containsText" text="PENDENTE">
      <formula>NOT(ISERROR(SEARCH(("PENDENTE"),(B193))))</formula>
    </cfRule>
  </conditionalFormatting>
  <conditionalFormatting sqref="N5:N73 N75:R75 N77:R77 N78 R51:R56 Q60:R63 O65:R65 Q66:R66 O68:R69 Q76:R76 Q78:R79 O80:R83 Q84:R84 O85:T85 P86:T86 O87:S87 O88:T88 O89:S89 P90:S90 O91:T91 O92:S93 O94:T96 Q97:S97 O98:T111">
    <cfRule type="containsText" dxfId="9662" priority="465" operator="containsText" text="PENDENTE">
      <formula>NOT(ISERROR(SEARCH(("PENDENTE"),(N5))))</formula>
    </cfRule>
  </conditionalFormatting>
  <conditionalFormatting sqref="N5:N73 Q51:R56 Q60:R63 O65:R65 Q66:R66 O68:R69 N75:S75 Q76:S76 O77:S77 N77:N78 Q78:S79 O80:S83 Q84:S84 O85:T85 P86:T86 O87:S87 O88:T88 O89:S89 P90:S90 O91:T91 O92:S93 O94:T96 Q97:S97 O98:T111 S8:S31 S32:T41 S45:T49 O70:S70 Q71:S74 O10:P31 S55 S57:S58 T5:T31 Q5:Q37 R6:R29 T41:T42">
    <cfRule type="containsText" dxfId="9661" priority="466" operator="containsText" text="CANCELADO">
      <formula>NOT(ISERROR(SEARCH(("CANCELADO"),(N5))))</formula>
    </cfRule>
  </conditionalFormatting>
  <conditionalFormatting sqref="N5:N84">
    <cfRule type="containsText" dxfId="9660" priority="457" operator="containsText" text="CUMPRIDO">
      <formula>NOT(ISERROR(SEARCH("CUMPRIDO",N5)))</formula>
    </cfRule>
  </conditionalFormatting>
  <conditionalFormatting sqref="N5:N94 N77:R77 N95:T96 N97 N98:T105 T46:T49 Q60:R63 O65:R65 Q66:R66 O68:R69 N75:R75 Q76:R76 Q78:R79 O80:R83 Q84:R84 O85:T85 P86:T86 O87:S87 O88:T88 O89:S89 P90:S90 O91:T91 O92:S93 O94:T94 Q97:S97 O106:T111">
    <cfRule type="containsText" dxfId="9659" priority="235" operator="containsText" text="CUMPRIDO">
      <formula>NOT(ISERROR(SEARCH(("CUMPRIDO"),(N5))))</formula>
    </cfRule>
  </conditionalFormatting>
  <conditionalFormatting sqref="N8 N9:P9 Q51:Q56 N58:R58 O57:R57 Q59:S59">
    <cfRule type="containsText" dxfId="9658" priority="470" operator="containsText" text="CUMPRIDO">
      <formula>NOT(ISERROR(SEARCH(("CUMPRIDO"),(N8))))</formula>
    </cfRule>
  </conditionalFormatting>
  <conditionalFormatting sqref="N8 N9:P9 Q51:Q56 O57:R57 N58:R58 Q59:S59">
    <cfRule type="containsText" dxfId="9657" priority="471" operator="containsText" text="PENDENTE">
      <formula>NOT(ISERROR(SEARCH(("PENDENTE"),(N8))))</formula>
    </cfRule>
  </conditionalFormatting>
  <conditionalFormatting sqref="N8 N9:P9">
    <cfRule type="containsText" dxfId="9656" priority="472" operator="containsText" text="CANCELADO">
      <formula>NOT(ISERROR(SEARCH(("CANCELADO"),(N8))))</formula>
    </cfRule>
  </conditionalFormatting>
  <conditionalFormatting sqref="N10 N12:N13 N15:N16 N22:N23 N27:N29 N33 N41 N47 N51 N53 N55:N56 N60:N61 N71:N72">
    <cfRule type="containsText" dxfId="9655" priority="763" operator="containsText" text="CUMPRIDO">
      <formula>NOT(ISERROR(SEARCH(("CUMPRIDO"),(N12))))</formula>
    </cfRule>
  </conditionalFormatting>
  <conditionalFormatting sqref="N10 N29 N41 N47 N51 N54:N56">
    <cfRule type="containsText" dxfId="9654" priority="1365" operator="containsText" text="CUMPRIDO">
      <formula>NOT(ISERROR(SEARCH(("CUMPRIDO"),(N13))))</formula>
    </cfRule>
  </conditionalFormatting>
  <conditionalFormatting sqref="N20:N22">
    <cfRule type="containsText" dxfId="9653" priority="879" operator="containsText" text="CUMPRIDO">
      <formula>NOT(ISERROR(SEARCH(("CUMPRIDO"),(#REF!))))</formula>
    </cfRule>
  </conditionalFormatting>
  <conditionalFormatting sqref="N38">
    <cfRule type="containsText" dxfId="9652" priority="970" operator="containsText" text="CUMPRIDO">
      <formula>NOT(ISERROR(SEARCH(("CUMPRIDO"),(#REF!))))</formula>
    </cfRule>
  </conditionalFormatting>
  <conditionalFormatting sqref="N44:N50 N26:N27">
    <cfRule type="containsText" dxfId="9651" priority="781" operator="containsText" text="CUMPRIDO">
      <formula>NOT(ISERROR(SEARCH(("CUMPRIDO"),(#REF!))))</formula>
    </cfRule>
  </conditionalFormatting>
  <conditionalFormatting sqref="N52">
    <cfRule type="containsText" dxfId="9650" priority="328" operator="containsText" text="CUMPRIDO">
      <formula>NOT(ISERROR(SEARCH(("CUMPRIDO"),(N53))))</formula>
    </cfRule>
    <cfRule type="containsText" dxfId="9649" priority="945" operator="containsText" text="CUMPRIDO">
      <formula>NOT(ISERROR(SEARCH(("CUMPRIDO"),(#REF!))))</formula>
    </cfRule>
  </conditionalFormatting>
  <conditionalFormatting sqref="N57:N58">
    <cfRule type="containsText" dxfId="9648" priority="284" operator="containsText" text="CUMPRIDO">
      <formula>NOT(ISERROR(SEARCH(("CUMPRIDO"),(#REF!))))</formula>
    </cfRule>
  </conditionalFormatting>
  <conditionalFormatting sqref="N62:N63">
    <cfRule type="containsText" dxfId="9647" priority="1638" operator="containsText" text="CUMPRIDO">
      <formula>NOT(ISERROR(SEARCH(("CUMPRIDO"),(#REF!))))</formula>
    </cfRule>
  </conditionalFormatting>
  <conditionalFormatting sqref="N64">
    <cfRule type="containsText" dxfId="9646" priority="224" operator="containsText" text="CUMPRIDO">
      <formula>NOT(ISERROR(SEARCH(("CUMPRIDO"),(N64))))</formula>
    </cfRule>
    <cfRule type="containsText" dxfId="9645" priority="226" operator="containsText" text="CUMPRIDO">
      <formula>NOT(ISERROR(SEARCH(("CUMPRIDO"),(N66))))</formula>
    </cfRule>
    <cfRule type="containsText" dxfId="9644" priority="230" operator="containsText" text="CUMPRIDO">
      <formula>NOT(ISERROR(SEARCH(("CUMPRIDO"),(N65))))</formula>
    </cfRule>
    <cfRule type="containsText" dxfId="9643" priority="227" operator="containsText" text="CANCELADO">
      <formula>NOT(ISERROR(SEARCH(("CANCELADO"),(N64))))</formula>
    </cfRule>
    <cfRule type="containsText" dxfId="9642" priority="225" operator="containsText" text="PENDENTE">
      <formula>NOT(ISERROR(SEARCH(("PENDENTE"),(N64))))</formula>
    </cfRule>
  </conditionalFormatting>
  <conditionalFormatting sqref="N65:N66">
    <cfRule type="containsText" dxfId="9641" priority="1972" operator="containsText" text="CANCELADO">
      <formula>NOT(ISERROR(SEARCH(("CANCELADO"),(N65))))</formula>
    </cfRule>
    <cfRule type="containsText" dxfId="9640" priority="1971" operator="containsText" text="CUMPRIDO">
      <formula>NOT(ISERROR(SEARCH(("CUMPRIDO"),(N106))))</formula>
    </cfRule>
    <cfRule type="containsText" dxfId="9639" priority="1970" operator="containsText" text="PENDENTE">
      <formula>NOT(ISERROR(SEARCH(("PENDENTE"),(N65))))</formula>
    </cfRule>
    <cfRule type="containsText" dxfId="9638" priority="1969" operator="containsText" text="CUMPRIDO">
      <formula>NOT(ISERROR(SEARCH(("CUMPRIDO"),(N65))))</formula>
    </cfRule>
    <cfRule type="containsText" dxfId="9637" priority="1973" operator="containsText" text="CUMPRIDO">
      <formula>NOT(ISERROR(SEARCH(("CUMPRIDO"),(N66))))</formula>
    </cfRule>
  </conditionalFormatting>
  <conditionalFormatting sqref="N67:N68 N73 N77">
    <cfRule type="containsText" dxfId="9636" priority="172" operator="containsText" text="CUMPRIDO">
      <formula>NOT(ISERROR(SEARCH(("CUMPRIDO"),(N68))))</formula>
    </cfRule>
    <cfRule type="containsText" dxfId="9635" priority="171" operator="containsText" text="CANCELADO">
      <formula>NOT(ISERROR(SEARCH(("CANCELADO"),(N67))))</formula>
    </cfRule>
    <cfRule type="containsText" dxfId="9634" priority="170" operator="containsText" text="CUMPRIDO">
      <formula>NOT(ISERROR(SEARCH(("CUMPRIDO"),(N69))))</formula>
    </cfRule>
  </conditionalFormatting>
  <conditionalFormatting sqref="N67:N68">
    <cfRule type="containsText" dxfId="9633" priority="169" operator="containsText" text="PENDENTE">
      <formula>NOT(ISERROR(SEARCH(("PENDENTE"),(N67))))</formula>
    </cfRule>
  </conditionalFormatting>
  <conditionalFormatting sqref="N69 N71:N73 N75 N77:N78">
    <cfRule type="containsText" dxfId="9632" priority="1494" operator="containsText" text="CANCELADO">
      <formula>NOT(ISERROR(SEARCH(("CANCELADO"),(N69))))</formula>
    </cfRule>
  </conditionalFormatting>
  <conditionalFormatting sqref="N69">
    <cfRule type="containsText" dxfId="9631" priority="1495" operator="containsText" text="CUMPRIDO">
      <formula>NOT(ISERROR(SEARCH(("CUMPRIDO"),(N70))))</formula>
    </cfRule>
  </conditionalFormatting>
  <conditionalFormatting sqref="N69:N73 N75 N77:N78">
    <cfRule type="containsText" dxfId="9630" priority="1488" operator="containsText" text="PENDENTE">
      <formula>NOT(ISERROR(SEARCH(("PENDENTE"),(N69))))</formula>
    </cfRule>
    <cfRule type="containsText" dxfId="9629" priority="1491" operator="containsText" text="CUMPRIDO">
      <formula>NOT(ISERROR(SEARCH(("CUMPRIDO"),(#REF!))))</formula>
    </cfRule>
  </conditionalFormatting>
  <conditionalFormatting sqref="N70">
    <cfRule type="containsText" dxfId="9628" priority="1489" operator="containsText" text="CUMPRIDO">
      <formula>NOT(ISERROR(SEARCH(("CUMPRIDO"),(N71))))</formula>
    </cfRule>
    <cfRule type="containsText" dxfId="9627" priority="1490" operator="containsText" text="CANCELADO">
      <formula>NOT(ISERROR(SEARCH(("CANCELADO"),(N70))))</formula>
    </cfRule>
  </conditionalFormatting>
  <conditionalFormatting sqref="N73 N75 N77:N78">
    <cfRule type="containsText" dxfId="9626" priority="1555" operator="containsText" text="CUMPRIDO">
      <formula>NOT(ISERROR(SEARCH(("CUMPRIDO"),(#REF!))))</formula>
    </cfRule>
  </conditionalFormatting>
  <conditionalFormatting sqref="N73:N74">
    <cfRule type="containsText" dxfId="9625" priority="117" operator="containsText" text="PENDENTE">
      <formula>NOT(ISERROR(SEARCH(("PENDENTE"),(N73))))</formula>
    </cfRule>
  </conditionalFormatting>
  <conditionalFormatting sqref="N74">
    <cfRule type="containsText" dxfId="9624" priority="112" operator="containsText" text="PENDENTE">
      <formula>NOT(ISERROR(SEARCH(("PENDENTE"),(N74))))</formula>
    </cfRule>
    <cfRule type="containsText" dxfId="9623" priority="113" operator="containsText" text="CUMPRIDO">
      <formula>NOT(ISERROR(SEARCH(("CUMPRIDO"),(N77))))</formula>
    </cfRule>
    <cfRule type="containsText" dxfId="9622" priority="114" operator="containsText" text="CANCELADO">
      <formula>NOT(ISERROR(SEARCH(("CANCELADO"),(N74))))</formula>
    </cfRule>
    <cfRule type="containsText" dxfId="9621" priority="115" operator="containsText" text="CUMPRIDO">
      <formula>NOT(ISERROR(SEARCH(("CUMPRIDO"),(N75))))</formula>
    </cfRule>
    <cfRule type="containsText" dxfId="9620" priority="116" operator="containsText" text="CUMPRIDO">
      <formula>NOT(ISERROR(SEARCH(("CUMPRIDO"),(N74))))</formula>
    </cfRule>
    <cfRule type="containsText" dxfId="9619" priority="120" operator="containsText" text="CANCELADO">
      <formula>NOT(ISERROR(SEARCH(("CANCELADO"),(N74))))</formula>
    </cfRule>
  </conditionalFormatting>
  <conditionalFormatting sqref="N75:N76">
    <cfRule type="containsText" dxfId="9618" priority="1596" operator="containsText" text="PENDENTE">
      <formula>NOT(ISERROR(SEARCH(("PENDENTE"),(N75))))</formula>
    </cfRule>
    <cfRule type="containsText" dxfId="9617" priority="1602" operator="containsText" text="CANCELADO">
      <formula>NOT(ISERROR(SEARCH(("CANCELADO"),(N75))))</formula>
    </cfRule>
    <cfRule type="containsText" dxfId="9616" priority="1597" operator="containsText" text="CUMPRIDO">
      <formula>NOT(ISERROR(SEARCH(("CUMPRIDO"),(#REF!))))</formula>
    </cfRule>
    <cfRule type="containsText" dxfId="9615" priority="1598" operator="containsText" text="CANCELADO">
      <formula>NOT(ISERROR(SEARCH(("CANCELADO"),(N75))))</formula>
    </cfRule>
    <cfRule type="containsText" dxfId="9614" priority="1599" operator="containsText" text="CUMPRIDO">
      <formula>NOT(ISERROR(SEARCH(("CUMPRIDO"),(N77))))</formula>
    </cfRule>
  </conditionalFormatting>
  <conditionalFormatting sqref="N75:N77">
    <cfRule type="containsText" dxfId="9613" priority="1601" operator="containsText" text="PENDENTE">
      <formula>NOT(ISERROR(SEARCH(("PENDENTE"),(N75))))</formula>
    </cfRule>
    <cfRule type="containsText" dxfId="9612" priority="1600" operator="containsText" text="CUMPRIDO">
      <formula>NOT(ISERROR(SEARCH(("CUMPRIDO"),(N75))))</formula>
    </cfRule>
  </conditionalFormatting>
  <conditionalFormatting sqref="N76">
    <cfRule type="containsText" dxfId="9611" priority="17" operator="containsText" text="CUMPRIDO">
      <formula>NOT(ISERROR(SEARCH(("CUMPRIDO"),(#REF!))))</formula>
    </cfRule>
    <cfRule type="containsText" dxfId="9610" priority="13" operator="containsText" text="PENDENTE">
      <formula>NOT(ISERROR(SEARCH(("PENDENTE"),(N76))))</formula>
    </cfRule>
    <cfRule type="containsText" dxfId="9609" priority="14" operator="containsText" text="CANCELADO">
      <formula>NOT(ISERROR(SEARCH(("CANCELADO"),(N76))))</formula>
    </cfRule>
    <cfRule type="containsText" dxfId="9608" priority="15" operator="containsText" text="CUMPRIDO">
      <formula>NOT(ISERROR(SEARCH(("CUMPRIDO"),(N78))))</formula>
    </cfRule>
    <cfRule type="containsText" dxfId="9607" priority="18" operator="containsText" text="CANCELADO">
      <formula>NOT(ISERROR(SEARCH(("CANCELADO"),(N76))))</formula>
    </cfRule>
  </conditionalFormatting>
  <conditionalFormatting sqref="N76:N77">
    <cfRule type="containsText" dxfId="9606" priority="16" operator="containsText" text="PENDENTE">
      <formula>NOT(ISERROR(SEARCH(("PENDENTE"),(N76))))</formula>
    </cfRule>
  </conditionalFormatting>
  <conditionalFormatting sqref="N77">
    <cfRule type="containsText" dxfId="9605" priority="1610" operator="containsText" text="CANCELADO">
      <formula>NOT(ISERROR(SEARCH(("CANCELADO"),(N77))))</formula>
    </cfRule>
    <cfRule type="containsText" dxfId="9604" priority="1606" operator="containsText" text="CANCELADO">
      <formula>NOT(ISERROR(SEARCH(("CANCELADO"),(N77))))</formula>
    </cfRule>
    <cfRule type="containsText" dxfId="9603" priority="1605" operator="containsText" text="CUMPRIDO">
      <formula>NOT(ISERROR(SEARCH(("CUMPRIDO"),(N78))))</formula>
    </cfRule>
    <cfRule type="containsText" dxfId="9602" priority="1607" operator="containsText" text="CUMPRIDO">
      <formula>NOT(ISERROR(SEARCH(("CUMPRIDO"),(#REF!))))</formula>
    </cfRule>
    <cfRule type="containsText" dxfId="9601" priority="1608" operator="containsText" text="CUMPRIDO">
      <formula>NOT(ISERROR(SEARCH(("CUMPRIDO"),(N77))))</formula>
    </cfRule>
  </conditionalFormatting>
  <conditionalFormatting sqref="N77:N78">
    <cfRule type="containsText" dxfId="9600" priority="1609" operator="containsText" text="PENDENTE">
      <formula>NOT(ISERROR(SEARCH(("PENDENTE"),(N77))))</formula>
    </cfRule>
  </conditionalFormatting>
  <conditionalFormatting sqref="N78">
    <cfRule type="containsText" dxfId="9599" priority="1651" operator="containsText" text="CUMPRIDO">
      <formula>NOT(ISERROR(SEARCH(("CUMPRIDO"),(N79))))</formula>
    </cfRule>
    <cfRule type="containsText" dxfId="9598" priority="1650" operator="containsText" text="CANCELADO">
      <formula>NOT(ISERROR(SEARCH(("CANCELADO"),(N78))))</formula>
    </cfRule>
    <cfRule type="containsText" dxfId="9597" priority="1654" operator="containsText" text="CANCELADO">
      <formula>NOT(ISERROR(SEARCH(("CANCELADO"),(N78))))</formula>
    </cfRule>
    <cfRule type="containsText" dxfId="9596" priority="1649" operator="containsText" text="CUMPRIDO">
      <formula>NOT(ISERROR(SEARCH(("CUMPRIDO"),(N84))))</formula>
    </cfRule>
  </conditionalFormatting>
  <conditionalFormatting sqref="N78:N79">
    <cfRule type="containsText" dxfId="9595" priority="1652" operator="containsText" text="CUMPRIDO">
      <formula>NOT(ISERROR(SEARCH(("CUMPRIDO"),(N78))))</formula>
    </cfRule>
    <cfRule type="containsText" dxfId="9594" priority="1653" operator="containsText" text="PENDENTE">
      <formula>NOT(ISERROR(SEARCH(("PENDENTE"),(N78))))</formula>
    </cfRule>
  </conditionalFormatting>
  <conditionalFormatting sqref="N79">
    <cfRule type="containsText" dxfId="9593" priority="1657" operator="containsText" text="CUMPRIDO">
      <formula>NOT(ISERROR(SEARCH(("CUMPRIDO"),(N80))))</formula>
    </cfRule>
    <cfRule type="containsText" dxfId="9592" priority="1658" operator="containsText" text="CANCELADO">
      <formula>NOT(ISERROR(SEARCH(("CANCELADO"),(N79))))</formula>
    </cfRule>
    <cfRule type="containsText" dxfId="9591" priority="1659" operator="containsText" text="CUMPRIDO">
      <formula>NOT(ISERROR(SEARCH(("CUMPRIDO"),(#REF!))))</formula>
    </cfRule>
    <cfRule type="containsText" dxfId="9590" priority="1660" operator="containsText" text="CUMPRIDO">
      <formula>NOT(ISERROR(SEARCH(("CUMPRIDO"),(N79))))</formula>
    </cfRule>
    <cfRule type="containsText" dxfId="9589" priority="1661" operator="containsText" text="PENDENTE">
      <formula>NOT(ISERROR(SEARCH(("PENDENTE"),(N79))))</formula>
    </cfRule>
    <cfRule type="containsText" dxfId="9588" priority="1662" operator="containsText" text="CANCELADO">
      <formula>NOT(ISERROR(SEARCH(("CANCELADO"),(N79))))</formula>
    </cfRule>
  </conditionalFormatting>
  <conditionalFormatting sqref="N80:N84">
    <cfRule type="containsText" dxfId="9587" priority="55" operator="containsText" text="CANCELADO">
      <formula>NOT(ISERROR(SEARCH(("CANCELADO"),(N80))))</formula>
    </cfRule>
    <cfRule type="containsText" dxfId="9586" priority="48" operator="containsText" text="CUMPRIDO">
      <formula>NOT(ISERROR(SEARCH(("CUMPRIDO"),(N80))))</formula>
    </cfRule>
    <cfRule type="containsText" dxfId="9585" priority="53" operator="containsText" text="CUMPRIDO">
      <formula>NOT(ISERROR(SEARCH(("CUMPRIDO"),(N80))))</formula>
    </cfRule>
    <cfRule type="containsText" dxfId="9584" priority="52" operator="containsText" text="CUMPRIDO">
      <formula>NOT(ISERROR(SEARCH(("CUMPRIDO"),(N81))))</formula>
    </cfRule>
    <cfRule type="containsText" dxfId="9583" priority="51" operator="containsText" text="CANCELADO">
      <formula>NOT(ISERROR(SEARCH(("CANCELADO"),(N80))))</formula>
    </cfRule>
    <cfRule type="containsText" dxfId="9582" priority="50" operator="containsText" text="CUMPRIDO">
      <formula>NOT(ISERROR(SEARCH(("CUMPRIDO"),(N82))))</formula>
    </cfRule>
    <cfRule type="containsText" dxfId="9581" priority="49" operator="containsText" text="PENDENTE">
      <formula>NOT(ISERROR(SEARCH(("PENDENTE"),(N80))))</formula>
    </cfRule>
    <cfRule type="containsText" dxfId="9580" priority="54" operator="containsText" text="PENDENTE">
      <formula>NOT(ISERROR(SEARCH(("PENDENTE"),(N80))))</formula>
    </cfRule>
  </conditionalFormatting>
  <conditionalFormatting sqref="N85:N105">
    <cfRule type="containsText" dxfId="9579" priority="20" operator="containsText" text="CANCELADO">
      <formula>NOT(ISERROR(SEARCH(("CANCELADO"),(N85))))</formula>
    </cfRule>
    <cfRule type="containsText" dxfId="9578" priority="19" operator="containsText" text="PENDENTE">
      <formula>NOT(ISERROR(SEARCH(("PENDENTE"),(N85))))</formula>
    </cfRule>
  </conditionalFormatting>
  <conditionalFormatting sqref="N50:R50 N4:T4 R42 Q43:R44 O45:R45">
    <cfRule type="containsText" dxfId="9577" priority="480" operator="containsText" text="PENDENTE">
      <formula>NOT(ISERROR(SEARCH(("PENDENTE"),(N4))))</formula>
    </cfRule>
  </conditionalFormatting>
  <conditionalFormatting sqref="N4:T4 R42 Q43:R44 O45:R45 N50:R50 S42:T43 N51">
    <cfRule type="containsText" dxfId="9576" priority="481" operator="containsText" text="CUMPRIDO">
      <formula>NOT(ISERROR(SEARCH(("CUMPRIDO"),(N4))))</formula>
    </cfRule>
  </conditionalFormatting>
  <conditionalFormatting sqref="N4:T4 R42 S42:S43 Q43:R44 O45:R45 N50:R50 O57:R58 Q59:S59 R5:S5">
    <cfRule type="containsText" dxfId="9575" priority="530" operator="containsText" text="CANCELADO">
      <formula>NOT(ISERROR(SEARCH(("CANCELADO"),(N4))))</formula>
    </cfRule>
  </conditionalFormatting>
  <conditionalFormatting sqref="O64 T70:T84 T87 T89:T90 T92:T93 T97">
    <cfRule type="containsText" dxfId="9574" priority="39" operator="containsText" text="CANCELADO">
      <formula>NOT(ISERROR(SEARCH(("CANCELADO"),(O64))))</formula>
    </cfRule>
    <cfRule type="containsText" dxfId="9573" priority="41" operator="containsText" text="PENDENTE">
      <formula>NOT(ISERROR(SEARCH(("PENDENTE"),(O64))))</formula>
    </cfRule>
    <cfRule type="containsText" dxfId="9572" priority="40" operator="containsText" text="CUMPRIDO">
      <formula>NOT(ISERROR(SEARCH(("CUMPRIDO"),(O64))))</formula>
    </cfRule>
  </conditionalFormatting>
  <conditionalFormatting sqref="O86">
    <cfRule type="containsText" dxfId="9571" priority="9" operator="containsText" text="CANCELADO">
      <formula>NOT(ISERROR(SEARCH(("CANCELADO"),(O86))))</formula>
    </cfRule>
    <cfRule type="containsText" dxfId="9570" priority="8" operator="containsText" text="PENDENTE">
      <formula>NOT(ISERROR(SEARCH(("PENDENTE"),(O86))))</formula>
    </cfRule>
    <cfRule type="containsText" dxfId="9569" priority="7" operator="containsText" text="CUMPRIDO">
      <formula>NOT(ISERROR(SEARCH(("CUMPRIDO"),(O86))))</formula>
    </cfRule>
  </conditionalFormatting>
  <conditionalFormatting sqref="O90">
    <cfRule type="containsText" dxfId="9568" priority="4" operator="containsText" text="CUMPRIDO">
      <formula>NOT(ISERROR(SEARCH(("CUMPRIDO"),(O90))))</formula>
    </cfRule>
    <cfRule type="containsText" dxfId="9567" priority="5" operator="containsText" text="PENDENTE">
      <formula>NOT(ISERROR(SEARCH(("PENDENTE"),(O90))))</formula>
    </cfRule>
    <cfRule type="containsText" dxfId="9566" priority="6" operator="containsText" text="CANCELADO">
      <formula>NOT(ISERROR(SEARCH(("CANCELADO"),(O90))))</formula>
    </cfRule>
  </conditionalFormatting>
  <conditionalFormatting sqref="O5:P5">
    <cfRule type="containsText" dxfId="9565" priority="487" operator="containsText" text="PENDENTE">
      <formula>NOT(ISERROR(SEARCH(("PENDENTE"),(O5))))</formula>
    </cfRule>
    <cfRule type="containsText" dxfId="9564" priority="486" operator="containsText" text="CUMPRIDO">
      <formula>NOT(ISERROR(SEARCH(("CUMPRIDO"),(O5))))</formula>
    </cfRule>
  </conditionalFormatting>
  <conditionalFormatting sqref="O5:P7">
    <cfRule type="containsText" dxfId="9563" priority="440" operator="containsText" text="CANCELADO">
      <formula>NOT(ISERROR(SEARCH(("CANCELADO"),(O5))))</formula>
    </cfRule>
  </conditionalFormatting>
  <conditionalFormatting sqref="O6:P8">
    <cfRule type="containsText" dxfId="9562" priority="424" operator="containsText" text="CUMPRIDO">
      <formula>NOT(ISERROR(SEARCH(("CUMPRIDO"),(O6))))</formula>
    </cfRule>
    <cfRule type="containsText" dxfId="9561" priority="425" operator="containsText" text="PENDENTE">
      <formula>NOT(ISERROR(SEARCH(("PENDENTE"),(O6))))</formula>
    </cfRule>
  </conditionalFormatting>
  <conditionalFormatting sqref="O8:P8">
    <cfRule type="containsText" dxfId="9560" priority="423" operator="containsText" text="CANCELADO">
      <formula>NOT(ISERROR(SEARCH(("CANCELADO"),(O8))))</formula>
    </cfRule>
  </conditionalFormatting>
  <conditionalFormatting sqref="O10:P12">
    <cfRule type="containsText" dxfId="9559" priority="490" operator="containsText" text="PENDENTE">
      <formula>NOT(ISERROR(SEARCH(("PENDENTE"),(O10))))</formula>
    </cfRule>
    <cfRule type="containsText" dxfId="9558" priority="489" operator="containsText" text="CUMPRIDO">
      <formula>NOT(ISERROR(SEARCH(("CUMPRIDO"),(O10))))</formula>
    </cfRule>
  </conditionalFormatting>
  <conditionalFormatting sqref="O13:P14">
    <cfRule type="containsText" dxfId="9557" priority="788" operator="containsText" text="CUMPRIDO">
      <formula>NOT(ISERROR(SEARCH(("CUMPRIDO"),(O13))))</formula>
    </cfRule>
    <cfRule type="containsText" dxfId="9556" priority="786" operator="containsText" text="CUMPRIDO">
      <formula>NOT(ISERROR(SEARCH(("CUMPRIDO"),(O19))))</formula>
    </cfRule>
    <cfRule type="containsText" dxfId="9555" priority="785" operator="containsText" text="CANCELADO">
      <formula>NOT(ISERROR(SEARCH(("CANCELADO"),(O19))))</formula>
    </cfRule>
    <cfRule type="containsText" dxfId="9554" priority="787" operator="containsText" text="PENDENTE">
      <formula>NOT(ISERROR(SEARCH(("PENDENTE"),(O19))))</formula>
    </cfRule>
    <cfRule type="containsText" dxfId="9553" priority="789" operator="containsText" text="PENDENTE">
      <formula>NOT(ISERROR(SEARCH(("PENDENTE"),(O13))))</formula>
    </cfRule>
  </conditionalFormatting>
  <conditionalFormatting sqref="O15:P15">
    <cfRule type="containsText" dxfId="9552" priority="924" operator="containsText" text="CANCELADO">
      <formula>NOT(ISERROR(SEARCH(("CANCELADO"),(#REF!))))</formula>
    </cfRule>
    <cfRule type="containsText" dxfId="9551" priority="925" operator="containsText" text="CUMPRIDO">
      <formula>NOT(ISERROR(SEARCH(("CUMPRIDO"),(#REF!))))</formula>
    </cfRule>
    <cfRule type="containsText" dxfId="9550" priority="926" operator="containsText" text="PENDENTE">
      <formula>NOT(ISERROR(SEARCH(("PENDENTE"),(#REF!))))</formula>
    </cfRule>
    <cfRule type="containsText" dxfId="9549" priority="927" operator="containsText" text="CUMPRIDO">
      <formula>NOT(ISERROR(SEARCH(("CUMPRIDO"),(O15))))</formula>
    </cfRule>
    <cfRule type="containsText" dxfId="9548" priority="928" operator="containsText" text="PENDENTE">
      <formula>NOT(ISERROR(SEARCH(("PENDENTE"),(O15))))</formula>
    </cfRule>
  </conditionalFormatting>
  <conditionalFormatting sqref="O16:P16">
    <cfRule type="containsText" dxfId="9547" priority="922" operator="containsText" text="CUMPRIDO">
      <formula>NOT(ISERROR(SEARCH(("CUMPRIDO"),(O16))))</formula>
    </cfRule>
    <cfRule type="containsText" dxfId="9546" priority="921" operator="containsText" text="PENDENTE">
      <formula>NOT(ISERROR(SEARCH(("PENDENTE"),(O21))))</formula>
    </cfRule>
    <cfRule type="containsText" dxfId="9545" priority="920" operator="containsText" text="CUMPRIDO">
      <formula>NOT(ISERROR(SEARCH(("CUMPRIDO"),(O21))))</formula>
    </cfRule>
    <cfRule type="containsText" dxfId="9544" priority="919" operator="containsText" text="CANCELADO">
      <formula>NOT(ISERROR(SEARCH(("CANCELADO"),(O21))))</formula>
    </cfRule>
    <cfRule type="containsText" dxfId="9543" priority="923" operator="containsText" text="PENDENTE">
      <formula>NOT(ISERROR(SEARCH(("PENDENTE"),(O16))))</formula>
    </cfRule>
  </conditionalFormatting>
  <conditionalFormatting sqref="O17:P17">
    <cfRule type="containsText" dxfId="9542" priority="405" operator="containsText" text="CANCELADO">
      <formula>NOT(ISERROR(SEARCH(("CANCELADO"),(O21))))</formula>
    </cfRule>
    <cfRule type="containsText" dxfId="9541" priority="406" operator="containsText" text="CUMPRIDO">
      <formula>NOT(ISERROR(SEARCH(("CUMPRIDO"),(O21))))</formula>
    </cfRule>
    <cfRule type="containsText" dxfId="9540" priority="407" operator="containsText" text="PENDENTE">
      <formula>NOT(ISERROR(SEARCH(("PENDENTE"),(O21))))</formula>
    </cfRule>
  </conditionalFormatting>
  <conditionalFormatting sqref="O17:P22">
    <cfRule type="containsText" dxfId="9539" priority="408" operator="containsText" text="CUMPRIDO">
      <formula>NOT(ISERROR(SEARCH(("CUMPRIDO"),(O17))))</formula>
    </cfRule>
    <cfRule type="containsText" dxfId="9538" priority="409" operator="containsText" text="PENDENTE">
      <formula>NOT(ISERROR(SEARCH(("PENDENTE"),(O17))))</formula>
    </cfRule>
  </conditionalFormatting>
  <conditionalFormatting sqref="O32:P32">
    <cfRule type="containsText" dxfId="9537" priority="295" operator="containsText" text="CANCELADO">
      <formula>NOT(ISERROR(SEARCH(("CANCELADO"),(O139))))</formula>
    </cfRule>
  </conditionalFormatting>
  <conditionalFormatting sqref="O32:P40">
    <cfRule type="containsText" dxfId="9536" priority="246" operator="containsText" text="CUMPRIDO">
      <formula>NOT(ISERROR(SEARCH(("CUMPRIDO"),(O32))))</formula>
    </cfRule>
    <cfRule type="containsText" dxfId="9535" priority="247" operator="containsText" text="PENDENTE">
      <formula>NOT(ISERROR(SEARCH(("PENDENTE"),(O32))))</formula>
    </cfRule>
  </conditionalFormatting>
  <conditionalFormatting sqref="O33:P39">
    <cfRule type="containsText" dxfId="9534" priority="245" operator="containsText" text="CANCELADO">
      <formula>NOT(ISERROR(SEARCH(("CANCELADO"),(O33))))</formula>
    </cfRule>
  </conditionalFormatting>
  <conditionalFormatting sqref="O38:P38">
    <cfRule type="containsText" dxfId="9533" priority="492" operator="containsText" text="PENDENTE">
      <formula>NOT(ISERROR(SEARCH(("PENDENTE"),(O38))))</formula>
    </cfRule>
    <cfRule type="containsText" dxfId="9532" priority="491" operator="containsText" text="CUMPRIDO">
      <formula>NOT(ISERROR(SEARCH(("CUMPRIDO"),(O38))))</formula>
    </cfRule>
  </conditionalFormatting>
  <conditionalFormatting sqref="O39:P39">
    <cfRule type="containsText" dxfId="9531" priority="238" operator="containsText" text="PENDENTE">
      <formula>NOT(ISERROR(SEARCH(("PENDENTE"),(O39))))</formula>
    </cfRule>
    <cfRule type="containsText" dxfId="9530" priority="237" operator="containsText" text="CUMPRIDO">
      <formula>NOT(ISERROR(SEARCH(("CUMPRIDO"),(O39))))</formula>
    </cfRule>
  </conditionalFormatting>
  <conditionalFormatting sqref="O40:P40">
    <cfRule type="containsText" dxfId="9529" priority="496" operator="containsText" text="CANCELADO">
      <formula>NOT(ISERROR(SEARCH(("CANCELADO"),(O40))))</formula>
    </cfRule>
  </conditionalFormatting>
  <conditionalFormatting sqref="O41:P41">
    <cfRule type="containsText" dxfId="9528" priority="243" operator="containsText" text="PENDENTE">
      <formula>NOT(ISERROR(SEARCH(("PENDENTE"),(O41))))</formula>
    </cfRule>
    <cfRule type="containsText" dxfId="9527" priority="244" operator="containsText" text="CANCELADO">
      <formula>NOT(ISERROR(SEARCH(("CANCELADO"),(O149))))</formula>
    </cfRule>
    <cfRule type="containsText" dxfId="9526" priority="242" operator="containsText" text="CUMPRIDO">
      <formula>NOT(ISERROR(SEARCH(("CUMPRIDO"),(O41))))</formula>
    </cfRule>
  </conditionalFormatting>
  <conditionalFormatting sqref="O43:P44">
    <cfRule type="containsText" dxfId="9525" priority="241" operator="containsText" text="PENDENTE">
      <formula>NOT(ISERROR(SEARCH(("PENDENTE"),(O43))))</formula>
    </cfRule>
    <cfRule type="containsText" dxfId="9524" priority="240" operator="containsText" text="CUMPRIDO">
      <formula>NOT(ISERROR(SEARCH(("CUMPRIDO"),(O43))))</formula>
    </cfRule>
    <cfRule type="containsText" dxfId="9523" priority="239" operator="containsText" text="CANCELADO">
      <formula>NOT(ISERROR(SEARCH(("CANCELADO"),(O43))))</formula>
    </cfRule>
  </conditionalFormatting>
  <conditionalFormatting sqref="O46:P49 O54:O56">
    <cfRule type="containsText" dxfId="9522" priority="482" operator="containsText" text="CANCELADO">
      <formula>NOT(ISERROR(SEARCH(("CANCELADO"),(O46))))</formula>
    </cfRule>
    <cfRule type="containsText" dxfId="9521" priority="483" operator="containsText" text="CUMPRIDO">
      <formula>NOT(ISERROR(SEARCH(("CUMPRIDO"),(O46))))</formula>
    </cfRule>
    <cfRule type="containsText" dxfId="9520" priority="484" operator="containsText" text="PENDENTE">
      <formula>NOT(ISERROR(SEARCH(("PENDENTE"),(O46))))</formula>
    </cfRule>
  </conditionalFormatting>
  <conditionalFormatting sqref="O51:P53">
    <cfRule type="containsText" dxfId="9519" priority="229" operator="containsText" text="PENDENTE">
      <formula>NOT(ISERROR(SEARCH(("PENDENTE"),(O51))))</formula>
    </cfRule>
    <cfRule type="containsText" dxfId="9518" priority="296" operator="containsText" text="CANCELADO">
      <formula>NOT(ISERROR(SEARCH(("CANCELADO"),(O51))))</formula>
    </cfRule>
    <cfRule type="containsText" dxfId="9517" priority="228" operator="containsText" text="CUMPRIDO">
      <formula>NOT(ISERROR(SEARCH(("CUMPRIDO"),(O51))))</formula>
    </cfRule>
  </conditionalFormatting>
  <conditionalFormatting sqref="O59:P63">
    <cfRule type="containsText" dxfId="9516" priority="65" operator="containsText" text="CANCELADO">
      <formula>NOT(ISERROR(SEARCH(("CANCELADO"),(O59))))</formula>
    </cfRule>
    <cfRule type="containsText" dxfId="9515" priority="66" operator="containsText" text="CUMPRIDO">
      <formula>NOT(ISERROR(SEARCH(("CUMPRIDO"),(O59))))</formula>
    </cfRule>
    <cfRule type="containsText" dxfId="9514" priority="67" operator="containsText" text="PENDENTE">
      <formula>NOT(ISERROR(SEARCH(("PENDENTE"),(O59))))</formula>
    </cfRule>
  </conditionalFormatting>
  <conditionalFormatting sqref="O66:P67">
    <cfRule type="containsText" dxfId="9513" priority="159" operator="containsText" text="CANCELADO">
      <formula>NOT(ISERROR(SEARCH(("CANCELADO"),(O66))))</formula>
    </cfRule>
    <cfRule type="containsText" dxfId="9512" priority="160" operator="containsText" text="CUMPRIDO">
      <formula>NOT(ISERROR(SEARCH(("CUMPRIDO"),(O66))))</formula>
    </cfRule>
    <cfRule type="containsText" dxfId="9511" priority="161" operator="containsText" text="PENDENTE">
      <formula>NOT(ISERROR(SEARCH(("PENDENTE"),(O66))))</formula>
    </cfRule>
  </conditionalFormatting>
  <conditionalFormatting sqref="O70:P70">
    <cfRule type="containsText" dxfId="9510" priority="81" operator="containsText" text="CANCELADO">
      <formula>NOT(ISERROR(SEARCH(("CANCELADO"),(O74))))</formula>
    </cfRule>
    <cfRule type="containsText" dxfId="9509" priority="82" operator="containsText" text="CUMPRIDO">
      <formula>NOT(ISERROR(SEARCH(("CUMPRIDO"),(O74))))</formula>
    </cfRule>
    <cfRule type="containsText" dxfId="9508" priority="85" operator="containsText" text="PENDENTE">
      <formula>NOT(ISERROR(SEARCH(("PENDENTE"),(O70))))</formula>
    </cfRule>
    <cfRule type="containsText" dxfId="9507" priority="84" operator="containsText" text="CUMPRIDO">
      <formula>NOT(ISERROR(SEARCH(("CUMPRIDO"),(O70))))</formula>
    </cfRule>
    <cfRule type="containsText" dxfId="9506" priority="83" operator="containsText" text="PENDENTE">
      <formula>NOT(ISERROR(SEARCH(("PENDENTE"),(O74))))</formula>
    </cfRule>
  </conditionalFormatting>
  <conditionalFormatting sqref="O71:P74">
    <cfRule type="containsText" dxfId="9505" priority="30" operator="containsText" text="CANCELADO">
      <formula>NOT(ISERROR(SEARCH(("CANCELADO"),(O71))))</formula>
    </cfRule>
    <cfRule type="containsText" dxfId="9504" priority="31" operator="containsText" text="CUMPRIDO">
      <formula>NOT(ISERROR(SEARCH(("CUMPRIDO"),(O71))))</formula>
    </cfRule>
    <cfRule type="containsText" dxfId="9503" priority="32" operator="containsText" text="PENDENTE">
      <formula>NOT(ISERROR(SEARCH(("PENDENTE"),(O71))))</formula>
    </cfRule>
  </conditionalFormatting>
  <conditionalFormatting sqref="O75:P75">
    <cfRule type="containsText" dxfId="9502" priority="1447" operator="containsText" text="PENDENTE">
      <formula>NOT(ISERROR(SEARCH(("PENDENTE"),(O75))))</formula>
    </cfRule>
    <cfRule type="containsText" dxfId="9501" priority="1446" operator="containsText" text="CUMPRIDO">
      <formula>NOT(ISERROR(SEARCH(("CUMPRIDO"),(O75))))</formula>
    </cfRule>
    <cfRule type="containsText" dxfId="9500" priority="1443" operator="containsText" text="CANCELADO">
      <formula>NOT(ISERROR(SEARCH(("CANCELADO"),(O84))))</formula>
    </cfRule>
    <cfRule type="containsText" dxfId="9499" priority="1445" operator="containsText" text="PENDENTE">
      <formula>NOT(ISERROR(SEARCH(("PENDENTE"),(O84))))</formula>
    </cfRule>
    <cfRule type="containsText" dxfId="9498" priority="1444" operator="containsText" text="CUMPRIDO">
      <formula>NOT(ISERROR(SEARCH(("CUMPRIDO"),(O84))))</formula>
    </cfRule>
  </conditionalFormatting>
  <conditionalFormatting sqref="O76:P76">
    <cfRule type="containsText" dxfId="9497" priority="10" operator="containsText" text="CANCELADO">
      <formula>NOT(ISERROR(SEARCH(("CANCELADO"),(O76))))</formula>
    </cfRule>
    <cfRule type="containsText" dxfId="9496" priority="11" operator="containsText" text="CUMPRIDO">
      <formula>NOT(ISERROR(SEARCH(("CUMPRIDO"),(O76))))</formula>
    </cfRule>
    <cfRule type="containsText" dxfId="9495" priority="12" operator="containsText" text="PENDENTE">
      <formula>NOT(ISERROR(SEARCH(("PENDENTE"),(O76))))</formula>
    </cfRule>
  </conditionalFormatting>
  <conditionalFormatting sqref="O78:P78">
    <cfRule type="containsText" dxfId="9494" priority="27" operator="containsText" text="CANCELADO">
      <formula>NOT(ISERROR(SEARCH(("CANCELADO"),(O78))))</formula>
    </cfRule>
  </conditionalFormatting>
  <conditionalFormatting sqref="O78:P79">
    <cfRule type="containsText" dxfId="9493" priority="28" operator="containsText" text="CUMPRIDO">
      <formula>NOT(ISERROR(SEARCH(("CUMPRIDO"),(O78))))</formula>
    </cfRule>
    <cfRule type="containsText" dxfId="9492" priority="29" operator="containsText" text="PENDENTE">
      <formula>NOT(ISERROR(SEARCH(("PENDENTE"),(O78))))</formula>
    </cfRule>
  </conditionalFormatting>
  <conditionalFormatting sqref="O79:P79">
    <cfRule type="containsText" dxfId="9491" priority="47" operator="containsText" text="CANCELADO">
      <formula>NOT(ISERROR(SEARCH(("CANCELADO"),(O79))))</formula>
    </cfRule>
  </conditionalFormatting>
  <conditionalFormatting sqref="O84:P84">
    <cfRule type="containsText" dxfId="9490" priority="26" operator="containsText" text="CANCELADO">
      <formula>NOT(ISERROR(SEARCH(("CANCELADO"),(O84))))</formula>
    </cfRule>
    <cfRule type="containsText" dxfId="9489" priority="24" operator="containsText" text="CUMPRIDO">
      <formula>NOT(ISERROR(SEARCH(("CUMPRIDO"),(O84))))</formula>
    </cfRule>
    <cfRule type="containsText" dxfId="9488" priority="25" operator="containsText" text="PENDENTE">
      <formula>NOT(ISERROR(SEARCH(("PENDENTE"),(O84))))</formula>
    </cfRule>
  </conditionalFormatting>
  <conditionalFormatting sqref="O97:P97">
    <cfRule type="containsText" dxfId="9487" priority="1" operator="containsText" text="CANCELADO">
      <formula>NOT(ISERROR(SEARCH(("CANCELADO"),(O106))))</formula>
    </cfRule>
    <cfRule type="containsText" dxfId="9486" priority="3" operator="containsText" text="PENDENTE">
      <formula>NOT(ISERROR(SEARCH(("PENDENTE"),(O106))))</formula>
    </cfRule>
    <cfRule type="containsText" dxfId="9485" priority="2" operator="containsText" text="CUMPRIDO">
      <formula>NOT(ISERROR(SEARCH(("CUMPRIDO"),(O106))))</formula>
    </cfRule>
  </conditionalFormatting>
  <conditionalFormatting sqref="O42:Q42">
    <cfRule type="containsText" dxfId="9484" priority="526" operator="containsText" text="PENDENTE">
      <formula>NOT(ISERROR(SEARCH(("PENDENTE"),(O42))))</formula>
    </cfRule>
    <cfRule type="containsText" dxfId="9483" priority="525" operator="containsText" text="CUMPRIDO">
      <formula>NOT(ISERROR(SEARCH(("CUMPRIDO"),(O42))))</formula>
    </cfRule>
    <cfRule type="containsText" dxfId="9482" priority="524" operator="containsText" text="CANCELADO">
      <formula>NOT(ISERROR(SEARCH(("CANCELADO"),(O42))))</formula>
    </cfRule>
  </conditionalFormatting>
  <conditionalFormatting sqref="P45">
    <cfRule type="containsText" dxfId="9481" priority="531" operator="containsText" text="CUMPRIDO">
      <formula>NOT(ISERROR(SEARCH(("CUMPRIDO"),(P45))))</formula>
    </cfRule>
    <cfRule type="containsText" dxfId="9480" priority="532" operator="containsText" text="PENDENTE">
      <formula>NOT(ISERROR(SEARCH(("PENDENTE"),(P45))))</formula>
    </cfRule>
  </conditionalFormatting>
  <conditionalFormatting sqref="P54:P56">
    <cfRule type="containsText" dxfId="9479" priority="535" operator="containsText" text="PENDENTE">
      <formula>NOT(ISERROR(SEARCH(("PENDENTE"),(P54))))</formula>
    </cfRule>
    <cfRule type="containsText" dxfId="9478" priority="533" operator="containsText" text="CANCELADO">
      <formula>NOT(ISERROR(SEARCH(("CANCELADO"),(P54))))</formula>
    </cfRule>
    <cfRule type="containsText" dxfId="9477" priority="534" operator="containsText" text="CUMPRIDO">
      <formula>NOT(ISERROR(SEARCH(("CUMPRIDO"),(P54))))</formula>
    </cfRule>
  </conditionalFormatting>
  <conditionalFormatting sqref="P64">
    <cfRule type="containsText" dxfId="9476" priority="44" operator="containsText" text="PENDENTE">
      <formula>NOT(ISERROR(SEARCH(("PENDENTE"),(P64))))</formula>
    </cfRule>
    <cfRule type="containsText" dxfId="9475" priority="43" operator="containsText" text="CUMPRIDO">
      <formula>NOT(ISERROR(SEARCH(("CUMPRIDO"),(P64))))</formula>
    </cfRule>
    <cfRule type="containsText" dxfId="9474" priority="42" operator="containsText" text="CANCELADO">
      <formula>NOT(ISERROR(SEARCH(("CANCELADO"),(P64))))</formula>
    </cfRule>
  </conditionalFormatting>
  <conditionalFormatting sqref="Q1 S57:S111 Q112:Q119">
    <cfRule type="containsText" dxfId="9473" priority="539" operator="containsText" text="NÃO">
      <formula>NOT(ISERROR(SEARCH(("NÃO"),(Q1))))</formula>
    </cfRule>
  </conditionalFormatting>
  <conditionalFormatting sqref="Q5:Q37 R8:R29 O23:P31">
    <cfRule type="containsText" dxfId="9472" priority="479" operator="containsText" text="PENDENTE">
      <formula>NOT(ISERROR(SEARCH(("PENDENTE"),(O5))))</formula>
    </cfRule>
    <cfRule type="containsText" dxfId="9471" priority="478" operator="containsText" text="CUMPRIDO">
      <formula>NOT(ISERROR(SEARCH(("CUMPRIDO"),(O5))))</formula>
    </cfRule>
  </conditionalFormatting>
  <conditionalFormatting sqref="Q64 K120:Q1031">
    <cfRule type="containsText" dxfId="9470" priority="460" operator="containsText" text="PENDENTE">
      <formula>NOT(ISERROR(SEARCH(("PENDENTE"),(K64))))</formula>
    </cfRule>
    <cfRule type="containsText" dxfId="9469" priority="459" operator="containsText" text="CUMPRIDO">
      <formula>NOT(ISERROR(SEARCH(("CUMPRIDO"),(K64))))</formula>
    </cfRule>
    <cfRule type="containsText" dxfId="9468" priority="458" operator="containsText" text="CANCELADO">
      <formula>NOT(ISERROR(SEARCH(("CANCELADO"),(K64))))</formula>
    </cfRule>
  </conditionalFormatting>
  <conditionalFormatting sqref="Q67">
    <cfRule type="containsText" dxfId="9467" priority="176" operator="containsText" text="CANCELADO">
      <formula>NOT(ISERROR(SEARCH(("CANCELADO"),(Q67))))</formula>
    </cfRule>
    <cfRule type="containsText" dxfId="9466" priority="178" operator="containsText" text="PENDENTE">
      <formula>NOT(ISERROR(SEARCH(("PENDENTE"),(Q67))))</formula>
    </cfRule>
    <cfRule type="containsText" dxfId="9465" priority="177" operator="containsText" text="CUMPRIDO">
      <formula>NOT(ISERROR(SEARCH(("CUMPRIDO"),(Q67))))</formula>
    </cfRule>
  </conditionalFormatting>
  <conditionalFormatting sqref="Q46:R49">
    <cfRule type="containsText" dxfId="9464" priority="1002" operator="containsText" text="PENDENTE">
      <formula>NOT(ISERROR(SEARCH(("PENDENTE"),(Q51))))</formula>
    </cfRule>
    <cfRule type="containsText" dxfId="9463" priority="1001" operator="containsText" text="CUMPRIDO">
      <formula>NOT(ISERROR(SEARCH(("CUMPRIDO"),(Q51))))</formula>
    </cfRule>
    <cfRule type="containsText" dxfId="9462" priority="1000" operator="containsText" text="CANCELADO">
      <formula>NOT(ISERROR(SEARCH(("CANCELADO"),(Q51))))</formula>
    </cfRule>
  </conditionalFormatting>
  <conditionalFormatting sqref="Q70:R74">
    <cfRule type="containsText" dxfId="9461" priority="149" operator="containsText" text="CUMPRIDO">
      <formula>NOT(ISERROR(SEARCH(("CUMPRIDO"),(Q70))))</formula>
    </cfRule>
    <cfRule type="containsText" dxfId="9460" priority="150" operator="containsText" text="PENDENTE">
      <formula>NOT(ISERROR(SEARCH(("PENDENTE"),(Q70))))</formula>
    </cfRule>
  </conditionalFormatting>
  <conditionalFormatting sqref="R5:R7 N6:N11 N14 N16:N19 N24:N25 N29:N37 N39:N49 N51 N53:N54 N57:N62">
    <cfRule type="containsText" dxfId="9459" priority="468" operator="containsText" text="CUMPRIDO">
      <formula>NOT(ISERROR(SEARCH(("CUMPRIDO"),(N6))))</formula>
    </cfRule>
  </conditionalFormatting>
  <conditionalFormatting sqref="R5:R7">
    <cfRule type="containsText" dxfId="9458" priority="558" operator="containsText" text="PENDENTE">
      <formula>NOT(ISERROR(SEARCH(("PENDENTE"),(R5))))</formula>
    </cfRule>
  </conditionalFormatting>
  <conditionalFormatting sqref="R30">
    <cfRule type="containsText" dxfId="9457" priority="562" operator="containsText" text="CANCELADO">
      <formula>NOT(ISERROR(SEARCH(("CANCELADO"),(R38))))</formula>
    </cfRule>
    <cfRule type="containsText" dxfId="9456" priority="563" operator="containsText" text="CUMPRIDO">
      <formula>NOT(ISERROR(SEARCH(("CUMPRIDO"),(R38))))</formula>
    </cfRule>
    <cfRule type="containsText" dxfId="9455" priority="564" operator="containsText" text="PENDENTE">
      <formula>NOT(ISERROR(SEARCH(("PENDENTE"),(R38))))</formula>
    </cfRule>
  </conditionalFormatting>
  <conditionalFormatting sqref="R31 Q41:R41">
    <cfRule type="containsText" dxfId="9454" priority="984" operator="containsText" text="CUMPRIDO">
      <formula>NOT(ISERROR(SEARCH(("CUMPRIDO"),(#REF!))))</formula>
    </cfRule>
    <cfRule type="containsText" dxfId="9453" priority="985" operator="containsText" text="PENDENTE">
      <formula>NOT(ISERROR(SEARCH(("PENDENTE"),(#REF!))))</formula>
    </cfRule>
    <cfRule type="containsText" dxfId="9452" priority="983" operator="containsText" text="CANCELADO">
      <formula>NOT(ISERROR(SEARCH(("CANCELADO"),(#REF!))))</formula>
    </cfRule>
  </conditionalFormatting>
  <conditionalFormatting sqref="R32:R37 Q38:R40">
    <cfRule type="containsText" dxfId="9451" priority="355" operator="containsText" text="PENDENTE">
      <formula>NOT(ISERROR(SEARCH(("PENDENTE"),(Q39))))</formula>
    </cfRule>
    <cfRule type="containsText" dxfId="9450" priority="354" operator="containsText" text="CUMPRIDO">
      <formula>NOT(ISERROR(SEARCH(("CUMPRIDO"),(Q39))))</formula>
    </cfRule>
    <cfRule type="containsText" dxfId="9449" priority="353" operator="containsText" text="CANCELADO">
      <formula>NOT(ISERROR(SEARCH(("CANCELADO"),(Q39))))</formula>
    </cfRule>
  </conditionalFormatting>
  <conditionalFormatting sqref="R51:R56">
    <cfRule type="containsText" dxfId="9448" priority="347" operator="containsText" text="CUMPRIDO">
      <formula>NOT(ISERROR(SEARCH(("CUMPRIDO"),(R51))))</formula>
    </cfRule>
  </conditionalFormatting>
  <conditionalFormatting sqref="R64">
    <cfRule type="containsText" dxfId="9447" priority="1022" operator="containsText" text="PENDENTE">
      <formula>NOT(ISERROR(SEARCH(("PENDENTE"),(R111))))</formula>
    </cfRule>
    <cfRule type="containsText" dxfId="9446" priority="1020" operator="containsText" text="CANCELADO">
      <formula>NOT(ISERROR(SEARCH(("CANCELADO"),(R111))))</formula>
    </cfRule>
    <cfRule type="containsText" dxfId="9445" priority="1021" operator="containsText" text="CUMPRIDO">
      <formula>NOT(ISERROR(SEARCH(("CUMPRIDO"),(R111))))</formula>
    </cfRule>
  </conditionalFormatting>
  <conditionalFormatting sqref="R67">
    <cfRule type="containsText" dxfId="9444" priority="181" operator="containsText" text="PENDENTE">
      <formula>NOT(ISERROR(SEARCH(("PENDENTE"),(R114))))</formula>
    </cfRule>
    <cfRule type="containsText" dxfId="9443" priority="180" operator="containsText" text="CUMPRIDO">
      <formula>NOT(ISERROR(SEARCH(("CUMPRIDO"),(R114))))</formula>
    </cfRule>
    <cfRule type="containsText" dxfId="9442" priority="179" operator="containsText" text="CANCELADO">
      <formula>NOT(ISERROR(SEARCH(("CANCELADO"),(R114))))</formula>
    </cfRule>
  </conditionalFormatting>
  <conditionalFormatting sqref="S4:S43 S46:S51 S55 P120:P1031">
    <cfRule type="containsText" dxfId="9441" priority="537" operator="containsText" text="NÃO">
      <formula>NOT(ISERROR(SEARCH(("NÃO"),(P4))))</formula>
    </cfRule>
    <cfRule type="containsText" dxfId="9440" priority="536" operator="containsText" text="SIM">
      <formula>NOT(ISERROR(SEARCH(("SIM"),(P4))))</formula>
    </cfRule>
  </conditionalFormatting>
  <conditionalFormatting sqref="S5:S38 S44:S49 S70:S84">
    <cfRule type="containsText" dxfId="9439" priority="444" operator="containsText" text="PENDENTE">
      <formula>NOT(ISERROR(SEARCH(("PENDENTE"),(S5))))</formula>
    </cfRule>
    <cfRule type="containsText" dxfId="9438" priority="445" operator="containsText" text="CUMPRIDO">
      <formula>NOT(ISERROR(SEARCH(("CUMPRIDO"),(S5))))</formula>
    </cfRule>
  </conditionalFormatting>
  <conditionalFormatting sqref="S6:S7">
    <cfRule type="containsText" dxfId="9437" priority="400" operator="containsText" text="CANCELADO">
      <formula>NOT(ISERROR(SEARCH(("CANCELADO"),(S6))))</formula>
    </cfRule>
  </conditionalFormatting>
  <conditionalFormatting sqref="S44:S45">
    <cfRule type="containsText" dxfId="9436" priority="395" operator="containsText" text="NÃO">
      <formula>NOT(ISERROR(SEARCH(("NÃO"),(S44))))</formula>
    </cfRule>
    <cfRule type="containsText" dxfId="9435" priority="394" operator="containsText" text="SIM">
      <formula>NOT(ISERROR(SEARCH(("SIM"),(S44))))</formula>
    </cfRule>
  </conditionalFormatting>
  <conditionalFormatting sqref="S52:S53">
    <cfRule type="containsText" dxfId="9434" priority="304" operator="containsText" text="CUMPRIDO">
      <formula>NOT(ISERROR(SEARCH(("CUMPRIDO"),(S52))))</formula>
    </cfRule>
    <cfRule type="containsText" dxfId="9433" priority="303" operator="containsText" text="PENDENTE">
      <formula>NOT(ISERROR(SEARCH(("PENDENTE"),(S52))))</formula>
    </cfRule>
  </conditionalFormatting>
  <conditionalFormatting sqref="S52:S54">
    <cfRule type="containsText" dxfId="9432" priority="307" operator="containsText" text="SIM">
      <formula>NOT(ISERROR(SEARCH(("SIM"),(S52))))</formula>
    </cfRule>
    <cfRule type="containsText" dxfId="9431" priority="308" operator="containsText" text="NÃO">
      <formula>NOT(ISERROR(SEARCH(("NÃO"),(S52))))</formula>
    </cfRule>
  </conditionalFormatting>
  <conditionalFormatting sqref="S55:S58">
    <cfRule type="containsText" dxfId="9430" priority="286" operator="containsText" text="PENDENTE">
      <formula>NOT(ISERROR(SEARCH(("PENDENTE"),(S55))))</formula>
    </cfRule>
    <cfRule type="containsText" dxfId="9429" priority="287" operator="containsText" text="CUMPRIDO">
      <formula>NOT(ISERROR(SEARCH(("CUMPRIDO"),(S55))))</formula>
    </cfRule>
  </conditionalFormatting>
  <conditionalFormatting sqref="S56">
    <cfRule type="containsText" dxfId="9428" priority="290" operator="containsText" text="SIM">
      <formula>NOT(ISERROR(SEARCH(("SIM"),(S56))))</formula>
    </cfRule>
    <cfRule type="containsText" dxfId="9427" priority="291" operator="containsText" text="NÃO">
      <formula>NOT(ISERROR(SEARCH(("NÃO"),(S56))))</formula>
    </cfRule>
  </conditionalFormatting>
  <conditionalFormatting sqref="S57:S111 Q112:Q119 Q1">
    <cfRule type="containsText" dxfId="9426" priority="538" operator="containsText" text="SIM">
      <formula>NOT(ISERROR(SEARCH(("SIM"),(Q1))))</formula>
    </cfRule>
  </conditionalFormatting>
  <conditionalFormatting sqref="S60:S61 L74:L76">
    <cfRule type="containsText" dxfId="9425" priority="141" operator="containsText" text="CUMPRIDO">
      <formula>NOT(ISERROR(SEARCH(("CUMPRIDO"),(L60))))</formula>
    </cfRule>
    <cfRule type="containsText" dxfId="9424" priority="143" operator="containsText" text="CANCELADO">
      <formula>NOT(ISERROR(SEARCH(("CANCELADO"),(L60))))</formula>
    </cfRule>
    <cfRule type="containsText" dxfId="9423" priority="142" operator="containsText" text="PENDENTE">
      <formula>NOT(ISERROR(SEARCH(("PENDENTE"),(L60))))</formula>
    </cfRule>
  </conditionalFormatting>
  <conditionalFormatting sqref="S62 S63:T63">
    <cfRule type="containsText" dxfId="9422" priority="584" operator="containsText" text="CANCELADO">
      <formula>NOT(ISERROR(SEARCH(("CANCELADO"),(S62))))</formula>
    </cfRule>
    <cfRule type="containsText" dxfId="9421" priority="586" operator="containsText" text="PENDENTE">
      <formula>NOT(ISERROR(SEARCH(("PENDENTE"),(S62))))</formula>
    </cfRule>
    <cfRule type="containsText" dxfId="9420" priority="585" operator="containsText" text="CUMPRIDO">
      <formula>NOT(ISERROR(SEARCH(("CUMPRIDO"),(S62))))</formula>
    </cfRule>
  </conditionalFormatting>
  <conditionalFormatting sqref="S38:T38 S50:T51">
    <cfRule type="containsText" dxfId="9419" priority="437" operator="containsText" text="CANCELADO">
      <formula>NOT(ISERROR(SEARCH(("CANCELADO"),(S38))))</formula>
    </cfRule>
    <cfRule type="containsText" dxfId="9418" priority="435" operator="containsText" text="CUMPRIDO">
      <formula>NOT(ISERROR(SEARCH(("CUMPRIDO"),(S38))))</formula>
    </cfRule>
    <cfRule type="containsText" dxfId="9417" priority="436" operator="containsText" text="PENDENTE">
      <formula>NOT(ISERROR(SEARCH(("PENDENTE"),(S38))))</formula>
    </cfRule>
  </conditionalFormatting>
  <conditionalFormatting sqref="S44:T44">
    <cfRule type="containsText" dxfId="9416" priority="391" operator="containsText" text="CANCELADO">
      <formula>NOT(ISERROR(SEARCH(("CANCELADO"),(S44))))</formula>
    </cfRule>
  </conditionalFormatting>
  <conditionalFormatting sqref="S52:T53">
    <cfRule type="containsText" dxfId="9415" priority="302" operator="containsText" text="CANCELADO">
      <formula>NOT(ISERROR(SEARCH(("CANCELADO"),(S52))))</formula>
    </cfRule>
  </conditionalFormatting>
  <conditionalFormatting sqref="S54:T54">
    <cfRule type="containsText" dxfId="9414" priority="583" operator="containsText" text="PENDENTE">
      <formula>NOT(ISERROR(SEARCH(("PENDENTE"),(S54))))</formula>
    </cfRule>
    <cfRule type="containsText" dxfId="9413" priority="580" operator="containsText" text="CANCELADO">
      <formula>NOT(ISERROR(SEARCH(("CANCELADO"),(S54))))</formula>
    </cfRule>
    <cfRule type="containsText" dxfId="9412" priority="582" operator="containsText" text="CUMPRIDO">
      <formula>NOT(ISERROR(SEARCH(("CUMPRIDO"),(S54))))</formula>
    </cfRule>
  </conditionalFormatting>
  <conditionalFormatting sqref="S64:T69">
    <cfRule type="containsText" dxfId="9411" priority="156" operator="containsText" text="CANCELADO">
      <formula>NOT(ISERROR(SEARCH(("CANCELADO"),(S64))))</formula>
    </cfRule>
    <cfRule type="containsText" dxfId="9410" priority="158" operator="containsText" text="PENDENTE">
      <formula>NOT(ISERROR(SEARCH(("PENDENTE"),(S64))))</formula>
    </cfRule>
    <cfRule type="containsText" dxfId="9409" priority="157" operator="containsText" text="CUMPRIDO">
      <formula>NOT(ISERROR(SEARCH(("CUMPRIDO"),(S64))))</formula>
    </cfRule>
  </conditionalFormatting>
  <conditionalFormatting sqref="T5:T38 N11 S39:T41 T41:T42">
    <cfRule type="containsText" dxfId="9408" priority="474" operator="containsText" text="CUMPRIDO">
      <formula>NOT(ISERROR(SEARCH(("CUMPRIDO"),(N5))))</formula>
    </cfRule>
  </conditionalFormatting>
  <conditionalFormatting sqref="T5:T38 N11 S39:T43">
    <cfRule type="containsText" dxfId="9407" priority="475" operator="containsText" text="PENDENTE">
      <formula>NOT(ISERROR(SEARCH(("PENDENTE"),(N5))))</formula>
    </cfRule>
  </conditionalFormatting>
  <conditionalFormatting sqref="T42:T43">
    <cfRule type="containsText" dxfId="9406" priority="590" operator="containsText" text="CANCELADO">
      <formula>NOT(ISERROR(SEARCH(("CANCELADO"),(T42))))</formula>
    </cfRule>
  </conditionalFormatting>
  <conditionalFormatting sqref="T44:T45">
    <cfRule type="containsText" dxfId="9405" priority="392" operator="containsText" text="CUMPRIDO">
      <formula>NOT(ISERROR(SEARCH(("CUMPRIDO"),(T44))))</formula>
    </cfRule>
  </conditionalFormatting>
  <conditionalFormatting sqref="T44:T49">
    <cfRule type="containsText" dxfId="9404" priority="393" operator="containsText" text="PENDENTE">
      <formula>NOT(ISERROR(SEARCH(("PENDENTE"),(T44))))</formula>
    </cfRule>
  </conditionalFormatting>
  <conditionalFormatting sqref="T52:T53">
    <cfRule type="containsText" dxfId="9403" priority="305" operator="containsText" text="CUMPRIDO">
      <formula>NOT(ISERROR(SEARCH(("CUMPRIDO"),(T52))))</formula>
    </cfRule>
    <cfRule type="containsText" dxfId="9402" priority="306" operator="containsText" text="PENDENTE">
      <formula>NOT(ISERROR(SEARCH(("PENDENTE"),(T52))))</formula>
    </cfRule>
  </conditionalFormatting>
  <conditionalFormatting sqref="T55:T62 S56">
    <cfRule type="containsText" dxfId="9401" priority="272" operator="containsText" text="CANCELADO">
      <formula>NOT(ISERROR(SEARCH(("CANCELADO"),(S55))))</formula>
    </cfRule>
  </conditionalFormatting>
  <conditionalFormatting sqref="T55:T62">
    <cfRule type="containsText" dxfId="9400" priority="273" operator="containsText" text="CUMPRIDO">
      <formula>NOT(ISERROR(SEARCH(("CUMPRIDO"),(T55))))</formula>
    </cfRule>
    <cfRule type="containsText" dxfId="9399" priority="274" operator="containsText" text="PENDENTE">
      <formula>NOT(ISERROR(SEARCH(("PENDENTE"),(T55))))</formula>
    </cfRule>
  </conditionalFormatting>
  <pageMargins left="0.511811024" right="0.511811024" top="0.78740157499999996" bottom="0.78740157499999996" header="0" footer="0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37"/>
  <sheetViews>
    <sheetView topLeftCell="A37" zoomScaleNormal="100" workbookViewId="0">
      <selection activeCell="B48" sqref="B39:E48"/>
    </sheetView>
  </sheetViews>
  <sheetFormatPr defaultColWidth="14.42578125" defaultRowHeight="15" customHeight="1" x14ac:dyDescent="0.25"/>
  <cols>
    <col min="1" max="1" width="0.7109375" customWidth="1"/>
    <col min="2" max="2" width="12.5703125" customWidth="1"/>
    <col min="3" max="3" width="9.7109375" customWidth="1"/>
    <col min="4" max="4" width="15.7109375" customWidth="1"/>
    <col min="5" max="5" width="14.85546875" bestFit="1" customWidth="1"/>
    <col min="6" max="6" width="19.42578125" bestFit="1" customWidth="1"/>
    <col min="7" max="7" width="23.7109375" bestFit="1" customWidth="1"/>
    <col min="8" max="8" width="11.140625" customWidth="1"/>
    <col min="9" max="9" width="7.7109375" bestFit="1" customWidth="1"/>
    <col min="10" max="10" width="21" bestFit="1" customWidth="1"/>
    <col min="11" max="11" width="18.85546875" bestFit="1" customWidth="1"/>
    <col min="12" max="12" width="11.42578125" customWidth="1"/>
    <col min="13" max="13" width="6.28515625" customWidth="1"/>
    <col min="14" max="14" width="9.5703125" customWidth="1"/>
    <col min="15" max="15" width="21.85546875" bestFit="1" customWidth="1"/>
    <col min="16" max="16" width="13.5703125" bestFit="1" customWidth="1"/>
    <col min="17" max="17" width="10.85546875" customWidth="1"/>
    <col min="18" max="18" width="8" customWidth="1"/>
    <col min="19" max="19" width="6.28515625" customWidth="1"/>
    <col min="20" max="20" width="9.5703125" bestFit="1" customWidth="1"/>
    <col min="21" max="21" width="10.42578125" bestFit="1" customWidth="1"/>
    <col min="22" max="22" width="10.42578125" customWidth="1"/>
    <col min="23" max="26" width="9.140625" customWidth="1"/>
  </cols>
  <sheetData>
    <row r="1" spans="1:26" x14ac:dyDescent="0.25">
      <c r="A1" s="10"/>
      <c r="B1" s="11"/>
      <c r="C1" s="11"/>
      <c r="D1" s="11"/>
      <c r="E1" s="12"/>
      <c r="F1" s="12"/>
      <c r="G1" s="12"/>
      <c r="H1" s="12"/>
      <c r="I1" s="11"/>
      <c r="J1" s="11"/>
      <c r="K1" s="11"/>
      <c r="L1" s="13"/>
      <c r="M1" s="11"/>
      <c r="N1" s="12"/>
      <c r="O1" s="11"/>
      <c r="P1" s="12"/>
      <c r="Q1" s="14"/>
      <c r="R1" s="11"/>
      <c r="S1" s="15"/>
      <c r="T1" s="10"/>
      <c r="U1" s="10"/>
      <c r="V1" s="10"/>
      <c r="W1" s="10"/>
      <c r="X1" s="10"/>
      <c r="Y1" s="10"/>
      <c r="Z1" s="10"/>
    </row>
    <row r="2" spans="1:26" ht="21" x14ac:dyDescent="0.25">
      <c r="A2" s="10"/>
      <c r="B2" s="104" t="s">
        <v>22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56"/>
      <c r="W2" s="10"/>
      <c r="X2" s="10"/>
      <c r="Y2" s="10"/>
      <c r="Z2" s="10"/>
    </row>
    <row r="3" spans="1:26" ht="21" x14ac:dyDescent="0.25">
      <c r="A3" s="10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56"/>
      <c r="W3" s="10"/>
      <c r="X3" s="10"/>
      <c r="Y3" s="10"/>
      <c r="Z3" s="10"/>
    </row>
    <row r="4" spans="1:26" x14ac:dyDescent="0.25">
      <c r="A4" s="31"/>
      <c r="B4" s="33" t="s">
        <v>23</v>
      </c>
      <c r="C4" s="33" t="s">
        <v>24</v>
      </c>
      <c r="D4" s="34" t="s">
        <v>25</v>
      </c>
      <c r="E4" s="34" t="s">
        <v>26</v>
      </c>
      <c r="F4" s="34" t="s">
        <v>27</v>
      </c>
      <c r="G4" s="34" t="s">
        <v>28</v>
      </c>
      <c r="H4" s="34" t="s">
        <v>29</v>
      </c>
      <c r="I4" s="33" t="s">
        <v>30</v>
      </c>
      <c r="J4" s="34" t="s">
        <v>31</v>
      </c>
      <c r="K4" s="34" t="s">
        <v>32</v>
      </c>
      <c r="L4" s="32" t="s">
        <v>33</v>
      </c>
      <c r="M4" s="33" t="s">
        <v>34</v>
      </c>
      <c r="N4" s="33" t="s">
        <v>35</v>
      </c>
      <c r="O4" s="34" t="s">
        <v>36</v>
      </c>
      <c r="P4" s="33" t="s">
        <v>37</v>
      </c>
      <c r="Q4" s="32" t="s">
        <v>38</v>
      </c>
      <c r="R4" s="34" t="s">
        <v>39</v>
      </c>
      <c r="S4" s="33" t="s">
        <v>7</v>
      </c>
      <c r="T4" s="33" t="s">
        <v>40</v>
      </c>
      <c r="U4" s="32" t="s">
        <v>3</v>
      </c>
      <c r="V4" s="32"/>
      <c r="W4" s="10"/>
      <c r="X4" s="10"/>
      <c r="Y4" s="10"/>
      <c r="Z4" s="10"/>
    </row>
    <row r="5" spans="1:26" ht="25.5" x14ac:dyDescent="0.25">
      <c r="A5" s="10"/>
      <c r="B5" s="21">
        <v>45685</v>
      </c>
      <c r="C5" s="17"/>
      <c r="D5" s="18" t="s">
        <v>123</v>
      </c>
      <c r="E5" s="18" t="s">
        <v>124</v>
      </c>
      <c r="F5" s="18" t="s">
        <v>92</v>
      </c>
      <c r="G5" s="18"/>
      <c r="H5" s="21">
        <v>45722</v>
      </c>
      <c r="I5" s="22">
        <v>0.39583333333333331</v>
      </c>
      <c r="J5" s="18" t="s">
        <v>527</v>
      </c>
      <c r="K5" s="18" t="s">
        <v>56</v>
      </c>
      <c r="L5" s="19">
        <v>150</v>
      </c>
      <c r="M5" s="20"/>
      <c r="N5" s="17" t="s">
        <v>44</v>
      </c>
      <c r="O5" s="18" t="s">
        <v>70</v>
      </c>
      <c r="P5" s="17" t="s">
        <v>71</v>
      </c>
      <c r="Q5" s="19">
        <v>70</v>
      </c>
      <c r="R5" s="18"/>
      <c r="S5" s="17" t="s">
        <v>45</v>
      </c>
      <c r="T5" s="17" t="s">
        <v>44</v>
      </c>
      <c r="U5" s="19">
        <f>Table_4[[#This Row],[VALOR]]-Table_4[[#This Row],[ CUSTO]]</f>
        <v>80</v>
      </c>
      <c r="V5" s="19"/>
      <c r="W5" s="10"/>
      <c r="X5" s="10"/>
      <c r="Y5" s="10"/>
      <c r="Z5" s="10"/>
    </row>
    <row r="6" spans="1:26" ht="25.5" x14ac:dyDescent="0.25">
      <c r="A6" s="10"/>
      <c r="B6" s="20">
        <v>45712</v>
      </c>
      <c r="C6" s="17"/>
      <c r="D6" s="18" t="s">
        <v>123</v>
      </c>
      <c r="E6" s="18" t="s">
        <v>124</v>
      </c>
      <c r="F6" s="18" t="s">
        <v>92</v>
      </c>
      <c r="G6" s="18"/>
      <c r="H6" s="21">
        <v>45722</v>
      </c>
      <c r="I6" s="22">
        <v>0.58333333333333337</v>
      </c>
      <c r="J6" s="18" t="s">
        <v>528</v>
      </c>
      <c r="K6" s="18" t="s">
        <v>56</v>
      </c>
      <c r="L6" s="19">
        <v>150</v>
      </c>
      <c r="M6" s="20"/>
      <c r="N6" s="17" t="s">
        <v>44</v>
      </c>
      <c r="O6" s="18" t="s">
        <v>70</v>
      </c>
      <c r="P6" s="17" t="s">
        <v>71</v>
      </c>
      <c r="Q6" s="19">
        <v>70</v>
      </c>
      <c r="R6" s="18"/>
      <c r="S6" s="17" t="s">
        <v>45</v>
      </c>
      <c r="T6" s="17" t="s">
        <v>44</v>
      </c>
      <c r="U6" s="19">
        <f>Table_4[[#This Row],[VALOR]]-Table_4[[#This Row],[ CUSTO]]</f>
        <v>80</v>
      </c>
      <c r="V6" s="19"/>
      <c r="W6" s="10"/>
      <c r="X6" s="10"/>
      <c r="Y6" s="10"/>
      <c r="Z6" s="10"/>
    </row>
    <row r="7" spans="1:26" ht="25.5" x14ac:dyDescent="0.25">
      <c r="A7" s="10"/>
      <c r="B7" s="20">
        <v>45712</v>
      </c>
      <c r="C7" s="17"/>
      <c r="D7" s="18" t="s">
        <v>123</v>
      </c>
      <c r="E7" s="18" t="s">
        <v>124</v>
      </c>
      <c r="F7" s="18" t="s">
        <v>92</v>
      </c>
      <c r="G7" s="18"/>
      <c r="H7" s="21">
        <v>45734</v>
      </c>
      <c r="I7" s="22">
        <v>0.55208333333333337</v>
      </c>
      <c r="J7" s="18" t="s">
        <v>264</v>
      </c>
      <c r="K7" s="18" t="s">
        <v>56</v>
      </c>
      <c r="L7" s="19">
        <v>150</v>
      </c>
      <c r="M7" s="20"/>
      <c r="N7" s="17" t="s">
        <v>44</v>
      </c>
      <c r="O7" s="18" t="s">
        <v>70</v>
      </c>
      <c r="P7" s="17" t="s">
        <v>71</v>
      </c>
      <c r="Q7" s="19">
        <v>70</v>
      </c>
      <c r="R7" s="18"/>
      <c r="S7" s="17" t="s">
        <v>45</v>
      </c>
      <c r="T7" s="17" t="s">
        <v>44</v>
      </c>
      <c r="U7" s="19">
        <f>Table_4[[#This Row],[VALOR]]-Table_4[[#This Row],[ CUSTO]]</f>
        <v>80</v>
      </c>
      <c r="V7" s="19"/>
      <c r="W7" s="10"/>
      <c r="X7" s="10"/>
      <c r="Y7" s="10"/>
      <c r="Z7" s="10"/>
    </row>
    <row r="8" spans="1:26" ht="25.5" x14ac:dyDescent="0.25">
      <c r="A8" s="10"/>
      <c r="B8" s="20">
        <v>45712</v>
      </c>
      <c r="C8" s="17"/>
      <c r="D8" s="18" t="s">
        <v>123</v>
      </c>
      <c r="E8" s="18" t="s">
        <v>124</v>
      </c>
      <c r="F8" s="18" t="s">
        <v>92</v>
      </c>
      <c r="G8" s="18"/>
      <c r="H8" s="21">
        <v>45734</v>
      </c>
      <c r="I8" s="22">
        <v>0.53472222222222221</v>
      </c>
      <c r="J8" s="18" t="s">
        <v>646</v>
      </c>
      <c r="K8" s="18" t="s">
        <v>56</v>
      </c>
      <c r="L8" s="19">
        <v>150</v>
      </c>
      <c r="M8" s="20"/>
      <c r="N8" s="17" t="s">
        <v>44</v>
      </c>
      <c r="O8" s="18" t="s">
        <v>224</v>
      </c>
      <c r="P8" s="17" t="s">
        <v>225</v>
      </c>
      <c r="Q8" s="19">
        <v>80</v>
      </c>
      <c r="R8" s="18"/>
      <c r="S8" s="17" t="s">
        <v>45</v>
      </c>
      <c r="T8" s="17" t="s">
        <v>44</v>
      </c>
      <c r="U8" s="19">
        <f>Table_4[[#This Row],[VALOR]]-Table_4[[#This Row],[ CUSTO]]</f>
        <v>70</v>
      </c>
      <c r="V8" s="19"/>
      <c r="W8" s="10"/>
      <c r="X8" s="10"/>
      <c r="Y8" s="10"/>
      <c r="Z8" s="10"/>
    </row>
    <row r="9" spans="1:26" ht="25.5" x14ac:dyDescent="0.25">
      <c r="A9" s="10"/>
      <c r="B9" s="20">
        <v>45712</v>
      </c>
      <c r="C9" s="17"/>
      <c r="D9" s="18" t="s">
        <v>123</v>
      </c>
      <c r="E9" s="18" t="s">
        <v>124</v>
      </c>
      <c r="F9" s="18" t="s">
        <v>92</v>
      </c>
      <c r="G9" s="18"/>
      <c r="H9" s="21">
        <v>45742</v>
      </c>
      <c r="I9" s="22">
        <v>0.5625</v>
      </c>
      <c r="J9" s="18" t="s">
        <v>740</v>
      </c>
      <c r="K9" s="18" t="s">
        <v>56</v>
      </c>
      <c r="L9" s="19">
        <v>150</v>
      </c>
      <c r="M9" s="20"/>
      <c r="N9" s="17" t="s">
        <v>44</v>
      </c>
      <c r="O9" s="18" t="s">
        <v>70</v>
      </c>
      <c r="P9" s="17" t="s">
        <v>71</v>
      </c>
      <c r="Q9" s="19">
        <v>70</v>
      </c>
      <c r="R9" s="18"/>
      <c r="S9" s="17" t="s">
        <v>45</v>
      </c>
      <c r="T9" s="17" t="s">
        <v>44</v>
      </c>
      <c r="U9" s="19">
        <f>Table_4[[#This Row],[VALOR]]-Table_4[[#This Row],[ CUSTO]]</f>
        <v>80</v>
      </c>
      <c r="V9" s="19"/>
      <c r="W9" s="10"/>
      <c r="X9" s="10"/>
      <c r="Y9" s="10"/>
      <c r="Z9" s="10"/>
    </row>
    <row r="10" spans="1:26" ht="25.5" x14ac:dyDescent="0.25">
      <c r="A10" s="10"/>
      <c r="B10" s="20">
        <v>45712</v>
      </c>
      <c r="C10" s="17"/>
      <c r="D10" s="18" t="s">
        <v>123</v>
      </c>
      <c r="E10" s="18" t="s">
        <v>124</v>
      </c>
      <c r="F10" s="18" t="s">
        <v>92</v>
      </c>
      <c r="G10" s="18"/>
      <c r="H10" s="21">
        <v>45743</v>
      </c>
      <c r="I10" s="22">
        <v>0.39583333333333331</v>
      </c>
      <c r="J10" s="18" t="s">
        <v>749</v>
      </c>
      <c r="K10" s="18" t="s">
        <v>56</v>
      </c>
      <c r="L10" s="19">
        <v>150</v>
      </c>
      <c r="M10" s="20"/>
      <c r="N10" s="17" t="s">
        <v>44</v>
      </c>
      <c r="O10" s="18" t="s">
        <v>70</v>
      </c>
      <c r="P10" s="17" t="s">
        <v>71</v>
      </c>
      <c r="Q10" s="19">
        <v>70</v>
      </c>
      <c r="R10" s="18"/>
      <c r="S10" s="17" t="s">
        <v>45</v>
      </c>
      <c r="T10" s="17" t="s">
        <v>44</v>
      </c>
      <c r="U10" s="19">
        <f>Table_4[[#This Row],[VALOR]]-Table_4[[#This Row],[ CUSTO]]</f>
        <v>80</v>
      </c>
      <c r="V10" s="19"/>
      <c r="W10" s="10"/>
      <c r="X10" s="10"/>
      <c r="Y10" s="10"/>
      <c r="Z10" s="10"/>
    </row>
    <row r="11" spans="1:26" x14ac:dyDescent="0.25">
      <c r="A11" s="10"/>
      <c r="B11" s="20">
        <v>45714</v>
      </c>
      <c r="C11" s="17"/>
      <c r="D11" s="18" t="s">
        <v>552</v>
      </c>
      <c r="E11" s="17" t="s">
        <v>553</v>
      </c>
      <c r="F11" s="18" t="s">
        <v>537</v>
      </c>
      <c r="G11" s="18"/>
      <c r="H11" s="21">
        <v>45726</v>
      </c>
      <c r="I11" s="22">
        <v>0.4861111111111111</v>
      </c>
      <c r="J11" s="18" t="s">
        <v>554</v>
      </c>
      <c r="K11" s="18" t="s">
        <v>416</v>
      </c>
      <c r="L11" s="19">
        <v>200</v>
      </c>
      <c r="M11" s="20"/>
      <c r="N11" s="17" t="s">
        <v>44</v>
      </c>
      <c r="O11" s="18" t="s">
        <v>555</v>
      </c>
      <c r="P11" s="17" t="s">
        <v>556</v>
      </c>
      <c r="Q11" s="19">
        <v>80</v>
      </c>
      <c r="R11" s="18"/>
      <c r="S11" s="17" t="s">
        <v>45</v>
      </c>
      <c r="T11" s="17" t="s">
        <v>44</v>
      </c>
      <c r="U11" s="19">
        <f>Table_4[[#This Row],[VALOR]]-Table_4[[#This Row],[ CUSTO]]</f>
        <v>120</v>
      </c>
      <c r="V11" s="19"/>
      <c r="W11" s="10"/>
      <c r="X11" s="10"/>
      <c r="Y11" s="10"/>
      <c r="Z11" s="10"/>
    </row>
    <row r="12" spans="1:26" ht="25.5" x14ac:dyDescent="0.25">
      <c r="A12" s="10"/>
      <c r="B12" s="20">
        <v>45715</v>
      </c>
      <c r="C12" s="17"/>
      <c r="D12" s="18" t="s">
        <v>52</v>
      </c>
      <c r="E12" s="18" t="s">
        <v>53</v>
      </c>
      <c r="F12" s="18" t="s">
        <v>132</v>
      </c>
      <c r="G12" s="18" t="s">
        <v>529</v>
      </c>
      <c r="H12" s="21">
        <v>45722</v>
      </c>
      <c r="I12" s="22">
        <v>0.41666666666666669</v>
      </c>
      <c r="J12" s="18" t="s">
        <v>530</v>
      </c>
      <c r="K12" s="18" t="s">
        <v>206</v>
      </c>
      <c r="L12" s="19">
        <f>300+91.6+4</f>
        <v>395.6</v>
      </c>
      <c r="M12" s="20" t="s">
        <v>84</v>
      </c>
      <c r="N12" s="17" t="s">
        <v>44</v>
      </c>
      <c r="O12" s="18" t="s">
        <v>531</v>
      </c>
      <c r="P12" s="17" t="s">
        <v>532</v>
      </c>
      <c r="Q12" s="19">
        <f>80+4+91.6</f>
        <v>175.6</v>
      </c>
      <c r="R12" s="21"/>
      <c r="S12" s="17" t="s">
        <v>45</v>
      </c>
      <c r="T12" s="17" t="s">
        <v>44</v>
      </c>
      <c r="U12" s="19">
        <f>Table_4[[#This Row],[VALOR]]-Table_4[[#This Row],[ CUSTO]]</f>
        <v>220.00000000000003</v>
      </c>
      <c r="V12" s="19"/>
      <c r="W12" s="10"/>
      <c r="X12" s="10"/>
      <c r="Y12" s="10"/>
      <c r="Z12" s="10"/>
    </row>
    <row r="13" spans="1:26" ht="38.25" x14ac:dyDescent="0.25">
      <c r="A13" s="10"/>
      <c r="B13" s="20">
        <v>45716</v>
      </c>
      <c r="C13" s="17"/>
      <c r="D13" s="18" t="s">
        <v>52</v>
      </c>
      <c r="E13" s="18" t="s">
        <v>53</v>
      </c>
      <c r="F13" s="18" t="s">
        <v>132</v>
      </c>
      <c r="G13" s="18" t="s">
        <v>533</v>
      </c>
      <c r="H13" s="21">
        <v>45722</v>
      </c>
      <c r="I13" s="22">
        <v>0.41666666666666669</v>
      </c>
      <c r="J13" s="18" t="s">
        <v>534</v>
      </c>
      <c r="K13" s="18" t="s">
        <v>255</v>
      </c>
      <c r="L13" s="19">
        <f>350+59.7</f>
        <v>409.7</v>
      </c>
      <c r="M13" s="20" t="s">
        <v>84</v>
      </c>
      <c r="N13" s="17" t="s">
        <v>44</v>
      </c>
      <c r="O13" s="18" t="s">
        <v>535</v>
      </c>
      <c r="P13" s="17" t="s">
        <v>536</v>
      </c>
      <c r="Q13" s="19">
        <f>200+119.4</f>
        <v>319.39999999999998</v>
      </c>
      <c r="R13" s="18"/>
      <c r="S13" s="17" t="s">
        <v>45</v>
      </c>
      <c r="T13" s="17" t="s">
        <v>44</v>
      </c>
      <c r="U13" s="19">
        <f>Table_4[[#This Row],[VALOR]]-Table_4[[#This Row],[ CUSTO]]</f>
        <v>90.300000000000011</v>
      </c>
      <c r="V13" s="19"/>
      <c r="W13" s="10"/>
      <c r="X13" s="10"/>
      <c r="Y13" s="10"/>
      <c r="Z13" s="10"/>
    </row>
    <row r="14" spans="1:26" ht="38.25" x14ac:dyDescent="0.25">
      <c r="A14" s="10"/>
      <c r="B14" s="20">
        <v>45716</v>
      </c>
      <c r="C14" s="17"/>
      <c r="D14" s="18" t="s">
        <v>541</v>
      </c>
      <c r="E14" s="18" t="s">
        <v>542</v>
      </c>
      <c r="F14" s="18" t="s">
        <v>537</v>
      </c>
      <c r="G14" s="18" t="s">
        <v>543</v>
      </c>
      <c r="H14" s="21">
        <v>45723</v>
      </c>
      <c r="I14" s="22">
        <v>0.41666666666666669</v>
      </c>
      <c r="J14" s="18" t="s">
        <v>259</v>
      </c>
      <c r="K14" s="18" t="s">
        <v>544</v>
      </c>
      <c r="L14" s="19">
        <v>300</v>
      </c>
      <c r="M14" s="20"/>
      <c r="N14" s="17" t="s">
        <v>44</v>
      </c>
      <c r="O14" s="18" t="s">
        <v>545</v>
      </c>
      <c r="P14" s="17" t="s">
        <v>170</v>
      </c>
      <c r="Q14" s="19">
        <v>100</v>
      </c>
      <c r="R14" s="18"/>
      <c r="S14" s="17" t="s">
        <v>45</v>
      </c>
      <c r="T14" s="17" t="s">
        <v>44</v>
      </c>
      <c r="U14" s="19">
        <f>Table_4[[#This Row],[VALOR]]-Table_4[[#This Row],[ CUSTO]]</f>
        <v>200</v>
      </c>
      <c r="V14" s="19"/>
      <c r="W14" s="10"/>
      <c r="X14" s="10"/>
      <c r="Y14" s="10"/>
      <c r="Z14" s="10"/>
    </row>
    <row r="15" spans="1:26" ht="25.5" x14ac:dyDescent="0.25">
      <c r="A15" s="10"/>
      <c r="B15" s="20">
        <v>45716</v>
      </c>
      <c r="C15" s="17"/>
      <c r="D15" s="18" t="s">
        <v>52</v>
      </c>
      <c r="E15" s="18" t="s">
        <v>53</v>
      </c>
      <c r="F15" s="18" t="s">
        <v>132</v>
      </c>
      <c r="G15" s="18" t="s">
        <v>557</v>
      </c>
      <c r="H15" s="21">
        <v>45726</v>
      </c>
      <c r="I15" s="22">
        <v>0.45833333333333331</v>
      </c>
      <c r="J15" s="18" t="s">
        <v>530</v>
      </c>
      <c r="K15" s="18" t="s">
        <v>206</v>
      </c>
      <c r="L15" s="19">
        <f>300+91.2</f>
        <v>391.2</v>
      </c>
      <c r="M15" s="20" t="s">
        <v>84</v>
      </c>
      <c r="N15" s="17" t="s">
        <v>44</v>
      </c>
      <c r="O15" s="18" t="s">
        <v>531</v>
      </c>
      <c r="P15" s="17" t="s">
        <v>532</v>
      </c>
      <c r="Q15" s="19">
        <f>80+91.6</f>
        <v>171.6</v>
      </c>
      <c r="R15" s="21"/>
      <c r="S15" s="17" t="s">
        <v>45</v>
      </c>
      <c r="T15" s="17" t="s">
        <v>44</v>
      </c>
      <c r="U15" s="19">
        <f>Table_4[[#This Row],[VALOR]]-Table_4[[#This Row],[ CUSTO]]</f>
        <v>219.6</v>
      </c>
      <c r="V15" s="19"/>
      <c r="W15" s="10"/>
      <c r="X15" s="10"/>
      <c r="Y15" s="10"/>
      <c r="Z15" s="10"/>
    </row>
    <row r="16" spans="1:26" ht="25.5" x14ac:dyDescent="0.25">
      <c r="A16" s="10"/>
      <c r="B16" s="20">
        <v>45716</v>
      </c>
      <c r="C16" s="17"/>
      <c r="D16" s="18" t="s">
        <v>401</v>
      </c>
      <c r="E16" s="18" t="s">
        <v>402</v>
      </c>
      <c r="F16" s="18" t="s">
        <v>593</v>
      </c>
      <c r="G16" s="18" t="s">
        <v>594</v>
      </c>
      <c r="H16" s="21">
        <v>45729</v>
      </c>
      <c r="I16" s="22">
        <v>0.55555555555555558</v>
      </c>
      <c r="J16" s="18" t="s">
        <v>289</v>
      </c>
      <c r="K16" s="18" t="s">
        <v>352</v>
      </c>
      <c r="L16" s="19">
        <v>400</v>
      </c>
      <c r="M16" s="20"/>
      <c r="N16" s="17" t="s">
        <v>44</v>
      </c>
      <c r="O16" s="18" t="s">
        <v>595</v>
      </c>
      <c r="P16" s="17" t="s">
        <v>596</v>
      </c>
      <c r="Q16" s="19">
        <v>170</v>
      </c>
      <c r="R16" s="18"/>
      <c r="S16" s="17" t="s">
        <v>45</v>
      </c>
      <c r="T16" s="17" t="s">
        <v>44</v>
      </c>
      <c r="U16" s="19">
        <f>Table_4[[#This Row],[VALOR]]-Table_4[[#This Row],[ CUSTO]]</f>
        <v>230</v>
      </c>
      <c r="V16" s="19"/>
      <c r="W16" s="10"/>
      <c r="X16" s="10"/>
      <c r="Y16" s="10"/>
      <c r="Z16" s="10"/>
    </row>
    <row r="17" spans="1:26" ht="25.5" x14ac:dyDescent="0.25">
      <c r="A17" s="10"/>
      <c r="B17" s="20">
        <v>45716</v>
      </c>
      <c r="C17" s="17"/>
      <c r="D17" s="18" t="s">
        <v>401</v>
      </c>
      <c r="E17" s="18" t="s">
        <v>402</v>
      </c>
      <c r="F17" s="18" t="s">
        <v>590</v>
      </c>
      <c r="G17" s="18" t="s">
        <v>591</v>
      </c>
      <c r="H17" s="21">
        <v>45729</v>
      </c>
      <c r="I17" s="22">
        <v>0.33333333333333331</v>
      </c>
      <c r="J17" s="18" t="s">
        <v>558</v>
      </c>
      <c r="K17" s="18" t="s">
        <v>592</v>
      </c>
      <c r="L17" s="19">
        <v>75</v>
      </c>
      <c r="M17" s="20"/>
      <c r="N17" s="17" t="s">
        <v>44</v>
      </c>
      <c r="O17" s="18" t="s">
        <v>550</v>
      </c>
      <c r="P17" s="17" t="s">
        <v>551</v>
      </c>
      <c r="Q17" s="19"/>
      <c r="R17" s="18"/>
      <c r="S17" s="17" t="s">
        <v>45</v>
      </c>
      <c r="T17" s="17" t="s">
        <v>44</v>
      </c>
      <c r="U17" s="19">
        <f>Table_4[[#This Row],[VALOR]]-Table_4[[#This Row],[ CUSTO]]</f>
        <v>75</v>
      </c>
      <c r="V17" s="19"/>
      <c r="W17" s="10"/>
      <c r="X17" s="10"/>
      <c r="Y17" s="10"/>
      <c r="Z17" s="10"/>
    </row>
    <row r="18" spans="1:26" x14ac:dyDescent="0.25">
      <c r="A18" s="10"/>
      <c r="B18" s="20">
        <v>45716</v>
      </c>
      <c r="C18" s="17"/>
      <c r="D18" s="18" t="s">
        <v>423</v>
      </c>
      <c r="E18" s="18" t="s">
        <v>424</v>
      </c>
      <c r="F18" s="18" t="s">
        <v>60</v>
      </c>
      <c r="G18" s="18" t="s">
        <v>425</v>
      </c>
      <c r="H18" s="21">
        <v>45736</v>
      </c>
      <c r="I18" s="22">
        <v>0.55555555555555558</v>
      </c>
      <c r="J18" s="18" t="s">
        <v>426</v>
      </c>
      <c r="K18" s="18" t="s">
        <v>427</v>
      </c>
      <c r="L18" s="52">
        <v>400</v>
      </c>
      <c r="M18" s="20"/>
      <c r="N18" s="17" t="s">
        <v>44</v>
      </c>
      <c r="O18" s="18" t="s">
        <v>680</v>
      </c>
      <c r="P18" s="17" t="s">
        <v>681</v>
      </c>
      <c r="Q18" s="19">
        <v>120</v>
      </c>
      <c r="R18" s="21"/>
      <c r="S18" s="17" t="s">
        <v>45</v>
      </c>
      <c r="T18" s="17" t="s">
        <v>44</v>
      </c>
      <c r="U18" s="19">
        <f>Table_4[[#This Row],[VALOR]]-Table_4[[#This Row],[ CUSTO]]</f>
        <v>280</v>
      </c>
      <c r="V18" s="19"/>
      <c r="W18" s="10"/>
      <c r="X18" s="10"/>
      <c r="Y18" s="10"/>
      <c r="Z18" s="10"/>
    </row>
    <row r="19" spans="1:26" x14ac:dyDescent="0.25">
      <c r="A19" s="10"/>
      <c r="B19" s="20">
        <v>45721</v>
      </c>
      <c r="C19" s="17"/>
      <c r="D19" s="18" t="s">
        <v>438</v>
      </c>
      <c r="E19" s="18" t="s">
        <v>439</v>
      </c>
      <c r="F19" s="18" t="s">
        <v>537</v>
      </c>
      <c r="G19" s="18"/>
      <c r="H19" s="21">
        <v>45722</v>
      </c>
      <c r="I19" s="22">
        <v>0.42708333333333331</v>
      </c>
      <c r="J19" s="18" t="s">
        <v>187</v>
      </c>
      <c r="K19" s="18" t="s">
        <v>538</v>
      </c>
      <c r="L19" s="19">
        <v>150</v>
      </c>
      <c r="M19" s="20"/>
      <c r="N19" s="17" t="s">
        <v>44</v>
      </c>
      <c r="O19" s="18" t="s">
        <v>539</v>
      </c>
      <c r="P19" s="17" t="s">
        <v>540</v>
      </c>
      <c r="Q19" s="19">
        <v>120</v>
      </c>
      <c r="R19" s="21"/>
      <c r="S19" s="17" t="s">
        <v>45</v>
      </c>
      <c r="T19" s="17" t="s">
        <v>44</v>
      </c>
      <c r="U19" s="19">
        <f>Table_4[[#This Row],[VALOR]]-Table_4[[#This Row],[ CUSTO]]</f>
        <v>30</v>
      </c>
      <c r="V19" s="19"/>
      <c r="W19" s="10"/>
      <c r="X19" s="10"/>
      <c r="Y19" s="10"/>
      <c r="Z19" s="10"/>
    </row>
    <row r="20" spans="1:26" x14ac:dyDescent="0.25">
      <c r="A20" s="10"/>
      <c r="B20" s="20">
        <v>45722</v>
      </c>
      <c r="C20" s="17"/>
      <c r="D20" s="18" t="s">
        <v>103</v>
      </c>
      <c r="E20" s="18" t="s">
        <v>104</v>
      </c>
      <c r="F20" s="18" t="s">
        <v>92</v>
      </c>
      <c r="G20" s="18"/>
      <c r="H20" s="21">
        <v>45723</v>
      </c>
      <c r="I20" s="22">
        <v>0.35416666666666669</v>
      </c>
      <c r="J20" s="18" t="s">
        <v>99</v>
      </c>
      <c r="K20" s="18" t="s">
        <v>113</v>
      </c>
      <c r="L20" s="19">
        <v>200</v>
      </c>
      <c r="M20" s="20"/>
      <c r="N20" s="17" t="s">
        <v>44</v>
      </c>
      <c r="O20" s="18" t="s">
        <v>546</v>
      </c>
      <c r="P20" s="17" t="s">
        <v>547</v>
      </c>
      <c r="Q20" s="19">
        <v>70</v>
      </c>
      <c r="R20" s="18" t="s">
        <v>548</v>
      </c>
      <c r="S20" s="17" t="s">
        <v>45</v>
      </c>
      <c r="T20" s="17" t="s">
        <v>44</v>
      </c>
      <c r="U20" s="19">
        <f>Table_4[[#This Row],[VALOR]]-Table_4[[#This Row],[ CUSTO]]</f>
        <v>130</v>
      </c>
      <c r="V20" s="19"/>
      <c r="W20" s="10"/>
      <c r="X20" s="10"/>
      <c r="Y20" s="10"/>
      <c r="Z20" s="10"/>
    </row>
    <row r="21" spans="1:26" x14ac:dyDescent="0.25">
      <c r="A21" s="10"/>
      <c r="B21" s="20">
        <v>45722</v>
      </c>
      <c r="C21" s="17"/>
      <c r="D21" s="18" t="s">
        <v>438</v>
      </c>
      <c r="E21" s="18" t="s">
        <v>439</v>
      </c>
      <c r="F21" s="18" t="s">
        <v>537</v>
      </c>
      <c r="G21" s="18"/>
      <c r="H21" s="21">
        <v>45726</v>
      </c>
      <c r="I21" s="22">
        <v>0.64583333333333337</v>
      </c>
      <c r="J21" s="18" t="s">
        <v>558</v>
      </c>
      <c r="K21" s="18" t="s">
        <v>559</v>
      </c>
      <c r="L21" s="19">
        <v>150</v>
      </c>
      <c r="M21" s="20"/>
      <c r="N21" s="17" t="s">
        <v>44</v>
      </c>
      <c r="O21" s="18" t="s">
        <v>70</v>
      </c>
      <c r="P21" s="17" t="s">
        <v>71</v>
      </c>
      <c r="Q21" s="19">
        <v>70</v>
      </c>
      <c r="R21" s="18"/>
      <c r="S21" s="17" t="s">
        <v>45</v>
      </c>
      <c r="T21" s="17" t="s">
        <v>44</v>
      </c>
      <c r="U21" s="19">
        <f>Table_4[[#This Row],[VALOR]]-Table_4[[#This Row],[ CUSTO]]</f>
        <v>80</v>
      </c>
      <c r="V21" s="19"/>
      <c r="W21" s="10"/>
      <c r="X21" s="10"/>
      <c r="Y21" s="10"/>
      <c r="Z21" s="10"/>
    </row>
    <row r="22" spans="1:26" ht="25.5" x14ac:dyDescent="0.25">
      <c r="A22" s="10"/>
      <c r="B22" s="20">
        <v>45722</v>
      </c>
      <c r="C22" s="17"/>
      <c r="D22" s="18" t="s">
        <v>637</v>
      </c>
      <c r="E22" s="18" t="s">
        <v>638</v>
      </c>
      <c r="F22" s="18" t="s">
        <v>418</v>
      </c>
      <c r="G22" s="18" t="s">
        <v>639</v>
      </c>
      <c r="H22" s="21">
        <v>45733</v>
      </c>
      <c r="I22" s="22">
        <v>0.58333333333333337</v>
      </c>
      <c r="J22" s="18" t="s">
        <v>640</v>
      </c>
      <c r="K22" s="18" t="s">
        <v>56</v>
      </c>
      <c r="L22" s="19">
        <v>120</v>
      </c>
      <c r="M22" s="20"/>
      <c r="N22" s="17" t="s">
        <v>44</v>
      </c>
      <c r="O22" s="18" t="s">
        <v>641</v>
      </c>
      <c r="P22" s="17" t="s">
        <v>642</v>
      </c>
      <c r="Q22" s="19">
        <v>50</v>
      </c>
      <c r="R22" s="20"/>
      <c r="S22" s="17" t="s">
        <v>45</v>
      </c>
      <c r="T22" s="17" t="s">
        <v>44</v>
      </c>
      <c r="U22" s="19">
        <f>Table_4[[#This Row],[VALOR]]-Table_4[[#This Row],[ CUSTO]]</f>
        <v>70</v>
      </c>
      <c r="V22" s="19"/>
      <c r="W22" s="10"/>
      <c r="X22" s="10"/>
      <c r="Y22" s="10"/>
      <c r="Z22" s="10"/>
    </row>
    <row r="23" spans="1:26" ht="25.5" x14ac:dyDescent="0.25">
      <c r="A23" s="10"/>
      <c r="B23" s="20">
        <v>45722</v>
      </c>
      <c r="C23" s="17"/>
      <c r="D23" s="18" t="s">
        <v>123</v>
      </c>
      <c r="E23" s="18" t="s">
        <v>124</v>
      </c>
      <c r="F23" s="18" t="s">
        <v>60</v>
      </c>
      <c r="G23" s="18"/>
      <c r="H23" s="21">
        <v>45737</v>
      </c>
      <c r="I23" s="22">
        <v>0.60416666666666663</v>
      </c>
      <c r="J23" s="18" t="s">
        <v>527</v>
      </c>
      <c r="K23" s="18" t="s">
        <v>56</v>
      </c>
      <c r="L23" s="19">
        <v>150</v>
      </c>
      <c r="M23" s="20"/>
      <c r="N23" s="17" t="s">
        <v>44</v>
      </c>
      <c r="O23" s="18" t="s">
        <v>70</v>
      </c>
      <c r="P23" s="17" t="s">
        <v>71</v>
      </c>
      <c r="Q23" s="19">
        <v>70</v>
      </c>
      <c r="R23" s="18"/>
      <c r="S23" s="17" t="s">
        <v>45</v>
      </c>
      <c r="T23" s="17" t="s">
        <v>44</v>
      </c>
      <c r="U23" s="19">
        <f>Table_4[[#This Row],[VALOR]]-Table_4[[#This Row],[ CUSTO]]</f>
        <v>80</v>
      </c>
      <c r="V23" s="19"/>
      <c r="W23" s="10"/>
      <c r="X23" s="10"/>
      <c r="Y23" s="10"/>
      <c r="Z23" s="10"/>
    </row>
    <row r="24" spans="1:26" x14ac:dyDescent="0.25">
      <c r="A24" s="10"/>
      <c r="B24" s="20">
        <v>45723</v>
      </c>
      <c r="C24" s="17"/>
      <c r="D24" s="18" t="s">
        <v>103</v>
      </c>
      <c r="E24" s="18" t="s">
        <v>104</v>
      </c>
      <c r="F24" s="18" t="s">
        <v>92</v>
      </c>
      <c r="G24" s="18"/>
      <c r="H24" s="21">
        <v>45723</v>
      </c>
      <c r="I24" s="22">
        <v>0.38541666666666669</v>
      </c>
      <c r="J24" s="18" t="s">
        <v>549</v>
      </c>
      <c r="K24" s="18"/>
      <c r="L24" s="19">
        <v>170</v>
      </c>
      <c r="M24" s="20"/>
      <c r="N24" s="17" t="s">
        <v>44</v>
      </c>
      <c r="O24" s="18" t="s">
        <v>550</v>
      </c>
      <c r="P24" s="17" t="s">
        <v>551</v>
      </c>
      <c r="Q24" s="19">
        <v>50</v>
      </c>
      <c r="R24" s="18"/>
      <c r="S24" s="17" t="s">
        <v>45</v>
      </c>
      <c r="T24" s="17" t="s">
        <v>44</v>
      </c>
      <c r="U24" s="19">
        <f>Table_4[[#This Row],[VALOR]]-Table_4[[#This Row],[ CUSTO]]</f>
        <v>120</v>
      </c>
      <c r="V24" s="19"/>
      <c r="W24" s="10"/>
      <c r="X24" s="10"/>
      <c r="Y24" s="10"/>
      <c r="Z24" s="10"/>
    </row>
    <row r="25" spans="1:26" x14ac:dyDescent="0.25">
      <c r="A25" s="10"/>
      <c r="B25" s="20">
        <v>45723</v>
      </c>
      <c r="C25" s="17"/>
      <c r="D25" s="18" t="s">
        <v>560</v>
      </c>
      <c r="E25" s="18" t="s">
        <v>561</v>
      </c>
      <c r="F25" s="18" t="s">
        <v>92</v>
      </c>
      <c r="G25" s="18"/>
      <c r="H25" s="21">
        <v>45726</v>
      </c>
      <c r="I25" s="22">
        <v>0.37638888888888888</v>
      </c>
      <c r="J25" s="18" t="s">
        <v>558</v>
      </c>
      <c r="K25" s="18" t="s">
        <v>249</v>
      </c>
      <c r="L25" s="19">
        <v>150</v>
      </c>
      <c r="M25" s="20"/>
      <c r="N25" s="17" t="s">
        <v>44</v>
      </c>
      <c r="O25" s="18" t="s">
        <v>562</v>
      </c>
      <c r="P25" s="17" t="s">
        <v>563</v>
      </c>
      <c r="Q25" s="19">
        <v>50</v>
      </c>
      <c r="R25" s="18"/>
      <c r="S25" s="17" t="s">
        <v>45</v>
      </c>
      <c r="T25" s="17" t="s">
        <v>44</v>
      </c>
      <c r="U25" s="19">
        <f>Table_4[[#This Row],[VALOR]]-Table_4[[#This Row],[ CUSTO]]</f>
        <v>100</v>
      </c>
      <c r="V25" s="19"/>
      <c r="W25" s="10"/>
      <c r="X25" s="10"/>
      <c r="Y25" s="10"/>
      <c r="Z25" s="10"/>
    </row>
    <row r="26" spans="1:26" x14ac:dyDescent="0.25">
      <c r="A26" s="10"/>
      <c r="B26" s="20">
        <v>45723</v>
      </c>
      <c r="C26" s="17"/>
      <c r="D26" s="18" t="s">
        <v>52</v>
      </c>
      <c r="E26" s="18" t="s">
        <v>53</v>
      </c>
      <c r="F26" s="18" t="s">
        <v>132</v>
      </c>
      <c r="G26" s="18" t="s">
        <v>564</v>
      </c>
      <c r="H26" s="21">
        <v>45726</v>
      </c>
      <c r="I26" s="22">
        <v>0.41666666666666669</v>
      </c>
      <c r="J26" s="18" t="s">
        <v>565</v>
      </c>
      <c r="K26" s="18" t="s">
        <v>56</v>
      </c>
      <c r="L26" s="19">
        <v>300</v>
      </c>
      <c r="M26" s="20" t="s">
        <v>84</v>
      </c>
      <c r="N26" s="17" t="s">
        <v>44</v>
      </c>
      <c r="O26" s="18" t="s">
        <v>265</v>
      </c>
      <c r="P26" s="17" t="s">
        <v>266</v>
      </c>
      <c r="Q26" s="19">
        <v>50</v>
      </c>
      <c r="R26" s="20"/>
      <c r="S26" s="17" t="s">
        <v>45</v>
      </c>
      <c r="T26" s="17" t="s">
        <v>44</v>
      </c>
      <c r="U26" s="19">
        <f>Table_4[[#This Row],[VALOR]]-Table_4[[#This Row],[ CUSTO]]</f>
        <v>250</v>
      </c>
      <c r="V26" s="19"/>
      <c r="W26" s="10"/>
      <c r="X26" s="10"/>
      <c r="Y26" s="10"/>
      <c r="Z26" s="10"/>
    </row>
    <row r="27" spans="1:26" ht="25.5" x14ac:dyDescent="0.25">
      <c r="A27" s="10"/>
      <c r="B27" s="20">
        <v>45723</v>
      </c>
      <c r="C27" s="17"/>
      <c r="D27" s="18" t="s">
        <v>123</v>
      </c>
      <c r="E27" s="18" t="s">
        <v>124</v>
      </c>
      <c r="F27" s="18" t="s">
        <v>92</v>
      </c>
      <c r="G27" s="18"/>
      <c r="H27" s="21">
        <v>45727</v>
      </c>
      <c r="I27" s="22">
        <v>0.38541666666666669</v>
      </c>
      <c r="J27" s="18" t="s">
        <v>566</v>
      </c>
      <c r="K27" s="18" t="s">
        <v>56</v>
      </c>
      <c r="L27" s="19">
        <v>150</v>
      </c>
      <c r="M27" s="20"/>
      <c r="N27" s="17" t="s">
        <v>44</v>
      </c>
      <c r="O27" s="18" t="s">
        <v>70</v>
      </c>
      <c r="P27" s="17" t="s">
        <v>71</v>
      </c>
      <c r="Q27" s="19">
        <v>70</v>
      </c>
      <c r="R27" s="18"/>
      <c r="S27" s="17" t="s">
        <v>45</v>
      </c>
      <c r="T27" s="17" t="s">
        <v>44</v>
      </c>
      <c r="U27" s="19">
        <f>Table_4[[#This Row],[VALOR]]-Table_4[[#This Row],[ CUSTO]]</f>
        <v>80</v>
      </c>
      <c r="V27" s="19"/>
      <c r="W27" s="10"/>
      <c r="X27" s="10"/>
      <c r="Y27" s="10"/>
      <c r="Z27" s="10"/>
    </row>
    <row r="28" spans="1:26" ht="25.5" x14ac:dyDescent="0.25">
      <c r="A28" s="10"/>
      <c r="B28" s="20">
        <v>45723</v>
      </c>
      <c r="C28" s="17"/>
      <c r="D28" s="18" t="s">
        <v>370</v>
      </c>
      <c r="E28" s="18" t="s">
        <v>371</v>
      </c>
      <c r="F28" s="18" t="s">
        <v>92</v>
      </c>
      <c r="G28" s="18" t="s">
        <v>597</v>
      </c>
      <c r="H28" s="21">
        <v>45729</v>
      </c>
      <c r="I28" s="22">
        <v>0.375</v>
      </c>
      <c r="J28" s="18" t="s">
        <v>598</v>
      </c>
      <c r="K28" s="18" t="s">
        <v>56</v>
      </c>
      <c r="L28" s="19">
        <v>150</v>
      </c>
      <c r="M28" s="20"/>
      <c r="N28" s="17" t="s">
        <v>44</v>
      </c>
      <c r="O28" s="18" t="s">
        <v>599</v>
      </c>
      <c r="P28" s="17" t="s">
        <v>600</v>
      </c>
      <c r="Q28" s="19">
        <v>50</v>
      </c>
      <c r="R28" s="18" t="s">
        <v>548</v>
      </c>
      <c r="S28" s="17" t="s">
        <v>45</v>
      </c>
      <c r="T28" s="17" t="s">
        <v>44</v>
      </c>
      <c r="U28" s="19">
        <f>Table_4[[#This Row],[VALOR]]-Table_4[[#This Row],[ CUSTO]]</f>
        <v>100</v>
      </c>
      <c r="V28" s="19"/>
      <c r="W28" s="10"/>
      <c r="X28" s="10"/>
      <c r="Y28" s="10"/>
      <c r="Z28" s="10"/>
    </row>
    <row r="29" spans="1:26" ht="25.5" x14ac:dyDescent="0.25">
      <c r="A29" s="10"/>
      <c r="B29" s="20">
        <v>45726</v>
      </c>
      <c r="C29" s="17"/>
      <c r="D29" s="18" t="s">
        <v>477</v>
      </c>
      <c r="E29" s="18" t="s">
        <v>478</v>
      </c>
      <c r="F29" s="18" t="s">
        <v>537</v>
      </c>
      <c r="G29" s="18" t="s">
        <v>571</v>
      </c>
      <c r="H29" s="21">
        <v>45727</v>
      </c>
      <c r="I29" s="22">
        <v>0.45833333333333331</v>
      </c>
      <c r="J29" s="18" t="s">
        <v>558</v>
      </c>
      <c r="K29" s="18" t="s">
        <v>572</v>
      </c>
      <c r="L29" s="19">
        <v>170</v>
      </c>
      <c r="M29" s="20"/>
      <c r="N29" s="17" t="s">
        <v>44</v>
      </c>
      <c r="O29" s="18" t="s">
        <v>573</v>
      </c>
      <c r="P29" s="17" t="s">
        <v>574</v>
      </c>
      <c r="Q29" s="19">
        <v>80</v>
      </c>
      <c r="R29" s="18"/>
      <c r="S29" s="17" t="s">
        <v>45</v>
      </c>
      <c r="T29" s="17" t="s">
        <v>44</v>
      </c>
      <c r="U29" s="19">
        <f>Table_4[[#This Row],[VALOR]]-Table_4[[#This Row],[ CUSTO]]</f>
        <v>90</v>
      </c>
      <c r="V29" s="19"/>
      <c r="W29" s="10"/>
      <c r="X29" s="10"/>
      <c r="Y29" s="10"/>
      <c r="Z29" s="10"/>
    </row>
    <row r="30" spans="1:26" ht="38.25" x14ac:dyDescent="0.25">
      <c r="A30" s="10"/>
      <c r="B30" s="20">
        <v>45726</v>
      </c>
      <c r="C30" s="17"/>
      <c r="D30" s="18" t="s">
        <v>52</v>
      </c>
      <c r="E30" s="18" t="s">
        <v>53</v>
      </c>
      <c r="F30" s="18" t="s">
        <v>132</v>
      </c>
      <c r="G30" s="18" t="s">
        <v>567</v>
      </c>
      <c r="H30" s="21">
        <v>45727</v>
      </c>
      <c r="I30" s="22">
        <v>0.41666666666666669</v>
      </c>
      <c r="J30" s="18" t="s">
        <v>568</v>
      </c>
      <c r="K30" s="18" t="s">
        <v>290</v>
      </c>
      <c r="L30" s="19">
        <f>300+74.1</f>
        <v>374.1</v>
      </c>
      <c r="M30" s="20" t="s">
        <v>84</v>
      </c>
      <c r="N30" s="17" t="s">
        <v>44</v>
      </c>
      <c r="O30" s="18" t="s">
        <v>569</v>
      </c>
      <c r="P30" s="17" t="s">
        <v>570</v>
      </c>
      <c r="Q30" s="19">
        <f>50+74.1</f>
        <v>124.1</v>
      </c>
      <c r="R30" s="20"/>
      <c r="S30" s="17" t="s">
        <v>45</v>
      </c>
      <c r="T30" s="17" t="s">
        <v>44</v>
      </c>
      <c r="U30" s="19">
        <f>Table_4[[#This Row],[VALOR]]-Table_4[[#This Row],[ CUSTO]]</f>
        <v>250.00000000000003</v>
      </c>
      <c r="V30" s="19"/>
      <c r="W30" s="10"/>
      <c r="X30" s="10"/>
      <c r="Y30" s="10"/>
      <c r="Z30" s="10"/>
    </row>
    <row r="31" spans="1:26" x14ac:dyDescent="0.25">
      <c r="A31" s="10"/>
      <c r="B31" s="20">
        <v>45726</v>
      </c>
      <c r="C31" s="17"/>
      <c r="D31" s="18" t="s">
        <v>438</v>
      </c>
      <c r="E31" s="18" t="s">
        <v>439</v>
      </c>
      <c r="F31" s="18" t="s">
        <v>537</v>
      </c>
      <c r="G31" s="18"/>
      <c r="H31" s="21">
        <v>45729</v>
      </c>
      <c r="I31" s="22">
        <v>0.45833333333333331</v>
      </c>
      <c r="J31" s="18" t="s">
        <v>524</v>
      </c>
      <c r="K31" s="18" t="s">
        <v>559</v>
      </c>
      <c r="L31" s="19">
        <v>150</v>
      </c>
      <c r="M31" s="20"/>
      <c r="N31" s="17" t="s">
        <v>44</v>
      </c>
      <c r="O31" s="18" t="s">
        <v>601</v>
      </c>
      <c r="P31" s="17" t="s">
        <v>602</v>
      </c>
      <c r="Q31" s="19">
        <v>70</v>
      </c>
      <c r="R31" s="18"/>
      <c r="S31" s="17" t="s">
        <v>45</v>
      </c>
      <c r="T31" s="17" t="s">
        <v>44</v>
      </c>
      <c r="U31" s="19">
        <f>Table_4[[#This Row],[VALOR]]-Table_4[[#This Row],[ CUSTO]]</f>
        <v>80</v>
      </c>
      <c r="V31" s="19"/>
      <c r="W31" s="10"/>
      <c r="X31" s="10"/>
      <c r="Y31" s="10"/>
      <c r="Z31" s="10"/>
    </row>
    <row r="32" spans="1:26" ht="25.5" x14ac:dyDescent="0.25">
      <c r="A32" s="10"/>
      <c r="B32" s="20">
        <v>45726</v>
      </c>
      <c r="C32" s="17"/>
      <c r="D32" s="18" t="s">
        <v>438</v>
      </c>
      <c r="E32" s="18" t="s">
        <v>439</v>
      </c>
      <c r="F32" s="18" t="s">
        <v>625</v>
      </c>
      <c r="G32" s="18"/>
      <c r="H32" s="21">
        <v>45730</v>
      </c>
      <c r="I32" s="22">
        <v>0.54166666666666663</v>
      </c>
      <c r="J32" s="18" t="s">
        <v>626</v>
      </c>
      <c r="K32" s="18" t="s">
        <v>56</v>
      </c>
      <c r="L32" s="19">
        <v>150</v>
      </c>
      <c r="M32" s="20"/>
      <c r="N32" s="17" t="s">
        <v>44</v>
      </c>
      <c r="O32" s="18" t="s">
        <v>265</v>
      </c>
      <c r="P32" s="17" t="s">
        <v>266</v>
      </c>
      <c r="Q32" s="19">
        <v>50</v>
      </c>
      <c r="R32" s="18"/>
      <c r="S32" s="17" t="s">
        <v>45</v>
      </c>
      <c r="T32" s="17" t="s">
        <v>44</v>
      </c>
      <c r="U32" s="19">
        <f>Table_4[[#This Row],[VALOR]]-Table_4[[#This Row],[ CUSTO]]</f>
        <v>100</v>
      </c>
      <c r="V32" s="19"/>
      <c r="W32" s="10"/>
      <c r="X32" s="10"/>
      <c r="Y32" s="10"/>
      <c r="Z32" s="10"/>
    </row>
    <row r="33" spans="1:26" x14ac:dyDescent="0.25">
      <c r="A33" s="10"/>
      <c r="B33" s="20">
        <v>45727</v>
      </c>
      <c r="C33" s="17"/>
      <c r="D33" s="18" t="s">
        <v>103</v>
      </c>
      <c r="E33" s="18" t="s">
        <v>104</v>
      </c>
      <c r="F33" s="18" t="s">
        <v>92</v>
      </c>
      <c r="G33" s="18"/>
      <c r="H33" s="21">
        <v>45727</v>
      </c>
      <c r="I33" s="22">
        <v>0.625</v>
      </c>
      <c r="J33" s="18" t="s">
        <v>575</v>
      </c>
      <c r="K33" s="18" t="s">
        <v>100</v>
      </c>
      <c r="L33" s="19">
        <v>200</v>
      </c>
      <c r="M33" s="20"/>
      <c r="N33" s="17" t="s">
        <v>44</v>
      </c>
      <c r="O33" s="18" t="s">
        <v>576</v>
      </c>
      <c r="P33" s="17" t="s">
        <v>577</v>
      </c>
      <c r="Q33" s="19">
        <v>70</v>
      </c>
      <c r="R33" s="20"/>
      <c r="S33" s="17" t="s">
        <v>45</v>
      </c>
      <c r="T33" s="17" t="s">
        <v>44</v>
      </c>
      <c r="U33" s="19">
        <f>Table_4[[#This Row],[VALOR]]-Table_4[[#This Row],[ CUSTO]]</f>
        <v>130</v>
      </c>
      <c r="V33" s="19"/>
      <c r="W33" s="10"/>
      <c r="X33" s="10"/>
      <c r="Y33" s="10"/>
      <c r="Z33" s="10"/>
    </row>
    <row r="34" spans="1:26" x14ac:dyDescent="0.25">
      <c r="A34" s="10"/>
      <c r="B34" s="20">
        <v>45727</v>
      </c>
      <c r="C34" s="17"/>
      <c r="D34" s="18" t="s">
        <v>203</v>
      </c>
      <c r="E34" s="18" t="s">
        <v>204</v>
      </c>
      <c r="F34" s="18" t="s">
        <v>92</v>
      </c>
      <c r="G34" s="18"/>
      <c r="H34" s="21">
        <v>45728</v>
      </c>
      <c r="I34" s="22">
        <v>0.41666666666666669</v>
      </c>
      <c r="J34" s="18" t="s">
        <v>578</v>
      </c>
      <c r="K34" s="18" t="s">
        <v>249</v>
      </c>
      <c r="L34" s="19">
        <v>400</v>
      </c>
      <c r="M34" s="20"/>
      <c r="N34" s="17" t="s">
        <v>44</v>
      </c>
      <c r="O34" s="18" t="s">
        <v>579</v>
      </c>
      <c r="P34" s="17" t="s">
        <v>580</v>
      </c>
      <c r="Q34" s="19">
        <v>70</v>
      </c>
      <c r="R34" s="18"/>
      <c r="S34" s="17" t="s">
        <v>45</v>
      </c>
      <c r="T34" s="17" t="s">
        <v>44</v>
      </c>
      <c r="U34" s="19">
        <f>Table_4[[#This Row],[VALOR]]-Table_4[[#This Row],[ CUSTO]]</f>
        <v>330</v>
      </c>
      <c r="V34" s="19"/>
      <c r="W34" s="10"/>
      <c r="X34" s="10"/>
      <c r="Y34" s="10"/>
      <c r="Z34" s="10"/>
    </row>
    <row r="35" spans="1:26" ht="25.5" x14ac:dyDescent="0.25">
      <c r="A35" s="10"/>
      <c r="B35" s="20">
        <v>45727</v>
      </c>
      <c r="C35" s="17"/>
      <c r="D35" s="18" t="s">
        <v>52</v>
      </c>
      <c r="E35" s="18" t="s">
        <v>53</v>
      </c>
      <c r="F35" s="18" t="s">
        <v>132</v>
      </c>
      <c r="G35" s="18" t="s">
        <v>586</v>
      </c>
      <c r="H35" s="21">
        <v>45728</v>
      </c>
      <c r="I35" s="22">
        <v>0.4375</v>
      </c>
      <c r="J35" s="18" t="s">
        <v>587</v>
      </c>
      <c r="K35" s="18" t="s">
        <v>249</v>
      </c>
      <c r="L35" s="19">
        <f>300+36.8</f>
        <v>336.8</v>
      </c>
      <c r="M35" s="20" t="s">
        <v>84</v>
      </c>
      <c r="N35" s="17" t="s">
        <v>44</v>
      </c>
      <c r="O35" s="18" t="s">
        <v>588</v>
      </c>
      <c r="P35" s="17" t="s">
        <v>589</v>
      </c>
      <c r="Q35" s="19">
        <f>100+36.8</f>
        <v>136.80000000000001</v>
      </c>
      <c r="R35" s="18"/>
      <c r="S35" s="17" t="s">
        <v>45</v>
      </c>
      <c r="T35" s="17" t="s">
        <v>44</v>
      </c>
      <c r="U35" s="19">
        <f>Table_4[[#This Row],[VALOR]]-Table_4[[#This Row],[ CUSTO]]</f>
        <v>200</v>
      </c>
      <c r="V35" s="19"/>
      <c r="W35" s="10"/>
      <c r="X35" s="10"/>
      <c r="Y35" s="10"/>
      <c r="Z35" s="10"/>
    </row>
    <row r="36" spans="1:26" ht="63.75" x14ac:dyDescent="0.25">
      <c r="A36" s="10"/>
      <c r="B36" s="20">
        <v>45727</v>
      </c>
      <c r="C36" s="17"/>
      <c r="D36" s="18" t="s">
        <v>52</v>
      </c>
      <c r="E36" s="18" t="s">
        <v>53</v>
      </c>
      <c r="F36" s="18" t="s">
        <v>132</v>
      </c>
      <c r="G36" s="18" t="s">
        <v>581</v>
      </c>
      <c r="H36" s="21">
        <v>45728</v>
      </c>
      <c r="I36" s="22">
        <v>0.41666666666666669</v>
      </c>
      <c r="J36" s="18" t="s">
        <v>582</v>
      </c>
      <c r="K36" s="18" t="s">
        <v>583</v>
      </c>
      <c r="L36" s="19">
        <f>300+92</f>
        <v>392</v>
      </c>
      <c r="M36" s="20" t="s">
        <v>84</v>
      </c>
      <c r="N36" s="17" t="s">
        <v>44</v>
      </c>
      <c r="O36" s="18" t="s">
        <v>584</v>
      </c>
      <c r="P36" s="17" t="s">
        <v>585</v>
      </c>
      <c r="Q36" s="19">
        <f>50+92</f>
        <v>142</v>
      </c>
      <c r="R36" s="18"/>
      <c r="S36" s="17" t="s">
        <v>45</v>
      </c>
      <c r="T36" s="17" t="s">
        <v>44</v>
      </c>
      <c r="U36" s="19">
        <f>Table_4[[#This Row],[VALOR]]-Table_4[[#This Row],[ CUSTO]]</f>
        <v>250</v>
      </c>
      <c r="V36" s="19"/>
      <c r="W36" s="10"/>
      <c r="X36" s="10"/>
      <c r="Y36" s="10"/>
      <c r="Z36" s="10"/>
    </row>
    <row r="37" spans="1:26" ht="25.5" x14ac:dyDescent="0.25">
      <c r="A37" s="10"/>
      <c r="B37" s="20">
        <v>45727</v>
      </c>
      <c r="C37" s="17"/>
      <c r="D37" s="18" t="s">
        <v>123</v>
      </c>
      <c r="E37" s="18" t="s">
        <v>124</v>
      </c>
      <c r="F37" s="18" t="s">
        <v>92</v>
      </c>
      <c r="G37" s="18" t="s">
        <v>603</v>
      </c>
      <c r="H37" s="21">
        <v>45729</v>
      </c>
      <c r="I37" s="22">
        <v>0.54166666666666663</v>
      </c>
      <c r="J37" s="18" t="s">
        <v>187</v>
      </c>
      <c r="K37" s="18" t="s">
        <v>604</v>
      </c>
      <c r="L37" s="19">
        <v>200</v>
      </c>
      <c r="M37" s="20"/>
      <c r="N37" s="17" t="s">
        <v>44</v>
      </c>
      <c r="O37" s="18" t="s">
        <v>605</v>
      </c>
      <c r="P37" s="17" t="s">
        <v>606</v>
      </c>
      <c r="Q37" s="19">
        <v>100</v>
      </c>
      <c r="R37" s="18"/>
      <c r="S37" s="17" t="s">
        <v>45</v>
      </c>
      <c r="T37" s="17" t="s">
        <v>44</v>
      </c>
      <c r="U37" s="19">
        <f>Table_4[[#This Row],[VALOR]]-Table_4[[#This Row],[ CUSTO]]</f>
        <v>100</v>
      </c>
      <c r="V37" s="19"/>
      <c r="W37" s="10"/>
      <c r="X37" s="10"/>
      <c r="Y37" s="10"/>
      <c r="Z37" s="10"/>
    </row>
    <row r="38" spans="1:26" ht="25.5" x14ac:dyDescent="0.25">
      <c r="A38" s="10"/>
      <c r="B38" s="20">
        <v>45727</v>
      </c>
      <c r="C38" s="17"/>
      <c r="D38" s="18" t="s">
        <v>627</v>
      </c>
      <c r="E38" s="18" t="s">
        <v>628</v>
      </c>
      <c r="F38" s="18" t="s">
        <v>537</v>
      </c>
      <c r="G38" s="18" t="s">
        <v>629</v>
      </c>
      <c r="H38" s="21">
        <v>45730</v>
      </c>
      <c r="I38" s="22">
        <v>0.38194444444444442</v>
      </c>
      <c r="J38" s="18" t="s">
        <v>630</v>
      </c>
      <c r="K38" s="18" t="s">
        <v>56</v>
      </c>
      <c r="L38" s="19">
        <v>200</v>
      </c>
      <c r="M38" s="20" t="s">
        <v>84</v>
      </c>
      <c r="N38" s="17" t="s">
        <v>44</v>
      </c>
      <c r="O38" s="18" t="s">
        <v>224</v>
      </c>
      <c r="P38" s="17" t="s">
        <v>225</v>
      </c>
      <c r="Q38" s="19">
        <v>80</v>
      </c>
      <c r="R38" s="18"/>
      <c r="S38" s="17" t="s">
        <v>45</v>
      </c>
      <c r="T38" s="17" t="s">
        <v>44</v>
      </c>
      <c r="U38" s="19">
        <f>Table_4[[#This Row],[VALOR]]-Table_4[[#This Row],[ CUSTO]]</f>
        <v>120</v>
      </c>
      <c r="V38" s="19"/>
      <c r="W38" s="10"/>
      <c r="X38" s="10"/>
      <c r="Y38" s="10"/>
      <c r="Z38" s="10"/>
    </row>
    <row r="39" spans="1:26" x14ac:dyDescent="0.25">
      <c r="A39" s="10"/>
      <c r="B39" s="20">
        <v>45728</v>
      </c>
      <c r="C39" s="17"/>
      <c r="D39" s="18" t="s">
        <v>103</v>
      </c>
      <c r="E39" s="18" t="s">
        <v>104</v>
      </c>
      <c r="F39" s="18" t="s">
        <v>92</v>
      </c>
      <c r="G39" s="18"/>
      <c r="H39" s="21">
        <v>45729</v>
      </c>
      <c r="I39" s="22">
        <v>0.38541666666666669</v>
      </c>
      <c r="J39" s="18" t="s">
        <v>558</v>
      </c>
      <c r="K39" s="18" t="s">
        <v>100</v>
      </c>
      <c r="L39" s="19">
        <v>200</v>
      </c>
      <c r="M39" s="20"/>
      <c r="N39" s="17" t="s">
        <v>44</v>
      </c>
      <c r="O39" s="18" t="s">
        <v>623</v>
      </c>
      <c r="P39" s="17" t="s">
        <v>624</v>
      </c>
      <c r="Q39" s="19">
        <v>90</v>
      </c>
      <c r="R39" s="18" t="s">
        <v>548</v>
      </c>
      <c r="S39" s="17" t="s">
        <v>45</v>
      </c>
      <c r="T39" s="17" t="s">
        <v>44</v>
      </c>
      <c r="U39" s="19">
        <f>Table_4[[#This Row],[VALOR]]-Table_4[[#This Row],[ CUSTO]]</f>
        <v>110</v>
      </c>
      <c r="V39" s="19"/>
      <c r="W39" s="10"/>
      <c r="X39" s="10"/>
      <c r="Y39" s="10"/>
      <c r="Z39" s="10"/>
    </row>
    <row r="40" spans="1:26" ht="25.5" x14ac:dyDescent="0.25">
      <c r="A40" s="10"/>
      <c r="B40" s="20">
        <v>45728</v>
      </c>
      <c r="C40" s="17"/>
      <c r="D40" s="18" t="s">
        <v>607</v>
      </c>
      <c r="E40" s="18" t="s">
        <v>608</v>
      </c>
      <c r="F40" s="18" t="s">
        <v>418</v>
      </c>
      <c r="G40" s="18" t="s">
        <v>609</v>
      </c>
      <c r="H40" s="21">
        <v>45729</v>
      </c>
      <c r="I40" s="22">
        <v>0.65277777777777779</v>
      </c>
      <c r="J40" s="18" t="s">
        <v>112</v>
      </c>
      <c r="K40" s="18" t="s">
        <v>610</v>
      </c>
      <c r="L40" s="19">
        <v>250</v>
      </c>
      <c r="M40" s="20"/>
      <c r="N40" s="17" t="s">
        <v>44</v>
      </c>
      <c r="O40" s="18" t="s">
        <v>611</v>
      </c>
      <c r="P40" s="17" t="s">
        <v>612</v>
      </c>
      <c r="Q40" s="19">
        <v>150</v>
      </c>
      <c r="R40" s="18"/>
      <c r="S40" s="17" t="s">
        <v>45</v>
      </c>
      <c r="T40" s="17" t="s">
        <v>44</v>
      </c>
      <c r="U40" s="19">
        <f>Table_4[[#This Row],[VALOR]]-Table_4[[#This Row],[ CUSTO]]</f>
        <v>100</v>
      </c>
      <c r="V40" s="19"/>
      <c r="W40" s="10"/>
      <c r="X40" s="10"/>
      <c r="Y40" s="10"/>
      <c r="Z40" s="10"/>
    </row>
    <row r="41" spans="1:26" x14ac:dyDescent="0.25">
      <c r="A41" s="10"/>
      <c r="B41" s="20">
        <v>45728</v>
      </c>
      <c r="C41" s="17"/>
      <c r="D41" s="18" t="s">
        <v>214</v>
      </c>
      <c r="E41" s="18" t="s">
        <v>215</v>
      </c>
      <c r="F41" s="18" t="s">
        <v>92</v>
      </c>
      <c r="G41" s="18" t="s">
        <v>613</v>
      </c>
      <c r="H41" s="21">
        <v>45729</v>
      </c>
      <c r="I41" s="22">
        <v>0.39583333333333331</v>
      </c>
      <c r="J41" s="18" t="s">
        <v>614</v>
      </c>
      <c r="K41" s="18" t="s">
        <v>615</v>
      </c>
      <c r="L41" s="19">
        <v>350</v>
      </c>
      <c r="M41" s="20"/>
      <c r="N41" s="17" t="s">
        <v>44</v>
      </c>
      <c r="O41" s="18" t="s">
        <v>616</v>
      </c>
      <c r="P41" s="17" t="s">
        <v>617</v>
      </c>
      <c r="Q41" s="19">
        <v>150</v>
      </c>
      <c r="R41" s="21"/>
      <c r="S41" s="17" t="s">
        <v>45</v>
      </c>
      <c r="T41" s="17" t="s">
        <v>44</v>
      </c>
      <c r="U41" s="19">
        <f>Table_4[[#This Row],[VALOR]]-Table_4[[#This Row],[ CUSTO]]</f>
        <v>200</v>
      </c>
      <c r="V41" s="19"/>
      <c r="W41" s="10"/>
      <c r="X41" s="10"/>
      <c r="Y41" s="10"/>
      <c r="Z41" s="10"/>
    </row>
    <row r="42" spans="1:26" ht="38.25" x14ac:dyDescent="0.25">
      <c r="A42" s="10"/>
      <c r="B42" s="20">
        <v>45728</v>
      </c>
      <c r="C42" s="17"/>
      <c r="D42" s="18" t="s">
        <v>52</v>
      </c>
      <c r="E42" s="18" t="s">
        <v>53</v>
      </c>
      <c r="F42" s="18" t="s">
        <v>132</v>
      </c>
      <c r="G42" s="18" t="s">
        <v>618</v>
      </c>
      <c r="H42" s="21">
        <v>45729</v>
      </c>
      <c r="I42" s="22">
        <v>0.41666666666666669</v>
      </c>
      <c r="J42" s="18" t="s">
        <v>619</v>
      </c>
      <c r="K42" s="18" t="s">
        <v>620</v>
      </c>
      <c r="L42" s="19">
        <f>300+74.1</f>
        <v>374.1</v>
      </c>
      <c r="M42" s="20" t="s">
        <v>84</v>
      </c>
      <c r="N42" s="17" t="s">
        <v>44</v>
      </c>
      <c r="O42" s="18" t="s">
        <v>621</v>
      </c>
      <c r="P42" s="17" t="s">
        <v>622</v>
      </c>
      <c r="Q42" s="19">
        <f>100+74.1</f>
        <v>174.1</v>
      </c>
      <c r="R42" s="18" t="s">
        <v>548</v>
      </c>
      <c r="S42" s="17" t="s">
        <v>45</v>
      </c>
      <c r="T42" s="17" t="s">
        <v>44</v>
      </c>
      <c r="U42" s="19">
        <f>Table_4[[#This Row],[VALOR]]-Table_4[[#This Row],[ CUSTO]]</f>
        <v>200.00000000000003</v>
      </c>
      <c r="V42" s="19"/>
      <c r="W42" s="10"/>
      <c r="X42" s="10"/>
      <c r="Y42" s="10"/>
      <c r="Z42" s="10"/>
    </row>
    <row r="43" spans="1:26" ht="25.5" x14ac:dyDescent="0.25">
      <c r="A43" s="10"/>
      <c r="B43" s="20">
        <v>45728</v>
      </c>
      <c r="C43" s="17"/>
      <c r="D43" s="18" t="s">
        <v>401</v>
      </c>
      <c r="E43" s="18" t="s">
        <v>402</v>
      </c>
      <c r="F43" s="18" t="s">
        <v>60</v>
      </c>
      <c r="G43" s="18" t="s">
        <v>647</v>
      </c>
      <c r="H43" s="21">
        <v>45734</v>
      </c>
      <c r="I43" s="22">
        <v>0.4597222222222222</v>
      </c>
      <c r="J43" s="18" t="s">
        <v>187</v>
      </c>
      <c r="K43" s="18" t="s">
        <v>347</v>
      </c>
      <c r="L43" s="19">
        <v>250</v>
      </c>
      <c r="M43" s="20"/>
      <c r="N43" s="17" t="s">
        <v>44</v>
      </c>
      <c r="O43" s="18" t="s">
        <v>649</v>
      </c>
      <c r="P43" s="17" t="s">
        <v>349</v>
      </c>
      <c r="Q43" s="19">
        <v>90</v>
      </c>
      <c r="R43" s="18"/>
      <c r="S43" s="17" t="s">
        <v>45</v>
      </c>
      <c r="T43" s="17" t="s">
        <v>44</v>
      </c>
      <c r="U43" s="19">
        <f>Table_4[[#This Row],[VALOR]]-Table_4[[#This Row],[ CUSTO]]</f>
        <v>160</v>
      </c>
      <c r="V43" s="19"/>
      <c r="W43" s="10"/>
      <c r="X43" s="10"/>
      <c r="Y43" s="10"/>
      <c r="Z43" s="10"/>
    </row>
    <row r="44" spans="1:26" ht="25.5" x14ac:dyDescent="0.25">
      <c r="A44" s="10"/>
      <c r="B44" s="20">
        <v>45728</v>
      </c>
      <c r="C44" s="17"/>
      <c r="D44" s="18" t="s">
        <v>401</v>
      </c>
      <c r="E44" s="18" t="s">
        <v>402</v>
      </c>
      <c r="F44" s="18" t="s">
        <v>60</v>
      </c>
      <c r="G44" s="18" t="s">
        <v>313</v>
      </c>
      <c r="H44" s="21">
        <v>45735</v>
      </c>
      <c r="I44" s="22">
        <v>0.65277777777777779</v>
      </c>
      <c r="J44" s="18" t="s">
        <v>187</v>
      </c>
      <c r="K44" s="18" t="s">
        <v>285</v>
      </c>
      <c r="L44" s="19">
        <v>250</v>
      </c>
      <c r="M44" s="20"/>
      <c r="N44" s="17" t="s">
        <v>44</v>
      </c>
      <c r="O44" s="18" t="s">
        <v>286</v>
      </c>
      <c r="P44" s="17" t="s">
        <v>287</v>
      </c>
      <c r="Q44" s="19">
        <v>100</v>
      </c>
      <c r="R44" s="18"/>
      <c r="S44" s="17" t="s">
        <v>45</v>
      </c>
      <c r="T44" s="17" t="s">
        <v>44</v>
      </c>
      <c r="U44" s="19">
        <f>Table_4[[#This Row],[VALOR]]-Table_4[[#This Row],[ CUSTO]]</f>
        <v>150</v>
      </c>
      <c r="V44" s="19"/>
      <c r="W44" s="10"/>
      <c r="X44" s="10"/>
      <c r="Y44" s="10"/>
      <c r="Z44" s="10"/>
    </row>
    <row r="45" spans="1:26" ht="25.5" x14ac:dyDescent="0.25">
      <c r="A45" s="10"/>
      <c r="B45" s="20">
        <v>45728</v>
      </c>
      <c r="C45" s="17"/>
      <c r="D45" s="18" t="s">
        <v>627</v>
      </c>
      <c r="E45" s="18" t="s">
        <v>628</v>
      </c>
      <c r="F45" s="18" t="s">
        <v>92</v>
      </c>
      <c r="G45" s="18" t="s">
        <v>682</v>
      </c>
      <c r="H45" s="21">
        <v>45736</v>
      </c>
      <c r="I45" s="22">
        <v>0.3611111111111111</v>
      </c>
      <c r="J45" s="18" t="s">
        <v>683</v>
      </c>
      <c r="K45" s="18" t="s">
        <v>56</v>
      </c>
      <c r="L45" s="19"/>
      <c r="M45" s="20" t="s">
        <v>84</v>
      </c>
      <c r="N45" s="17" t="s">
        <v>44</v>
      </c>
      <c r="O45" s="18" t="s">
        <v>224</v>
      </c>
      <c r="P45" s="17" t="s">
        <v>225</v>
      </c>
      <c r="Q45" s="19">
        <v>50</v>
      </c>
      <c r="R45" s="18"/>
      <c r="S45" s="17" t="s">
        <v>45</v>
      </c>
      <c r="T45" s="17" t="s">
        <v>44</v>
      </c>
      <c r="U45" s="19">
        <f>Table_4[[#This Row],[VALOR]]-Table_4[[#This Row],[ CUSTO]]</f>
        <v>-50</v>
      </c>
      <c r="V45" s="19"/>
      <c r="W45" s="10"/>
      <c r="X45" s="10"/>
      <c r="Y45" s="10"/>
      <c r="Z45" s="10"/>
    </row>
    <row r="46" spans="1:26" ht="25.5" x14ac:dyDescent="0.25">
      <c r="A46" s="10"/>
      <c r="B46" s="20">
        <v>45728</v>
      </c>
      <c r="C46" s="17"/>
      <c r="D46" s="18" t="s">
        <v>627</v>
      </c>
      <c r="E46" s="18" t="s">
        <v>628</v>
      </c>
      <c r="F46" s="18" t="s">
        <v>92</v>
      </c>
      <c r="G46" s="18" t="s">
        <v>682</v>
      </c>
      <c r="H46" s="21">
        <v>45736</v>
      </c>
      <c r="I46" s="22">
        <v>0.3611111111111111</v>
      </c>
      <c r="J46" s="18" t="s">
        <v>683</v>
      </c>
      <c r="K46" s="18" t="s">
        <v>56</v>
      </c>
      <c r="L46" s="19">
        <v>300</v>
      </c>
      <c r="M46" s="20" t="s">
        <v>84</v>
      </c>
      <c r="N46" s="17" t="s">
        <v>44</v>
      </c>
      <c r="O46" s="18" t="s">
        <v>70</v>
      </c>
      <c r="P46" s="17" t="s">
        <v>71</v>
      </c>
      <c r="Q46" s="19">
        <v>70</v>
      </c>
      <c r="R46" s="18"/>
      <c r="S46" s="17" t="s">
        <v>45</v>
      </c>
      <c r="T46" s="17" t="s">
        <v>44</v>
      </c>
      <c r="U46" s="19">
        <f>Table_4[[#This Row],[VALOR]]-Table_4[[#This Row],[ CUSTO]]</f>
        <v>230</v>
      </c>
      <c r="V46" s="19"/>
      <c r="W46" s="10"/>
      <c r="X46" s="10"/>
      <c r="Y46" s="10"/>
      <c r="Z46" s="10"/>
    </row>
    <row r="47" spans="1:26" ht="25.5" x14ac:dyDescent="0.25">
      <c r="A47" s="10"/>
      <c r="B47" s="20">
        <v>45728</v>
      </c>
      <c r="C47" s="17"/>
      <c r="D47" s="18" t="s">
        <v>627</v>
      </c>
      <c r="E47" s="18" t="s">
        <v>628</v>
      </c>
      <c r="F47" s="18" t="s">
        <v>537</v>
      </c>
      <c r="G47" s="18" t="s">
        <v>697</v>
      </c>
      <c r="H47" s="21">
        <v>45737</v>
      </c>
      <c r="I47" s="22">
        <v>0.375</v>
      </c>
      <c r="J47" s="18" t="s">
        <v>683</v>
      </c>
      <c r="K47" s="18" t="s">
        <v>56</v>
      </c>
      <c r="L47" s="19">
        <v>300</v>
      </c>
      <c r="M47" s="20" t="s">
        <v>84</v>
      </c>
      <c r="N47" s="17" t="s">
        <v>44</v>
      </c>
      <c r="O47" s="18" t="s">
        <v>70</v>
      </c>
      <c r="P47" s="17" t="s">
        <v>71</v>
      </c>
      <c r="Q47" s="19">
        <v>120</v>
      </c>
      <c r="R47" s="18"/>
      <c r="S47" s="17" t="s">
        <v>45</v>
      </c>
      <c r="T47" s="17" t="s">
        <v>44</v>
      </c>
      <c r="U47" s="19">
        <f>Table_4[[#This Row],[VALOR]]-Table_4[[#This Row],[ CUSTO]]</f>
        <v>180</v>
      </c>
      <c r="V47" s="19"/>
      <c r="W47" s="10"/>
      <c r="X47" s="10"/>
      <c r="Y47" s="10"/>
      <c r="Z47" s="10"/>
    </row>
    <row r="48" spans="1:26" x14ac:dyDescent="0.25">
      <c r="A48" s="10"/>
      <c r="B48" s="20">
        <v>45728</v>
      </c>
      <c r="C48" s="17"/>
      <c r="D48" s="18" t="s">
        <v>627</v>
      </c>
      <c r="E48" s="18" t="s">
        <v>628</v>
      </c>
      <c r="F48" s="18" t="s">
        <v>92</v>
      </c>
      <c r="G48" s="18" t="s">
        <v>702</v>
      </c>
      <c r="H48" s="21">
        <v>45740</v>
      </c>
      <c r="I48" s="22">
        <v>0.39583333333333331</v>
      </c>
      <c r="J48" s="18" t="s">
        <v>703</v>
      </c>
      <c r="K48" s="18" t="s">
        <v>56</v>
      </c>
      <c r="L48" s="19">
        <v>200</v>
      </c>
      <c r="M48" s="20" t="s">
        <v>84</v>
      </c>
      <c r="N48" s="17" t="s">
        <v>44</v>
      </c>
      <c r="O48" s="18" t="s">
        <v>70</v>
      </c>
      <c r="P48" s="17" t="s">
        <v>71</v>
      </c>
      <c r="Q48" s="19">
        <v>70</v>
      </c>
      <c r="R48" s="18"/>
      <c r="S48" s="17" t="s">
        <v>45</v>
      </c>
      <c r="T48" s="17" t="s">
        <v>44</v>
      </c>
      <c r="U48" s="19">
        <f>Table_4[[#This Row],[VALOR]]-Table_4[[#This Row],[ CUSTO]]</f>
        <v>130</v>
      </c>
      <c r="V48" s="19"/>
      <c r="W48" s="10"/>
      <c r="X48" s="10"/>
      <c r="Y48" s="10"/>
      <c r="Z48" s="10"/>
    </row>
    <row r="49" spans="1:26" x14ac:dyDescent="0.25">
      <c r="A49" s="10"/>
      <c r="B49" s="20">
        <v>45729</v>
      </c>
      <c r="C49" s="17"/>
      <c r="D49" s="18" t="s">
        <v>634</v>
      </c>
      <c r="E49" s="18" t="s">
        <v>221</v>
      </c>
      <c r="F49" s="18" t="s">
        <v>635</v>
      </c>
      <c r="G49" s="18" t="s">
        <v>636</v>
      </c>
      <c r="H49" s="21">
        <v>45730</v>
      </c>
      <c r="I49" s="22">
        <v>0.4861111111111111</v>
      </c>
      <c r="J49" s="18" t="s">
        <v>549</v>
      </c>
      <c r="K49" s="18" t="s">
        <v>549</v>
      </c>
      <c r="L49" s="19">
        <v>150</v>
      </c>
      <c r="M49" s="20"/>
      <c r="N49" s="17" t="s">
        <v>44</v>
      </c>
      <c r="O49" s="18" t="s">
        <v>550</v>
      </c>
      <c r="P49" s="17" t="s">
        <v>551</v>
      </c>
      <c r="Q49" s="19">
        <v>50</v>
      </c>
      <c r="R49" s="18"/>
      <c r="S49" s="17" t="s">
        <v>45</v>
      </c>
      <c r="T49" s="17" t="s">
        <v>44</v>
      </c>
      <c r="U49" s="19">
        <f>Table_4[[#This Row],[VALOR]]-Table_4[[#This Row],[ CUSTO]]</f>
        <v>100</v>
      </c>
      <c r="V49" s="19"/>
      <c r="W49" s="10"/>
      <c r="X49" s="10"/>
      <c r="Y49" s="10"/>
      <c r="Z49" s="10"/>
    </row>
    <row r="50" spans="1:26" ht="25.5" x14ac:dyDescent="0.25">
      <c r="A50" s="10"/>
      <c r="B50" s="20">
        <v>45729</v>
      </c>
      <c r="C50" s="17"/>
      <c r="D50" s="18" t="s">
        <v>52</v>
      </c>
      <c r="E50" s="18" t="s">
        <v>53</v>
      </c>
      <c r="F50" s="18" t="s">
        <v>132</v>
      </c>
      <c r="G50" s="18" t="s">
        <v>631</v>
      </c>
      <c r="H50" s="21">
        <v>45730</v>
      </c>
      <c r="I50" s="22">
        <v>0.375</v>
      </c>
      <c r="J50" s="18" t="s">
        <v>632</v>
      </c>
      <c r="K50" s="18" t="s">
        <v>633</v>
      </c>
      <c r="L50" s="19">
        <f>300+53.16</f>
        <v>353.15999999999997</v>
      </c>
      <c r="M50" s="20" t="s">
        <v>84</v>
      </c>
      <c r="N50" s="17" t="s">
        <v>44</v>
      </c>
      <c r="O50" s="18" t="s">
        <v>334</v>
      </c>
      <c r="P50" s="17" t="s">
        <v>335</v>
      </c>
      <c r="Q50" s="19">
        <f>100+53.16</f>
        <v>153.16</v>
      </c>
      <c r="R50" s="21"/>
      <c r="S50" s="17" t="s">
        <v>45</v>
      </c>
      <c r="T50" s="17" t="s">
        <v>44</v>
      </c>
      <c r="U50" s="19">
        <f>Table_4[[#This Row],[VALOR]]-Table_4[[#This Row],[ CUSTO]]</f>
        <v>199.99999999999997</v>
      </c>
      <c r="V50" s="19"/>
      <c r="W50" s="10"/>
      <c r="X50" s="10"/>
      <c r="Y50" s="10"/>
      <c r="Z50" s="10"/>
    </row>
    <row r="51" spans="1:26" x14ac:dyDescent="0.25">
      <c r="A51" s="10"/>
      <c r="B51" s="20">
        <v>45729</v>
      </c>
      <c r="C51" s="17"/>
      <c r="D51" s="18" t="s">
        <v>438</v>
      </c>
      <c r="E51" s="18" t="s">
        <v>439</v>
      </c>
      <c r="F51" s="18" t="s">
        <v>537</v>
      </c>
      <c r="G51" s="18"/>
      <c r="H51" s="21">
        <v>45733</v>
      </c>
      <c r="I51" s="22">
        <v>0.5</v>
      </c>
      <c r="J51" s="18" t="s">
        <v>187</v>
      </c>
      <c r="K51" s="18" t="s">
        <v>538</v>
      </c>
      <c r="L51" s="19">
        <v>150</v>
      </c>
      <c r="M51" s="20"/>
      <c r="N51" s="17" t="s">
        <v>44</v>
      </c>
      <c r="O51" s="18" t="s">
        <v>643</v>
      </c>
      <c r="P51" s="17" t="s">
        <v>644</v>
      </c>
      <c r="Q51" s="19">
        <v>100</v>
      </c>
      <c r="R51" s="18" t="s">
        <v>548</v>
      </c>
      <c r="S51" s="17" t="s">
        <v>45</v>
      </c>
      <c r="T51" s="17" t="s">
        <v>44</v>
      </c>
      <c r="U51" s="19">
        <f>Table_4[[#This Row],[VALOR]]-Table_4[[#This Row],[ CUSTO]]</f>
        <v>50</v>
      </c>
      <c r="V51" s="19"/>
      <c r="W51" s="10"/>
      <c r="X51" s="10"/>
      <c r="Y51" s="10"/>
      <c r="Z51" s="10"/>
    </row>
    <row r="52" spans="1:26" ht="15.75" customHeight="1" x14ac:dyDescent="0.25">
      <c r="A52" s="10"/>
      <c r="B52" s="20">
        <v>45729</v>
      </c>
      <c r="C52" s="17"/>
      <c r="D52" s="18" t="s">
        <v>607</v>
      </c>
      <c r="E52" s="18" t="s">
        <v>608</v>
      </c>
      <c r="F52" s="18" t="s">
        <v>418</v>
      </c>
      <c r="G52" s="18" t="s">
        <v>609</v>
      </c>
      <c r="H52" s="21">
        <v>45733</v>
      </c>
      <c r="I52" s="22">
        <v>0.66666666666666663</v>
      </c>
      <c r="J52" s="18" t="s">
        <v>112</v>
      </c>
      <c r="K52" s="18" t="s">
        <v>610</v>
      </c>
      <c r="L52" s="19">
        <v>250</v>
      </c>
      <c r="M52" s="20"/>
      <c r="N52" s="17" t="s">
        <v>44</v>
      </c>
      <c r="O52" s="18" t="s">
        <v>611</v>
      </c>
      <c r="P52" s="17" t="s">
        <v>612</v>
      </c>
      <c r="Q52" s="19">
        <v>150</v>
      </c>
      <c r="R52" s="18"/>
      <c r="S52" s="17" t="s">
        <v>45</v>
      </c>
      <c r="T52" s="17" t="s">
        <v>44</v>
      </c>
      <c r="U52" s="19">
        <f>Table_4[[#This Row],[VALOR]]-Table_4[[#This Row],[ CUSTO]]</f>
        <v>100</v>
      </c>
      <c r="V52" s="19"/>
      <c r="W52" s="10"/>
      <c r="X52" s="10"/>
      <c r="Y52" s="10"/>
      <c r="Z52" s="10"/>
    </row>
    <row r="53" spans="1:26" ht="25.5" x14ac:dyDescent="0.25">
      <c r="A53" s="10"/>
      <c r="B53" s="20">
        <v>45729</v>
      </c>
      <c r="C53" s="17"/>
      <c r="D53" s="18" t="s">
        <v>52</v>
      </c>
      <c r="E53" s="18" t="s">
        <v>53</v>
      </c>
      <c r="F53" s="18" t="s">
        <v>132</v>
      </c>
      <c r="G53" s="18" t="s">
        <v>650</v>
      </c>
      <c r="H53" s="21">
        <v>45734</v>
      </c>
      <c r="I53" s="22">
        <v>0.58333333333333337</v>
      </c>
      <c r="J53" s="18" t="s">
        <v>530</v>
      </c>
      <c r="K53" s="18" t="s">
        <v>206</v>
      </c>
      <c r="L53" s="19">
        <f>300</f>
        <v>300</v>
      </c>
      <c r="M53" s="20" t="s">
        <v>84</v>
      </c>
      <c r="N53" s="17" t="s">
        <v>44</v>
      </c>
      <c r="O53" s="18" t="s">
        <v>531</v>
      </c>
      <c r="P53" s="17" t="s">
        <v>532</v>
      </c>
      <c r="Q53" s="19">
        <f>80</f>
        <v>80</v>
      </c>
      <c r="R53" s="21"/>
      <c r="S53" s="17" t="s">
        <v>45</v>
      </c>
      <c r="T53" s="17" t="s">
        <v>44</v>
      </c>
      <c r="U53" s="19">
        <f>Table_4[[#This Row],[VALOR]]-Table_4[[#This Row],[ CUSTO]]</f>
        <v>220</v>
      </c>
      <c r="V53" s="19"/>
      <c r="W53" s="10"/>
      <c r="X53" s="10"/>
      <c r="Y53" s="10"/>
      <c r="Z53" s="10"/>
    </row>
    <row r="54" spans="1:26" x14ac:dyDescent="0.25">
      <c r="A54" s="10"/>
      <c r="B54" s="20">
        <v>45729</v>
      </c>
      <c r="C54" s="17"/>
      <c r="D54" s="18" t="s">
        <v>282</v>
      </c>
      <c r="E54" s="18" t="s">
        <v>283</v>
      </c>
      <c r="F54" s="18" t="s">
        <v>60</v>
      </c>
      <c r="G54" s="18"/>
      <c r="H54" s="21">
        <v>45734</v>
      </c>
      <c r="I54" s="22">
        <v>0.63888888888888884</v>
      </c>
      <c r="J54" s="18" t="s">
        <v>187</v>
      </c>
      <c r="K54" s="18" t="s">
        <v>285</v>
      </c>
      <c r="L54" s="19">
        <v>250</v>
      </c>
      <c r="M54" s="20"/>
      <c r="N54" s="17" t="s">
        <v>44</v>
      </c>
      <c r="O54" s="18" t="s">
        <v>286</v>
      </c>
      <c r="P54" s="17" t="s">
        <v>287</v>
      </c>
      <c r="Q54" s="19">
        <v>100</v>
      </c>
      <c r="R54" s="18"/>
      <c r="S54" s="17" t="s">
        <v>45</v>
      </c>
      <c r="T54" s="17" t="s">
        <v>44</v>
      </c>
      <c r="U54" s="19">
        <f>Table_4[[#This Row],[VALOR]]-Table_4[[#This Row],[ CUSTO]]</f>
        <v>150</v>
      </c>
      <c r="V54" s="19"/>
      <c r="W54" s="10"/>
      <c r="X54" s="10"/>
      <c r="Y54" s="10"/>
      <c r="Z54" s="10"/>
    </row>
    <row r="55" spans="1:26" x14ac:dyDescent="0.25">
      <c r="A55" s="10"/>
      <c r="B55" s="20">
        <v>45729</v>
      </c>
      <c r="C55" s="17"/>
      <c r="D55" s="18" t="s">
        <v>52</v>
      </c>
      <c r="E55" s="18" t="s">
        <v>53</v>
      </c>
      <c r="F55" s="18" t="s">
        <v>132</v>
      </c>
      <c r="G55" s="18" t="s">
        <v>651</v>
      </c>
      <c r="H55" s="21">
        <v>45734</v>
      </c>
      <c r="I55" s="22"/>
      <c r="J55" s="18"/>
      <c r="K55" s="18" t="s">
        <v>652</v>
      </c>
      <c r="L55" s="19">
        <f>350+80+74.1</f>
        <v>504.1</v>
      </c>
      <c r="M55" s="20" t="s">
        <v>84</v>
      </c>
      <c r="N55" s="17" t="s">
        <v>44</v>
      </c>
      <c r="O55" s="18" t="s">
        <v>653</v>
      </c>
      <c r="P55" s="17" t="s">
        <v>654</v>
      </c>
      <c r="Q55" s="19">
        <f>200+80+74.1</f>
        <v>354.1</v>
      </c>
      <c r="R55" s="21"/>
      <c r="S55" s="17" t="s">
        <v>45</v>
      </c>
      <c r="T55" s="17" t="s">
        <v>44</v>
      </c>
      <c r="U55" s="19">
        <f>Table_4[[#This Row],[VALOR]]-Table_4[[#This Row],[ CUSTO]]</f>
        <v>150</v>
      </c>
      <c r="V55" s="19"/>
      <c r="W55" s="10"/>
      <c r="X55" s="10"/>
      <c r="Y55" s="10"/>
      <c r="Z55" s="10"/>
    </row>
    <row r="56" spans="1:26" ht="25.5" x14ac:dyDescent="0.25">
      <c r="A56" s="10"/>
      <c r="B56" s="20">
        <v>45729</v>
      </c>
      <c r="C56" s="17"/>
      <c r="D56" s="18" t="s">
        <v>627</v>
      </c>
      <c r="E56" s="18" t="s">
        <v>628</v>
      </c>
      <c r="F56" s="18" t="s">
        <v>92</v>
      </c>
      <c r="G56" s="18"/>
      <c r="H56" s="21">
        <v>45741</v>
      </c>
      <c r="I56" s="22">
        <v>0.45833333333333331</v>
      </c>
      <c r="J56" s="18" t="s">
        <v>714</v>
      </c>
      <c r="K56" s="18" t="s">
        <v>56</v>
      </c>
      <c r="L56" s="19"/>
      <c r="M56" s="20" t="s">
        <v>84</v>
      </c>
      <c r="N56" s="17" t="s">
        <v>44</v>
      </c>
      <c r="O56" s="18" t="s">
        <v>715</v>
      </c>
      <c r="P56" s="17"/>
      <c r="Q56" s="19">
        <v>50</v>
      </c>
      <c r="R56" s="18"/>
      <c r="S56" s="17" t="s">
        <v>45</v>
      </c>
      <c r="T56" s="17" t="s">
        <v>44</v>
      </c>
      <c r="U56" s="19">
        <f>Table_4[[#This Row],[VALOR]]-Table_4[[#This Row],[ CUSTO]]</f>
        <v>-50</v>
      </c>
      <c r="V56" s="19"/>
      <c r="W56" s="10"/>
      <c r="X56" s="10"/>
      <c r="Y56" s="10"/>
      <c r="Z56" s="10"/>
    </row>
    <row r="57" spans="1:26" ht="25.5" x14ac:dyDescent="0.25">
      <c r="A57" s="10"/>
      <c r="B57" s="20">
        <v>45729</v>
      </c>
      <c r="C57" s="17"/>
      <c r="D57" s="18" t="s">
        <v>627</v>
      </c>
      <c r="E57" s="18" t="s">
        <v>628</v>
      </c>
      <c r="F57" s="18" t="s">
        <v>92</v>
      </c>
      <c r="G57" s="18"/>
      <c r="H57" s="21">
        <v>45741</v>
      </c>
      <c r="I57" s="22">
        <v>0.45833333333333331</v>
      </c>
      <c r="J57" s="18" t="s">
        <v>714</v>
      </c>
      <c r="K57" s="18" t="s">
        <v>56</v>
      </c>
      <c r="L57" s="19">
        <v>350</v>
      </c>
      <c r="M57" s="20" t="s">
        <v>84</v>
      </c>
      <c r="N57" s="17" t="s">
        <v>44</v>
      </c>
      <c r="O57" s="18" t="s">
        <v>224</v>
      </c>
      <c r="P57" s="17" t="s">
        <v>225</v>
      </c>
      <c r="Q57" s="19">
        <v>70</v>
      </c>
      <c r="R57" s="18"/>
      <c r="S57" s="17" t="s">
        <v>45</v>
      </c>
      <c r="T57" s="17" t="s">
        <v>44</v>
      </c>
      <c r="U57" s="19">
        <f>Table_4[[#This Row],[VALOR]]-Table_4[[#This Row],[ CUSTO]]</f>
        <v>280</v>
      </c>
      <c r="V57" s="19"/>
      <c r="W57" s="10"/>
      <c r="X57" s="10"/>
      <c r="Y57" s="10"/>
      <c r="Z57" s="10"/>
    </row>
    <row r="58" spans="1:26" ht="25.5" x14ac:dyDescent="0.25">
      <c r="A58" s="10"/>
      <c r="B58" s="20">
        <v>45729</v>
      </c>
      <c r="C58" s="17"/>
      <c r="D58" s="18" t="s">
        <v>627</v>
      </c>
      <c r="E58" s="18" t="s">
        <v>628</v>
      </c>
      <c r="F58" s="18" t="s">
        <v>92</v>
      </c>
      <c r="G58" s="18"/>
      <c r="H58" s="21">
        <v>45743</v>
      </c>
      <c r="I58" s="22">
        <v>0.44444444444444442</v>
      </c>
      <c r="J58" s="18" t="s">
        <v>750</v>
      </c>
      <c r="K58" s="18" t="s">
        <v>56</v>
      </c>
      <c r="L58" s="19">
        <v>200</v>
      </c>
      <c r="M58" s="20" t="s">
        <v>84</v>
      </c>
      <c r="N58" s="17" t="s">
        <v>44</v>
      </c>
      <c r="O58" s="18" t="s">
        <v>751</v>
      </c>
      <c r="P58" s="17" t="s">
        <v>752</v>
      </c>
      <c r="Q58" s="19">
        <v>70</v>
      </c>
      <c r="R58" s="18"/>
      <c r="S58" s="17" t="s">
        <v>45</v>
      </c>
      <c r="T58" s="17" t="s">
        <v>44</v>
      </c>
      <c r="U58" s="19">
        <f>Table_4[[#This Row],[VALOR]]-Table_4[[#This Row],[ CUSTO]]</f>
        <v>130</v>
      </c>
      <c r="V58" s="19"/>
      <c r="W58" s="10"/>
      <c r="X58" s="10"/>
      <c r="Y58" s="10"/>
      <c r="Z58" s="10"/>
    </row>
    <row r="59" spans="1:26" ht="25.5" x14ac:dyDescent="0.25">
      <c r="A59" s="10"/>
      <c r="B59" s="20">
        <v>45729</v>
      </c>
      <c r="C59" s="17"/>
      <c r="D59" s="18" t="s">
        <v>627</v>
      </c>
      <c r="E59" s="18" t="s">
        <v>628</v>
      </c>
      <c r="F59" s="18" t="s">
        <v>92</v>
      </c>
      <c r="G59" s="18"/>
      <c r="H59" s="21">
        <v>45743</v>
      </c>
      <c r="I59" s="22">
        <v>0.53125</v>
      </c>
      <c r="J59" s="18" t="s">
        <v>289</v>
      </c>
      <c r="K59" s="18" t="s">
        <v>399</v>
      </c>
      <c r="L59" s="19">
        <v>300</v>
      </c>
      <c r="M59" s="20"/>
      <c r="N59" s="17" t="s">
        <v>44</v>
      </c>
      <c r="O59" s="18" t="s">
        <v>224</v>
      </c>
      <c r="P59" s="17" t="s">
        <v>225</v>
      </c>
      <c r="Q59" s="19">
        <v>150</v>
      </c>
      <c r="R59" s="18"/>
      <c r="S59" s="17" t="s">
        <v>45</v>
      </c>
      <c r="T59" s="17" t="s">
        <v>44</v>
      </c>
      <c r="U59" s="19">
        <f>Table_4[[#This Row],[VALOR]]-Table_4[[#This Row],[ CUSTO]]</f>
        <v>150</v>
      </c>
      <c r="V59" s="19"/>
      <c r="W59" s="10"/>
      <c r="X59" s="10"/>
      <c r="Y59" s="10"/>
      <c r="Z59" s="10"/>
    </row>
    <row r="60" spans="1:26" ht="25.5" x14ac:dyDescent="0.25">
      <c r="A60" s="10"/>
      <c r="B60" s="20">
        <v>45729</v>
      </c>
      <c r="C60" s="17"/>
      <c r="D60" s="18" t="s">
        <v>769</v>
      </c>
      <c r="E60" s="18" t="s">
        <v>770</v>
      </c>
      <c r="F60" s="18"/>
      <c r="G60" s="18"/>
      <c r="H60" s="21"/>
      <c r="I60" s="22"/>
      <c r="J60" s="18"/>
      <c r="K60" s="18" t="s">
        <v>771</v>
      </c>
      <c r="L60" s="19"/>
      <c r="M60" s="20"/>
      <c r="N60" s="17"/>
      <c r="O60" s="18"/>
      <c r="P60" s="17"/>
      <c r="Q60" s="19"/>
      <c r="R60" s="18"/>
      <c r="S60" s="17"/>
      <c r="T60" s="17"/>
      <c r="U60" s="19">
        <f>Table_4[[#This Row],[VALOR]]-Table_4[[#This Row],[ CUSTO]]</f>
        <v>0</v>
      </c>
      <c r="V60" s="19"/>
      <c r="W60" s="10"/>
      <c r="X60" s="10"/>
      <c r="Y60" s="10"/>
      <c r="Z60" s="10"/>
    </row>
    <row r="61" spans="1:26" ht="76.5" x14ac:dyDescent="0.25">
      <c r="A61" s="10"/>
      <c r="B61" s="20">
        <v>45730</v>
      </c>
      <c r="C61" s="17"/>
      <c r="D61" s="18" t="s">
        <v>438</v>
      </c>
      <c r="E61" s="18" t="s">
        <v>439</v>
      </c>
      <c r="F61" s="18" t="s">
        <v>625</v>
      </c>
      <c r="G61" s="18"/>
      <c r="H61" s="21">
        <v>45734</v>
      </c>
      <c r="I61" s="22">
        <v>0.5625</v>
      </c>
      <c r="J61" s="18" t="s">
        <v>655</v>
      </c>
      <c r="K61" s="18" t="s">
        <v>656</v>
      </c>
      <c r="L61" s="19">
        <v>150</v>
      </c>
      <c r="M61" s="20"/>
      <c r="N61" s="17" t="s">
        <v>44</v>
      </c>
      <c r="O61" s="18" t="s">
        <v>657</v>
      </c>
      <c r="P61" s="17" t="s">
        <v>658</v>
      </c>
      <c r="Q61" s="19">
        <v>90</v>
      </c>
      <c r="R61" s="18"/>
      <c r="S61" s="17" t="s">
        <v>45</v>
      </c>
      <c r="T61" s="17" t="s">
        <v>44</v>
      </c>
      <c r="U61" s="19">
        <f>Table_4[[#This Row],[VALOR]]-Table_4[[#This Row],[ CUSTO]]</f>
        <v>60</v>
      </c>
      <c r="V61" s="19"/>
      <c r="W61" s="10"/>
      <c r="X61" s="10"/>
      <c r="Y61" s="10"/>
      <c r="Z61" s="10"/>
    </row>
    <row r="62" spans="1:26" ht="25.5" x14ac:dyDescent="0.25">
      <c r="A62" s="10"/>
      <c r="B62" s="20">
        <v>45730</v>
      </c>
      <c r="C62" s="17"/>
      <c r="D62" s="18" t="s">
        <v>438</v>
      </c>
      <c r="E62" s="18" t="s">
        <v>439</v>
      </c>
      <c r="F62" s="18" t="s">
        <v>625</v>
      </c>
      <c r="G62" s="18"/>
      <c r="H62" s="21">
        <v>45735</v>
      </c>
      <c r="I62" s="22">
        <v>0.41666666666666669</v>
      </c>
      <c r="J62" s="18" t="s">
        <v>665</v>
      </c>
      <c r="K62" s="18" t="s">
        <v>666</v>
      </c>
      <c r="L62" s="19">
        <v>150</v>
      </c>
      <c r="M62" s="20"/>
      <c r="N62" s="17" t="s">
        <v>44</v>
      </c>
      <c r="O62" s="18" t="s">
        <v>667</v>
      </c>
      <c r="P62" s="17" t="s">
        <v>668</v>
      </c>
      <c r="Q62" s="19">
        <v>50</v>
      </c>
      <c r="R62" s="18"/>
      <c r="S62" s="17" t="s">
        <v>45</v>
      </c>
      <c r="T62" s="17" t="s">
        <v>44</v>
      </c>
      <c r="U62" s="19">
        <f>Table_4[[#This Row],[VALOR]]-Table_4[[#This Row],[ CUSTO]]</f>
        <v>100</v>
      </c>
      <c r="V62" s="19"/>
      <c r="W62" s="10"/>
      <c r="X62" s="10"/>
      <c r="Y62" s="10"/>
      <c r="Z62" s="10"/>
    </row>
    <row r="63" spans="1:26" x14ac:dyDescent="0.25">
      <c r="A63" s="10"/>
      <c r="B63" s="20">
        <v>45730</v>
      </c>
      <c r="C63" s="17"/>
      <c r="D63" s="18" t="s">
        <v>704</v>
      </c>
      <c r="E63" s="18" t="s">
        <v>705</v>
      </c>
      <c r="F63" s="18" t="s">
        <v>92</v>
      </c>
      <c r="G63" s="18"/>
      <c r="H63" s="21">
        <v>45740</v>
      </c>
      <c r="I63" s="22">
        <v>0.40625</v>
      </c>
      <c r="J63" s="18" t="s">
        <v>614</v>
      </c>
      <c r="K63" s="18" t="s">
        <v>304</v>
      </c>
      <c r="L63" s="19">
        <v>300</v>
      </c>
      <c r="M63" s="20" t="s">
        <v>84</v>
      </c>
      <c r="N63" s="17" t="s">
        <v>44</v>
      </c>
      <c r="O63" s="18" t="s">
        <v>305</v>
      </c>
      <c r="P63" s="17" t="s">
        <v>306</v>
      </c>
      <c r="Q63" s="19">
        <v>130</v>
      </c>
      <c r="R63" s="18"/>
      <c r="S63" s="17" t="s">
        <v>45</v>
      </c>
      <c r="T63" s="17" t="s">
        <v>44</v>
      </c>
      <c r="U63" s="19">
        <f>Table_4[[#This Row],[VALOR]]-Table_4[[#This Row],[ CUSTO]]</f>
        <v>170</v>
      </c>
      <c r="V63" s="19"/>
      <c r="W63" s="10"/>
      <c r="X63" s="10"/>
      <c r="Y63" s="10"/>
      <c r="Z63" s="10"/>
    </row>
    <row r="64" spans="1:26" x14ac:dyDescent="0.25">
      <c r="A64" s="10"/>
      <c r="B64" s="20">
        <v>45730</v>
      </c>
      <c r="C64" s="17"/>
      <c r="D64" s="18" t="s">
        <v>704</v>
      </c>
      <c r="E64" s="18" t="s">
        <v>705</v>
      </c>
      <c r="F64" s="18" t="s">
        <v>92</v>
      </c>
      <c r="G64" s="18"/>
      <c r="H64" s="21">
        <v>45740</v>
      </c>
      <c r="I64" s="22">
        <v>0.3611111111111111</v>
      </c>
      <c r="J64" s="18" t="s">
        <v>524</v>
      </c>
      <c r="K64" s="18" t="s">
        <v>304</v>
      </c>
      <c r="L64" s="19">
        <v>300</v>
      </c>
      <c r="M64" s="20" t="s">
        <v>84</v>
      </c>
      <c r="N64" s="17" t="s">
        <v>44</v>
      </c>
      <c r="O64" s="18" t="s">
        <v>305</v>
      </c>
      <c r="P64" s="17" t="s">
        <v>306</v>
      </c>
      <c r="Q64" s="19">
        <v>130</v>
      </c>
      <c r="R64" s="18"/>
      <c r="S64" s="17" t="s">
        <v>45</v>
      </c>
      <c r="T64" s="17" t="s">
        <v>44</v>
      </c>
      <c r="U64" s="19">
        <f>Table_4[[#This Row],[VALOR]]-Table_4[[#This Row],[ CUSTO]]</f>
        <v>170</v>
      </c>
      <c r="V64" s="19"/>
      <c r="W64" s="10"/>
      <c r="X64" s="10"/>
      <c r="Y64" s="10"/>
      <c r="Z64" s="10"/>
    </row>
    <row r="65" spans="1:26" ht="25.5" x14ac:dyDescent="0.25">
      <c r="A65" s="10"/>
      <c r="B65" s="20">
        <v>45733</v>
      </c>
      <c r="C65" s="17"/>
      <c r="D65" s="18" t="s">
        <v>438</v>
      </c>
      <c r="E65" s="18" t="s">
        <v>439</v>
      </c>
      <c r="F65" s="18" t="s">
        <v>625</v>
      </c>
      <c r="G65" s="18"/>
      <c r="H65" s="21">
        <v>45733</v>
      </c>
      <c r="I65" s="22">
        <v>0.45833333333333331</v>
      </c>
      <c r="J65" s="18"/>
      <c r="K65" s="18" t="s">
        <v>464</v>
      </c>
      <c r="L65" s="19">
        <v>150</v>
      </c>
      <c r="M65" s="20"/>
      <c r="N65" s="17" t="s">
        <v>44</v>
      </c>
      <c r="O65" s="18" t="s">
        <v>645</v>
      </c>
      <c r="P65" s="17" t="s">
        <v>466</v>
      </c>
      <c r="Q65" s="19">
        <v>100</v>
      </c>
      <c r="R65" s="18"/>
      <c r="S65" s="17" t="s">
        <v>45</v>
      </c>
      <c r="T65" s="17" t="s">
        <v>44</v>
      </c>
      <c r="U65" s="19">
        <f>Table_4[[#This Row],[VALOR]]-Table_4[[#This Row],[ CUSTO]]</f>
        <v>50</v>
      </c>
      <c r="V65" s="19"/>
      <c r="W65" s="10"/>
      <c r="X65" s="10"/>
      <c r="Y65" s="10"/>
      <c r="Z65" s="10"/>
    </row>
    <row r="66" spans="1:26" x14ac:dyDescent="0.25">
      <c r="A66" s="10"/>
      <c r="B66" s="20">
        <v>45733</v>
      </c>
      <c r="C66" s="17"/>
      <c r="D66" s="18" t="s">
        <v>659</v>
      </c>
      <c r="E66" s="18" t="s">
        <v>660</v>
      </c>
      <c r="F66" s="18" t="s">
        <v>92</v>
      </c>
      <c r="G66" s="18"/>
      <c r="H66" s="21">
        <v>45734</v>
      </c>
      <c r="I66" s="22">
        <v>0.63541666666666663</v>
      </c>
      <c r="J66" s="18" t="s">
        <v>187</v>
      </c>
      <c r="K66" s="18" t="s">
        <v>661</v>
      </c>
      <c r="L66" s="19">
        <v>200</v>
      </c>
      <c r="M66" s="20"/>
      <c r="N66" s="17" t="s">
        <v>44</v>
      </c>
      <c r="O66" s="18" t="s">
        <v>662</v>
      </c>
      <c r="P66" s="17" t="s">
        <v>663</v>
      </c>
      <c r="Q66" s="19">
        <v>150</v>
      </c>
      <c r="R66" s="18"/>
      <c r="S66" s="17" t="s">
        <v>45</v>
      </c>
      <c r="T66" s="17" t="s">
        <v>44</v>
      </c>
      <c r="U66" s="19">
        <f>Table_4[[#This Row],[VALOR]]-Table_4[[#This Row],[ CUSTO]]</f>
        <v>50</v>
      </c>
      <c r="V66" s="19"/>
      <c r="W66" s="10"/>
      <c r="X66" s="10"/>
      <c r="Y66" s="10"/>
      <c r="Z66" s="10"/>
    </row>
    <row r="67" spans="1:26" x14ac:dyDescent="0.25">
      <c r="A67" s="10"/>
      <c r="B67" s="20">
        <v>45733</v>
      </c>
      <c r="C67" s="17"/>
      <c r="D67" s="18" t="s">
        <v>52</v>
      </c>
      <c r="E67" s="18" t="s">
        <v>53</v>
      </c>
      <c r="F67" s="18" t="s">
        <v>132</v>
      </c>
      <c r="G67" s="18" t="s">
        <v>669</v>
      </c>
      <c r="H67" s="21">
        <v>45735</v>
      </c>
      <c r="I67" s="22">
        <v>0.66666666666666663</v>
      </c>
      <c r="J67" s="18" t="s">
        <v>670</v>
      </c>
      <c r="K67" s="18" t="s">
        <v>56</v>
      </c>
      <c r="L67" s="19">
        <f>300+36.8</f>
        <v>336.8</v>
      </c>
      <c r="M67" s="20" t="s">
        <v>84</v>
      </c>
      <c r="N67" s="17" t="s">
        <v>44</v>
      </c>
      <c r="O67" s="18" t="s">
        <v>265</v>
      </c>
      <c r="P67" s="17" t="s">
        <v>266</v>
      </c>
      <c r="Q67" s="19">
        <f>50+36.8</f>
        <v>86.8</v>
      </c>
      <c r="R67" s="18"/>
      <c r="S67" s="17" t="s">
        <v>45</v>
      </c>
      <c r="T67" s="17" t="s">
        <v>44</v>
      </c>
      <c r="U67" s="19">
        <f>Table_4[[#This Row],[VALOR]]-Table_4[[#This Row],[ CUSTO]]</f>
        <v>250</v>
      </c>
      <c r="V67" s="19"/>
      <c r="W67" s="10"/>
      <c r="X67" s="10"/>
      <c r="Y67" s="10"/>
      <c r="Z67" s="10"/>
    </row>
    <row r="68" spans="1:26" ht="38.25" x14ac:dyDescent="0.25">
      <c r="A68" s="10"/>
      <c r="B68" s="20">
        <v>45733</v>
      </c>
      <c r="C68" s="17"/>
      <c r="D68" s="18" t="s">
        <v>698</v>
      </c>
      <c r="E68" s="18" t="s">
        <v>699</v>
      </c>
      <c r="F68" s="18" t="s">
        <v>418</v>
      </c>
      <c r="G68" s="18"/>
      <c r="H68" s="21">
        <v>45737</v>
      </c>
      <c r="I68" s="22">
        <v>0.64583333333333337</v>
      </c>
      <c r="J68" s="18" t="s">
        <v>700</v>
      </c>
      <c r="K68" s="18" t="s">
        <v>56</v>
      </c>
      <c r="L68" s="19">
        <v>200</v>
      </c>
      <c r="M68" s="20"/>
      <c r="N68" s="17" t="s">
        <v>44</v>
      </c>
      <c r="O68" s="18" t="s">
        <v>224</v>
      </c>
      <c r="P68" s="17" t="s">
        <v>225</v>
      </c>
      <c r="Q68" s="19">
        <v>80</v>
      </c>
      <c r="R68" s="18"/>
      <c r="S68" s="17" t="s">
        <v>45</v>
      </c>
      <c r="T68" s="17" t="s">
        <v>44</v>
      </c>
      <c r="U68" s="19">
        <f>Table_4[[#This Row],[VALOR]]-Table_4[[#This Row],[ CUSTO]]</f>
        <v>120</v>
      </c>
      <c r="V68" s="19"/>
      <c r="W68" s="10"/>
      <c r="X68" s="10"/>
      <c r="Y68" s="10"/>
      <c r="Z68" s="10"/>
    </row>
    <row r="69" spans="1:26" ht="38.25" x14ac:dyDescent="0.25">
      <c r="A69" s="10"/>
      <c r="B69" s="20">
        <v>45733</v>
      </c>
      <c r="C69" s="17"/>
      <c r="D69" s="18" t="s">
        <v>753</v>
      </c>
      <c r="E69" s="18" t="s">
        <v>164</v>
      </c>
      <c r="F69" s="18" t="s">
        <v>418</v>
      </c>
      <c r="G69" s="18"/>
      <c r="H69" s="21">
        <v>45743</v>
      </c>
      <c r="I69" s="22">
        <v>0.59722222222222221</v>
      </c>
      <c r="J69" s="18" t="s">
        <v>754</v>
      </c>
      <c r="K69" s="18" t="s">
        <v>249</v>
      </c>
      <c r="L69" s="19">
        <v>120</v>
      </c>
      <c r="M69" s="20"/>
      <c r="N69" s="17" t="s">
        <v>44</v>
      </c>
      <c r="O69" s="18" t="s">
        <v>755</v>
      </c>
      <c r="P69" s="17" t="s">
        <v>756</v>
      </c>
      <c r="Q69" s="19">
        <v>120</v>
      </c>
      <c r="R69" s="18"/>
      <c r="S69" s="17" t="s">
        <v>45</v>
      </c>
      <c r="T69" s="17" t="s">
        <v>44</v>
      </c>
      <c r="U69" s="19">
        <f>Table_4[[#This Row],[VALOR]]-Table_4[[#This Row],[ CUSTO]]</f>
        <v>0</v>
      </c>
      <c r="V69" s="19"/>
      <c r="W69" s="10"/>
      <c r="X69" s="10"/>
      <c r="Y69" s="10"/>
      <c r="Z69" s="10"/>
    </row>
    <row r="70" spans="1:26" ht="25.5" x14ac:dyDescent="0.25">
      <c r="A70" s="10"/>
      <c r="B70" s="20">
        <v>45734</v>
      </c>
      <c r="C70" s="17"/>
      <c r="D70" s="18" t="s">
        <v>641</v>
      </c>
      <c r="E70" s="17" t="s">
        <v>642</v>
      </c>
      <c r="F70" s="18" t="s">
        <v>92</v>
      </c>
      <c r="G70" s="18"/>
      <c r="H70" s="21">
        <v>45734</v>
      </c>
      <c r="I70" s="22">
        <v>0.63541666666666663</v>
      </c>
      <c r="J70" s="18" t="s">
        <v>664</v>
      </c>
      <c r="K70" s="18" t="s">
        <v>416</v>
      </c>
      <c r="L70" s="19">
        <v>150</v>
      </c>
      <c r="M70" s="20"/>
      <c r="N70" s="17" t="s">
        <v>44</v>
      </c>
      <c r="O70" s="18" t="s">
        <v>555</v>
      </c>
      <c r="P70" s="17" t="s">
        <v>556</v>
      </c>
      <c r="Q70" s="19">
        <v>80</v>
      </c>
      <c r="R70" s="18"/>
      <c r="S70" s="17" t="s">
        <v>45</v>
      </c>
      <c r="T70" s="17" t="s">
        <v>44</v>
      </c>
      <c r="U70" s="19">
        <f>Table_4[[#This Row],[VALOR]]-Table_4[[#This Row],[ CUSTO]]</f>
        <v>70</v>
      </c>
      <c r="V70" s="19"/>
      <c r="W70" s="10"/>
      <c r="X70" s="10"/>
      <c r="Y70" s="10"/>
      <c r="Z70" s="10"/>
    </row>
    <row r="71" spans="1:26" ht="38.25" x14ac:dyDescent="0.25">
      <c r="A71" s="10"/>
      <c r="B71" s="20">
        <v>45734</v>
      </c>
      <c r="C71" s="17"/>
      <c r="D71" s="18" t="s">
        <v>671</v>
      </c>
      <c r="E71" s="18" t="s">
        <v>672</v>
      </c>
      <c r="F71" s="18" t="s">
        <v>60</v>
      </c>
      <c r="G71" s="18" t="s">
        <v>673</v>
      </c>
      <c r="H71" s="21">
        <v>45735</v>
      </c>
      <c r="I71" s="22">
        <v>0.58333333333333337</v>
      </c>
      <c r="J71" s="18" t="s">
        <v>187</v>
      </c>
      <c r="K71" s="18" t="s">
        <v>674</v>
      </c>
      <c r="L71" s="19">
        <v>400</v>
      </c>
      <c r="M71" s="20"/>
      <c r="N71" s="17" t="s">
        <v>44</v>
      </c>
      <c r="O71" s="18" t="s">
        <v>675</v>
      </c>
      <c r="P71" s="17" t="s">
        <v>676</v>
      </c>
      <c r="Q71" s="19">
        <v>150</v>
      </c>
      <c r="R71" s="18"/>
      <c r="S71" s="17" t="s">
        <v>45</v>
      </c>
      <c r="T71" s="17" t="s">
        <v>44</v>
      </c>
      <c r="U71" s="19">
        <f>Table_4[[#This Row],[VALOR]]-Table_4[[#This Row],[ CUSTO]]</f>
        <v>250</v>
      </c>
      <c r="V71" s="19"/>
      <c r="W71" s="10"/>
      <c r="X71" s="10"/>
      <c r="Y71" s="10"/>
      <c r="Z71" s="10"/>
    </row>
    <row r="72" spans="1:26" ht="25.5" x14ac:dyDescent="0.25">
      <c r="A72" s="10"/>
      <c r="B72" s="20">
        <v>45734</v>
      </c>
      <c r="C72" s="17"/>
      <c r="D72" s="18" t="s">
        <v>637</v>
      </c>
      <c r="E72" s="18" t="s">
        <v>638</v>
      </c>
      <c r="F72" s="18" t="s">
        <v>418</v>
      </c>
      <c r="G72" s="18"/>
      <c r="H72" s="21">
        <v>45743</v>
      </c>
      <c r="I72" s="22">
        <v>0.58333333333333337</v>
      </c>
      <c r="J72" s="18" t="s">
        <v>112</v>
      </c>
      <c r="K72" s="18" t="s">
        <v>113</v>
      </c>
      <c r="L72" s="19">
        <v>120</v>
      </c>
      <c r="M72" s="20"/>
      <c r="N72" s="17" t="s">
        <v>44</v>
      </c>
      <c r="O72" s="18" t="s">
        <v>757</v>
      </c>
      <c r="P72" s="17" t="s">
        <v>758</v>
      </c>
      <c r="Q72" s="19">
        <v>70</v>
      </c>
      <c r="R72" s="18"/>
      <c r="S72" s="17" t="s">
        <v>45</v>
      </c>
      <c r="T72" s="17" t="s">
        <v>44</v>
      </c>
      <c r="U72" s="19">
        <f>Table_4[[#This Row],[VALOR]]-Table_4[[#This Row],[ CUSTO]]</f>
        <v>50</v>
      </c>
      <c r="V72" s="19"/>
      <c r="W72" s="10"/>
      <c r="X72" s="10"/>
      <c r="Y72" s="10"/>
      <c r="Z72" s="10"/>
    </row>
    <row r="73" spans="1:26" x14ac:dyDescent="0.25">
      <c r="A73" s="10"/>
      <c r="B73" s="20">
        <v>45735</v>
      </c>
      <c r="C73" s="17"/>
      <c r="D73" s="18" t="s">
        <v>282</v>
      </c>
      <c r="E73" s="18" t="s">
        <v>283</v>
      </c>
      <c r="F73" s="18" t="s">
        <v>92</v>
      </c>
      <c r="G73" s="18"/>
      <c r="H73" s="21">
        <v>45735</v>
      </c>
      <c r="I73" s="22">
        <v>0.46180555555555558</v>
      </c>
      <c r="J73" s="18" t="s">
        <v>289</v>
      </c>
      <c r="K73" s="18" t="s">
        <v>677</v>
      </c>
      <c r="L73" s="19">
        <v>250</v>
      </c>
      <c r="M73" s="20"/>
      <c r="N73" s="17" t="s">
        <v>44</v>
      </c>
      <c r="O73" s="18" t="s">
        <v>678</v>
      </c>
      <c r="P73" s="17" t="s">
        <v>679</v>
      </c>
      <c r="Q73" s="19">
        <v>150</v>
      </c>
      <c r="R73" s="18"/>
      <c r="S73" s="17" t="s">
        <v>45</v>
      </c>
      <c r="T73" s="17" t="s">
        <v>44</v>
      </c>
      <c r="U73" s="19">
        <f>Table_4[[#This Row],[VALOR]]-Table_4[[#This Row],[ CUSTO]]</f>
        <v>100</v>
      </c>
      <c r="V73" s="19"/>
      <c r="W73" s="10"/>
      <c r="X73" s="10"/>
      <c r="Y73" s="10"/>
      <c r="Z73" s="10"/>
    </row>
    <row r="74" spans="1:26" ht="25.5" x14ac:dyDescent="0.25">
      <c r="A74" s="10"/>
      <c r="B74" s="20">
        <v>45735</v>
      </c>
      <c r="C74" s="17"/>
      <c r="D74" s="18" t="s">
        <v>689</v>
      </c>
      <c r="E74" s="18" t="s">
        <v>690</v>
      </c>
      <c r="F74" s="18" t="s">
        <v>537</v>
      </c>
      <c r="G74" s="18" t="s">
        <v>691</v>
      </c>
      <c r="H74" s="21">
        <v>45736</v>
      </c>
      <c r="I74" s="22">
        <v>0.35416666666666669</v>
      </c>
      <c r="J74" s="18" t="s">
        <v>630</v>
      </c>
      <c r="K74" s="18" t="s">
        <v>56</v>
      </c>
      <c r="L74" s="19">
        <v>150</v>
      </c>
      <c r="M74" s="20"/>
      <c r="N74" s="17" t="s">
        <v>44</v>
      </c>
      <c r="O74" s="18" t="s">
        <v>692</v>
      </c>
      <c r="P74" s="17" t="s">
        <v>693</v>
      </c>
      <c r="Q74" s="19">
        <v>70</v>
      </c>
      <c r="R74" s="18"/>
      <c r="S74" s="17" t="s">
        <v>45</v>
      </c>
      <c r="T74" s="17" t="s">
        <v>44</v>
      </c>
      <c r="U74" s="19">
        <f>Table_4[[#This Row],[VALOR]]-Table_4[[#This Row],[ CUSTO]]</f>
        <v>80</v>
      </c>
      <c r="V74" s="19"/>
      <c r="W74" s="10"/>
      <c r="X74" s="10"/>
      <c r="Y74" s="10"/>
      <c r="Z74" s="10"/>
    </row>
    <row r="75" spans="1:26" x14ac:dyDescent="0.25">
      <c r="A75" s="10"/>
      <c r="B75" s="20">
        <v>45735</v>
      </c>
      <c r="C75" s="17"/>
      <c r="D75" s="18" t="s">
        <v>52</v>
      </c>
      <c r="E75" s="18" t="s">
        <v>53</v>
      </c>
      <c r="F75" s="18" t="s">
        <v>132</v>
      </c>
      <c r="G75" s="18" t="s">
        <v>684</v>
      </c>
      <c r="H75" s="21">
        <v>45736</v>
      </c>
      <c r="I75" s="22">
        <v>0.39583333333333331</v>
      </c>
      <c r="J75" s="18" t="s">
        <v>685</v>
      </c>
      <c r="K75" s="18" t="s">
        <v>686</v>
      </c>
      <c r="L75" s="19">
        <f>300+93.6</f>
        <v>393.6</v>
      </c>
      <c r="M75" s="20" t="s">
        <v>84</v>
      </c>
      <c r="N75" s="17" t="s">
        <v>44</v>
      </c>
      <c r="O75" s="18" t="s">
        <v>687</v>
      </c>
      <c r="P75" s="17" t="s">
        <v>688</v>
      </c>
      <c r="Q75" s="19">
        <f>60+93.6</f>
        <v>153.6</v>
      </c>
      <c r="R75" s="18"/>
      <c r="S75" s="17" t="s">
        <v>45</v>
      </c>
      <c r="T75" s="17" t="s">
        <v>44</v>
      </c>
      <c r="U75" s="19">
        <f>Table_4[[#This Row],[VALOR]]-Table_4[[#This Row],[ CUSTO]]</f>
        <v>240.00000000000003</v>
      </c>
      <c r="V75" s="19"/>
      <c r="W75" s="10"/>
      <c r="X75" s="10"/>
      <c r="Y75" s="10"/>
      <c r="Z75" s="10"/>
    </row>
    <row r="76" spans="1:26" x14ac:dyDescent="0.25">
      <c r="A76" s="10"/>
      <c r="B76" s="20">
        <v>45735</v>
      </c>
      <c r="C76" s="17"/>
      <c r="D76" s="18" t="s">
        <v>694</v>
      </c>
      <c r="E76" s="18" t="s">
        <v>695</v>
      </c>
      <c r="F76" s="18" t="s">
        <v>54</v>
      </c>
      <c r="G76" s="18"/>
      <c r="H76" s="21">
        <v>45736</v>
      </c>
      <c r="I76" s="22"/>
      <c r="J76" s="18" t="s">
        <v>696</v>
      </c>
      <c r="K76" s="18" t="s">
        <v>120</v>
      </c>
      <c r="L76" s="19">
        <v>300</v>
      </c>
      <c r="M76" s="20"/>
      <c r="N76" s="17" t="s">
        <v>44</v>
      </c>
      <c r="O76" s="18" t="s">
        <v>57</v>
      </c>
      <c r="P76" s="17"/>
      <c r="Q76" s="19"/>
      <c r="R76" s="18"/>
      <c r="S76" s="17" t="s">
        <v>45</v>
      </c>
      <c r="T76" s="17" t="s">
        <v>44</v>
      </c>
      <c r="U76" s="19">
        <f>Table_4[[#This Row],[VALOR]]-Table_4[[#This Row],[ CUSTO]]</f>
        <v>300</v>
      </c>
      <c r="V76" s="19"/>
      <c r="W76" s="10"/>
      <c r="X76" s="10"/>
      <c r="Y76" s="10"/>
      <c r="Z76" s="10"/>
    </row>
    <row r="77" spans="1:26" ht="25.5" x14ac:dyDescent="0.25">
      <c r="A77" s="10"/>
      <c r="B77" s="20">
        <v>45735</v>
      </c>
      <c r="C77" s="17"/>
      <c r="D77" s="18" t="s">
        <v>401</v>
      </c>
      <c r="E77" s="18" t="s">
        <v>402</v>
      </c>
      <c r="F77" s="18" t="s">
        <v>593</v>
      </c>
      <c r="G77" s="18" t="s">
        <v>766</v>
      </c>
      <c r="H77" s="21">
        <v>45744</v>
      </c>
      <c r="I77" s="22">
        <v>0.46527777777777779</v>
      </c>
      <c r="J77" s="18" t="s">
        <v>558</v>
      </c>
      <c r="K77" s="18" t="s">
        <v>200</v>
      </c>
      <c r="L77" s="19">
        <v>500</v>
      </c>
      <c r="M77" s="20"/>
      <c r="N77" s="17" t="s">
        <v>44</v>
      </c>
      <c r="O77" s="18" t="s">
        <v>201</v>
      </c>
      <c r="P77" s="17" t="s">
        <v>202</v>
      </c>
      <c r="Q77" s="19">
        <v>160</v>
      </c>
      <c r="R77" s="18"/>
      <c r="S77" s="17" t="s">
        <v>45</v>
      </c>
      <c r="T77" s="17" t="s">
        <v>44</v>
      </c>
      <c r="U77" s="19">
        <f>Table_4[[#This Row],[VALOR]]-Table_4[[#This Row],[ CUSTO]]</f>
        <v>340</v>
      </c>
      <c r="V77" s="19"/>
      <c r="W77" s="10"/>
      <c r="X77" s="10"/>
      <c r="Y77" s="10"/>
      <c r="Z77" s="10"/>
    </row>
    <row r="78" spans="1:26" ht="25.5" x14ac:dyDescent="0.25">
      <c r="A78" s="10"/>
      <c r="B78" s="20">
        <v>45736</v>
      </c>
      <c r="C78" s="17"/>
      <c r="D78" s="18" t="s">
        <v>103</v>
      </c>
      <c r="E78" s="18" t="s">
        <v>104</v>
      </c>
      <c r="F78" s="18" t="s">
        <v>537</v>
      </c>
      <c r="G78" s="18" t="s">
        <v>701</v>
      </c>
      <c r="H78" s="21">
        <v>45737</v>
      </c>
      <c r="I78" s="22">
        <v>0.39583333333333331</v>
      </c>
      <c r="J78" s="18" t="s">
        <v>630</v>
      </c>
      <c r="K78" s="18" t="s">
        <v>56</v>
      </c>
      <c r="L78" s="19">
        <v>200</v>
      </c>
      <c r="M78" s="20"/>
      <c r="N78" s="17" t="s">
        <v>44</v>
      </c>
      <c r="O78" s="18" t="s">
        <v>692</v>
      </c>
      <c r="P78" s="17" t="s">
        <v>693</v>
      </c>
      <c r="Q78" s="19">
        <v>70</v>
      </c>
      <c r="R78" s="18"/>
      <c r="S78" s="17" t="s">
        <v>45</v>
      </c>
      <c r="T78" s="17" t="s">
        <v>44</v>
      </c>
      <c r="U78" s="19">
        <f>Table_4[[#This Row],[VALOR]]-Table_4[[#This Row],[ CUSTO]]</f>
        <v>130</v>
      </c>
      <c r="V78" s="19"/>
      <c r="W78" s="10"/>
      <c r="X78" s="10"/>
      <c r="Y78" s="10"/>
      <c r="Z78" s="10"/>
    </row>
    <row r="79" spans="1:26" ht="25.5" x14ac:dyDescent="0.25">
      <c r="A79" s="10"/>
      <c r="B79" s="20">
        <v>45736</v>
      </c>
      <c r="C79" s="17"/>
      <c r="D79" s="18" t="s">
        <v>137</v>
      </c>
      <c r="E79" s="18" t="s">
        <v>138</v>
      </c>
      <c r="F79" s="18" t="s">
        <v>92</v>
      </c>
      <c r="G79" s="18"/>
      <c r="H79" s="21">
        <v>45741</v>
      </c>
      <c r="I79" s="22">
        <v>0.39583333333333331</v>
      </c>
      <c r="J79" s="18" t="s">
        <v>614</v>
      </c>
      <c r="K79" s="18" t="s">
        <v>716</v>
      </c>
      <c r="L79" s="19">
        <v>170</v>
      </c>
      <c r="M79" s="20"/>
      <c r="N79" s="17" t="s">
        <v>44</v>
      </c>
      <c r="O79" s="18" t="s">
        <v>717</v>
      </c>
      <c r="P79" s="17" t="s">
        <v>718</v>
      </c>
      <c r="Q79" s="19">
        <v>60</v>
      </c>
      <c r="R79" s="18"/>
      <c r="S79" s="17" t="s">
        <v>45</v>
      </c>
      <c r="T79" s="17" t="s">
        <v>44</v>
      </c>
      <c r="U79" s="19">
        <f>Table_4[[#This Row],[VALOR]]-Table_4[[#This Row],[ CUSTO]]</f>
        <v>110</v>
      </c>
      <c r="V79" s="19"/>
      <c r="W79" s="10"/>
      <c r="X79" s="10"/>
      <c r="Y79" s="10"/>
      <c r="Z79" s="10"/>
    </row>
    <row r="80" spans="1:26" ht="38.25" x14ac:dyDescent="0.25">
      <c r="A80" s="10"/>
      <c r="B80" s="20">
        <v>45736</v>
      </c>
      <c r="C80" s="17"/>
      <c r="D80" s="18" t="s">
        <v>719</v>
      </c>
      <c r="E80" s="18" t="s">
        <v>720</v>
      </c>
      <c r="F80" s="18" t="s">
        <v>418</v>
      </c>
      <c r="G80" s="18"/>
      <c r="H80" s="21">
        <v>45741</v>
      </c>
      <c r="I80" s="22">
        <v>0.58333333333333337</v>
      </c>
      <c r="J80" s="18" t="s">
        <v>721</v>
      </c>
      <c r="K80" s="18" t="s">
        <v>56</v>
      </c>
      <c r="L80" s="19">
        <v>250</v>
      </c>
      <c r="M80" s="20"/>
      <c r="N80" s="17" t="s">
        <v>44</v>
      </c>
      <c r="O80" s="18" t="s">
        <v>722</v>
      </c>
      <c r="P80" s="17" t="s">
        <v>723</v>
      </c>
      <c r="Q80" s="19">
        <v>100</v>
      </c>
      <c r="R80" s="18"/>
      <c r="S80" s="17" t="s">
        <v>45</v>
      </c>
      <c r="T80" s="17" t="s">
        <v>44</v>
      </c>
      <c r="U80" s="19">
        <f>Table_4[[#This Row],[VALOR]]-Table_4[[#This Row],[ CUSTO]]</f>
        <v>150</v>
      </c>
      <c r="V80" s="19"/>
      <c r="W80" s="10"/>
      <c r="X80" s="10"/>
      <c r="Y80" s="10"/>
      <c r="Z80" s="10"/>
    </row>
    <row r="81" spans="1:26" ht="38.25" x14ac:dyDescent="0.25">
      <c r="A81" s="10"/>
      <c r="B81" s="20">
        <v>45737</v>
      </c>
      <c r="C81" s="17"/>
      <c r="D81" s="18" t="s">
        <v>706</v>
      </c>
      <c r="E81" s="18" t="s">
        <v>707</v>
      </c>
      <c r="F81" s="18" t="s">
        <v>708</v>
      </c>
      <c r="G81" s="18" t="s">
        <v>709</v>
      </c>
      <c r="H81" s="21">
        <v>45740</v>
      </c>
      <c r="I81" s="22"/>
      <c r="J81" s="18" t="s">
        <v>710</v>
      </c>
      <c r="K81" s="18" t="s">
        <v>711</v>
      </c>
      <c r="L81" s="19">
        <v>50</v>
      </c>
      <c r="M81" s="20"/>
      <c r="N81" s="17" t="s">
        <v>44</v>
      </c>
      <c r="O81" s="18" t="s">
        <v>712</v>
      </c>
      <c r="P81" s="17" t="s">
        <v>713</v>
      </c>
      <c r="Q81" s="19">
        <v>50</v>
      </c>
      <c r="R81" s="18"/>
      <c r="S81" s="17" t="s">
        <v>45</v>
      </c>
      <c r="T81" s="17" t="s">
        <v>44</v>
      </c>
      <c r="U81" s="19">
        <f>Table_4[[#This Row],[VALOR]]-Table_4[[#This Row],[ CUSTO]]</f>
        <v>0</v>
      </c>
      <c r="V81" s="19"/>
      <c r="W81" s="10"/>
      <c r="X81" s="10"/>
      <c r="Y81" s="10"/>
      <c r="Z81" s="10"/>
    </row>
    <row r="82" spans="1:26" ht="25.5" x14ac:dyDescent="0.25">
      <c r="A82" s="10"/>
      <c r="B82" s="20">
        <v>45737</v>
      </c>
      <c r="C82" s="17"/>
      <c r="D82" s="18" t="s">
        <v>724</v>
      </c>
      <c r="E82" s="18" t="s">
        <v>725</v>
      </c>
      <c r="F82" s="18" t="s">
        <v>726</v>
      </c>
      <c r="G82" s="18" t="s">
        <v>727</v>
      </c>
      <c r="H82" s="21">
        <v>45741</v>
      </c>
      <c r="I82" s="22"/>
      <c r="J82" s="18" t="s">
        <v>728</v>
      </c>
      <c r="K82" s="18" t="s">
        <v>56</v>
      </c>
      <c r="L82" s="19">
        <v>600</v>
      </c>
      <c r="M82" s="20"/>
      <c r="N82" s="17" t="s">
        <v>44</v>
      </c>
      <c r="O82" s="18" t="s">
        <v>729</v>
      </c>
      <c r="P82" s="17" t="s">
        <v>730</v>
      </c>
      <c r="Q82" s="19">
        <v>300</v>
      </c>
      <c r="R82" s="18"/>
      <c r="S82" s="17" t="s">
        <v>45</v>
      </c>
      <c r="T82" s="17" t="s">
        <v>44</v>
      </c>
      <c r="U82" s="19">
        <f>Table_4[[#This Row],[VALOR]]-Table_4[[#This Row],[ CUSTO]]</f>
        <v>300</v>
      </c>
      <c r="V82" s="19"/>
      <c r="W82" s="10"/>
      <c r="X82" s="10"/>
      <c r="Y82" s="10"/>
      <c r="Z82" s="10"/>
    </row>
    <row r="83" spans="1:26" ht="25.5" x14ac:dyDescent="0.25">
      <c r="A83" s="10"/>
      <c r="B83" s="20">
        <v>45737</v>
      </c>
      <c r="C83" s="17"/>
      <c r="D83" s="18" t="s">
        <v>52</v>
      </c>
      <c r="E83" s="18" t="s">
        <v>53</v>
      </c>
      <c r="F83" s="18" t="s">
        <v>132</v>
      </c>
      <c r="G83" s="18" t="s">
        <v>741</v>
      </c>
      <c r="H83" s="21">
        <v>45742</v>
      </c>
      <c r="I83" s="22">
        <v>0.41666666666666669</v>
      </c>
      <c r="J83" s="18" t="s">
        <v>587</v>
      </c>
      <c r="K83" s="18" t="s">
        <v>249</v>
      </c>
      <c r="L83" s="19">
        <v>300</v>
      </c>
      <c r="M83" s="20" t="s">
        <v>84</v>
      </c>
      <c r="N83" s="17" t="s">
        <v>44</v>
      </c>
      <c r="O83" s="18" t="s">
        <v>742</v>
      </c>
      <c r="P83" s="17" t="s">
        <v>743</v>
      </c>
      <c r="Q83" s="19">
        <v>60</v>
      </c>
      <c r="R83" s="20"/>
      <c r="S83" s="17" t="s">
        <v>45</v>
      </c>
      <c r="T83" s="17" t="s">
        <v>44</v>
      </c>
      <c r="U83" s="19">
        <f>Table_4[[#This Row],[VALOR]]-Table_4[[#This Row],[ CUSTO]]</f>
        <v>240</v>
      </c>
      <c r="V83" s="19"/>
      <c r="W83" s="10"/>
      <c r="X83" s="10"/>
      <c r="Y83" s="10"/>
      <c r="Z83" s="10"/>
    </row>
    <row r="84" spans="1:26" ht="25.5" x14ac:dyDescent="0.25">
      <c r="A84" s="10"/>
      <c r="B84" s="20">
        <v>45740</v>
      </c>
      <c r="C84" s="17"/>
      <c r="D84" s="18" t="s">
        <v>738</v>
      </c>
      <c r="E84" s="18" t="s">
        <v>739</v>
      </c>
      <c r="F84" s="18" t="s">
        <v>418</v>
      </c>
      <c r="G84" s="18"/>
      <c r="H84" s="21">
        <v>45741</v>
      </c>
      <c r="I84" s="22">
        <v>0.66666666666666663</v>
      </c>
      <c r="J84" s="18" t="s">
        <v>112</v>
      </c>
      <c r="K84" s="18" t="s">
        <v>100</v>
      </c>
      <c r="L84" s="19">
        <v>170</v>
      </c>
      <c r="M84" s="20"/>
      <c r="N84" s="17" t="s">
        <v>44</v>
      </c>
      <c r="O84" s="18" t="s">
        <v>555</v>
      </c>
      <c r="P84" s="17" t="s">
        <v>556</v>
      </c>
      <c r="Q84" s="19">
        <v>60</v>
      </c>
      <c r="R84" s="21"/>
      <c r="S84" s="17" t="s">
        <v>45</v>
      </c>
      <c r="T84" s="17" t="s">
        <v>44</v>
      </c>
      <c r="U84" s="19">
        <f>Table_4[[#This Row],[VALOR]]-Table_4[[#This Row],[ CUSTO]]</f>
        <v>110</v>
      </c>
      <c r="V84" s="19"/>
      <c r="W84" s="10"/>
      <c r="X84" s="10"/>
      <c r="Y84" s="10"/>
      <c r="Z84" s="10"/>
    </row>
    <row r="85" spans="1:26" x14ac:dyDescent="0.25">
      <c r="A85" s="10"/>
      <c r="B85" s="20">
        <v>45740</v>
      </c>
      <c r="C85" s="17"/>
      <c r="D85" s="18" t="s">
        <v>103</v>
      </c>
      <c r="E85" s="18" t="s">
        <v>104</v>
      </c>
      <c r="F85" s="18" t="s">
        <v>92</v>
      </c>
      <c r="G85" s="18" t="s">
        <v>737</v>
      </c>
      <c r="H85" s="21">
        <v>45741</v>
      </c>
      <c r="I85" s="22">
        <v>0.42708333333333331</v>
      </c>
      <c r="J85" s="18" t="s">
        <v>187</v>
      </c>
      <c r="K85" s="18" t="s">
        <v>249</v>
      </c>
      <c r="L85" s="19">
        <v>250</v>
      </c>
      <c r="M85" s="20"/>
      <c r="N85" s="17" t="s">
        <v>44</v>
      </c>
      <c r="O85" s="18" t="s">
        <v>579</v>
      </c>
      <c r="P85" s="17" t="s">
        <v>580</v>
      </c>
      <c r="Q85" s="19">
        <v>70</v>
      </c>
      <c r="R85" s="21"/>
      <c r="S85" s="17" t="s">
        <v>45</v>
      </c>
      <c r="T85" s="17" t="s">
        <v>44</v>
      </c>
      <c r="U85" s="19">
        <f>Table_4[[#This Row],[VALOR]]-Table_4[[#This Row],[ CUSTO]]</f>
        <v>180</v>
      </c>
      <c r="V85" s="19"/>
      <c r="W85" s="10"/>
      <c r="X85" s="10"/>
      <c r="Y85" s="10"/>
      <c r="Z85" s="10"/>
    </row>
    <row r="86" spans="1:26" ht="25.5" x14ac:dyDescent="0.25">
      <c r="A86" s="10"/>
      <c r="B86" s="20">
        <v>45740</v>
      </c>
      <c r="C86" s="17"/>
      <c r="D86" s="18" t="s">
        <v>731</v>
      </c>
      <c r="E86" s="18" t="s">
        <v>732</v>
      </c>
      <c r="F86" s="18" t="s">
        <v>708</v>
      </c>
      <c r="G86" s="18"/>
      <c r="H86" s="21">
        <v>45741</v>
      </c>
      <c r="I86" s="22"/>
      <c r="J86" s="18" t="s">
        <v>733</v>
      </c>
      <c r="K86" s="18" t="s">
        <v>734</v>
      </c>
      <c r="L86" s="19">
        <v>200</v>
      </c>
      <c r="M86" s="20"/>
      <c r="N86" s="17" t="s">
        <v>44</v>
      </c>
      <c r="O86" s="18" t="s">
        <v>735</v>
      </c>
      <c r="P86" s="17" t="s">
        <v>736</v>
      </c>
      <c r="Q86" s="19">
        <v>100</v>
      </c>
      <c r="R86" s="21"/>
      <c r="S86" s="17" t="s">
        <v>45</v>
      </c>
      <c r="T86" s="17" t="s">
        <v>44</v>
      </c>
      <c r="U86" s="19">
        <f>Table_4[[#This Row],[VALOR]]-Table_4[[#This Row],[ CUSTO]]</f>
        <v>100</v>
      </c>
      <c r="V86" s="10"/>
      <c r="W86" s="10"/>
      <c r="X86" s="10"/>
      <c r="Y86" s="10"/>
      <c r="Z86" s="10"/>
    </row>
    <row r="87" spans="1:26" ht="25.5" x14ac:dyDescent="0.25">
      <c r="A87" s="10"/>
      <c r="B87" s="20">
        <v>45740</v>
      </c>
      <c r="C87" s="17"/>
      <c r="D87" s="18" t="s">
        <v>123</v>
      </c>
      <c r="E87" s="18" t="s">
        <v>124</v>
      </c>
      <c r="F87" s="18" t="s">
        <v>92</v>
      </c>
      <c r="G87" s="18"/>
      <c r="H87" s="21">
        <v>45742</v>
      </c>
      <c r="I87" s="22">
        <v>0.40277777777777779</v>
      </c>
      <c r="J87" s="18" t="s">
        <v>377</v>
      </c>
      <c r="K87" s="18" t="s">
        <v>56</v>
      </c>
      <c r="L87" s="19">
        <v>150</v>
      </c>
      <c r="M87" s="20"/>
      <c r="N87" s="17" t="s">
        <v>44</v>
      </c>
      <c r="O87" s="18" t="s">
        <v>70</v>
      </c>
      <c r="P87" s="17" t="s">
        <v>71</v>
      </c>
      <c r="Q87" s="19">
        <v>70</v>
      </c>
      <c r="R87" s="18"/>
      <c r="S87" s="17" t="s">
        <v>45</v>
      </c>
      <c r="T87" s="17" t="s">
        <v>44</v>
      </c>
      <c r="U87" s="19">
        <f>Table_4[[#This Row],[VALOR]]-Table_4[[#This Row],[ CUSTO]]</f>
        <v>80</v>
      </c>
      <c r="V87" s="10"/>
      <c r="W87" s="10"/>
      <c r="X87" s="10"/>
      <c r="Y87" s="10"/>
      <c r="Z87" s="10"/>
    </row>
    <row r="88" spans="1:26" x14ac:dyDescent="0.25">
      <c r="A88" s="10"/>
      <c r="B88" s="20">
        <v>45740</v>
      </c>
      <c r="C88" s="17"/>
      <c r="D88" s="18" t="s">
        <v>52</v>
      </c>
      <c r="E88" s="18" t="s">
        <v>53</v>
      </c>
      <c r="F88" s="18" t="s">
        <v>132</v>
      </c>
      <c r="G88" s="18" t="s">
        <v>744</v>
      </c>
      <c r="H88" s="21">
        <v>45742</v>
      </c>
      <c r="I88" s="22">
        <v>0.45833333333333331</v>
      </c>
      <c r="J88" s="18" t="s">
        <v>670</v>
      </c>
      <c r="K88" s="18" t="s">
        <v>56</v>
      </c>
      <c r="L88" s="19">
        <f>300+36.8</f>
        <v>336.8</v>
      </c>
      <c r="M88" s="20" t="s">
        <v>84</v>
      </c>
      <c r="N88" s="17" t="s">
        <v>44</v>
      </c>
      <c r="O88" s="18" t="s">
        <v>745</v>
      </c>
      <c r="P88" s="17" t="s">
        <v>142</v>
      </c>
      <c r="Q88" s="19">
        <f>70+36.8</f>
        <v>106.8</v>
      </c>
      <c r="R88" s="21"/>
      <c r="S88" s="17" t="s">
        <v>45</v>
      </c>
      <c r="T88" s="17" t="s">
        <v>44</v>
      </c>
      <c r="U88" s="19">
        <f>Table_4[[#This Row],[VALOR]]-Table_4[[#This Row],[ CUSTO]]</f>
        <v>230</v>
      </c>
      <c r="V88" s="10"/>
      <c r="W88" s="10"/>
      <c r="X88" s="10"/>
      <c r="Y88" s="10"/>
      <c r="Z88" s="10"/>
    </row>
    <row r="89" spans="1:26" ht="25.5" x14ac:dyDescent="0.25">
      <c r="A89" s="10"/>
      <c r="B89" s="20">
        <v>45740</v>
      </c>
      <c r="C89" s="17"/>
      <c r="D89" s="18" t="s">
        <v>123</v>
      </c>
      <c r="E89" s="18" t="s">
        <v>124</v>
      </c>
      <c r="F89" s="18" t="s">
        <v>92</v>
      </c>
      <c r="G89" s="18"/>
      <c r="H89" s="21">
        <v>45743</v>
      </c>
      <c r="I89" s="22">
        <v>0.40625</v>
      </c>
      <c r="J89" s="18" t="s">
        <v>759</v>
      </c>
      <c r="K89" s="18" t="s">
        <v>56</v>
      </c>
      <c r="L89" s="19">
        <v>150</v>
      </c>
      <c r="M89" s="20"/>
      <c r="N89" s="17" t="s">
        <v>44</v>
      </c>
      <c r="O89" s="18" t="s">
        <v>745</v>
      </c>
      <c r="P89" s="17" t="s">
        <v>142</v>
      </c>
      <c r="Q89" s="19">
        <v>70</v>
      </c>
      <c r="R89" s="18"/>
      <c r="S89" s="17" t="s">
        <v>45</v>
      </c>
      <c r="T89" s="17" t="s">
        <v>44</v>
      </c>
      <c r="U89" s="19">
        <f>Table_4[[#This Row],[VALOR]]-Table_4[[#This Row],[ CUSTO]]</f>
        <v>80</v>
      </c>
      <c r="V89" s="10"/>
      <c r="W89" s="10"/>
      <c r="X89" s="10"/>
      <c r="Y89" s="10"/>
      <c r="Z89" s="10"/>
    </row>
    <row r="90" spans="1:26" ht="25.5" x14ac:dyDescent="0.25">
      <c r="A90" s="10"/>
      <c r="B90" s="20">
        <v>45740</v>
      </c>
      <c r="C90" s="17"/>
      <c r="D90" s="18" t="s">
        <v>123</v>
      </c>
      <c r="E90" s="18" t="s">
        <v>124</v>
      </c>
      <c r="F90" s="18" t="s">
        <v>92</v>
      </c>
      <c r="G90" s="18"/>
      <c r="H90" s="21">
        <v>45743</v>
      </c>
      <c r="I90" s="22">
        <v>0.45833333333333331</v>
      </c>
      <c r="J90" s="18" t="s">
        <v>558</v>
      </c>
      <c r="K90" s="18" t="s">
        <v>460</v>
      </c>
      <c r="L90" s="19">
        <v>150</v>
      </c>
      <c r="M90" s="20"/>
      <c r="N90" s="17" t="s">
        <v>44</v>
      </c>
      <c r="O90" s="18" t="s">
        <v>95</v>
      </c>
      <c r="P90" s="17" t="s">
        <v>96</v>
      </c>
      <c r="Q90" s="19">
        <v>70</v>
      </c>
      <c r="R90" s="21"/>
      <c r="S90" s="17" t="s">
        <v>45</v>
      </c>
      <c r="T90" s="17" t="s">
        <v>44</v>
      </c>
      <c r="U90" s="19">
        <f>Table_4[[#This Row],[VALOR]]-Table_4[[#This Row],[ CUSTO]]</f>
        <v>80</v>
      </c>
      <c r="V90" s="10"/>
      <c r="W90" s="10"/>
      <c r="X90" s="10"/>
      <c r="Y90" s="10"/>
      <c r="Z90" s="10"/>
    </row>
    <row r="91" spans="1:26" ht="25.5" x14ac:dyDescent="0.25">
      <c r="A91" s="10"/>
      <c r="B91" s="20">
        <v>45741</v>
      </c>
      <c r="C91" s="17"/>
      <c r="D91" s="18" t="s">
        <v>746</v>
      </c>
      <c r="E91" s="18" t="s">
        <v>1154</v>
      </c>
      <c r="F91" s="18" t="s">
        <v>418</v>
      </c>
      <c r="G91" s="18" t="s">
        <v>747</v>
      </c>
      <c r="H91" s="21">
        <v>45742</v>
      </c>
      <c r="I91" s="22">
        <v>0.66666666666666663</v>
      </c>
      <c r="J91" s="18" t="s">
        <v>748</v>
      </c>
      <c r="K91" s="18" t="s">
        <v>583</v>
      </c>
      <c r="L91" s="19">
        <v>50</v>
      </c>
      <c r="M91" s="20"/>
      <c r="N91" s="17" t="s">
        <v>44</v>
      </c>
      <c r="O91" s="18" t="s">
        <v>584</v>
      </c>
      <c r="P91" s="17" t="s">
        <v>585</v>
      </c>
      <c r="Q91" s="19"/>
      <c r="R91" s="21"/>
      <c r="S91" s="17" t="s">
        <v>45</v>
      </c>
      <c r="T91" s="17" t="s">
        <v>44</v>
      </c>
      <c r="U91" s="19">
        <f>Table_4[[#This Row],[VALOR]]-Table_4[[#This Row],[ CUSTO]]</f>
        <v>50</v>
      </c>
      <c r="V91" s="10"/>
      <c r="W91" s="10"/>
      <c r="X91" s="10"/>
      <c r="Y91" s="10"/>
      <c r="Z91" s="10"/>
    </row>
    <row r="92" spans="1:26" x14ac:dyDescent="0.25">
      <c r="A92" s="10"/>
      <c r="B92" s="20">
        <v>45741</v>
      </c>
      <c r="C92" s="17"/>
      <c r="D92" s="18" t="s">
        <v>694</v>
      </c>
      <c r="E92" s="18" t="s">
        <v>695</v>
      </c>
      <c r="F92" s="18" t="s">
        <v>54</v>
      </c>
      <c r="G92" s="18"/>
      <c r="H92" s="21"/>
      <c r="I92" s="22"/>
      <c r="J92" s="18" t="s">
        <v>696</v>
      </c>
      <c r="K92" s="18" t="s">
        <v>120</v>
      </c>
      <c r="L92" s="19">
        <v>300</v>
      </c>
      <c r="M92" s="20"/>
      <c r="N92" s="17" t="s">
        <v>44</v>
      </c>
      <c r="O92" s="18" t="s">
        <v>57</v>
      </c>
      <c r="P92" s="17"/>
      <c r="Q92" s="19"/>
      <c r="R92" s="21"/>
      <c r="S92" s="17" t="s">
        <v>45</v>
      </c>
      <c r="T92" s="17" t="s">
        <v>44</v>
      </c>
      <c r="U92" s="19">
        <f>Table_4[[#This Row],[VALOR]]-Table_4[[#This Row],[ CUSTO]]</f>
        <v>300</v>
      </c>
      <c r="V92" s="10"/>
      <c r="W92" s="10"/>
      <c r="X92" s="10"/>
      <c r="Y92" s="10"/>
      <c r="Z92" s="10"/>
    </row>
    <row r="93" spans="1:26" ht="25.5" x14ac:dyDescent="0.25">
      <c r="A93" s="10"/>
      <c r="B93" s="20">
        <v>45742</v>
      </c>
      <c r="C93" s="17"/>
      <c r="D93" s="18" t="s">
        <v>220</v>
      </c>
      <c r="E93" s="18" t="s">
        <v>221</v>
      </c>
      <c r="F93" s="18" t="s">
        <v>537</v>
      </c>
      <c r="G93" s="18" t="s">
        <v>762</v>
      </c>
      <c r="H93" s="21">
        <v>45743</v>
      </c>
      <c r="I93" s="22">
        <v>0.44444444444444442</v>
      </c>
      <c r="J93" s="18" t="s">
        <v>187</v>
      </c>
      <c r="K93" s="18" t="s">
        <v>763</v>
      </c>
      <c r="L93" s="19">
        <v>200</v>
      </c>
      <c r="M93" s="20"/>
      <c r="N93" s="17" t="s">
        <v>44</v>
      </c>
      <c r="O93" s="18" t="s">
        <v>764</v>
      </c>
      <c r="P93" s="17" t="s">
        <v>765</v>
      </c>
      <c r="Q93" s="19">
        <v>70</v>
      </c>
      <c r="R93" s="20"/>
      <c r="S93" s="17" t="s">
        <v>45</v>
      </c>
      <c r="T93" s="17" t="s">
        <v>44</v>
      </c>
      <c r="U93" s="19">
        <f>Table_4[[#This Row],[VALOR]]-Table_4[[#This Row],[ CUSTO]]</f>
        <v>130</v>
      </c>
      <c r="V93" s="10"/>
      <c r="W93" s="10"/>
      <c r="X93" s="10"/>
      <c r="Y93" s="10"/>
      <c r="Z93" s="10"/>
    </row>
    <row r="94" spans="1:26" ht="38.25" x14ac:dyDescent="0.25">
      <c r="A94" s="10"/>
      <c r="B94" s="20">
        <v>45742</v>
      </c>
      <c r="C94" s="17"/>
      <c r="D94" s="18" t="s">
        <v>52</v>
      </c>
      <c r="E94" s="18" t="s">
        <v>53</v>
      </c>
      <c r="F94" s="18" t="s">
        <v>132</v>
      </c>
      <c r="G94" s="18" t="s">
        <v>760</v>
      </c>
      <c r="H94" s="21">
        <v>45743</v>
      </c>
      <c r="I94" s="22">
        <v>0.41666666666666669</v>
      </c>
      <c r="J94" s="18" t="s">
        <v>761</v>
      </c>
      <c r="K94" s="18" t="s">
        <v>686</v>
      </c>
      <c r="L94" s="19">
        <f>300+95.6</f>
        <v>395.6</v>
      </c>
      <c r="M94" s="20" t="s">
        <v>84</v>
      </c>
      <c r="N94" s="17" t="s">
        <v>44</v>
      </c>
      <c r="O94" s="18" t="s">
        <v>687</v>
      </c>
      <c r="P94" s="17" t="s">
        <v>688</v>
      </c>
      <c r="Q94" s="19">
        <f>50+95.6</f>
        <v>145.6</v>
      </c>
      <c r="R94" s="20"/>
      <c r="S94" s="17" t="s">
        <v>45</v>
      </c>
      <c r="T94" s="17" t="s">
        <v>44</v>
      </c>
      <c r="U94" s="19">
        <f>Table_4[[#This Row],[VALOR]]-Table_4[[#This Row],[ CUSTO]]</f>
        <v>250.00000000000003</v>
      </c>
      <c r="V94" s="10"/>
      <c r="W94" s="10"/>
      <c r="X94" s="10"/>
      <c r="Y94" s="10"/>
      <c r="Z94" s="10"/>
    </row>
    <row r="95" spans="1:26" ht="25.5" x14ac:dyDescent="0.25">
      <c r="A95" s="10"/>
      <c r="B95" s="20">
        <v>45743</v>
      </c>
      <c r="C95" s="17"/>
      <c r="D95" s="18" t="s">
        <v>767</v>
      </c>
      <c r="E95" s="18" t="s">
        <v>768</v>
      </c>
      <c r="F95" s="18" t="s">
        <v>593</v>
      </c>
      <c r="G95" s="18"/>
      <c r="H95" s="21">
        <v>45744</v>
      </c>
      <c r="I95" s="22">
        <v>0.50694444444444442</v>
      </c>
      <c r="J95" s="18" t="s">
        <v>524</v>
      </c>
      <c r="K95" s="18" t="s">
        <v>326</v>
      </c>
      <c r="L95" s="19">
        <v>250</v>
      </c>
      <c r="M95" s="20"/>
      <c r="N95" s="17" t="s">
        <v>44</v>
      </c>
      <c r="O95" s="18" t="s">
        <v>327</v>
      </c>
      <c r="P95" s="17" t="s">
        <v>328</v>
      </c>
      <c r="Q95" s="19">
        <v>120</v>
      </c>
      <c r="R95" s="20"/>
      <c r="S95" s="17" t="s">
        <v>45</v>
      </c>
      <c r="T95" s="17" t="s">
        <v>44</v>
      </c>
      <c r="U95" s="19">
        <f>Table_4[[#This Row],[VALOR]]-Table_4[[#This Row],[ CUSTO]]</f>
        <v>130</v>
      </c>
      <c r="V95" s="10"/>
      <c r="W95" s="10"/>
      <c r="X95" s="10"/>
      <c r="Y95" s="10"/>
      <c r="Z95" s="10"/>
    </row>
    <row r="96" spans="1:26" x14ac:dyDescent="0.25">
      <c r="A96" s="10"/>
      <c r="B96" s="20">
        <v>45747</v>
      </c>
      <c r="C96" s="17"/>
      <c r="D96" s="18" t="s">
        <v>103</v>
      </c>
      <c r="E96" s="18" t="s">
        <v>104</v>
      </c>
      <c r="F96" s="18" t="s">
        <v>537</v>
      </c>
      <c r="G96" s="18" t="s">
        <v>775</v>
      </c>
      <c r="H96" s="20">
        <v>45747</v>
      </c>
      <c r="I96" s="22">
        <v>0.5625</v>
      </c>
      <c r="J96" s="18" t="s">
        <v>259</v>
      </c>
      <c r="K96" s="18" t="s">
        <v>460</v>
      </c>
      <c r="L96" s="19">
        <v>250</v>
      </c>
      <c r="M96" s="20"/>
      <c r="N96" s="17" t="s">
        <v>44</v>
      </c>
      <c r="O96" s="18" t="s">
        <v>95</v>
      </c>
      <c r="P96" s="17" t="s">
        <v>96</v>
      </c>
      <c r="Q96" s="19">
        <v>80</v>
      </c>
      <c r="R96" s="20"/>
      <c r="S96" s="17" t="s">
        <v>45</v>
      </c>
      <c r="T96" s="17" t="s">
        <v>44</v>
      </c>
      <c r="U96" s="19">
        <f>Table_4[[#This Row],[VALOR]]-Table_4[[#This Row],[ CUSTO]]</f>
        <v>170</v>
      </c>
      <c r="V96" s="10"/>
      <c r="W96" s="10"/>
      <c r="X96" s="10"/>
      <c r="Y96" s="10"/>
      <c r="Z96" s="10"/>
    </row>
    <row r="97" spans="1:26" ht="25.5" x14ac:dyDescent="0.25">
      <c r="A97" s="10"/>
      <c r="B97" s="20"/>
      <c r="C97" s="17"/>
      <c r="D97" s="18" t="s">
        <v>772</v>
      </c>
      <c r="E97" s="18" t="s">
        <v>773</v>
      </c>
      <c r="F97" s="18" t="s">
        <v>418</v>
      </c>
      <c r="G97" s="18"/>
      <c r="H97" s="21"/>
      <c r="I97" s="22"/>
      <c r="J97" s="18" t="s">
        <v>112</v>
      </c>
      <c r="K97" s="18" t="s">
        <v>774</v>
      </c>
      <c r="L97" s="19"/>
      <c r="M97" s="18"/>
      <c r="N97" s="18"/>
      <c r="O97" s="18"/>
      <c r="P97" s="17"/>
      <c r="Q97" s="19"/>
      <c r="R97" s="18"/>
      <c r="S97" s="17"/>
      <c r="T97" s="17"/>
      <c r="U97" s="19">
        <f>Table_4[[#This Row],[VALOR]]-Table_4[[#This Row],[ CUSTO]]</f>
        <v>0</v>
      </c>
      <c r="V97" s="10"/>
      <c r="W97" s="10"/>
      <c r="X97" s="10"/>
      <c r="Y97" s="10"/>
      <c r="Z97" s="10"/>
    </row>
    <row r="98" spans="1:26" x14ac:dyDescent="0.25">
      <c r="A98" s="10"/>
      <c r="B98" s="20"/>
      <c r="C98" s="17"/>
      <c r="D98" s="18"/>
      <c r="E98" s="18"/>
      <c r="F98" s="18"/>
      <c r="G98" s="18"/>
      <c r="H98" s="21"/>
      <c r="I98" s="22"/>
      <c r="J98" s="18"/>
      <c r="K98" s="18"/>
      <c r="L98" s="19"/>
      <c r="M98" s="20"/>
      <c r="N98" s="17"/>
      <c r="O98" s="18"/>
      <c r="P98" s="17"/>
      <c r="Q98" s="19"/>
      <c r="R98" s="20"/>
      <c r="S98" s="17"/>
      <c r="T98" s="17"/>
      <c r="U98" s="19">
        <f>Table_4[[#This Row],[VALOR]]-Table_4[[#This Row],[ CUSTO]]</f>
        <v>0</v>
      </c>
      <c r="V98" s="10"/>
      <c r="W98" s="10"/>
      <c r="X98" s="10"/>
      <c r="Y98" s="10"/>
      <c r="Z98" s="10"/>
    </row>
    <row r="99" spans="1:26" x14ac:dyDescent="0.25">
      <c r="A99" s="10"/>
      <c r="B99" s="20"/>
      <c r="C99" s="17"/>
      <c r="D99" s="18"/>
      <c r="E99" s="18"/>
      <c r="F99" s="18"/>
      <c r="G99" s="18"/>
      <c r="H99" s="21"/>
      <c r="I99" s="22"/>
      <c r="J99" s="18"/>
      <c r="K99" s="18"/>
      <c r="L99" s="19"/>
      <c r="M99" s="20"/>
      <c r="N99" s="17"/>
      <c r="O99" s="18"/>
      <c r="P99" s="17"/>
      <c r="Q99" s="19"/>
      <c r="R99" s="20"/>
      <c r="S99" s="17"/>
      <c r="T99" s="17"/>
      <c r="U99" s="19">
        <f>Table_4[[#This Row],[VALOR]]-Table_4[[#This Row],[ CUSTO]]</f>
        <v>0</v>
      </c>
      <c r="V99" s="10"/>
      <c r="W99" s="10"/>
      <c r="X99" s="10"/>
      <c r="Y99" s="10"/>
      <c r="Z99" s="10"/>
    </row>
    <row r="100" spans="1:26" x14ac:dyDescent="0.25">
      <c r="A100" s="10"/>
      <c r="B100" s="20"/>
      <c r="C100" s="17"/>
      <c r="D100" s="18"/>
      <c r="E100" s="18"/>
      <c r="F100" s="18"/>
      <c r="G100" s="18"/>
      <c r="H100" s="21"/>
      <c r="I100" s="22"/>
      <c r="J100" s="18"/>
      <c r="K100" s="18"/>
      <c r="L100" s="19"/>
      <c r="M100" s="20"/>
      <c r="N100" s="17"/>
      <c r="O100" s="18"/>
      <c r="P100" s="17"/>
      <c r="Q100" s="19"/>
      <c r="R100" s="20"/>
      <c r="S100" s="17"/>
      <c r="T100" s="17"/>
      <c r="U100" s="19">
        <f>Table_4[[#This Row],[VALOR]]-Table_4[[#This Row],[ CUSTO]]</f>
        <v>0</v>
      </c>
      <c r="V100" s="10"/>
      <c r="W100" s="10"/>
      <c r="X100" s="10"/>
      <c r="Y100" s="10"/>
      <c r="Z100" s="10"/>
    </row>
    <row r="101" spans="1:26" x14ac:dyDescent="0.25">
      <c r="A101" s="10"/>
      <c r="B101" s="20"/>
      <c r="C101" s="17"/>
      <c r="D101" s="18"/>
      <c r="E101" s="18"/>
      <c r="F101" s="18"/>
      <c r="G101" s="18"/>
      <c r="H101" s="21"/>
      <c r="I101" s="22"/>
      <c r="J101" s="18"/>
      <c r="K101" s="18"/>
      <c r="L101" s="19"/>
      <c r="M101" s="20"/>
      <c r="N101" s="17"/>
      <c r="O101" s="18"/>
      <c r="P101" s="17"/>
      <c r="Q101" s="19"/>
      <c r="R101" s="20"/>
      <c r="S101" s="17"/>
      <c r="T101" s="17"/>
      <c r="U101" s="19">
        <f>Table_4[[#This Row],[VALOR]]-Table_4[[#This Row],[ CUSTO]]</f>
        <v>0</v>
      </c>
      <c r="V101" s="10"/>
      <c r="W101" s="10"/>
      <c r="X101" s="10"/>
      <c r="Y101" s="10"/>
      <c r="Z101" s="10"/>
    </row>
    <row r="102" spans="1:26" x14ac:dyDescent="0.25">
      <c r="A102" s="10"/>
      <c r="B102" s="20"/>
      <c r="C102" s="17"/>
      <c r="D102" s="18"/>
      <c r="E102" s="18"/>
      <c r="F102" s="18"/>
      <c r="G102" s="18"/>
      <c r="H102" s="21"/>
      <c r="I102" s="22"/>
      <c r="J102" s="18"/>
      <c r="K102" s="18"/>
      <c r="L102" s="19"/>
      <c r="M102" s="20"/>
      <c r="N102" s="17"/>
      <c r="O102" s="18"/>
      <c r="P102" s="17"/>
      <c r="Q102" s="19"/>
      <c r="R102" s="20"/>
      <c r="S102" s="17"/>
      <c r="T102" s="17"/>
      <c r="U102" s="19">
        <f>Table_4[[#This Row],[VALOR]]-Table_4[[#This Row],[ CUSTO]]</f>
        <v>0</v>
      </c>
      <c r="V102" s="10"/>
      <c r="W102" s="10"/>
      <c r="X102" s="10"/>
      <c r="Y102" s="10"/>
      <c r="Z102" s="10"/>
    </row>
    <row r="103" spans="1:26" x14ac:dyDescent="0.25">
      <c r="A103" s="10"/>
      <c r="B103" s="20"/>
      <c r="C103" s="17"/>
      <c r="D103" s="18"/>
      <c r="E103" s="18"/>
      <c r="F103" s="18"/>
      <c r="G103" s="18"/>
      <c r="H103" s="21"/>
      <c r="I103" s="22"/>
      <c r="J103" s="18"/>
      <c r="K103" s="18"/>
      <c r="L103" s="19"/>
      <c r="M103" s="20"/>
      <c r="N103" s="17"/>
      <c r="O103" s="18"/>
      <c r="P103" s="17"/>
      <c r="Q103" s="19"/>
      <c r="R103" s="20"/>
      <c r="S103" s="17"/>
      <c r="T103" s="17"/>
      <c r="U103" s="19">
        <f>Table_4[[#This Row],[VALOR]]-Table_4[[#This Row],[ CUSTO]]</f>
        <v>0</v>
      </c>
      <c r="V103" s="10"/>
      <c r="W103" s="10"/>
      <c r="X103" s="10"/>
      <c r="Y103" s="10"/>
      <c r="Z103" s="10"/>
    </row>
    <row r="104" spans="1:26" x14ac:dyDescent="0.25">
      <c r="A104" s="10"/>
      <c r="B104" s="20"/>
      <c r="C104" s="17"/>
      <c r="D104" s="18"/>
      <c r="E104" s="18"/>
      <c r="F104" s="18"/>
      <c r="G104" s="18"/>
      <c r="H104" s="21"/>
      <c r="I104" s="22"/>
      <c r="J104" s="18"/>
      <c r="K104" s="18"/>
      <c r="L104" s="19"/>
      <c r="M104" s="20"/>
      <c r="N104" s="17"/>
      <c r="O104" s="18"/>
      <c r="P104" s="17"/>
      <c r="Q104" s="19"/>
      <c r="R104" s="20"/>
      <c r="S104" s="17"/>
      <c r="T104" s="17"/>
      <c r="U104" s="19">
        <f>Table_4[[#This Row],[VALOR]]-Table_4[[#This Row],[ CUSTO]]</f>
        <v>0</v>
      </c>
      <c r="V104" s="10"/>
      <c r="W104" s="10"/>
      <c r="X104" s="10"/>
      <c r="Y104" s="10"/>
      <c r="Z104" s="10"/>
    </row>
    <row r="105" spans="1:26" x14ac:dyDescent="0.25">
      <c r="A105" s="10"/>
      <c r="B105" s="20"/>
      <c r="C105" s="17"/>
      <c r="D105" s="18"/>
      <c r="E105" s="18"/>
      <c r="F105" s="18"/>
      <c r="G105" s="18"/>
      <c r="H105" s="21"/>
      <c r="I105" s="22"/>
      <c r="J105" s="18"/>
      <c r="K105" s="18"/>
      <c r="L105" s="19"/>
      <c r="M105" s="20"/>
      <c r="N105" s="17"/>
      <c r="O105" s="18"/>
      <c r="P105" s="17"/>
      <c r="Q105" s="19"/>
      <c r="R105" s="20"/>
      <c r="S105" s="17"/>
      <c r="T105" s="17"/>
      <c r="U105" s="19">
        <f>Table_4[[#This Row],[VALOR]]-Table_4[[#This Row],[ CUSTO]]</f>
        <v>0</v>
      </c>
      <c r="V105" s="10"/>
      <c r="W105" s="10"/>
      <c r="X105" s="10"/>
      <c r="Y105" s="10"/>
      <c r="Z105" s="10"/>
    </row>
    <row r="106" spans="1:26" x14ac:dyDescent="0.25">
      <c r="A106" s="10"/>
      <c r="B106" s="20"/>
      <c r="C106" s="17"/>
      <c r="D106" s="18"/>
      <c r="E106" s="18"/>
      <c r="F106" s="18"/>
      <c r="G106" s="18"/>
      <c r="H106" s="21"/>
      <c r="I106" s="22"/>
      <c r="J106" s="18"/>
      <c r="K106" s="18"/>
      <c r="L106" s="19"/>
      <c r="M106" s="20"/>
      <c r="N106" s="17"/>
      <c r="O106" s="18"/>
      <c r="P106" s="17"/>
      <c r="Q106" s="19"/>
      <c r="R106" s="20"/>
      <c r="S106" s="17"/>
      <c r="T106" s="17"/>
      <c r="U106" s="19">
        <f>Table_4[[#This Row],[VALOR]]-Table_4[[#This Row],[ CUSTO]]</f>
        <v>0</v>
      </c>
      <c r="V106" s="10"/>
      <c r="W106" s="10"/>
      <c r="X106" s="10"/>
      <c r="Y106" s="10"/>
      <c r="Z106" s="10"/>
    </row>
    <row r="107" spans="1:26" ht="15.75" customHeight="1" x14ac:dyDescent="0.25">
      <c r="A107" s="10"/>
      <c r="B107" s="20"/>
      <c r="C107" s="17"/>
      <c r="D107" s="18"/>
      <c r="E107" s="18"/>
      <c r="F107" s="18"/>
      <c r="G107" s="18"/>
      <c r="H107" s="21"/>
      <c r="I107" s="22"/>
      <c r="J107" s="18"/>
      <c r="K107" s="18"/>
      <c r="L107" s="19"/>
      <c r="M107" s="20"/>
      <c r="N107" s="17"/>
      <c r="O107" s="18"/>
      <c r="P107" s="17"/>
      <c r="Q107" s="19"/>
      <c r="R107" s="20"/>
      <c r="S107" s="17"/>
      <c r="T107" s="17"/>
      <c r="U107" s="19">
        <f>Table_4[[#This Row],[VALOR]]-Table_4[[#This Row],[ CUSTO]]</f>
        <v>0</v>
      </c>
      <c r="V107" s="10"/>
      <c r="W107" s="10"/>
      <c r="X107" s="10"/>
      <c r="Y107" s="10"/>
      <c r="Z107" s="10"/>
    </row>
    <row r="108" spans="1:26" ht="15.75" customHeight="1" x14ac:dyDescent="0.25">
      <c r="A108" s="10"/>
      <c r="B108" s="11"/>
      <c r="C108" s="11"/>
      <c r="D108" s="11"/>
      <c r="E108" s="12"/>
      <c r="F108" s="12"/>
      <c r="G108" s="12"/>
      <c r="H108" s="12"/>
      <c r="I108" s="11"/>
      <c r="J108" s="11"/>
      <c r="K108" s="11"/>
      <c r="L108" s="13"/>
      <c r="M108" s="11"/>
      <c r="N108" s="12"/>
      <c r="O108" s="11"/>
      <c r="P108" s="12"/>
      <c r="Q108" s="14"/>
      <c r="R108" s="11"/>
      <c r="S108" s="15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10"/>
      <c r="B109" s="11"/>
      <c r="C109" s="11"/>
      <c r="D109" s="11"/>
      <c r="E109" s="12"/>
      <c r="F109" s="12"/>
      <c r="G109" s="12"/>
      <c r="H109" s="12"/>
      <c r="I109" s="11"/>
      <c r="J109" s="11"/>
      <c r="K109" s="11"/>
      <c r="L109" s="23"/>
      <c r="M109" s="11"/>
      <c r="N109" s="12"/>
      <c r="O109" s="11"/>
      <c r="P109" s="12"/>
      <c r="Q109" s="14"/>
      <c r="R109" s="11"/>
      <c r="S109" s="15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10"/>
      <c r="B110" s="11"/>
      <c r="C110" s="11"/>
      <c r="D110" s="11"/>
      <c r="E110" s="12"/>
      <c r="F110" s="12"/>
      <c r="G110" s="12"/>
      <c r="H110" s="12"/>
      <c r="I110" s="11"/>
      <c r="J110" s="11"/>
      <c r="K110" s="11"/>
      <c r="L110" s="13"/>
      <c r="M110" s="11"/>
      <c r="N110" s="12"/>
      <c r="O110" s="11"/>
      <c r="P110" s="12"/>
      <c r="Q110" s="14"/>
      <c r="R110" s="11"/>
      <c r="S110" s="15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10"/>
      <c r="B111" s="11"/>
      <c r="C111" s="11"/>
      <c r="D111" s="11"/>
      <c r="E111" s="12"/>
      <c r="F111" s="12"/>
      <c r="G111" s="12"/>
      <c r="H111" s="12"/>
      <c r="I111" s="11"/>
      <c r="J111" s="11"/>
      <c r="K111" s="11"/>
      <c r="L111" s="13"/>
      <c r="M111" s="11"/>
      <c r="N111" s="12"/>
      <c r="O111" s="11"/>
      <c r="P111" s="12"/>
      <c r="Q111" s="14"/>
      <c r="R111" s="11"/>
      <c r="S111" s="15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10"/>
      <c r="B112" s="114" t="s">
        <v>2</v>
      </c>
      <c r="C112" s="111"/>
      <c r="D112" s="50">
        <f>SUM(MARÇO!$L$5:$L$107)</f>
        <v>21608.559999999998</v>
      </c>
      <c r="E112" s="12"/>
      <c r="F112" s="12"/>
      <c r="G112" s="12"/>
      <c r="H112" s="12"/>
      <c r="I112" s="11"/>
      <c r="J112" s="11"/>
      <c r="K112" s="11"/>
      <c r="L112" s="13"/>
      <c r="M112" s="11"/>
      <c r="N112" s="12"/>
      <c r="O112" s="11"/>
      <c r="P112" s="12"/>
      <c r="Q112" s="14"/>
      <c r="R112" s="11"/>
      <c r="S112" s="15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0"/>
      <c r="B113" s="115" t="s">
        <v>3</v>
      </c>
      <c r="C113" s="111"/>
      <c r="D113" s="51">
        <f>SUM(MARÇO!$U$5:$U$107)</f>
        <v>12704.9</v>
      </c>
      <c r="E113" s="12"/>
      <c r="F113" s="12"/>
      <c r="G113" s="12"/>
      <c r="H113" s="12"/>
      <c r="I113" s="11"/>
      <c r="J113" s="11"/>
      <c r="K113" s="11"/>
      <c r="L113" s="13"/>
      <c r="M113" s="11"/>
      <c r="N113" s="12"/>
      <c r="O113" s="11"/>
      <c r="P113" s="12"/>
      <c r="Q113" s="14"/>
      <c r="R113" s="11"/>
      <c r="S113" s="15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0"/>
      <c r="B114" s="116" t="s">
        <v>4</v>
      </c>
      <c r="C114" s="111"/>
      <c r="D114" s="49">
        <f>SUM(MARÇO!$Q$5:$Q$107)</f>
        <v>8903.6600000000017</v>
      </c>
      <c r="E114" s="12"/>
      <c r="F114" s="12"/>
      <c r="G114" s="12"/>
      <c r="H114" s="12"/>
      <c r="I114" s="11"/>
      <c r="J114" s="11"/>
      <c r="K114" s="11"/>
      <c r="L114" s="13"/>
      <c r="M114" s="11"/>
      <c r="N114" s="12"/>
      <c r="O114" s="11"/>
      <c r="P114" s="12"/>
      <c r="Q114" s="14"/>
      <c r="R114" s="11"/>
      <c r="S114" s="15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0"/>
      <c r="B115" s="117" t="s">
        <v>5</v>
      </c>
      <c r="C115" s="111"/>
      <c r="D115" s="48">
        <f>SUMIF(MARÇO!$N$5:$N$107,"PENDENTE",MARÇO!$U$5:$U$107)</f>
        <v>0</v>
      </c>
      <c r="E115" s="12"/>
      <c r="F115" s="12"/>
      <c r="G115" s="12"/>
      <c r="H115" s="12"/>
      <c r="I115" s="11"/>
      <c r="J115" s="11"/>
      <c r="K115" s="11"/>
      <c r="L115" s="13"/>
      <c r="M115" s="11"/>
      <c r="N115" s="12"/>
      <c r="O115" s="11"/>
      <c r="P115" s="12"/>
      <c r="Q115" s="14"/>
      <c r="R115" s="11"/>
      <c r="S115" s="15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0"/>
      <c r="B116" s="110" t="s">
        <v>6</v>
      </c>
      <c r="C116" s="111"/>
      <c r="D116" s="47">
        <f>SUMIF(MARÇO!$S$5:$S$107,"NÃO",MARÇO!$Q$5:$Q$107)</f>
        <v>0</v>
      </c>
      <c r="E116" s="12"/>
      <c r="F116" s="12"/>
      <c r="G116" s="12"/>
      <c r="H116" s="12"/>
      <c r="I116" s="11"/>
      <c r="J116" s="11"/>
      <c r="K116" s="11"/>
      <c r="L116" s="13"/>
      <c r="M116" s="11"/>
      <c r="N116" s="12"/>
      <c r="O116" s="11"/>
      <c r="P116" s="12"/>
      <c r="Q116" s="14"/>
      <c r="R116" s="11"/>
      <c r="S116" s="15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0"/>
      <c r="B117" s="112" t="s">
        <v>7</v>
      </c>
      <c r="C117" s="111"/>
      <c r="D117" s="46">
        <f>SUMIF(MARÇO!$S$5:$S$107,"SIM",MARÇO!$Q$5:$Q$107)</f>
        <v>8903.6600000000017</v>
      </c>
      <c r="E117" s="12"/>
      <c r="F117" s="12"/>
      <c r="G117" s="12"/>
      <c r="H117" s="12"/>
      <c r="I117" s="11"/>
      <c r="J117" s="11"/>
      <c r="K117" s="11"/>
      <c r="L117" s="13"/>
      <c r="M117" s="11"/>
      <c r="N117" s="12"/>
      <c r="O117" s="11"/>
      <c r="P117" s="12"/>
      <c r="Q117" s="14"/>
      <c r="R117" s="11"/>
      <c r="S117" s="15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13" t="s">
        <v>229</v>
      </c>
      <c r="C118" s="111"/>
      <c r="D118" s="45">
        <f>SUMIF(MARÇO!$N$5:$N$107,"CUMPRIDO",MARÇO!$U$5:$U$107)</f>
        <v>12704.9</v>
      </c>
      <c r="E118" s="14"/>
      <c r="F118" s="12"/>
      <c r="G118" s="12"/>
      <c r="H118" s="12"/>
      <c r="I118" s="11"/>
      <c r="J118" s="11"/>
      <c r="K118" s="11"/>
      <c r="L118" s="13"/>
      <c r="M118" s="11"/>
      <c r="N118" s="12"/>
      <c r="O118" s="11"/>
      <c r="P118" s="12"/>
      <c r="Q118" s="14"/>
      <c r="R118" s="11"/>
      <c r="S118" s="15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1"/>
      <c r="C119" s="11"/>
      <c r="D119" s="11"/>
      <c r="E119" s="12"/>
      <c r="F119" s="12"/>
      <c r="G119" s="12"/>
      <c r="H119" s="12"/>
      <c r="I119" s="11"/>
      <c r="J119" s="11"/>
      <c r="K119" s="11"/>
      <c r="L119" s="13"/>
      <c r="M119" s="11"/>
      <c r="N119" s="12"/>
      <c r="O119" s="11"/>
      <c r="P119" s="12"/>
      <c r="Q119" s="14"/>
      <c r="R119" s="11"/>
      <c r="S119" s="15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1"/>
      <c r="C120" s="11"/>
      <c r="D120" s="11"/>
      <c r="E120" s="12"/>
      <c r="F120" s="12"/>
      <c r="G120" s="12"/>
      <c r="H120" s="12"/>
      <c r="I120" s="11"/>
      <c r="J120" s="11"/>
      <c r="K120" s="11"/>
      <c r="L120" s="11"/>
      <c r="M120" s="12"/>
      <c r="N120" s="11"/>
      <c r="O120" s="12"/>
      <c r="P120" s="14"/>
      <c r="Q120" s="11"/>
      <c r="R120" s="15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1"/>
      <c r="C121" s="11"/>
      <c r="D121" s="11"/>
      <c r="E121" s="12"/>
      <c r="F121" s="12"/>
      <c r="G121" s="12"/>
      <c r="H121" s="12"/>
      <c r="I121" s="11"/>
      <c r="J121" s="11"/>
      <c r="K121" s="11"/>
      <c r="L121" s="11"/>
      <c r="M121" s="12"/>
      <c r="N121" s="11"/>
      <c r="O121" s="12"/>
      <c r="P121" s="14"/>
      <c r="Q121" s="11"/>
      <c r="R121" s="15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1"/>
      <c r="C122" s="11"/>
      <c r="D122" s="11"/>
      <c r="E122" s="12"/>
      <c r="F122" s="12"/>
      <c r="G122" s="12"/>
      <c r="H122" s="12"/>
      <c r="I122" s="11"/>
      <c r="J122" s="11"/>
      <c r="K122" s="11"/>
      <c r="L122" s="11"/>
      <c r="M122" s="12"/>
      <c r="N122" s="11"/>
      <c r="O122" s="12"/>
      <c r="P122" s="14"/>
      <c r="Q122" s="11"/>
      <c r="R122" s="15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1"/>
      <c r="C123" s="11"/>
      <c r="D123" s="11"/>
      <c r="E123" s="12"/>
      <c r="F123" s="12"/>
      <c r="G123" s="12"/>
      <c r="H123" s="12"/>
      <c r="I123" s="11"/>
      <c r="J123" s="11"/>
      <c r="K123" s="11"/>
      <c r="L123" s="11"/>
      <c r="M123" s="12"/>
      <c r="N123" s="11"/>
      <c r="O123" s="12"/>
      <c r="P123" s="14"/>
      <c r="Q123" s="11"/>
      <c r="R123" s="15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1"/>
      <c r="C124" s="11"/>
      <c r="D124" s="11"/>
      <c r="E124" s="11"/>
      <c r="F124" s="12"/>
      <c r="G124" s="12"/>
      <c r="H124" s="12"/>
      <c r="I124" s="11"/>
      <c r="J124" s="11"/>
      <c r="K124" s="11"/>
      <c r="L124" s="11"/>
      <c r="M124" s="12"/>
      <c r="N124" s="11"/>
      <c r="O124" s="12"/>
      <c r="P124" s="12"/>
      <c r="Q124" s="11"/>
      <c r="R124" s="15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1"/>
      <c r="C125" s="11"/>
      <c r="D125" s="11"/>
      <c r="E125" s="11"/>
      <c r="F125" s="12"/>
      <c r="G125" s="12"/>
      <c r="H125" s="12"/>
      <c r="I125" s="11"/>
      <c r="J125" s="11"/>
      <c r="K125" s="11"/>
      <c r="L125" s="11"/>
      <c r="M125" s="12"/>
      <c r="N125" s="11"/>
      <c r="O125" s="12"/>
      <c r="P125" s="12"/>
      <c r="Q125" s="11"/>
      <c r="R125" s="15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1"/>
      <c r="C126" s="11"/>
      <c r="D126" s="11"/>
      <c r="E126" s="11"/>
      <c r="F126" s="12"/>
      <c r="G126" s="12"/>
      <c r="H126" s="12"/>
      <c r="I126" s="11"/>
      <c r="J126" s="11"/>
      <c r="K126" s="11"/>
      <c r="L126" s="11"/>
      <c r="M126" s="12"/>
      <c r="N126" s="11"/>
      <c r="O126" s="12"/>
      <c r="P126" s="12"/>
      <c r="Q126" s="11"/>
      <c r="R126" s="15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1"/>
      <c r="C127" s="11"/>
      <c r="D127" s="11"/>
      <c r="E127" s="11"/>
      <c r="F127" s="12"/>
      <c r="G127" s="12"/>
      <c r="H127" s="12"/>
      <c r="I127" s="11"/>
      <c r="J127" s="11"/>
      <c r="K127" s="11"/>
      <c r="L127" s="11"/>
      <c r="M127" s="12"/>
      <c r="N127" s="11"/>
      <c r="O127" s="12"/>
      <c r="P127" s="12"/>
      <c r="Q127" s="11"/>
      <c r="R127" s="15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1"/>
      <c r="C128" s="11"/>
      <c r="D128" s="11"/>
      <c r="E128" s="11"/>
      <c r="F128" s="12"/>
      <c r="G128" s="12"/>
      <c r="H128" s="12"/>
      <c r="I128" s="11"/>
      <c r="J128" s="11"/>
      <c r="K128" s="11"/>
      <c r="L128" s="11"/>
      <c r="M128" s="12"/>
      <c r="N128" s="11"/>
      <c r="O128" s="12"/>
      <c r="P128" s="12"/>
      <c r="Q128" s="11"/>
      <c r="R128" s="15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1"/>
      <c r="C129" s="11"/>
      <c r="D129" s="11"/>
      <c r="E129" s="11"/>
      <c r="F129" s="12"/>
      <c r="G129" s="12"/>
      <c r="H129" s="12"/>
      <c r="I129" s="11"/>
      <c r="J129" s="11"/>
      <c r="K129" s="11"/>
      <c r="L129" s="11"/>
      <c r="M129" s="12"/>
      <c r="N129" s="11"/>
      <c r="O129" s="12"/>
      <c r="P129" s="12"/>
      <c r="Q129" s="11"/>
      <c r="R129" s="15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1"/>
      <c r="C130" s="11"/>
      <c r="D130" s="11"/>
      <c r="E130" s="11"/>
      <c r="F130" s="12"/>
      <c r="G130" s="12"/>
      <c r="H130" s="12"/>
      <c r="I130" s="11"/>
      <c r="J130" s="11"/>
      <c r="K130" s="11"/>
      <c r="L130" s="11"/>
      <c r="M130" s="12"/>
      <c r="N130" s="11"/>
      <c r="O130" s="12"/>
      <c r="P130" s="12"/>
      <c r="Q130" s="11"/>
      <c r="R130" s="15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1"/>
      <c r="C131" s="11"/>
      <c r="D131" s="11"/>
      <c r="E131" s="11"/>
      <c r="F131" s="12"/>
      <c r="G131" s="12"/>
      <c r="H131" s="12"/>
      <c r="I131" s="11"/>
      <c r="J131" s="11"/>
      <c r="K131" s="11"/>
      <c r="L131" s="11"/>
      <c r="M131" s="12"/>
      <c r="N131" s="11"/>
      <c r="O131" s="12"/>
      <c r="P131" s="12"/>
      <c r="Q131" s="11"/>
      <c r="R131" s="15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1"/>
      <c r="C132" s="11"/>
      <c r="D132" s="11"/>
      <c r="E132" s="11"/>
      <c r="F132" s="12"/>
      <c r="G132" s="12"/>
      <c r="H132" s="12"/>
      <c r="I132" s="11"/>
      <c r="J132" s="11"/>
      <c r="K132" s="11"/>
      <c r="L132" s="11"/>
      <c r="M132" s="12"/>
      <c r="N132" s="11"/>
      <c r="O132" s="12"/>
      <c r="P132" s="12"/>
      <c r="Q132" s="11"/>
      <c r="R132" s="15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1"/>
      <c r="C133" s="11"/>
      <c r="D133" s="11"/>
      <c r="E133" s="11"/>
      <c r="F133" s="12"/>
      <c r="G133" s="12"/>
      <c r="H133" s="12"/>
      <c r="I133" s="11"/>
      <c r="J133" s="11"/>
      <c r="K133" s="11"/>
      <c r="L133" s="11"/>
      <c r="M133" s="12"/>
      <c r="N133" s="11"/>
      <c r="O133" s="12"/>
      <c r="P133" s="12"/>
      <c r="Q133" s="11"/>
      <c r="R133" s="15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1"/>
      <c r="C134" s="11"/>
      <c r="D134" s="11"/>
      <c r="E134" s="11"/>
      <c r="F134" s="12"/>
      <c r="G134" s="12"/>
      <c r="H134" s="12"/>
      <c r="I134" s="11"/>
      <c r="J134" s="11"/>
      <c r="K134" s="11"/>
      <c r="L134" s="11"/>
      <c r="M134" s="12"/>
      <c r="N134" s="11"/>
      <c r="O134" s="12"/>
      <c r="P134" s="12"/>
      <c r="Q134" s="11"/>
      <c r="R134" s="15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1"/>
      <c r="C135" s="11"/>
      <c r="D135" s="11"/>
      <c r="E135" s="11"/>
      <c r="F135" s="12"/>
      <c r="G135" s="12"/>
      <c r="H135" s="12"/>
      <c r="I135" s="11"/>
      <c r="J135" s="11"/>
      <c r="K135" s="11"/>
      <c r="L135" s="11"/>
      <c r="M135" s="12"/>
      <c r="N135" s="11"/>
      <c r="O135" s="12"/>
      <c r="P135" s="12"/>
      <c r="Q135" s="11"/>
      <c r="R135" s="15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1"/>
      <c r="C136" s="11"/>
      <c r="D136" s="11"/>
      <c r="E136" s="11"/>
      <c r="F136" s="12"/>
      <c r="G136" s="12"/>
      <c r="H136" s="12"/>
      <c r="I136" s="11"/>
      <c r="J136" s="11"/>
      <c r="K136" s="11"/>
      <c r="L136" s="11"/>
      <c r="M136" s="12"/>
      <c r="N136" s="11"/>
      <c r="O136" s="12"/>
      <c r="P136" s="12"/>
      <c r="Q136" s="11"/>
      <c r="R136" s="15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1"/>
      <c r="C137" s="11"/>
      <c r="D137" s="11"/>
      <c r="E137" s="11"/>
      <c r="F137" s="12"/>
      <c r="G137" s="12"/>
      <c r="H137" s="12"/>
      <c r="I137" s="11"/>
      <c r="J137" s="11"/>
      <c r="K137" s="11"/>
      <c r="L137" s="11"/>
      <c r="M137" s="12"/>
      <c r="N137" s="11"/>
      <c r="O137" s="12"/>
      <c r="P137" s="12"/>
      <c r="Q137" s="11"/>
      <c r="R137" s="15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1"/>
      <c r="C138" s="11"/>
      <c r="D138" s="11"/>
      <c r="E138" s="11"/>
      <c r="F138" s="12"/>
      <c r="G138" s="12"/>
      <c r="H138" s="12"/>
      <c r="I138" s="11"/>
      <c r="J138" s="11"/>
      <c r="K138" s="11"/>
      <c r="L138" s="11"/>
      <c r="M138" s="12"/>
      <c r="N138" s="11"/>
      <c r="O138" s="12"/>
      <c r="P138" s="12"/>
      <c r="Q138" s="11"/>
      <c r="R138" s="15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1"/>
      <c r="C139" s="11"/>
      <c r="D139" s="11"/>
      <c r="E139" s="11"/>
      <c r="F139" s="12"/>
      <c r="G139" s="12"/>
      <c r="H139" s="12"/>
      <c r="I139" s="11"/>
      <c r="J139" s="11"/>
      <c r="K139" s="11"/>
      <c r="L139" s="11"/>
      <c r="M139" s="12"/>
      <c r="N139" s="11"/>
      <c r="O139" s="12"/>
      <c r="P139" s="12"/>
      <c r="Q139" s="11"/>
      <c r="R139" s="15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1"/>
      <c r="C140" s="11"/>
      <c r="D140" s="11"/>
      <c r="E140" s="11"/>
      <c r="F140" s="12"/>
      <c r="G140" s="12"/>
      <c r="H140" s="12"/>
      <c r="I140" s="11"/>
      <c r="J140" s="11"/>
      <c r="K140" s="11"/>
      <c r="L140" s="11"/>
      <c r="M140" s="12"/>
      <c r="N140" s="11"/>
      <c r="O140" s="12"/>
      <c r="P140" s="12"/>
      <c r="Q140" s="11"/>
      <c r="R140" s="15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1"/>
      <c r="C141" s="11"/>
      <c r="D141" s="11"/>
      <c r="E141" s="11"/>
      <c r="F141" s="12"/>
      <c r="G141" s="12"/>
      <c r="H141" s="12"/>
      <c r="I141" s="11"/>
      <c r="J141" s="11"/>
      <c r="K141" s="11"/>
      <c r="L141" s="11"/>
      <c r="M141" s="12"/>
      <c r="N141" s="11"/>
      <c r="O141" s="12"/>
      <c r="P141" s="12"/>
      <c r="Q141" s="11"/>
      <c r="R141" s="15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1"/>
      <c r="C142" s="11"/>
      <c r="D142" s="11"/>
      <c r="E142" s="11"/>
      <c r="F142" s="12"/>
      <c r="G142" s="12"/>
      <c r="H142" s="12"/>
      <c r="I142" s="11"/>
      <c r="J142" s="11"/>
      <c r="K142" s="11"/>
      <c r="L142" s="11"/>
      <c r="M142" s="12"/>
      <c r="N142" s="11"/>
      <c r="O142" s="12"/>
      <c r="P142" s="12"/>
      <c r="Q142" s="11"/>
      <c r="R142" s="15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1"/>
      <c r="C143" s="11"/>
      <c r="D143" s="11"/>
      <c r="E143" s="11"/>
      <c r="F143" s="12"/>
      <c r="G143" s="12"/>
      <c r="H143" s="12"/>
      <c r="I143" s="11"/>
      <c r="J143" s="11"/>
      <c r="K143" s="11"/>
      <c r="L143" s="11"/>
      <c r="M143" s="12"/>
      <c r="N143" s="11"/>
      <c r="O143" s="12"/>
      <c r="P143" s="12"/>
      <c r="Q143" s="11"/>
      <c r="R143" s="15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1"/>
      <c r="C144" s="11"/>
      <c r="D144" s="11"/>
      <c r="E144" s="11"/>
      <c r="F144" s="12"/>
      <c r="G144" s="12"/>
      <c r="H144" s="12"/>
      <c r="I144" s="11"/>
      <c r="J144" s="11"/>
      <c r="K144" s="11"/>
      <c r="L144" s="11"/>
      <c r="M144" s="12"/>
      <c r="N144" s="11"/>
      <c r="O144" s="12"/>
      <c r="P144" s="12"/>
      <c r="Q144" s="11"/>
      <c r="R144" s="15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1"/>
      <c r="C145" s="11"/>
      <c r="D145" s="11"/>
      <c r="E145" s="11"/>
      <c r="F145" s="12"/>
      <c r="G145" s="12"/>
      <c r="H145" s="12"/>
      <c r="I145" s="11"/>
      <c r="J145" s="11"/>
      <c r="K145" s="11"/>
      <c r="L145" s="11"/>
      <c r="M145" s="12"/>
      <c r="N145" s="11"/>
      <c r="O145" s="12"/>
      <c r="P145" s="12"/>
      <c r="Q145" s="11"/>
      <c r="R145" s="15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1"/>
      <c r="C146" s="11"/>
      <c r="D146" s="11"/>
      <c r="E146" s="11"/>
      <c r="F146" s="12"/>
      <c r="G146" s="12"/>
      <c r="H146" s="12"/>
      <c r="I146" s="11"/>
      <c r="J146" s="11"/>
      <c r="K146" s="11"/>
      <c r="L146" s="11"/>
      <c r="M146" s="12"/>
      <c r="N146" s="11"/>
      <c r="O146" s="12"/>
      <c r="P146" s="12"/>
      <c r="Q146" s="11"/>
      <c r="R146" s="15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1"/>
      <c r="C147" s="11"/>
      <c r="D147" s="11"/>
      <c r="E147" s="11"/>
      <c r="F147" s="12"/>
      <c r="G147" s="12"/>
      <c r="H147" s="12"/>
      <c r="I147" s="11"/>
      <c r="J147" s="11"/>
      <c r="K147" s="11"/>
      <c r="L147" s="11"/>
      <c r="M147" s="12"/>
      <c r="N147" s="11"/>
      <c r="O147" s="12"/>
      <c r="P147" s="12"/>
      <c r="Q147" s="11"/>
      <c r="R147" s="15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1"/>
      <c r="C148" s="11"/>
      <c r="D148" s="11"/>
      <c r="E148" s="11"/>
      <c r="F148" s="12"/>
      <c r="G148" s="12"/>
      <c r="H148" s="12"/>
      <c r="I148" s="11"/>
      <c r="J148" s="11"/>
      <c r="K148" s="11"/>
      <c r="L148" s="11"/>
      <c r="M148" s="12"/>
      <c r="N148" s="11"/>
      <c r="O148" s="12"/>
      <c r="P148" s="12"/>
      <c r="Q148" s="11"/>
      <c r="R148" s="15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1"/>
      <c r="C149" s="11"/>
      <c r="D149" s="11"/>
      <c r="E149" s="11"/>
      <c r="F149" s="12"/>
      <c r="G149" s="12"/>
      <c r="H149" s="12"/>
      <c r="I149" s="11"/>
      <c r="J149" s="11"/>
      <c r="K149" s="11"/>
      <c r="L149" s="11"/>
      <c r="M149" s="12"/>
      <c r="N149" s="11"/>
      <c r="O149" s="12"/>
      <c r="P149" s="12"/>
      <c r="Q149" s="11"/>
      <c r="R149" s="15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1"/>
      <c r="C150" s="11"/>
      <c r="D150" s="11"/>
      <c r="E150" s="11"/>
      <c r="F150" s="12"/>
      <c r="G150" s="12"/>
      <c r="H150" s="12"/>
      <c r="I150" s="11"/>
      <c r="J150" s="11"/>
      <c r="K150" s="11"/>
      <c r="L150" s="11"/>
      <c r="M150" s="12"/>
      <c r="N150" s="11"/>
      <c r="O150" s="12"/>
      <c r="P150" s="12"/>
      <c r="Q150" s="11"/>
      <c r="R150" s="15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1"/>
      <c r="C151" s="11"/>
      <c r="D151" s="11"/>
      <c r="E151" s="11"/>
      <c r="F151" s="12"/>
      <c r="G151" s="12"/>
      <c r="H151" s="12"/>
      <c r="I151" s="11"/>
      <c r="J151" s="11"/>
      <c r="K151" s="11"/>
      <c r="L151" s="11"/>
      <c r="M151" s="12"/>
      <c r="N151" s="11"/>
      <c r="O151" s="12"/>
      <c r="P151" s="12"/>
      <c r="Q151" s="11"/>
      <c r="R151" s="15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1"/>
      <c r="C152" s="11"/>
      <c r="D152" s="11"/>
      <c r="E152" s="11"/>
      <c r="F152" s="12"/>
      <c r="G152" s="12"/>
      <c r="H152" s="12"/>
      <c r="I152" s="11"/>
      <c r="J152" s="11"/>
      <c r="K152" s="11"/>
      <c r="L152" s="11"/>
      <c r="M152" s="12"/>
      <c r="N152" s="11"/>
      <c r="O152" s="12"/>
      <c r="P152" s="12"/>
      <c r="Q152" s="11"/>
      <c r="R152" s="15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1"/>
      <c r="C153" s="11"/>
      <c r="D153" s="11"/>
      <c r="E153" s="11"/>
      <c r="F153" s="12"/>
      <c r="G153" s="12"/>
      <c r="H153" s="12"/>
      <c r="I153" s="11"/>
      <c r="J153" s="11"/>
      <c r="K153" s="11"/>
      <c r="L153" s="11"/>
      <c r="M153" s="12"/>
      <c r="N153" s="11"/>
      <c r="O153" s="12"/>
      <c r="P153" s="12"/>
      <c r="Q153" s="11"/>
      <c r="R153" s="15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1"/>
      <c r="C154" s="11"/>
      <c r="D154" s="11"/>
      <c r="E154" s="11"/>
      <c r="F154" s="12"/>
      <c r="G154" s="12"/>
      <c r="H154" s="12"/>
      <c r="I154" s="11"/>
      <c r="J154" s="11"/>
      <c r="K154" s="11"/>
      <c r="L154" s="11"/>
      <c r="M154" s="12"/>
      <c r="N154" s="11"/>
      <c r="O154" s="12"/>
      <c r="P154" s="12"/>
      <c r="Q154" s="11"/>
      <c r="R154" s="15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1"/>
      <c r="C155" s="11"/>
      <c r="D155" s="11"/>
      <c r="E155" s="11"/>
      <c r="F155" s="12"/>
      <c r="G155" s="12"/>
      <c r="H155" s="12"/>
      <c r="I155" s="11"/>
      <c r="J155" s="11"/>
      <c r="K155" s="11"/>
      <c r="L155" s="11"/>
      <c r="M155" s="12"/>
      <c r="N155" s="11"/>
      <c r="O155" s="12"/>
      <c r="P155" s="12"/>
      <c r="Q155" s="11"/>
      <c r="R155" s="15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1"/>
      <c r="C156" s="11"/>
      <c r="D156" s="11"/>
      <c r="E156" s="11"/>
      <c r="F156" s="12"/>
      <c r="G156" s="12"/>
      <c r="H156" s="12"/>
      <c r="I156" s="11"/>
      <c r="J156" s="11"/>
      <c r="K156" s="11"/>
      <c r="L156" s="11"/>
      <c r="M156" s="12"/>
      <c r="N156" s="11"/>
      <c r="O156" s="12"/>
      <c r="P156" s="12"/>
      <c r="Q156" s="11"/>
      <c r="R156" s="15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1"/>
      <c r="C157" s="11"/>
      <c r="D157" s="11"/>
      <c r="E157" s="11"/>
      <c r="F157" s="12"/>
      <c r="G157" s="12"/>
      <c r="H157" s="12"/>
      <c r="I157" s="11"/>
      <c r="J157" s="11"/>
      <c r="K157" s="11"/>
      <c r="L157" s="11"/>
      <c r="M157" s="12"/>
      <c r="N157" s="11"/>
      <c r="O157" s="12"/>
      <c r="P157" s="12"/>
      <c r="Q157" s="11"/>
      <c r="R157" s="15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1"/>
      <c r="C158" s="11"/>
      <c r="D158" s="11"/>
      <c r="E158" s="11"/>
      <c r="F158" s="12"/>
      <c r="G158" s="12"/>
      <c r="H158" s="12"/>
      <c r="I158" s="11"/>
      <c r="J158" s="11"/>
      <c r="K158" s="11"/>
      <c r="L158" s="11"/>
      <c r="M158" s="12"/>
      <c r="N158" s="11"/>
      <c r="O158" s="12"/>
      <c r="P158" s="12"/>
      <c r="Q158" s="11"/>
      <c r="R158" s="15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1"/>
      <c r="C159" s="11"/>
      <c r="D159" s="11"/>
      <c r="E159" s="11"/>
      <c r="F159" s="12"/>
      <c r="G159" s="12"/>
      <c r="H159" s="12"/>
      <c r="I159" s="11"/>
      <c r="J159" s="11"/>
      <c r="K159" s="11"/>
      <c r="L159" s="11"/>
      <c r="M159" s="12"/>
      <c r="N159" s="11"/>
      <c r="O159" s="12"/>
      <c r="P159" s="12"/>
      <c r="Q159" s="11"/>
      <c r="R159" s="15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1"/>
      <c r="C160" s="11"/>
      <c r="D160" s="11"/>
      <c r="E160" s="11"/>
      <c r="F160" s="12"/>
      <c r="G160" s="12"/>
      <c r="H160" s="12"/>
      <c r="I160" s="11"/>
      <c r="J160" s="11"/>
      <c r="K160" s="11"/>
      <c r="L160" s="11"/>
      <c r="M160" s="12"/>
      <c r="N160" s="11"/>
      <c r="O160" s="12"/>
      <c r="P160" s="12"/>
      <c r="Q160" s="11"/>
      <c r="R160" s="15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1"/>
      <c r="C161" s="11"/>
      <c r="D161" s="11"/>
      <c r="E161" s="11"/>
      <c r="F161" s="12"/>
      <c r="G161" s="12"/>
      <c r="H161" s="12"/>
      <c r="I161" s="11"/>
      <c r="J161" s="11"/>
      <c r="K161" s="11"/>
      <c r="L161" s="11"/>
      <c r="M161" s="12"/>
      <c r="N161" s="11"/>
      <c r="O161" s="12"/>
      <c r="P161" s="12"/>
      <c r="Q161" s="11"/>
      <c r="R161" s="15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1"/>
      <c r="C162" s="11"/>
      <c r="D162" s="11"/>
      <c r="E162" s="11"/>
      <c r="F162" s="12"/>
      <c r="G162" s="12"/>
      <c r="H162" s="12"/>
      <c r="I162" s="11"/>
      <c r="J162" s="11"/>
      <c r="K162" s="11"/>
      <c r="L162" s="11"/>
      <c r="M162" s="12"/>
      <c r="N162" s="11"/>
      <c r="O162" s="12"/>
      <c r="P162" s="12"/>
      <c r="Q162" s="11"/>
      <c r="R162" s="15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1"/>
      <c r="C163" s="11"/>
      <c r="D163" s="11"/>
      <c r="E163" s="11"/>
      <c r="F163" s="12"/>
      <c r="G163" s="12"/>
      <c r="H163" s="12"/>
      <c r="I163" s="11"/>
      <c r="J163" s="11"/>
      <c r="K163" s="11"/>
      <c r="L163" s="11"/>
      <c r="M163" s="12"/>
      <c r="N163" s="11"/>
      <c r="O163" s="12"/>
      <c r="P163" s="12"/>
      <c r="Q163" s="11"/>
      <c r="R163" s="15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1"/>
      <c r="C164" s="11"/>
      <c r="D164" s="11"/>
      <c r="E164" s="11"/>
      <c r="F164" s="12"/>
      <c r="G164" s="12"/>
      <c r="H164" s="12"/>
      <c r="I164" s="11"/>
      <c r="J164" s="11"/>
      <c r="K164" s="11"/>
      <c r="L164" s="11"/>
      <c r="M164" s="12"/>
      <c r="N164" s="11"/>
      <c r="O164" s="12"/>
      <c r="P164" s="12"/>
      <c r="Q164" s="11"/>
      <c r="R164" s="15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1"/>
      <c r="C165" s="11"/>
      <c r="D165" s="11"/>
      <c r="E165" s="11"/>
      <c r="F165" s="12"/>
      <c r="G165" s="12"/>
      <c r="H165" s="12"/>
      <c r="I165" s="11"/>
      <c r="J165" s="11"/>
      <c r="K165" s="11"/>
      <c r="L165" s="11"/>
      <c r="M165" s="12"/>
      <c r="N165" s="11"/>
      <c r="O165" s="12"/>
      <c r="P165" s="12"/>
      <c r="Q165" s="11"/>
      <c r="R165" s="15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1"/>
      <c r="C166" s="11"/>
      <c r="D166" s="11"/>
      <c r="E166" s="11"/>
      <c r="F166" s="12"/>
      <c r="G166" s="12"/>
      <c r="H166" s="12"/>
      <c r="I166" s="11"/>
      <c r="J166" s="11"/>
      <c r="K166" s="11"/>
      <c r="L166" s="11"/>
      <c r="M166" s="12"/>
      <c r="N166" s="11"/>
      <c r="O166" s="12"/>
      <c r="P166" s="12"/>
      <c r="Q166" s="11"/>
      <c r="R166" s="15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1"/>
      <c r="C167" s="11"/>
      <c r="D167" s="11"/>
      <c r="E167" s="11"/>
      <c r="F167" s="12"/>
      <c r="G167" s="12"/>
      <c r="H167" s="12"/>
      <c r="I167" s="11"/>
      <c r="J167" s="11"/>
      <c r="K167" s="11"/>
      <c r="L167" s="11"/>
      <c r="M167" s="12"/>
      <c r="N167" s="11"/>
      <c r="O167" s="12"/>
      <c r="P167" s="12"/>
      <c r="Q167" s="11"/>
      <c r="R167" s="15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1"/>
      <c r="C168" s="11"/>
      <c r="D168" s="11"/>
      <c r="E168" s="11"/>
      <c r="F168" s="12"/>
      <c r="G168" s="12"/>
      <c r="H168" s="12"/>
      <c r="I168" s="11"/>
      <c r="J168" s="11"/>
      <c r="K168" s="11"/>
      <c r="L168" s="11"/>
      <c r="M168" s="12"/>
      <c r="N168" s="11"/>
      <c r="O168" s="12"/>
      <c r="P168" s="12"/>
      <c r="Q168" s="11"/>
      <c r="R168" s="15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1"/>
      <c r="C169" s="11"/>
      <c r="D169" s="11"/>
      <c r="E169" s="11"/>
      <c r="F169" s="12"/>
      <c r="G169" s="12"/>
      <c r="H169" s="12"/>
      <c r="I169" s="11"/>
      <c r="J169" s="11"/>
      <c r="K169" s="11"/>
      <c r="L169" s="11"/>
      <c r="M169" s="12"/>
      <c r="N169" s="11"/>
      <c r="O169" s="12"/>
      <c r="P169" s="12"/>
      <c r="Q169" s="11"/>
      <c r="R169" s="15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1"/>
      <c r="C170" s="11"/>
      <c r="D170" s="11"/>
      <c r="E170" s="11"/>
      <c r="F170" s="12"/>
      <c r="G170" s="12"/>
      <c r="H170" s="12"/>
      <c r="I170" s="11"/>
      <c r="J170" s="11"/>
      <c r="K170" s="11"/>
      <c r="L170" s="11"/>
      <c r="M170" s="12"/>
      <c r="N170" s="11"/>
      <c r="O170" s="12"/>
      <c r="P170" s="12"/>
      <c r="Q170" s="11"/>
      <c r="R170" s="15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1"/>
      <c r="C171" s="11"/>
      <c r="D171" s="11"/>
      <c r="E171" s="11"/>
      <c r="F171" s="12"/>
      <c r="G171" s="12"/>
      <c r="H171" s="12"/>
      <c r="I171" s="11"/>
      <c r="J171" s="11"/>
      <c r="K171" s="11"/>
      <c r="L171" s="11"/>
      <c r="M171" s="12"/>
      <c r="N171" s="11"/>
      <c r="O171" s="12"/>
      <c r="P171" s="12"/>
      <c r="Q171" s="11"/>
      <c r="R171" s="15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1"/>
      <c r="C172" s="11"/>
      <c r="D172" s="11"/>
      <c r="E172" s="11"/>
      <c r="F172" s="12"/>
      <c r="G172" s="12"/>
      <c r="H172" s="12"/>
      <c r="I172" s="11"/>
      <c r="J172" s="11"/>
      <c r="K172" s="11"/>
      <c r="L172" s="11"/>
      <c r="M172" s="12"/>
      <c r="N172" s="11"/>
      <c r="O172" s="12"/>
      <c r="P172" s="12"/>
      <c r="Q172" s="11"/>
      <c r="R172" s="15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1"/>
      <c r="C173" s="11"/>
      <c r="D173" s="11"/>
      <c r="E173" s="11"/>
      <c r="F173" s="12"/>
      <c r="G173" s="12"/>
      <c r="H173" s="12"/>
      <c r="I173" s="11"/>
      <c r="J173" s="11"/>
      <c r="K173" s="11"/>
      <c r="L173" s="11"/>
      <c r="M173" s="12"/>
      <c r="N173" s="11"/>
      <c r="O173" s="12"/>
      <c r="P173" s="12"/>
      <c r="Q173" s="11"/>
      <c r="R173" s="15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1"/>
      <c r="C174" s="11"/>
      <c r="D174" s="11"/>
      <c r="E174" s="11"/>
      <c r="F174" s="12"/>
      <c r="G174" s="12"/>
      <c r="H174" s="12"/>
      <c r="I174" s="11"/>
      <c r="J174" s="11"/>
      <c r="K174" s="11"/>
      <c r="L174" s="11"/>
      <c r="M174" s="12"/>
      <c r="N174" s="11"/>
      <c r="O174" s="12"/>
      <c r="P174" s="12"/>
      <c r="Q174" s="11"/>
      <c r="R174" s="15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1"/>
      <c r="C175" s="11"/>
      <c r="D175" s="11"/>
      <c r="E175" s="11"/>
      <c r="F175" s="12"/>
      <c r="G175" s="12"/>
      <c r="H175" s="12"/>
      <c r="I175" s="11"/>
      <c r="J175" s="11"/>
      <c r="K175" s="11"/>
      <c r="L175" s="11"/>
      <c r="M175" s="12"/>
      <c r="N175" s="11"/>
      <c r="O175" s="12"/>
      <c r="P175" s="12"/>
      <c r="Q175" s="11"/>
      <c r="R175" s="15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1"/>
      <c r="C176" s="11"/>
      <c r="D176" s="11"/>
      <c r="E176" s="11"/>
      <c r="F176" s="12"/>
      <c r="G176" s="12"/>
      <c r="H176" s="12"/>
      <c r="I176" s="11"/>
      <c r="J176" s="11"/>
      <c r="K176" s="11"/>
      <c r="L176" s="11"/>
      <c r="M176" s="12"/>
      <c r="N176" s="11"/>
      <c r="O176" s="12"/>
      <c r="P176" s="12"/>
      <c r="Q176" s="11"/>
      <c r="R176" s="15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1"/>
      <c r="C177" s="11"/>
      <c r="D177" s="11"/>
      <c r="E177" s="11"/>
      <c r="F177" s="12"/>
      <c r="G177" s="12"/>
      <c r="H177" s="12"/>
      <c r="I177" s="11"/>
      <c r="J177" s="11"/>
      <c r="K177" s="11"/>
      <c r="L177" s="11"/>
      <c r="M177" s="12"/>
      <c r="N177" s="11"/>
      <c r="O177" s="12"/>
      <c r="P177" s="12"/>
      <c r="Q177" s="11"/>
      <c r="R177" s="15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1"/>
      <c r="C178" s="11"/>
      <c r="D178" s="11"/>
      <c r="E178" s="11"/>
      <c r="F178" s="12"/>
      <c r="G178" s="12"/>
      <c r="H178" s="12"/>
      <c r="I178" s="11"/>
      <c r="J178" s="11"/>
      <c r="K178" s="11"/>
      <c r="L178" s="11"/>
      <c r="M178" s="12"/>
      <c r="N178" s="11"/>
      <c r="O178" s="12"/>
      <c r="P178" s="12"/>
      <c r="Q178" s="11"/>
      <c r="R178" s="15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1"/>
      <c r="C179" s="11"/>
      <c r="D179" s="11"/>
      <c r="E179" s="11"/>
      <c r="F179" s="12"/>
      <c r="G179" s="12"/>
      <c r="H179" s="12"/>
      <c r="I179" s="11"/>
      <c r="J179" s="11"/>
      <c r="K179" s="11"/>
      <c r="L179" s="11"/>
      <c r="M179" s="12"/>
      <c r="N179" s="11"/>
      <c r="O179" s="12"/>
      <c r="P179" s="12"/>
      <c r="Q179" s="11"/>
      <c r="R179" s="15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1"/>
      <c r="C180" s="11"/>
      <c r="D180" s="11"/>
      <c r="E180" s="11"/>
      <c r="F180" s="12"/>
      <c r="G180" s="12"/>
      <c r="H180" s="12"/>
      <c r="I180" s="11"/>
      <c r="J180" s="11"/>
      <c r="K180" s="11"/>
      <c r="L180" s="11"/>
      <c r="M180" s="12"/>
      <c r="N180" s="11"/>
      <c r="O180" s="12"/>
      <c r="P180" s="12"/>
      <c r="Q180" s="11"/>
      <c r="R180" s="15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1"/>
      <c r="C181" s="11"/>
      <c r="D181" s="11"/>
      <c r="E181" s="11"/>
      <c r="F181" s="12"/>
      <c r="G181" s="12"/>
      <c r="H181" s="12"/>
      <c r="I181" s="11"/>
      <c r="J181" s="11"/>
      <c r="K181" s="11"/>
      <c r="L181" s="11"/>
      <c r="M181" s="12"/>
      <c r="N181" s="11"/>
      <c r="O181" s="12"/>
      <c r="P181" s="12"/>
      <c r="Q181" s="11"/>
      <c r="R181" s="15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1"/>
      <c r="C182" s="11"/>
      <c r="D182" s="11"/>
      <c r="E182" s="11"/>
      <c r="F182" s="12"/>
      <c r="G182" s="12"/>
      <c r="H182" s="12"/>
      <c r="I182" s="11"/>
      <c r="J182" s="11"/>
      <c r="K182" s="11"/>
      <c r="L182" s="11"/>
      <c r="M182" s="12"/>
      <c r="N182" s="11"/>
      <c r="O182" s="12"/>
      <c r="P182" s="12"/>
      <c r="Q182" s="11"/>
      <c r="R182" s="15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1"/>
      <c r="C183" s="11"/>
      <c r="D183" s="11"/>
      <c r="E183" s="11"/>
      <c r="F183" s="12"/>
      <c r="G183" s="12"/>
      <c r="H183" s="12"/>
      <c r="I183" s="11"/>
      <c r="J183" s="11"/>
      <c r="K183" s="11"/>
      <c r="L183" s="11"/>
      <c r="M183" s="12"/>
      <c r="N183" s="11"/>
      <c r="O183" s="12"/>
      <c r="P183" s="12"/>
      <c r="Q183" s="11"/>
      <c r="R183" s="15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1"/>
      <c r="C184" s="11"/>
      <c r="D184" s="11"/>
      <c r="E184" s="11"/>
      <c r="F184" s="12"/>
      <c r="G184" s="12"/>
      <c r="H184" s="12"/>
      <c r="I184" s="11"/>
      <c r="J184" s="11"/>
      <c r="K184" s="11"/>
      <c r="L184" s="11"/>
      <c r="M184" s="12"/>
      <c r="N184" s="11"/>
      <c r="O184" s="12"/>
      <c r="P184" s="12"/>
      <c r="Q184" s="11"/>
      <c r="R184" s="15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1"/>
      <c r="C185" s="11"/>
      <c r="D185" s="11"/>
      <c r="E185" s="11"/>
      <c r="F185" s="12"/>
      <c r="G185" s="12"/>
      <c r="H185" s="12"/>
      <c r="I185" s="11"/>
      <c r="J185" s="11"/>
      <c r="K185" s="11"/>
      <c r="L185" s="11"/>
      <c r="M185" s="12"/>
      <c r="N185" s="11"/>
      <c r="O185" s="12"/>
      <c r="P185" s="12"/>
      <c r="Q185" s="11"/>
      <c r="R185" s="15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1"/>
      <c r="C186" s="11"/>
      <c r="D186" s="11"/>
      <c r="E186" s="11"/>
      <c r="F186" s="12"/>
      <c r="G186" s="12"/>
      <c r="H186" s="12"/>
      <c r="I186" s="11"/>
      <c r="J186" s="11"/>
      <c r="K186" s="11"/>
      <c r="L186" s="11"/>
      <c r="M186" s="12"/>
      <c r="N186" s="11"/>
      <c r="O186" s="12"/>
      <c r="P186" s="12"/>
      <c r="Q186" s="11"/>
      <c r="R186" s="15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1"/>
      <c r="C187" s="11"/>
      <c r="D187" s="11"/>
      <c r="E187" s="11"/>
      <c r="F187" s="12"/>
      <c r="G187" s="12"/>
      <c r="H187" s="12"/>
      <c r="I187" s="11"/>
      <c r="J187" s="11"/>
      <c r="K187" s="11"/>
      <c r="L187" s="11"/>
      <c r="M187" s="12"/>
      <c r="N187" s="11"/>
      <c r="O187" s="12"/>
      <c r="P187" s="12"/>
      <c r="Q187" s="11"/>
      <c r="R187" s="15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1"/>
      <c r="C188" s="11"/>
      <c r="D188" s="11"/>
      <c r="E188" s="11"/>
      <c r="F188" s="12"/>
      <c r="G188" s="12"/>
      <c r="H188" s="12"/>
      <c r="I188" s="11"/>
      <c r="J188" s="11"/>
      <c r="K188" s="11"/>
      <c r="L188" s="11"/>
      <c r="M188" s="12"/>
      <c r="N188" s="11"/>
      <c r="O188" s="12"/>
      <c r="P188" s="12"/>
      <c r="Q188" s="11"/>
      <c r="R188" s="15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1"/>
      <c r="C189" s="11"/>
      <c r="D189" s="11"/>
      <c r="E189" s="11"/>
      <c r="F189" s="12"/>
      <c r="G189" s="12"/>
      <c r="H189" s="12"/>
      <c r="I189" s="11"/>
      <c r="J189" s="11"/>
      <c r="K189" s="11"/>
      <c r="L189" s="11"/>
      <c r="M189" s="12"/>
      <c r="N189" s="11"/>
      <c r="O189" s="12"/>
      <c r="P189" s="12"/>
      <c r="Q189" s="11"/>
      <c r="R189" s="15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1"/>
      <c r="C190" s="11"/>
      <c r="D190" s="11"/>
      <c r="E190" s="11"/>
      <c r="F190" s="12"/>
      <c r="G190" s="12"/>
      <c r="H190" s="12"/>
      <c r="I190" s="11"/>
      <c r="J190" s="11"/>
      <c r="K190" s="11"/>
      <c r="L190" s="11"/>
      <c r="M190" s="12"/>
      <c r="N190" s="11"/>
      <c r="O190" s="12"/>
      <c r="P190" s="12"/>
      <c r="Q190" s="11"/>
      <c r="R190" s="15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1"/>
      <c r="C191" s="11"/>
      <c r="D191" s="11"/>
      <c r="E191" s="11"/>
      <c r="F191" s="12"/>
      <c r="G191" s="12"/>
      <c r="H191" s="12"/>
      <c r="I191" s="11"/>
      <c r="J191" s="11"/>
      <c r="K191" s="11"/>
      <c r="L191" s="11"/>
      <c r="M191" s="12"/>
      <c r="N191" s="11"/>
      <c r="O191" s="12"/>
      <c r="P191" s="12"/>
      <c r="Q191" s="11"/>
      <c r="R191" s="15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1"/>
      <c r="C192" s="11"/>
      <c r="D192" s="11"/>
      <c r="E192" s="11"/>
      <c r="F192" s="12"/>
      <c r="G192" s="12"/>
      <c r="H192" s="12"/>
      <c r="I192" s="11"/>
      <c r="J192" s="11"/>
      <c r="K192" s="11"/>
      <c r="L192" s="11"/>
      <c r="M192" s="12"/>
      <c r="N192" s="11"/>
      <c r="O192" s="12"/>
      <c r="P192" s="12"/>
      <c r="Q192" s="11"/>
      <c r="R192" s="15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1"/>
      <c r="C193" s="11"/>
      <c r="D193" s="11"/>
      <c r="E193" s="11"/>
      <c r="F193" s="12"/>
      <c r="G193" s="12"/>
      <c r="H193" s="12"/>
      <c r="I193" s="11"/>
      <c r="J193" s="11"/>
      <c r="K193" s="11"/>
      <c r="L193" s="11"/>
      <c r="M193" s="12"/>
      <c r="N193" s="11"/>
      <c r="O193" s="12"/>
      <c r="P193" s="12"/>
      <c r="Q193" s="11"/>
      <c r="R193" s="15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1"/>
      <c r="C194" s="11"/>
      <c r="D194" s="11"/>
      <c r="E194" s="11"/>
      <c r="F194" s="12"/>
      <c r="G194" s="12"/>
      <c r="H194" s="12"/>
      <c r="I194" s="11"/>
      <c r="J194" s="11"/>
      <c r="K194" s="11"/>
      <c r="L194" s="11"/>
      <c r="M194" s="12"/>
      <c r="N194" s="11"/>
      <c r="O194" s="12"/>
      <c r="P194" s="12"/>
      <c r="Q194" s="11"/>
      <c r="R194" s="15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1"/>
      <c r="C195" s="11"/>
      <c r="D195" s="11"/>
      <c r="E195" s="11"/>
      <c r="F195" s="12"/>
      <c r="G195" s="12"/>
      <c r="H195" s="12"/>
      <c r="I195" s="11"/>
      <c r="J195" s="11"/>
      <c r="K195" s="11"/>
      <c r="L195" s="11"/>
      <c r="M195" s="12"/>
      <c r="N195" s="11"/>
      <c r="O195" s="12"/>
      <c r="P195" s="12"/>
      <c r="Q195" s="11"/>
      <c r="R195" s="15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1"/>
      <c r="C196" s="11"/>
      <c r="D196" s="11"/>
      <c r="E196" s="11"/>
      <c r="F196" s="12"/>
      <c r="G196" s="12"/>
      <c r="H196" s="12"/>
      <c r="I196" s="11"/>
      <c r="J196" s="11"/>
      <c r="K196" s="11"/>
      <c r="L196" s="11"/>
      <c r="M196" s="12"/>
      <c r="N196" s="11"/>
      <c r="O196" s="12"/>
      <c r="P196" s="12"/>
      <c r="Q196" s="11"/>
      <c r="R196" s="15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1"/>
      <c r="C197" s="11"/>
      <c r="D197" s="11"/>
      <c r="E197" s="11"/>
      <c r="F197" s="12"/>
      <c r="G197" s="12"/>
      <c r="H197" s="12"/>
      <c r="I197" s="11"/>
      <c r="J197" s="11"/>
      <c r="K197" s="11"/>
      <c r="L197" s="11"/>
      <c r="M197" s="12"/>
      <c r="N197" s="11"/>
      <c r="O197" s="12"/>
      <c r="P197" s="12"/>
      <c r="Q197" s="11"/>
      <c r="R197" s="15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1"/>
      <c r="C198" s="11"/>
      <c r="D198" s="11"/>
      <c r="E198" s="11"/>
      <c r="F198" s="12"/>
      <c r="G198" s="12"/>
      <c r="H198" s="12"/>
      <c r="I198" s="11"/>
      <c r="J198" s="11"/>
      <c r="K198" s="11"/>
      <c r="L198" s="11"/>
      <c r="M198" s="12"/>
      <c r="N198" s="11"/>
      <c r="O198" s="12"/>
      <c r="P198" s="12"/>
      <c r="Q198" s="11"/>
      <c r="R198" s="15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1"/>
      <c r="C199" s="11"/>
      <c r="D199" s="11"/>
      <c r="E199" s="11"/>
      <c r="F199" s="12"/>
      <c r="G199" s="12"/>
      <c r="H199" s="12"/>
      <c r="I199" s="11"/>
      <c r="J199" s="11"/>
      <c r="K199" s="11"/>
      <c r="L199" s="11"/>
      <c r="M199" s="12"/>
      <c r="N199" s="11"/>
      <c r="O199" s="12"/>
      <c r="P199" s="12"/>
      <c r="Q199" s="11"/>
      <c r="R199" s="15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1"/>
      <c r="C200" s="11"/>
      <c r="D200" s="11"/>
      <c r="E200" s="11"/>
      <c r="F200" s="12"/>
      <c r="G200" s="12"/>
      <c r="H200" s="12"/>
      <c r="I200" s="11"/>
      <c r="J200" s="11"/>
      <c r="K200" s="11"/>
      <c r="L200" s="11"/>
      <c r="M200" s="12"/>
      <c r="N200" s="11"/>
      <c r="O200" s="12"/>
      <c r="P200" s="12"/>
      <c r="Q200" s="11"/>
      <c r="R200" s="15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1"/>
      <c r="C201" s="11"/>
      <c r="D201" s="11"/>
      <c r="E201" s="11"/>
      <c r="F201" s="12"/>
      <c r="G201" s="12"/>
      <c r="H201" s="12"/>
      <c r="I201" s="11"/>
      <c r="J201" s="11"/>
      <c r="K201" s="11"/>
      <c r="L201" s="11"/>
      <c r="M201" s="12"/>
      <c r="N201" s="11"/>
      <c r="O201" s="12"/>
      <c r="P201" s="12"/>
      <c r="Q201" s="11"/>
      <c r="R201" s="15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1"/>
      <c r="C202" s="11"/>
      <c r="D202" s="11"/>
      <c r="E202" s="11"/>
      <c r="F202" s="12"/>
      <c r="G202" s="12"/>
      <c r="H202" s="12"/>
      <c r="I202" s="11"/>
      <c r="J202" s="11"/>
      <c r="K202" s="11"/>
      <c r="L202" s="11"/>
      <c r="M202" s="12"/>
      <c r="N202" s="11"/>
      <c r="O202" s="12"/>
      <c r="P202" s="12"/>
      <c r="Q202" s="11"/>
      <c r="R202" s="15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1"/>
      <c r="C203" s="11"/>
      <c r="D203" s="11"/>
      <c r="E203" s="11"/>
      <c r="F203" s="12"/>
      <c r="G203" s="12"/>
      <c r="H203" s="12"/>
      <c r="I203" s="11"/>
      <c r="J203" s="11"/>
      <c r="K203" s="11"/>
      <c r="L203" s="11"/>
      <c r="M203" s="12"/>
      <c r="N203" s="11"/>
      <c r="O203" s="12"/>
      <c r="P203" s="12"/>
      <c r="Q203" s="11"/>
      <c r="R203" s="15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1"/>
      <c r="C204" s="11"/>
      <c r="D204" s="11"/>
      <c r="E204" s="11"/>
      <c r="F204" s="12"/>
      <c r="G204" s="12"/>
      <c r="H204" s="12"/>
      <c r="I204" s="11"/>
      <c r="J204" s="11"/>
      <c r="K204" s="11"/>
      <c r="L204" s="11"/>
      <c r="M204" s="12"/>
      <c r="N204" s="11"/>
      <c r="O204" s="12"/>
      <c r="P204" s="12"/>
      <c r="Q204" s="11"/>
      <c r="R204" s="15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1"/>
      <c r="C205" s="11"/>
      <c r="D205" s="11"/>
      <c r="E205" s="11"/>
      <c r="F205" s="12"/>
      <c r="G205" s="12"/>
      <c r="H205" s="12"/>
      <c r="I205" s="11"/>
      <c r="J205" s="11"/>
      <c r="K205" s="11"/>
      <c r="L205" s="11"/>
      <c r="M205" s="12"/>
      <c r="N205" s="11"/>
      <c r="O205" s="12"/>
      <c r="P205" s="12"/>
      <c r="Q205" s="11"/>
      <c r="R205" s="15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1"/>
      <c r="C206" s="11"/>
      <c r="D206" s="11"/>
      <c r="E206" s="11"/>
      <c r="F206" s="12"/>
      <c r="G206" s="12"/>
      <c r="H206" s="12"/>
      <c r="I206" s="11"/>
      <c r="J206" s="11"/>
      <c r="K206" s="11"/>
      <c r="L206" s="11"/>
      <c r="M206" s="12"/>
      <c r="N206" s="11"/>
      <c r="O206" s="12"/>
      <c r="P206" s="12"/>
      <c r="Q206" s="11"/>
      <c r="R206" s="15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1"/>
      <c r="C207" s="11"/>
      <c r="D207" s="11"/>
      <c r="E207" s="11"/>
      <c r="F207" s="12"/>
      <c r="G207" s="12"/>
      <c r="H207" s="12"/>
      <c r="I207" s="11"/>
      <c r="J207" s="11"/>
      <c r="K207" s="11"/>
      <c r="L207" s="11"/>
      <c r="M207" s="12"/>
      <c r="N207" s="11"/>
      <c r="O207" s="12"/>
      <c r="P207" s="12"/>
      <c r="Q207" s="11"/>
      <c r="R207" s="15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1"/>
      <c r="C208" s="11"/>
      <c r="D208" s="11"/>
      <c r="E208" s="11"/>
      <c r="F208" s="12"/>
      <c r="G208" s="12"/>
      <c r="H208" s="12"/>
      <c r="I208" s="11"/>
      <c r="J208" s="11"/>
      <c r="K208" s="11"/>
      <c r="L208" s="11"/>
      <c r="M208" s="12"/>
      <c r="N208" s="11"/>
      <c r="O208" s="12"/>
      <c r="P208" s="12"/>
      <c r="Q208" s="11"/>
      <c r="R208" s="15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1"/>
      <c r="C209" s="11"/>
      <c r="D209" s="11"/>
      <c r="E209" s="11"/>
      <c r="F209" s="12"/>
      <c r="G209" s="12"/>
      <c r="H209" s="12"/>
      <c r="I209" s="11"/>
      <c r="J209" s="11"/>
      <c r="K209" s="11"/>
      <c r="L209" s="11"/>
      <c r="M209" s="12"/>
      <c r="N209" s="11"/>
      <c r="O209" s="12"/>
      <c r="P209" s="12"/>
      <c r="Q209" s="11"/>
      <c r="R209" s="15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1"/>
      <c r="C210" s="11"/>
      <c r="D210" s="11"/>
      <c r="E210" s="11"/>
      <c r="F210" s="12"/>
      <c r="G210" s="12"/>
      <c r="H210" s="12"/>
      <c r="I210" s="11"/>
      <c r="J210" s="11"/>
      <c r="K210" s="11"/>
      <c r="L210" s="11"/>
      <c r="M210" s="12"/>
      <c r="N210" s="11"/>
      <c r="O210" s="12"/>
      <c r="P210" s="12"/>
      <c r="Q210" s="11"/>
      <c r="R210" s="15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1"/>
      <c r="C211" s="11"/>
      <c r="D211" s="11"/>
      <c r="E211" s="11"/>
      <c r="F211" s="12"/>
      <c r="G211" s="12"/>
      <c r="H211" s="12"/>
      <c r="I211" s="11"/>
      <c r="J211" s="11"/>
      <c r="K211" s="11"/>
      <c r="L211" s="11"/>
      <c r="M211" s="12"/>
      <c r="N211" s="11"/>
      <c r="O211" s="12"/>
      <c r="P211" s="12"/>
      <c r="Q211" s="11"/>
      <c r="R211" s="15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1"/>
      <c r="C212" s="11"/>
      <c r="D212" s="11"/>
      <c r="E212" s="11"/>
      <c r="F212" s="12"/>
      <c r="G212" s="12"/>
      <c r="H212" s="12"/>
      <c r="I212" s="11"/>
      <c r="J212" s="11"/>
      <c r="K212" s="11"/>
      <c r="L212" s="11"/>
      <c r="M212" s="12"/>
      <c r="N212" s="11"/>
      <c r="O212" s="12"/>
      <c r="P212" s="12"/>
      <c r="Q212" s="11"/>
      <c r="R212" s="15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1"/>
      <c r="C213" s="11"/>
      <c r="D213" s="11"/>
      <c r="E213" s="11"/>
      <c r="F213" s="12"/>
      <c r="G213" s="12"/>
      <c r="H213" s="12"/>
      <c r="I213" s="11"/>
      <c r="J213" s="11"/>
      <c r="K213" s="11"/>
      <c r="L213" s="11"/>
      <c r="M213" s="12"/>
      <c r="N213" s="11"/>
      <c r="O213" s="12"/>
      <c r="P213" s="12"/>
      <c r="Q213" s="11"/>
      <c r="R213" s="15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1"/>
      <c r="C214" s="11"/>
      <c r="D214" s="11"/>
      <c r="E214" s="11"/>
      <c r="F214" s="12"/>
      <c r="G214" s="12"/>
      <c r="H214" s="12"/>
      <c r="I214" s="11"/>
      <c r="J214" s="11"/>
      <c r="K214" s="11"/>
      <c r="L214" s="11"/>
      <c r="M214" s="12"/>
      <c r="N214" s="11"/>
      <c r="O214" s="12"/>
      <c r="P214" s="12"/>
      <c r="Q214" s="11"/>
      <c r="R214" s="15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1"/>
      <c r="C215" s="11"/>
      <c r="D215" s="11"/>
      <c r="E215" s="11"/>
      <c r="F215" s="12"/>
      <c r="G215" s="12"/>
      <c r="H215" s="12"/>
      <c r="I215" s="11"/>
      <c r="J215" s="11"/>
      <c r="K215" s="11"/>
      <c r="L215" s="11"/>
      <c r="M215" s="12"/>
      <c r="N215" s="11"/>
      <c r="O215" s="12"/>
      <c r="P215" s="12"/>
      <c r="Q215" s="11"/>
      <c r="R215" s="15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1"/>
      <c r="C216" s="11"/>
      <c r="D216" s="11"/>
      <c r="E216" s="11"/>
      <c r="F216" s="12"/>
      <c r="G216" s="12"/>
      <c r="H216" s="12"/>
      <c r="I216" s="11"/>
      <c r="J216" s="11"/>
      <c r="K216" s="11"/>
      <c r="L216" s="11"/>
      <c r="M216" s="12"/>
      <c r="N216" s="11"/>
      <c r="O216" s="12"/>
      <c r="P216" s="12"/>
      <c r="Q216" s="11"/>
      <c r="R216" s="15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1"/>
      <c r="C217" s="11"/>
      <c r="D217" s="11"/>
      <c r="E217" s="11"/>
      <c r="F217" s="12"/>
      <c r="G217" s="12"/>
      <c r="H217" s="12"/>
      <c r="I217" s="11"/>
      <c r="J217" s="11"/>
      <c r="K217" s="11"/>
      <c r="L217" s="11"/>
      <c r="M217" s="12"/>
      <c r="N217" s="11"/>
      <c r="O217" s="12"/>
      <c r="P217" s="12"/>
      <c r="Q217" s="11"/>
      <c r="R217" s="15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1"/>
      <c r="C218" s="11"/>
      <c r="D218" s="11"/>
      <c r="E218" s="11"/>
      <c r="F218" s="12"/>
      <c r="G218" s="12"/>
      <c r="H218" s="12"/>
      <c r="I218" s="11"/>
      <c r="J218" s="11"/>
      <c r="K218" s="11"/>
      <c r="L218" s="11"/>
      <c r="M218" s="12"/>
      <c r="N218" s="11"/>
      <c r="O218" s="12"/>
      <c r="P218" s="12"/>
      <c r="Q218" s="11"/>
      <c r="R218" s="15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1"/>
      <c r="C219" s="11"/>
      <c r="D219" s="11"/>
      <c r="E219" s="11"/>
      <c r="F219" s="12"/>
      <c r="G219" s="12"/>
      <c r="H219" s="12"/>
      <c r="I219" s="11"/>
      <c r="J219" s="11"/>
      <c r="K219" s="11"/>
      <c r="L219" s="11"/>
      <c r="M219" s="12"/>
      <c r="N219" s="11"/>
      <c r="O219" s="12"/>
      <c r="P219" s="12"/>
      <c r="Q219" s="11"/>
      <c r="R219" s="15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1"/>
      <c r="C220" s="11"/>
      <c r="D220" s="11"/>
      <c r="E220" s="11"/>
      <c r="F220" s="12"/>
      <c r="G220" s="12"/>
      <c r="H220" s="12"/>
      <c r="I220" s="11"/>
      <c r="J220" s="11"/>
      <c r="K220" s="11"/>
      <c r="L220" s="11"/>
      <c r="M220" s="12"/>
      <c r="N220" s="11"/>
      <c r="O220" s="12"/>
      <c r="P220" s="12"/>
      <c r="Q220" s="11"/>
      <c r="R220" s="15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1"/>
      <c r="C221" s="11"/>
      <c r="D221" s="11"/>
      <c r="E221" s="11"/>
      <c r="F221" s="12"/>
      <c r="G221" s="12"/>
      <c r="H221" s="12"/>
      <c r="I221" s="11"/>
      <c r="J221" s="11"/>
      <c r="K221" s="11"/>
      <c r="L221" s="11"/>
      <c r="M221" s="12"/>
      <c r="N221" s="11"/>
      <c r="O221" s="12"/>
      <c r="P221" s="12"/>
      <c r="Q221" s="11"/>
      <c r="R221" s="15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1"/>
      <c r="C222" s="11"/>
      <c r="D222" s="11"/>
      <c r="E222" s="11"/>
      <c r="F222" s="12"/>
      <c r="G222" s="12"/>
      <c r="H222" s="12"/>
      <c r="I222" s="11"/>
      <c r="J222" s="11"/>
      <c r="K222" s="11"/>
      <c r="L222" s="11"/>
      <c r="M222" s="12"/>
      <c r="N222" s="11"/>
      <c r="O222" s="12"/>
      <c r="P222" s="12"/>
      <c r="Q222" s="11"/>
      <c r="R222" s="15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1"/>
      <c r="C223" s="11"/>
      <c r="D223" s="11"/>
      <c r="E223" s="11"/>
      <c r="F223" s="12"/>
      <c r="G223" s="12"/>
      <c r="H223" s="12"/>
      <c r="I223" s="11"/>
      <c r="J223" s="11"/>
      <c r="K223" s="11"/>
      <c r="L223" s="11"/>
      <c r="M223" s="12"/>
      <c r="N223" s="11"/>
      <c r="O223" s="12"/>
      <c r="P223" s="12"/>
      <c r="Q223" s="11"/>
      <c r="R223" s="15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1"/>
      <c r="C224" s="11"/>
      <c r="D224" s="11"/>
      <c r="E224" s="11"/>
      <c r="F224" s="12"/>
      <c r="G224" s="12"/>
      <c r="H224" s="12"/>
      <c r="I224" s="11"/>
      <c r="J224" s="11"/>
      <c r="K224" s="11"/>
      <c r="L224" s="11"/>
      <c r="M224" s="12"/>
      <c r="N224" s="11"/>
      <c r="O224" s="12"/>
      <c r="P224" s="12"/>
      <c r="Q224" s="11"/>
      <c r="R224" s="15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1"/>
      <c r="C225" s="11"/>
      <c r="D225" s="11"/>
      <c r="E225" s="11"/>
      <c r="F225" s="12"/>
      <c r="G225" s="12"/>
      <c r="H225" s="12"/>
      <c r="I225" s="11"/>
      <c r="J225" s="11"/>
      <c r="K225" s="11"/>
      <c r="L225" s="11"/>
      <c r="M225" s="12"/>
      <c r="N225" s="11"/>
      <c r="O225" s="12"/>
      <c r="P225" s="12"/>
      <c r="Q225" s="11"/>
      <c r="R225" s="15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1"/>
      <c r="C226" s="11"/>
      <c r="D226" s="11"/>
      <c r="E226" s="11"/>
      <c r="F226" s="12"/>
      <c r="G226" s="12"/>
      <c r="H226" s="12"/>
      <c r="I226" s="11"/>
      <c r="J226" s="11"/>
      <c r="K226" s="11"/>
      <c r="L226" s="11"/>
      <c r="M226" s="12"/>
      <c r="N226" s="11"/>
      <c r="O226" s="12"/>
      <c r="P226" s="12"/>
      <c r="Q226" s="11"/>
      <c r="R226" s="15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1"/>
      <c r="C227" s="11"/>
      <c r="D227" s="11"/>
      <c r="E227" s="11"/>
      <c r="F227" s="12"/>
      <c r="G227" s="12"/>
      <c r="H227" s="12"/>
      <c r="I227" s="11"/>
      <c r="J227" s="11"/>
      <c r="K227" s="11"/>
      <c r="L227" s="11"/>
      <c r="M227" s="12"/>
      <c r="N227" s="11"/>
      <c r="O227" s="12"/>
      <c r="P227" s="12"/>
      <c r="Q227" s="11"/>
      <c r="R227" s="15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1"/>
      <c r="C228" s="11"/>
      <c r="D228" s="11"/>
      <c r="E228" s="11"/>
      <c r="F228" s="12"/>
      <c r="G228" s="12"/>
      <c r="H228" s="12"/>
      <c r="I228" s="11"/>
      <c r="J228" s="11"/>
      <c r="K228" s="11"/>
      <c r="L228" s="11"/>
      <c r="M228" s="12"/>
      <c r="N228" s="11"/>
      <c r="O228" s="12"/>
      <c r="P228" s="12"/>
      <c r="Q228" s="11"/>
      <c r="R228" s="15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1"/>
      <c r="C229" s="11"/>
      <c r="D229" s="11"/>
      <c r="E229" s="11"/>
      <c r="F229" s="12"/>
      <c r="G229" s="12"/>
      <c r="H229" s="12"/>
      <c r="I229" s="11"/>
      <c r="J229" s="11"/>
      <c r="K229" s="11"/>
      <c r="L229" s="11"/>
      <c r="M229" s="12"/>
      <c r="N229" s="11"/>
      <c r="O229" s="12"/>
      <c r="P229" s="12"/>
      <c r="Q229" s="11"/>
      <c r="R229" s="15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1"/>
      <c r="C230" s="11"/>
      <c r="D230" s="11"/>
      <c r="E230" s="11"/>
      <c r="F230" s="12"/>
      <c r="G230" s="12"/>
      <c r="H230" s="12"/>
      <c r="I230" s="11"/>
      <c r="J230" s="11"/>
      <c r="K230" s="11"/>
      <c r="L230" s="11"/>
      <c r="M230" s="12"/>
      <c r="N230" s="11"/>
      <c r="O230" s="12"/>
      <c r="P230" s="12"/>
      <c r="Q230" s="11"/>
      <c r="R230" s="15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1"/>
      <c r="C231" s="11"/>
      <c r="D231" s="11"/>
      <c r="E231" s="11"/>
      <c r="F231" s="12"/>
      <c r="G231" s="12"/>
      <c r="H231" s="12"/>
      <c r="I231" s="11"/>
      <c r="J231" s="11"/>
      <c r="K231" s="11"/>
      <c r="L231" s="11"/>
      <c r="M231" s="12"/>
      <c r="N231" s="11"/>
      <c r="O231" s="12"/>
      <c r="P231" s="12"/>
      <c r="Q231" s="11"/>
      <c r="R231" s="15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10"/>
      <c r="B232" s="11"/>
      <c r="C232" s="11"/>
      <c r="D232" s="11"/>
      <c r="E232" s="11"/>
      <c r="F232" s="12"/>
      <c r="G232" s="12"/>
      <c r="H232" s="12"/>
      <c r="I232" s="11"/>
      <c r="J232" s="11"/>
      <c r="K232" s="11"/>
      <c r="L232" s="11"/>
      <c r="M232" s="12"/>
      <c r="N232" s="11"/>
      <c r="O232" s="12"/>
      <c r="P232" s="12"/>
      <c r="Q232" s="11"/>
      <c r="R232" s="15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10"/>
      <c r="B233" s="11"/>
      <c r="C233" s="11"/>
      <c r="D233" s="11"/>
      <c r="E233" s="11"/>
      <c r="F233" s="12"/>
      <c r="G233" s="12"/>
      <c r="H233" s="12"/>
      <c r="I233" s="11"/>
      <c r="J233" s="11"/>
      <c r="K233" s="11"/>
      <c r="L233" s="11"/>
      <c r="M233" s="12"/>
      <c r="N233" s="11"/>
      <c r="O233" s="12"/>
      <c r="P233" s="12"/>
      <c r="Q233" s="11"/>
      <c r="R233" s="15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10"/>
      <c r="B234" s="11"/>
      <c r="C234" s="11"/>
      <c r="D234" s="11"/>
      <c r="E234" s="11"/>
      <c r="F234" s="12"/>
      <c r="G234" s="12"/>
      <c r="H234" s="12"/>
      <c r="I234" s="11"/>
      <c r="J234" s="11"/>
      <c r="K234" s="11"/>
      <c r="L234" s="11"/>
      <c r="M234" s="12"/>
      <c r="N234" s="11"/>
      <c r="O234" s="12"/>
      <c r="P234" s="12"/>
      <c r="Q234" s="11"/>
      <c r="R234" s="15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10"/>
      <c r="B235" s="11"/>
      <c r="C235" s="11"/>
      <c r="D235" s="11"/>
      <c r="E235" s="11"/>
      <c r="F235" s="12"/>
      <c r="G235" s="12"/>
      <c r="H235" s="12"/>
      <c r="I235" s="11"/>
      <c r="J235" s="11"/>
      <c r="K235" s="11"/>
      <c r="L235" s="11"/>
      <c r="M235" s="12"/>
      <c r="N235" s="11"/>
      <c r="O235" s="12"/>
      <c r="P235" s="12"/>
      <c r="Q235" s="11"/>
      <c r="R235" s="15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>
      <c r="A236" s="10"/>
      <c r="B236" s="11"/>
      <c r="C236" s="11"/>
      <c r="D236" s="11"/>
      <c r="E236" s="11"/>
      <c r="F236" s="12"/>
      <c r="G236" s="12"/>
      <c r="H236" s="12"/>
      <c r="I236" s="11"/>
      <c r="J236" s="11"/>
      <c r="K236" s="11"/>
      <c r="L236" s="11"/>
      <c r="M236" s="12"/>
      <c r="N236" s="11"/>
      <c r="O236" s="12"/>
      <c r="P236" s="12"/>
      <c r="Q236" s="11"/>
      <c r="R236" s="15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5">
      <c r="A237" s="10"/>
      <c r="B237" s="11"/>
      <c r="C237" s="11"/>
      <c r="D237" s="11"/>
      <c r="E237" s="11"/>
      <c r="F237" s="12"/>
      <c r="G237" s="12"/>
      <c r="H237" s="12"/>
      <c r="I237" s="11"/>
      <c r="J237" s="11"/>
      <c r="K237" s="11"/>
      <c r="L237" s="11"/>
      <c r="M237" s="12"/>
      <c r="N237" s="11"/>
      <c r="O237" s="12"/>
      <c r="P237" s="12"/>
      <c r="Q237" s="11"/>
      <c r="R237" s="15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5">
      <c r="A238" s="10"/>
      <c r="B238" s="11"/>
      <c r="C238" s="11"/>
      <c r="D238" s="11"/>
      <c r="E238" s="11"/>
      <c r="F238" s="12"/>
      <c r="G238" s="12"/>
      <c r="H238" s="12"/>
      <c r="I238" s="11"/>
      <c r="J238" s="11"/>
      <c r="K238" s="11"/>
      <c r="L238" s="11"/>
      <c r="M238" s="12"/>
      <c r="N238" s="11"/>
      <c r="O238" s="12"/>
      <c r="P238" s="12"/>
      <c r="Q238" s="11"/>
      <c r="R238" s="15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5">
      <c r="A239" s="10"/>
      <c r="B239" s="11"/>
      <c r="C239" s="11"/>
      <c r="D239" s="11"/>
      <c r="E239" s="11"/>
      <c r="F239" s="12"/>
      <c r="G239" s="12"/>
      <c r="H239" s="12"/>
      <c r="I239" s="11"/>
      <c r="J239" s="11"/>
      <c r="K239" s="11"/>
      <c r="L239" s="11"/>
      <c r="M239" s="12"/>
      <c r="N239" s="11"/>
      <c r="O239" s="12"/>
      <c r="P239" s="12"/>
      <c r="Q239" s="11"/>
      <c r="R239" s="15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5">
      <c r="A240" s="10"/>
      <c r="B240" s="11"/>
      <c r="C240" s="11"/>
      <c r="D240" s="11"/>
      <c r="E240" s="11"/>
      <c r="F240" s="12"/>
      <c r="G240" s="12"/>
      <c r="H240" s="12"/>
      <c r="I240" s="11"/>
      <c r="J240" s="11"/>
      <c r="K240" s="11"/>
      <c r="L240" s="11"/>
      <c r="M240" s="12"/>
      <c r="N240" s="11"/>
      <c r="O240" s="12"/>
      <c r="P240" s="12"/>
      <c r="Q240" s="11"/>
      <c r="R240" s="15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5">
      <c r="A241" s="10"/>
      <c r="B241" s="11"/>
      <c r="C241" s="11"/>
      <c r="D241" s="11"/>
      <c r="E241" s="11"/>
      <c r="F241" s="12"/>
      <c r="G241" s="12"/>
      <c r="H241" s="12"/>
      <c r="I241" s="11"/>
      <c r="J241" s="11"/>
      <c r="K241" s="11"/>
      <c r="L241" s="11"/>
      <c r="M241" s="12"/>
      <c r="N241" s="11"/>
      <c r="O241" s="12"/>
      <c r="P241" s="12"/>
      <c r="Q241" s="11"/>
      <c r="R241" s="15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5">
      <c r="A242" s="10"/>
      <c r="B242" s="11"/>
      <c r="C242" s="11"/>
      <c r="D242" s="11"/>
      <c r="E242" s="11"/>
      <c r="F242" s="12"/>
      <c r="G242" s="12"/>
      <c r="H242" s="12"/>
      <c r="I242" s="11"/>
      <c r="J242" s="11"/>
      <c r="K242" s="11"/>
      <c r="L242" s="11"/>
      <c r="M242" s="12"/>
      <c r="N242" s="11"/>
      <c r="O242" s="12"/>
      <c r="P242" s="12"/>
      <c r="Q242" s="11"/>
      <c r="R242" s="15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5">
      <c r="A243" s="10"/>
      <c r="B243" s="11"/>
      <c r="C243" s="11"/>
      <c r="D243" s="11"/>
      <c r="E243" s="11"/>
      <c r="F243" s="12"/>
      <c r="G243" s="12"/>
      <c r="H243" s="12"/>
      <c r="I243" s="11"/>
      <c r="J243" s="11"/>
      <c r="K243" s="11"/>
      <c r="L243" s="11"/>
      <c r="M243" s="12"/>
      <c r="N243" s="11"/>
      <c r="O243" s="12"/>
      <c r="P243" s="12"/>
      <c r="Q243" s="11"/>
      <c r="R243" s="15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5">
      <c r="A244" s="10"/>
      <c r="B244" s="11"/>
      <c r="C244" s="11"/>
      <c r="D244" s="11"/>
      <c r="E244" s="11"/>
      <c r="F244" s="12"/>
      <c r="G244" s="12"/>
      <c r="H244" s="12"/>
      <c r="I244" s="11"/>
      <c r="J244" s="11"/>
      <c r="K244" s="11"/>
      <c r="L244" s="11"/>
      <c r="M244" s="12"/>
      <c r="N244" s="11"/>
      <c r="O244" s="12"/>
      <c r="P244" s="12"/>
      <c r="Q244" s="11"/>
      <c r="R244" s="15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5">
      <c r="A245" s="10"/>
      <c r="B245" s="11"/>
      <c r="C245" s="11"/>
      <c r="D245" s="11"/>
      <c r="E245" s="11"/>
      <c r="F245" s="12"/>
      <c r="G245" s="12"/>
      <c r="H245" s="12"/>
      <c r="I245" s="11"/>
      <c r="J245" s="11"/>
      <c r="K245" s="11"/>
      <c r="L245" s="11"/>
      <c r="M245" s="12"/>
      <c r="N245" s="11"/>
      <c r="O245" s="12"/>
      <c r="P245" s="12"/>
      <c r="Q245" s="11"/>
      <c r="R245" s="15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5">
      <c r="A246" s="10"/>
      <c r="B246" s="11"/>
      <c r="C246" s="11"/>
      <c r="D246" s="11"/>
      <c r="E246" s="11"/>
      <c r="F246" s="12"/>
      <c r="G246" s="12"/>
      <c r="H246" s="12"/>
      <c r="I246" s="11"/>
      <c r="J246" s="11"/>
      <c r="K246" s="11"/>
      <c r="L246" s="11"/>
      <c r="M246" s="12"/>
      <c r="N246" s="11"/>
      <c r="O246" s="12"/>
      <c r="P246" s="12"/>
      <c r="Q246" s="11"/>
      <c r="R246" s="15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5">
      <c r="A247" s="10"/>
      <c r="B247" s="11"/>
      <c r="C247" s="11"/>
      <c r="D247" s="11"/>
      <c r="E247" s="11"/>
      <c r="F247" s="12"/>
      <c r="G247" s="12"/>
      <c r="H247" s="12"/>
      <c r="I247" s="11"/>
      <c r="J247" s="11"/>
      <c r="K247" s="11"/>
      <c r="L247" s="11"/>
      <c r="M247" s="12"/>
      <c r="N247" s="11"/>
      <c r="O247" s="12"/>
      <c r="P247" s="12"/>
      <c r="Q247" s="11"/>
      <c r="R247" s="15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5">
      <c r="A248" s="10"/>
      <c r="B248" s="11"/>
      <c r="C248" s="11"/>
      <c r="D248" s="11"/>
      <c r="E248" s="11"/>
      <c r="F248" s="12"/>
      <c r="G248" s="12"/>
      <c r="H248" s="12"/>
      <c r="I248" s="11"/>
      <c r="J248" s="11"/>
      <c r="K248" s="11"/>
      <c r="L248" s="11"/>
      <c r="M248" s="12"/>
      <c r="N248" s="11"/>
      <c r="O248" s="12"/>
      <c r="P248" s="12"/>
      <c r="Q248" s="11"/>
      <c r="R248" s="15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5">
      <c r="A249" s="10"/>
      <c r="B249" s="11"/>
      <c r="C249" s="11"/>
      <c r="D249" s="11"/>
      <c r="E249" s="11"/>
      <c r="F249" s="12"/>
      <c r="G249" s="12"/>
      <c r="H249" s="12"/>
      <c r="I249" s="11"/>
      <c r="J249" s="11"/>
      <c r="K249" s="11"/>
      <c r="L249" s="11"/>
      <c r="M249" s="12"/>
      <c r="N249" s="11"/>
      <c r="O249" s="12"/>
      <c r="P249" s="12"/>
      <c r="Q249" s="11"/>
      <c r="R249" s="15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5">
      <c r="A250" s="10"/>
      <c r="B250" s="11"/>
      <c r="C250" s="11"/>
      <c r="D250" s="11"/>
      <c r="E250" s="11"/>
      <c r="F250" s="12"/>
      <c r="G250" s="12"/>
      <c r="H250" s="12"/>
      <c r="I250" s="11"/>
      <c r="J250" s="11"/>
      <c r="K250" s="11"/>
      <c r="L250" s="11"/>
      <c r="M250" s="12"/>
      <c r="N250" s="11"/>
      <c r="O250" s="12"/>
      <c r="P250" s="12"/>
      <c r="Q250" s="11"/>
      <c r="R250" s="15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5">
      <c r="A251" s="10"/>
      <c r="B251" s="11"/>
      <c r="C251" s="11"/>
      <c r="D251" s="11"/>
      <c r="E251" s="11"/>
      <c r="F251" s="12"/>
      <c r="G251" s="12"/>
      <c r="H251" s="12"/>
      <c r="I251" s="11"/>
      <c r="J251" s="11"/>
      <c r="K251" s="11"/>
      <c r="L251" s="11"/>
      <c r="M251" s="12"/>
      <c r="N251" s="11"/>
      <c r="O251" s="12"/>
      <c r="P251" s="12"/>
      <c r="Q251" s="11"/>
      <c r="R251" s="15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5">
      <c r="A252" s="10"/>
      <c r="B252" s="11"/>
      <c r="C252" s="11"/>
      <c r="D252" s="11"/>
      <c r="E252" s="11"/>
      <c r="F252" s="12"/>
      <c r="G252" s="12"/>
      <c r="H252" s="12"/>
      <c r="I252" s="11"/>
      <c r="J252" s="11"/>
      <c r="K252" s="11"/>
      <c r="L252" s="11"/>
      <c r="M252" s="12"/>
      <c r="N252" s="11"/>
      <c r="O252" s="12"/>
      <c r="P252" s="12"/>
      <c r="Q252" s="11"/>
      <c r="R252" s="15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5">
      <c r="A253" s="10"/>
      <c r="B253" s="11"/>
      <c r="C253" s="11"/>
      <c r="D253" s="11"/>
      <c r="E253" s="11"/>
      <c r="F253" s="12"/>
      <c r="G253" s="12"/>
      <c r="H253" s="12"/>
      <c r="I253" s="11"/>
      <c r="J253" s="11"/>
      <c r="K253" s="11"/>
      <c r="L253" s="11"/>
      <c r="M253" s="12"/>
      <c r="N253" s="11"/>
      <c r="O253" s="12"/>
      <c r="P253" s="12"/>
      <c r="Q253" s="11"/>
      <c r="R253" s="15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5">
      <c r="A254" s="10"/>
      <c r="B254" s="11"/>
      <c r="C254" s="11"/>
      <c r="D254" s="11"/>
      <c r="E254" s="11"/>
      <c r="F254" s="12"/>
      <c r="G254" s="12"/>
      <c r="H254" s="12"/>
      <c r="I254" s="11"/>
      <c r="J254" s="11"/>
      <c r="K254" s="11"/>
      <c r="L254" s="11"/>
      <c r="M254" s="12"/>
      <c r="N254" s="11"/>
      <c r="O254" s="12"/>
      <c r="P254" s="12"/>
      <c r="Q254" s="11"/>
      <c r="R254" s="15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5">
      <c r="A255" s="10"/>
      <c r="B255" s="11"/>
      <c r="C255" s="11"/>
      <c r="D255" s="11"/>
      <c r="E255" s="11"/>
      <c r="F255" s="12"/>
      <c r="G255" s="12"/>
      <c r="H255" s="12"/>
      <c r="I255" s="11"/>
      <c r="J255" s="11"/>
      <c r="K255" s="11"/>
      <c r="L255" s="11"/>
      <c r="M255" s="12"/>
      <c r="N255" s="11"/>
      <c r="O255" s="12"/>
      <c r="P255" s="12"/>
      <c r="Q255" s="11"/>
      <c r="R255" s="15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5">
      <c r="A256" s="10"/>
      <c r="B256" s="11"/>
      <c r="C256" s="11"/>
      <c r="D256" s="11"/>
      <c r="E256" s="11"/>
      <c r="F256" s="12"/>
      <c r="G256" s="12"/>
      <c r="H256" s="12"/>
      <c r="I256" s="11"/>
      <c r="J256" s="11"/>
      <c r="K256" s="11"/>
      <c r="L256" s="11"/>
      <c r="M256" s="12"/>
      <c r="N256" s="11"/>
      <c r="O256" s="12"/>
      <c r="P256" s="12"/>
      <c r="Q256" s="11"/>
      <c r="R256" s="15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5">
      <c r="A257" s="10"/>
      <c r="B257" s="11"/>
      <c r="C257" s="11"/>
      <c r="D257" s="11"/>
      <c r="E257" s="11"/>
      <c r="F257" s="12"/>
      <c r="G257" s="12"/>
      <c r="H257" s="12"/>
      <c r="I257" s="11"/>
      <c r="J257" s="11"/>
      <c r="K257" s="11"/>
      <c r="L257" s="11"/>
      <c r="M257" s="12"/>
      <c r="N257" s="11"/>
      <c r="O257" s="12"/>
      <c r="P257" s="12"/>
      <c r="Q257" s="11"/>
      <c r="R257" s="15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5">
      <c r="A258" s="10"/>
      <c r="B258" s="11"/>
      <c r="C258" s="11"/>
      <c r="D258" s="11"/>
      <c r="E258" s="11"/>
      <c r="F258" s="12"/>
      <c r="G258" s="12"/>
      <c r="H258" s="12"/>
      <c r="I258" s="11"/>
      <c r="J258" s="11"/>
      <c r="K258" s="11"/>
      <c r="L258" s="11"/>
      <c r="M258" s="12"/>
      <c r="N258" s="11"/>
      <c r="O258" s="12"/>
      <c r="P258" s="12"/>
      <c r="Q258" s="11"/>
      <c r="R258" s="15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5">
      <c r="A259" s="10"/>
      <c r="B259" s="11"/>
      <c r="C259" s="11"/>
      <c r="D259" s="11"/>
      <c r="E259" s="11"/>
      <c r="F259" s="12"/>
      <c r="G259" s="12"/>
      <c r="H259" s="12"/>
      <c r="I259" s="11"/>
      <c r="J259" s="11"/>
      <c r="K259" s="11"/>
      <c r="L259" s="11"/>
      <c r="M259" s="12"/>
      <c r="N259" s="11"/>
      <c r="O259" s="12"/>
      <c r="P259" s="12"/>
      <c r="Q259" s="11"/>
      <c r="R259" s="15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5">
      <c r="A260" s="10"/>
      <c r="B260" s="11"/>
      <c r="C260" s="11"/>
      <c r="D260" s="11"/>
      <c r="E260" s="11"/>
      <c r="F260" s="12"/>
      <c r="G260" s="12"/>
      <c r="H260" s="12"/>
      <c r="I260" s="11"/>
      <c r="J260" s="11"/>
      <c r="K260" s="11"/>
      <c r="L260" s="11"/>
      <c r="M260" s="12"/>
      <c r="N260" s="11"/>
      <c r="O260" s="12"/>
      <c r="P260" s="12"/>
      <c r="Q260" s="11"/>
      <c r="R260" s="15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5">
      <c r="A261" s="10"/>
      <c r="B261" s="11"/>
      <c r="C261" s="11"/>
      <c r="D261" s="11"/>
      <c r="E261" s="11"/>
      <c r="F261" s="12"/>
      <c r="G261" s="12"/>
      <c r="H261" s="12"/>
      <c r="I261" s="11"/>
      <c r="J261" s="11"/>
      <c r="K261" s="11"/>
      <c r="L261" s="11"/>
      <c r="M261" s="12"/>
      <c r="N261" s="11"/>
      <c r="O261" s="12"/>
      <c r="P261" s="12"/>
      <c r="Q261" s="11"/>
      <c r="R261" s="15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5">
      <c r="A262" s="10"/>
      <c r="B262" s="11"/>
      <c r="C262" s="11"/>
      <c r="D262" s="11"/>
      <c r="E262" s="11"/>
      <c r="F262" s="12"/>
      <c r="G262" s="12"/>
      <c r="H262" s="12"/>
      <c r="I262" s="11"/>
      <c r="J262" s="11"/>
      <c r="K262" s="11"/>
      <c r="L262" s="11"/>
      <c r="M262" s="12"/>
      <c r="N262" s="11"/>
      <c r="O262" s="12"/>
      <c r="P262" s="12"/>
      <c r="Q262" s="11"/>
      <c r="R262" s="15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5">
      <c r="A263" s="10"/>
      <c r="B263" s="11"/>
      <c r="C263" s="11"/>
      <c r="D263" s="11"/>
      <c r="E263" s="11"/>
      <c r="F263" s="12"/>
      <c r="G263" s="12"/>
      <c r="H263" s="12"/>
      <c r="I263" s="11"/>
      <c r="J263" s="11"/>
      <c r="K263" s="11"/>
      <c r="L263" s="11"/>
      <c r="M263" s="12"/>
      <c r="N263" s="11"/>
      <c r="O263" s="12"/>
      <c r="P263" s="12"/>
      <c r="Q263" s="11"/>
      <c r="R263" s="15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5">
      <c r="A264" s="10"/>
      <c r="B264" s="11"/>
      <c r="C264" s="11"/>
      <c r="D264" s="11"/>
      <c r="E264" s="11"/>
      <c r="F264" s="12"/>
      <c r="G264" s="12"/>
      <c r="H264" s="12"/>
      <c r="I264" s="11"/>
      <c r="J264" s="11"/>
      <c r="K264" s="11"/>
      <c r="L264" s="11"/>
      <c r="M264" s="12"/>
      <c r="N264" s="11"/>
      <c r="O264" s="12"/>
      <c r="P264" s="12"/>
      <c r="Q264" s="11"/>
      <c r="R264" s="15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5">
      <c r="A265" s="10"/>
      <c r="B265" s="11"/>
      <c r="C265" s="11"/>
      <c r="D265" s="11"/>
      <c r="E265" s="11"/>
      <c r="F265" s="12"/>
      <c r="G265" s="12"/>
      <c r="H265" s="12"/>
      <c r="I265" s="11"/>
      <c r="J265" s="11"/>
      <c r="K265" s="11"/>
      <c r="L265" s="11"/>
      <c r="M265" s="12"/>
      <c r="N265" s="11"/>
      <c r="O265" s="12"/>
      <c r="P265" s="12"/>
      <c r="Q265" s="11"/>
      <c r="R265" s="15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5">
      <c r="A266" s="10"/>
      <c r="B266" s="11"/>
      <c r="C266" s="11"/>
      <c r="D266" s="11"/>
      <c r="E266" s="11"/>
      <c r="F266" s="12"/>
      <c r="G266" s="12"/>
      <c r="H266" s="12"/>
      <c r="I266" s="11"/>
      <c r="J266" s="11"/>
      <c r="K266" s="11"/>
      <c r="L266" s="11"/>
      <c r="M266" s="12"/>
      <c r="N266" s="11"/>
      <c r="O266" s="12"/>
      <c r="P266" s="12"/>
      <c r="Q266" s="11"/>
      <c r="R266" s="15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5">
      <c r="A267" s="10"/>
      <c r="B267" s="11"/>
      <c r="C267" s="11"/>
      <c r="D267" s="11"/>
      <c r="E267" s="11"/>
      <c r="F267" s="12"/>
      <c r="G267" s="12"/>
      <c r="H267" s="12"/>
      <c r="I267" s="11"/>
      <c r="J267" s="11"/>
      <c r="K267" s="11"/>
      <c r="L267" s="11"/>
      <c r="M267" s="12"/>
      <c r="N267" s="11"/>
      <c r="O267" s="12"/>
      <c r="P267" s="12"/>
      <c r="Q267" s="11"/>
      <c r="R267" s="15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5">
      <c r="A268" s="10"/>
      <c r="B268" s="11"/>
      <c r="C268" s="11"/>
      <c r="D268" s="11"/>
      <c r="E268" s="11"/>
      <c r="F268" s="12"/>
      <c r="G268" s="12"/>
      <c r="H268" s="12"/>
      <c r="I268" s="11"/>
      <c r="J268" s="11"/>
      <c r="K268" s="11"/>
      <c r="L268" s="11"/>
      <c r="M268" s="12"/>
      <c r="N268" s="11"/>
      <c r="O268" s="12"/>
      <c r="P268" s="12"/>
      <c r="Q268" s="11"/>
      <c r="R268" s="15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5">
      <c r="A269" s="10"/>
      <c r="B269" s="11"/>
      <c r="C269" s="11"/>
      <c r="D269" s="11"/>
      <c r="E269" s="11"/>
      <c r="F269" s="12"/>
      <c r="G269" s="12"/>
      <c r="H269" s="12"/>
      <c r="I269" s="11"/>
      <c r="J269" s="11"/>
      <c r="K269" s="11"/>
      <c r="L269" s="11"/>
      <c r="M269" s="12"/>
      <c r="N269" s="11"/>
      <c r="O269" s="12"/>
      <c r="P269" s="12"/>
      <c r="Q269" s="11"/>
      <c r="R269" s="15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5">
      <c r="A270" s="10"/>
      <c r="B270" s="11"/>
      <c r="C270" s="11"/>
      <c r="D270" s="11"/>
      <c r="E270" s="11"/>
      <c r="F270" s="12"/>
      <c r="G270" s="12"/>
      <c r="H270" s="12"/>
      <c r="I270" s="11"/>
      <c r="J270" s="11"/>
      <c r="K270" s="11"/>
      <c r="L270" s="11"/>
      <c r="M270" s="12"/>
      <c r="N270" s="11"/>
      <c r="O270" s="12"/>
      <c r="P270" s="12"/>
      <c r="Q270" s="11"/>
      <c r="R270" s="15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5">
      <c r="A271" s="10"/>
      <c r="B271" s="11"/>
      <c r="C271" s="11"/>
      <c r="D271" s="11"/>
      <c r="E271" s="11"/>
      <c r="F271" s="12"/>
      <c r="G271" s="12"/>
      <c r="H271" s="12"/>
      <c r="I271" s="11"/>
      <c r="J271" s="11"/>
      <c r="K271" s="11"/>
      <c r="L271" s="11"/>
      <c r="M271" s="12"/>
      <c r="N271" s="11"/>
      <c r="O271" s="12"/>
      <c r="P271" s="12"/>
      <c r="Q271" s="11"/>
      <c r="R271" s="15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5">
      <c r="A272" s="10"/>
      <c r="B272" s="11"/>
      <c r="C272" s="11"/>
      <c r="D272" s="11"/>
      <c r="E272" s="11"/>
      <c r="F272" s="12"/>
      <c r="G272" s="12"/>
      <c r="H272" s="12"/>
      <c r="I272" s="11"/>
      <c r="J272" s="11"/>
      <c r="K272" s="11"/>
      <c r="L272" s="11"/>
      <c r="M272" s="12"/>
      <c r="N272" s="11"/>
      <c r="O272" s="12"/>
      <c r="P272" s="12"/>
      <c r="Q272" s="11"/>
      <c r="R272" s="15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5">
      <c r="A273" s="10"/>
      <c r="B273" s="11"/>
      <c r="C273" s="11"/>
      <c r="D273" s="11"/>
      <c r="E273" s="11"/>
      <c r="F273" s="12"/>
      <c r="G273" s="12"/>
      <c r="H273" s="12"/>
      <c r="I273" s="11"/>
      <c r="J273" s="11"/>
      <c r="K273" s="11"/>
      <c r="L273" s="11"/>
      <c r="M273" s="12"/>
      <c r="N273" s="11"/>
      <c r="O273" s="12"/>
      <c r="P273" s="12"/>
      <c r="Q273" s="11"/>
      <c r="R273" s="15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5">
      <c r="A274" s="10"/>
      <c r="B274" s="11"/>
      <c r="C274" s="11"/>
      <c r="D274" s="11"/>
      <c r="E274" s="11"/>
      <c r="F274" s="12"/>
      <c r="G274" s="12"/>
      <c r="H274" s="12"/>
      <c r="I274" s="11"/>
      <c r="J274" s="11"/>
      <c r="K274" s="11"/>
      <c r="L274" s="11"/>
      <c r="M274" s="12"/>
      <c r="N274" s="11"/>
      <c r="O274" s="12"/>
      <c r="P274" s="12"/>
      <c r="Q274" s="11"/>
      <c r="R274" s="15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5">
      <c r="A275" s="10"/>
      <c r="B275" s="11"/>
      <c r="C275" s="11"/>
      <c r="D275" s="11"/>
      <c r="E275" s="11"/>
      <c r="F275" s="12"/>
      <c r="G275" s="12"/>
      <c r="H275" s="12"/>
      <c r="I275" s="11"/>
      <c r="J275" s="11"/>
      <c r="K275" s="11"/>
      <c r="L275" s="11"/>
      <c r="M275" s="12"/>
      <c r="N275" s="11"/>
      <c r="O275" s="12"/>
      <c r="P275" s="12"/>
      <c r="Q275" s="11"/>
      <c r="R275" s="15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5">
      <c r="A276" s="10"/>
      <c r="B276" s="11"/>
      <c r="C276" s="11"/>
      <c r="D276" s="11"/>
      <c r="E276" s="11"/>
      <c r="F276" s="12"/>
      <c r="G276" s="12"/>
      <c r="H276" s="12"/>
      <c r="I276" s="11"/>
      <c r="J276" s="11"/>
      <c r="K276" s="11"/>
      <c r="L276" s="11"/>
      <c r="M276" s="12"/>
      <c r="N276" s="11"/>
      <c r="O276" s="12"/>
      <c r="P276" s="12"/>
      <c r="Q276" s="11"/>
      <c r="R276" s="15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5">
      <c r="A277" s="10"/>
      <c r="B277" s="11"/>
      <c r="C277" s="11"/>
      <c r="D277" s="11"/>
      <c r="E277" s="11"/>
      <c r="F277" s="12"/>
      <c r="G277" s="12"/>
      <c r="H277" s="12"/>
      <c r="I277" s="11"/>
      <c r="J277" s="11"/>
      <c r="K277" s="11"/>
      <c r="L277" s="11"/>
      <c r="M277" s="12"/>
      <c r="N277" s="11"/>
      <c r="O277" s="12"/>
      <c r="P277" s="12"/>
      <c r="Q277" s="11"/>
      <c r="R277" s="15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5">
      <c r="A278" s="10"/>
      <c r="B278" s="11"/>
      <c r="C278" s="11"/>
      <c r="D278" s="11"/>
      <c r="E278" s="11"/>
      <c r="F278" s="12"/>
      <c r="G278" s="12"/>
      <c r="H278" s="12"/>
      <c r="I278" s="11"/>
      <c r="J278" s="11"/>
      <c r="K278" s="11"/>
      <c r="L278" s="11"/>
      <c r="M278" s="12"/>
      <c r="N278" s="11"/>
      <c r="O278" s="12"/>
      <c r="P278" s="12"/>
      <c r="Q278" s="11"/>
      <c r="R278" s="15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5">
      <c r="A279" s="10"/>
      <c r="B279" s="11"/>
      <c r="C279" s="11"/>
      <c r="D279" s="11"/>
      <c r="E279" s="11"/>
      <c r="F279" s="12"/>
      <c r="G279" s="12"/>
      <c r="H279" s="12"/>
      <c r="I279" s="11"/>
      <c r="J279" s="11"/>
      <c r="K279" s="11"/>
      <c r="L279" s="11"/>
      <c r="M279" s="12"/>
      <c r="N279" s="11"/>
      <c r="O279" s="12"/>
      <c r="P279" s="12"/>
      <c r="Q279" s="11"/>
      <c r="R279" s="15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5">
      <c r="A280" s="10"/>
      <c r="B280" s="11"/>
      <c r="C280" s="11"/>
      <c r="D280" s="11"/>
      <c r="E280" s="11"/>
      <c r="F280" s="12"/>
      <c r="G280" s="12"/>
      <c r="H280" s="12"/>
      <c r="I280" s="11"/>
      <c r="J280" s="11"/>
      <c r="K280" s="11"/>
      <c r="L280" s="11"/>
      <c r="M280" s="12"/>
      <c r="N280" s="11"/>
      <c r="O280" s="12"/>
      <c r="P280" s="12"/>
      <c r="Q280" s="11"/>
      <c r="R280" s="15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5">
      <c r="A281" s="10"/>
      <c r="B281" s="11"/>
      <c r="C281" s="11"/>
      <c r="D281" s="11"/>
      <c r="E281" s="11"/>
      <c r="F281" s="12"/>
      <c r="G281" s="12"/>
      <c r="H281" s="12"/>
      <c r="I281" s="11"/>
      <c r="J281" s="11"/>
      <c r="K281" s="11"/>
      <c r="L281" s="11"/>
      <c r="M281" s="12"/>
      <c r="N281" s="11"/>
      <c r="O281" s="12"/>
      <c r="P281" s="12"/>
      <c r="Q281" s="11"/>
      <c r="R281" s="15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5">
      <c r="A282" s="10"/>
      <c r="B282" s="11"/>
      <c r="C282" s="11"/>
      <c r="D282" s="11"/>
      <c r="E282" s="11"/>
      <c r="F282" s="12"/>
      <c r="G282" s="12"/>
      <c r="H282" s="12"/>
      <c r="I282" s="11"/>
      <c r="J282" s="11"/>
      <c r="K282" s="11"/>
      <c r="L282" s="11"/>
      <c r="M282" s="12"/>
      <c r="N282" s="11"/>
      <c r="O282" s="12"/>
      <c r="P282" s="12"/>
      <c r="Q282" s="11"/>
      <c r="R282" s="15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5">
      <c r="A283" s="10"/>
      <c r="B283" s="11"/>
      <c r="C283" s="11"/>
      <c r="D283" s="11"/>
      <c r="E283" s="11"/>
      <c r="F283" s="12"/>
      <c r="G283" s="12"/>
      <c r="H283" s="12"/>
      <c r="I283" s="11"/>
      <c r="J283" s="11"/>
      <c r="K283" s="11"/>
      <c r="L283" s="11"/>
      <c r="M283" s="12"/>
      <c r="N283" s="11"/>
      <c r="O283" s="12"/>
      <c r="P283" s="12"/>
      <c r="Q283" s="11"/>
      <c r="R283" s="15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5">
      <c r="A284" s="10"/>
      <c r="B284" s="11"/>
      <c r="C284" s="11"/>
      <c r="D284" s="11"/>
      <c r="E284" s="11"/>
      <c r="F284" s="12"/>
      <c r="G284" s="12"/>
      <c r="H284" s="12"/>
      <c r="I284" s="11"/>
      <c r="J284" s="11"/>
      <c r="K284" s="11"/>
      <c r="L284" s="11"/>
      <c r="M284" s="12"/>
      <c r="N284" s="11"/>
      <c r="O284" s="12"/>
      <c r="P284" s="12"/>
      <c r="Q284" s="11"/>
      <c r="R284" s="15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5">
      <c r="A285" s="10"/>
      <c r="B285" s="11"/>
      <c r="C285" s="11"/>
      <c r="D285" s="11"/>
      <c r="E285" s="11"/>
      <c r="F285" s="12"/>
      <c r="G285" s="12"/>
      <c r="H285" s="12"/>
      <c r="I285" s="11"/>
      <c r="J285" s="11"/>
      <c r="K285" s="11"/>
      <c r="L285" s="11"/>
      <c r="M285" s="12"/>
      <c r="N285" s="11"/>
      <c r="O285" s="12"/>
      <c r="P285" s="12"/>
      <c r="Q285" s="11"/>
      <c r="R285" s="15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5">
      <c r="A286" s="10"/>
      <c r="B286" s="11"/>
      <c r="C286" s="11"/>
      <c r="D286" s="11"/>
      <c r="E286" s="11"/>
      <c r="F286" s="12"/>
      <c r="G286" s="12"/>
      <c r="H286" s="12"/>
      <c r="I286" s="11"/>
      <c r="J286" s="11"/>
      <c r="K286" s="11"/>
      <c r="L286" s="11"/>
      <c r="M286" s="12"/>
      <c r="N286" s="11"/>
      <c r="O286" s="12"/>
      <c r="P286" s="12"/>
      <c r="Q286" s="11"/>
      <c r="R286" s="15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5">
      <c r="A287" s="10"/>
      <c r="B287" s="11"/>
      <c r="C287" s="11"/>
      <c r="D287" s="11"/>
      <c r="E287" s="11"/>
      <c r="F287" s="12"/>
      <c r="G287" s="12"/>
      <c r="H287" s="12"/>
      <c r="I287" s="11"/>
      <c r="J287" s="11"/>
      <c r="K287" s="11"/>
      <c r="L287" s="11"/>
      <c r="M287" s="12"/>
      <c r="N287" s="11"/>
      <c r="O287" s="12"/>
      <c r="P287" s="12"/>
      <c r="Q287" s="11"/>
      <c r="R287" s="15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5">
      <c r="A288" s="10"/>
      <c r="B288" s="11"/>
      <c r="C288" s="11"/>
      <c r="D288" s="11"/>
      <c r="E288" s="11"/>
      <c r="F288" s="12"/>
      <c r="G288" s="12"/>
      <c r="H288" s="12"/>
      <c r="I288" s="11"/>
      <c r="J288" s="11"/>
      <c r="K288" s="11"/>
      <c r="L288" s="11"/>
      <c r="M288" s="12"/>
      <c r="N288" s="11"/>
      <c r="O288" s="12"/>
      <c r="P288" s="12"/>
      <c r="Q288" s="11"/>
      <c r="R288" s="15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5">
      <c r="A289" s="10"/>
      <c r="B289" s="11"/>
      <c r="C289" s="11"/>
      <c r="D289" s="11"/>
      <c r="E289" s="11"/>
      <c r="F289" s="12"/>
      <c r="G289" s="12"/>
      <c r="H289" s="12"/>
      <c r="I289" s="11"/>
      <c r="J289" s="11"/>
      <c r="K289" s="11"/>
      <c r="L289" s="11"/>
      <c r="M289" s="12"/>
      <c r="N289" s="11"/>
      <c r="O289" s="12"/>
      <c r="P289" s="12"/>
      <c r="Q289" s="11"/>
      <c r="R289" s="15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5">
      <c r="A290" s="10"/>
      <c r="B290" s="11"/>
      <c r="C290" s="11"/>
      <c r="D290" s="11"/>
      <c r="E290" s="11"/>
      <c r="F290" s="12"/>
      <c r="G290" s="12"/>
      <c r="H290" s="12"/>
      <c r="I290" s="11"/>
      <c r="J290" s="11"/>
      <c r="K290" s="11"/>
      <c r="L290" s="11"/>
      <c r="M290" s="12"/>
      <c r="N290" s="11"/>
      <c r="O290" s="12"/>
      <c r="P290" s="12"/>
      <c r="Q290" s="11"/>
      <c r="R290" s="15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5">
      <c r="A291" s="10"/>
      <c r="B291" s="11"/>
      <c r="C291" s="11"/>
      <c r="D291" s="11"/>
      <c r="E291" s="11"/>
      <c r="F291" s="12"/>
      <c r="G291" s="12"/>
      <c r="H291" s="12"/>
      <c r="I291" s="11"/>
      <c r="J291" s="11"/>
      <c r="K291" s="11"/>
      <c r="L291" s="11"/>
      <c r="M291" s="12"/>
      <c r="N291" s="11"/>
      <c r="O291" s="12"/>
      <c r="P291" s="12"/>
      <c r="Q291" s="11"/>
      <c r="R291" s="15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5">
      <c r="A292" s="10"/>
      <c r="B292" s="11"/>
      <c r="C292" s="11"/>
      <c r="D292" s="11"/>
      <c r="E292" s="11"/>
      <c r="F292" s="12"/>
      <c r="G292" s="12"/>
      <c r="H292" s="12"/>
      <c r="I292" s="11"/>
      <c r="J292" s="11"/>
      <c r="K292" s="11"/>
      <c r="L292" s="11"/>
      <c r="M292" s="12"/>
      <c r="N292" s="11"/>
      <c r="O292" s="12"/>
      <c r="P292" s="12"/>
      <c r="Q292" s="11"/>
      <c r="R292" s="15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5">
      <c r="A293" s="10"/>
      <c r="B293" s="11"/>
      <c r="C293" s="11"/>
      <c r="D293" s="11"/>
      <c r="E293" s="11"/>
      <c r="F293" s="12"/>
      <c r="G293" s="12"/>
      <c r="H293" s="12"/>
      <c r="I293" s="11"/>
      <c r="J293" s="11"/>
      <c r="K293" s="11"/>
      <c r="L293" s="11"/>
      <c r="M293" s="12"/>
      <c r="N293" s="11"/>
      <c r="O293" s="12"/>
      <c r="P293" s="12"/>
      <c r="Q293" s="11"/>
      <c r="R293" s="15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5">
      <c r="A294" s="10"/>
      <c r="B294" s="11"/>
      <c r="C294" s="11"/>
      <c r="D294" s="11"/>
      <c r="E294" s="11"/>
      <c r="F294" s="12"/>
      <c r="G294" s="12"/>
      <c r="H294" s="12"/>
      <c r="I294" s="11"/>
      <c r="J294" s="11"/>
      <c r="K294" s="11"/>
      <c r="L294" s="11"/>
      <c r="M294" s="12"/>
      <c r="N294" s="11"/>
      <c r="O294" s="12"/>
      <c r="P294" s="12"/>
      <c r="Q294" s="11"/>
      <c r="R294" s="15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5">
      <c r="A295" s="10"/>
      <c r="B295" s="11"/>
      <c r="C295" s="11"/>
      <c r="D295" s="11"/>
      <c r="E295" s="11"/>
      <c r="F295" s="12"/>
      <c r="G295" s="12"/>
      <c r="H295" s="12"/>
      <c r="I295" s="11"/>
      <c r="J295" s="11"/>
      <c r="K295" s="11"/>
      <c r="L295" s="11"/>
      <c r="M295" s="12"/>
      <c r="N295" s="11"/>
      <c r="O295" s="12"/>
      <c r="P295" s="12"/>
      <c r="Q295" s="11"/>
      <c r="R295" s="15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5">
      <c r="A296" s="10"/>
      <c r="B296" s="11"/>
      <c r="C296" s="11"/>
      <c r="D296" s="11"/>
      <c r="E296" s="11"/>
      <c r="F296" s="12"/>
      <c r="G296" s="12"/>
      <c r="H296" s="12"/>
      <c r="I296" s="11"/>
      <c r="J296" s="11"/>
      <c r="K296" s="11"/>
      <c r="L296" s="11"/>
      <c r="M296" s="12"/>
      <c r="N296" s="11"/>
      <c r="O296" s="12"/>
      <c r="P296" s="12"/>
      <c r="Q296" s="11"/>
      <c r="R296" s="15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5">
      <c r="A297" s="10"/>
      <c r="B297" s="11"/>
      <c r="C297" s="11"/>
      <c r="D297" s="11"/>
      <c r="E297" s="11"/>
      <c r="F297" s="12"/>
      <c r="G297" s="12"/>
      <c r="H297" s="12"/>
      <c r="I297" s="11"/>
      <c r="J297" s="11"/>
      <c r="K297" s="11"/>
      <c r="L297" s="11"/>
      <c r="M297" s="12"/>
      <c r="N297" s="11"/>
      <c r="O297" s="12"/>
      <c r="P297" s="12"/>
      <c r="Q297" s="11"/>
      <c r="R297" s="15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5">
      <c r="A298" s="10"/>
      <c r="B298" s="11"/>
      <c r="C298" s="11"/>
      <c r="D298" s="11"/>
      <c r="E298" s="11"/>
      <c r="F298" s="12"/>
      <c r="G298" s="12"/>
      <c r="H298" s="12"/>
      <c r="I298" s="11"/>
      <c r="J298" s="11"/>
      <c r="K298" s="11"/>
      <c r="L298" s="11"/>
      <c r="M298" s="12"/>
      <c r="N298" s="11"/>
      <c r="O298" s="12"/>
      <c r="P298" s="12"/>
      <c r="Q298" s="11"/>
      <c r="R298" s="15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5">
      <c r="A299" s="10"/>
      <c r="B299" s="11"/>
      <c r="C299" s="11"/>
      <c r="D299" s="11"/>
      <c r="E299" s="11"/>
      <c r="F299" s="12"/>
      <c r="G299" s="12"/>
      <c r="H299" s="12"/>
      <c r="I299" s="11"/>
      <c r="J299" s="11"/>
      <c r="K299" s="11"/>
      <c r="L299" s="11"/>
      <c r="M299" s="12"/>
      <c r="N299" s="11"/>
      <c r="O299" s="12"/>
      <c r="P299" s="12"/>
      <c r="Q299" s="11"/>
      <c r="R299" s="15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5">
      <c r="A300" s="10"/>
      <c r="B300" s="11"/>
      <c r="C300" s="11"/>
      <c r="D300" s="11"/>
      <c r="E300" s="11"/>
      <c r="F300" s="12"/>
      <c r="G300" s="12"/>
      <c r="H300" s="12"/>
      <c r="I300" s="11"/>
      <c r="J300" s="11"/>
      <c r="K300" s="11"/>
      <c r="L300" s="11"/>
      <c r="M300" s="12"/>
      <c r="N300" s="11"/>
      <c r="O300" s="12"/>
      <c r="P300" s="12"/>
      <c r="Q300" s="11"/>
      <c r="R300" s="15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5">
      <c r="A301" s="10"/>
      <c r="B301" s="11"/>
      <c r="C301" s="11"/>
      <c r="D301" s="11"/>
      <c r="E301" s="11"/>
      <c r="F301" s="12"/>
      <c r="G301" s="12"/>
      <c r="H301" s="12"/>
      <c r="I301" s="11"/>
      <c r="J301" s="11"/>
      <c r="K301" s="11"/>
      <c r="L301" s="11"/>
      <c r="M301" s="12"/>
      <c r="N301" s="11"/>
      <c r="O301" s="12"/>
      <c r="P301" s="12"/>
      <c r="Q301" s="11"/>
      <c r="R301" s="15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5">
      <c r="A302" s="10"/>
      <c r="B302" s="11"/>
      <c r="C302" s="11"/>
      <c r="D302" s="11"/>
      <c r="E302" s="11"/>
      <c r="F302" s="12"/>
      <c r="G302" s="12"/>
      <c r="H302" s="12"/>
      <c r="I302" s="11"/>
      <c r="J302" s="11"/>
      <c r="K302" s="11"/>
      <c r="L302" s="11"/>
      <c r="M302" s="12"/>
      <c r="N302" s="11"/>
      <c r="O302" s="12"/>
      <c r="P302" s="12"/>
      <c r="Q302" s="11"/>
      <c r="R302" s="15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5">
      <c r="A303" s="10"/>
      <c r="B303" s="11"/>
      <c r="C303" s="11"/>
      <c r="D303" s="11"/>
      <c r="E303" s="11"/>
      <c r="F303" s="12"/>
      <c r="G303" s="12"/>
      <c r="H303" s="12"/>
      <c r="I303" s="11"/>
      <c r="J303" s="11"/>
      <c r="K303" s="11"/>
      <c r="L303" s="11"/>
      <c r="M303" s="12"/>
      <c r="N303" s="11"/>
      <c r="O303" s="12"/>
      <c r="P303" s="12"/>
      <c r="Q303" s="11"/>
      <c r="R303" s="15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5">
      <c r="A304" s="10"/>
      <c r="B304" s="11"/>
      <c r="C304" s="11"/>
      <c r="D304" s="11"/>
      <c r="E304" s="11"/>
      <c r="F304" s="12"/>
      <c r="G304" s="12"/>
      <c r="H304" s="12"/>
      <c r="I304" s="11"/>
      <c r="J304" s="11"/>
      <c r="K304" s="11"/>
      <c r="L304" s="11"/>
      <c r="M304" s="12"/>
      <c r="N304" s="11"/>
      <c r="O304" s="12"/>
      <c r="P304" s="12"/>
      <c r="Q304" s="11"/>
      <c r="R304" s="15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5">
      <c r="A305" s="10"/>
      <c r="B305" s="11"/>
      <c r="C305" s="11"/>
      <c r="D305" s="11"/>
      <c r="E305" s="11"/>
      <c r="F305" s="12"/>
      <c r="G305" s="12"/>
      <c r="H305" s="12"/>
      <c r="I305" s="11"/>
      <c r="J305" s="11"/>
      <c r="K305" s="11"/>
      <c r="L305" s="11"/>
      <c r="M305" s="12"/>
      <c r="N305" s="11"/>
      <c r="O305" s="12"/>
      <c r="P305" s="12"/>
      <c r="Q305" s="11"/>
      <c r="R305" s="15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5">
      <c r="A306" s="10"/>
      <c r="B306" s="11"/>
      <c r="C306" s="11"/>
      <c r="D306" s="11"/>
      <c r="E306" s="11"/>
      <c r="F306" s="12"/>
      <c r="G306" s="12"/>
      <c r="H306" s="12"/>
      <c r="I306" s="11"/>
      <c r="J306" s="11"/>
      <c r="K306" s="11"/>
      <c r="L306" s="11"/>
      <c r="M306" s="12"/>
      <c r="N306" s="11"/>
      <c r="O306" s="12"/>
      <c r="P306" s="12"/>
      <c r="Q306" s="11"/>
      <c r="R306" s="15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5">
      <c r="A307" s="10"/>
      <c r="B307" s="11"/>
      <c r="C307" s="11"/>
      <c r="D307" s="11"/>
      <c r="E307" s="11"/>
      <c r="F307" s="12"/>
      <c r="G307" s="12"/>
      <c r="H307" s="12"/>
      <c r="I307" s="11"/>
      <c r="J307" s="11"/>
      <c r="K307" s="11"/>
      <c r="L307" s="11"/>
      <c r="M307" s="12"/>
      <c r="N307" s="11"/>
      <c r="O307" s="12"/>
      <c r="P307" s="12"/>
      <c r="Q307" s="11"/>
      <c r="R307" s="15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5">
      <c r="A308" s="10"/>
      <c r="B308" s="11"/>
      <c r="C308" s="11"/>
      <c r="D308" s="11"/>
      <c r="E308" s="11"/>
      <c r="F308" s="12"/>
      <c r="G308" s="12"/>
      <c r="H308" s="12"/>
      <c r="I308" s="11"/>
      <c r="J308" s="11"/>
      <c r="K308" s="11"/>
      <c r="L308" s="11"/>
      <c r="M308" s="12"/>
      <c r="N308" s="11"/>
      <c r="O308" s="12"/>
      <c r="P308" s="12"/>
      <c r="Q308" s="11"/>
      <c r="R308" s="15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5">
      <c r="A309" s="10"/>
      <c r="B309" s="11"/>
      <c r="C309" s="11"/>
      <c r="D309" s="11"/>
      <c r="E309" s="11"/>
      <c r="F309" s="12"/>
      <c r="G309" s="12"/>
      <c r="H309" s="12"/>
      <c r="I309" s="11"/>
      <c r="J309" s="11"/>
      <c r="K309" s="11"/>
      <c r="L309" s="11"/>
      <c r="M309" s="12"/>
      <c r="N309" s="11"/>
      <c r="O309" s="12"/>
      <c r="P309" s="12"/>
      <c r="Q309" s="11"/>
      <c r="R309" s="15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5">
      <c r="A310" s="10"/>
      <c r="B310" s="11"/>
      <c r="C310" s="11"/>
      <c r="D310" s="11"/>
      <c r="E310" s="11"/>
      <c r="F310" s="12"/>
      <c r="G310" s="12"/>
      <c r="H310" s="12"/>
      <c r="I310" s="11"/>
      <c r="J310" s="11"/>
      <c r="K310" s="11"/>
      <c r="L310" s="11"/>
      <c r="M310" s="12"/>
      <c r="N310" s="11"/>
      <c r="O310" s="12"/>
      <c r="P310" s="12"/>
      <c r="Q310" s="11"/>
      <c r="R310" s="15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5">
      <c r="A311" s="10"/>
      <c r="B311" s="11"/>
      <c r="C311" s="11"/>
      <c r="D311" s="11"/>
      <c r="E311" s="11"/>
      <c r="F311" s="12"/>
      <c r="G311" s="12"/>
      <c r="H311" s="12"/>
      <c r="I311" s="11"/>
      <c r="J311" s="11"/>
      <c r="K311" s="11"/>
      <c r="L311" s="11"/>
      <c r="M311" s="12"/>
      <c r="N311" s="11"/>
      <c r="O311" s="12"/>
      <c r="P311" s="12"/>
      <c r="Q311" s="11"/>
      <c r="R311" s="15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5">
      <c r="A312" s="10"/>
      <c r="B312" s="11"/>
      <c r="C312" s="11"/>
      <c r="D312" s="11"/>
      <c r="E312" s="11"/>
      <c r="F312" s="12"/>
      <c r="G312" s="12"/>
      <c r="H312" s="12"/>
      <c r="I312" s="11"/>
      <c r="J312" s="11"/>
      <c r="K312" s="11"/>
      <c r="L312" s="11"/>
      <c r="M312" s="12"/>
      <c r="N312" s="11"/>
      <c r="O312" s="12"/>
      <c r="P312" s="12"/>
      <c r="Q312" s="11"/>
      <c r="R312" s="15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5">
      <c r="A313" s="10"/>
      <c r="B313" s="11"/>
      <c r="C313" s="11"/>
      <c r="D313" s="11"/>
      <c r="E313" s="11"/>
      <c r="F313" s="12"/>
      <c r="G313" s="12"/>
      <c r="H313" s="12"/>
      <c r="I313" s="11"/>
      <c r="J313" s="11"/>
      <c r="K313" s="11"/>
      <c r="L313" s="11"/>
      <c r="M313" s="12"/>
      <c r="N313" s="11"/>
      <c r="O313" s="12"/>
      <c r="P313" s="12"/>
      <c r="Q313" s="11"/>
      <c r="R313" s="15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5">
      <c r="A314" s="10"/>
      <c r="B314" s="11"/>
      <c r="C314" s="11"/>
      <c r="D314" s="11"/>
      <c r="E314" s="11"/>
      <c r="F314" s="12"/>
      <c r="G314" s="12"/>
      <c r="H314" s="12"/>
      <c r="I314" s="11"/>
      <c r="J314" s="11"/>
      <c r="K314" s="11"/>
      <c r="L314" s="11"/>
      <c r="M314" s="12"/>
      <c r="N314" s="11"/>
      <c r="O314" s="12"/>
      <c r="P314" s="12"/>
      <c r="Q314" s="11"/>
      <c r="R314" s="15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5">
      <c r="A315" s="10"/>
      <c r="B315" s="11"/>
      <c r="C315" s="11"/>
      <c r="D315" s="11"/>
      <c r="E315" s="11"/>
      <c r="F315" s="12"/>
      <c r="G315" s="12"/>
      <c r="H315" s="12"/>
      <c r="I315" s="11"/>
      <c r="J315" s="11"/>
      <c r="K315" s="11"/>
      <c r="L315" s="11"/>
      <c r="M315" s="12"/>
      <c r="N315" s="11"/>
      <c r="O315" s="12"/>
      <c r="P315" s="12"/>
      <c r="Q315" s="11"/>
      <c r="R315" s="15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5">
      <c r="A316" s="10"/>
      <c r="B316" s="11"/>
      <c r="C316" s="11"/>
      <c r="D316" s="11"/>
      <c r="E316" s="11"/>
      <c r="F316" s="12"/>
      <c r="G316" s="12"/>
      <c r="H316" s="12"/>
      <c r="I316" s="11"/>
      <c r="J316" s="11"/>
      <c r="K316" s="11"/>
      <c r="L316" s="11"/>
      <c r="M316" s="12"/>
      <c r="N316" s="11"/>
      <c r="O316" s="12"/>
      <c r="P316" s="12"/>
      <c r="Q316" s="11"/>
      <c r="R316" s="15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5">
      <c r="A317" s="10"/>
      <c r="B317" s="11"/>
      <c r="C317" s="11"/>
      <c r="D317" s="11"/>
      <c r="E317" s="11"/>
      <c r="F317" s="12"/>
      <c r="G317" s="12"/>
      <c r="H317" s="12"/>
      <c r="I317" s="11"/>
      <c r="J317" s="11"/>
      <c r="K317" s="11"/>
      <c r="L317" s="11"/>
      <c r="M317" s="12"/>
      <c r="N317" s="11"/>
      <c r="O317" s="12"/>
      <c r="P317" s="12"/>
      <c r="Q317" s="11"/>
      <c r="R317" s="15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5">
      <c r="A318" s="10"/>
      <c r="B318" s="11"/>
      <c r="C318" s="11"/>
      <c r="D318" s="11"/>
      <c r="E318" s="11"/>
      <c r="F318" s="12"/>
      <c r="G318" s="12"/>
      <c r="H318" s="12"/>
      <c r="I318" s="11"/>
      <c r="J318" s="11"/>
      <c r="K318" s="11"/>
      <c r="L318" s="11"/>
      <c r="M318" s="12"/>
      <c r="N318" s="11"/>
      <c r="O318" s="12"/>
      <c r="P318" s="12"/>
      <c r="Q318" s="11"/>
      <c r="R318" s="15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5">
      <c r="A319" s="10"/>
      <c r="B319" s="11"/>
      <c r="C319" s="11"/>
      <c r="D319" s="11"/>
      <c r="E319" s="11"/>
      <c r="F319" s="12"/>
      <c r="G319" s="12"/>
      <c r="H319" s="12"/>
      <c r="I319" s="11"/>
      <c r="J319" s="11"/>
      <c r="K319" s="11"/>
      <c r="L319" s="11"/>
      <c r="M319" s="12"/>
      <c r="N319" s="11"/>
      <c r="O319" s="12"/>
      <c r="P319" s="12"/>
      <c r="Q319" s="11"/>
      <c r="R319" s="15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5">
      <c r="A320" s="10"/>
      <c r="B320" s="11"/>
      <c r="C320" s="11"/>
      <c r="D320" s="11"/>
      <c r="E320" s="11"/>
      <c r="F320" s="12"/>
      <c r="G320" s="12"/>
      <c r="H320" s="12"/>
      <c r="I320" s="11"/>
      <c r="J320" s="11"/>
      <c r="K320" s="11"/>
      <c r="L320" s="11"/>
      <c r="M320" s="12"/>
      <c r="N320" s="11"/>
      <c r="O320" s="12"/>
      <c r="P320" s="12"/>
      <c r="Q320" s="11"/>
      <c r="R320" s="15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5">
      <c r="A321" s="10"/>
      <c r="B321" s="11"/>
      <c r="C321" s="11"/>
      <c r="D321" s="11"/>
      <c r="E321" s="11"/>
      <c r="F321" s="12"/>
      <c r="G321" s="12"/>
      <c r="H321" s="12"/>
      <c r="I321" s="11"/>
      <c r="J321" s="11"/>
      <c r="K321" s="11"/>
      <c r="L321" s="11"/>
      <c r="M321" s="12"/>
      <c r="N321" s="11"/>
      <c r="O321" s="12"/>
      <c r="P321" s="12"/>
      <c r="Q321" s="11"/>
      <c r="R321" s="15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5">
      <c r="A322" s="10"/>
      <c r="B322" s="11"/>
      <c r="C322" s="11"/>
      <c r="D322" s="11"/>
      <c r="E322" s="11"/>
      <c r="F322" s="12"/>
      <c r="G322" s="12"/>
      <c r="H322" s="12"/>
      <c r="I322" s="11"/>
      <c r="J322" s="11"/>
      <c r="K322" s="11"/>
      <c r="L322" s="11"/>
      <c r="M322" s="12"/>
      <c r="N322" s="11"/>
      <c r="O322" s="12"/>
      <c r="P322" s="12"/>
      <c r="Q322" s="11"/>
      <c r="R322" s="15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5">
      <c r="A323" s="10"/>
      <c r="B323" s="11"/>
      <c r="C323" s="11"/>
      <c r="D323" s="11"/>
      <c r="E323" s="11"/>
      <c r="F323" s="12"/>
      <c r="G323" s="12"/>
      <c r="H323" s="12"/>
      <c r="I323" s="11"/>
      <c r="J323" s="11"/>
      <c r="K323" s="11"/>
      <c r="L323" s="11"/>
      <c r="M323" s="12"/>
      <c r="N323" s="11"/>
      <c r="O323" s="12"/>
      <c r="P323" s="12"/>
      <c r="Q323" s="11"/>
      <c r="R323" s="15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5">
      <c r="A324" s="10"/>
      <c r="B324" s="11"/>
      <c r="C324" s="11"/>
      <c r="D324" s="11"/>
      <c r="E324" s="11"/>
      <c r="F324" s="12"/>
      <c r="G324" s="12"/>
      <c r="H324" s="12"/>
      <c r="I324" s="11"/>
      <c r="J324" s="11"/>
      <c r="K324" s="11"/>
      <c r="L324" s="11"/>
      <c r="M324" s="12"/>
      <c r="N324" s="11"/>
      <c r="O324" s="12"/>
      <c r="P324" s="12"/>
      <c r="Q324" s="11"/>
      <c r="R324" s="15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5">
      <c r="A325" s="10"/>
      <c r="B325" s="11"/>
      <c r="C325" s="11"/>
      <c r="D325" s="11"/>
      <c r="E325" s="11"/>
      <c r="F325" s="12"/>
      <c r="G325" s="12"/>
      <c r="H325" s="12"/>
      <c r="I325" s="11"/>
      <c r="J325" s="11"/>
      <c r="K325" s="11"/>
      <c r="L325" s="11"/>
      <c r="M325" s="12"/>
      <c r="N325" s="11"/>
      <c r="O325" s="12"/>
      <c r="P325" s="12"/>
      <c r="Q325" s="11"/>
      <c r="R325" s="15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5">
      <c r="A326" s="10"/>
      <c r="B326" s="11"/>
      <c r="C326" s="11"/>
      <c r="D326" s="11"/>
      <c r="E326" s="11"/>
      <c r="F326" s="12"/>
      <c r="G326" s="12"/>
      <c r="H326" s="12"/>
      <c r="I326" s="11"/>
      <c r="J326" s="11"/>
      <c r="K326" s="11"/>
      <c r="L326" s="11"/>
      <c r="M326" s="12"/>
      <c r="N326" s="11"/>
      <c r="O326" s="12"/>
      <c r="P326" s="12"/>
      <c r="Q326" s="11"/>
      <c r="R326" s="15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5">
      <c r="A327" s="10"/>
      <c r="B327" s="11"/>
      <c r="C327" s="11"/>
      <c r="D327" s="11"/>
      <c r="E327" s="11"/>
      <c r="F327" s="12"/>
      <c r="G327" s="12"/>
      <c r="H327" s="12"/>
      <c r="I327" s="11"/>
      <c r="J327" s="11"/>
      <c r="K327" s="11"/>
      <c r="L327" s="11"/>
      <c r="M327" s="12"/>
      <c r="N327" s="11"/>
      <c r="O327" s="12"/>
      <c r="P327" s="12"/>
      <c r="Q327" s="11"/>
      <c r="R327" s="15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5">
      <c r="A328" s="10"/>
      <c r="B328" s="11"/>
      <c r="C328" s="11"/>
      <c r="D328" s="11"/>
      <c r="E328" s="11"/>
      <c r="F328" s="12"/>
      <c r="G328" s="12"/>
      <c r="H328" s="12"/>
      <c r="I328" s="11"/>
      <c r="J328" s="11"/>
      <c r="K328" s="11"/>
      <c r="L328" s="11"/>
      <c r="M328" s="12"/>
      <c r="N328" s="11"/>
      <c r="O328" s="12"/>
      <c r="P328" s="12"/>
      <c r="Q328" s="11"/>
      <c r="R328" s="15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5">
      <c r="A329" s="10"/>
      <c r="B329" s="11"/>
      <c r="C329" s="11"/>
      <c r="D329" s="11"/>
      <c r="E329" s="11"/>
      <c r="F329" s="12"/>
      <c r="G329" s="12"/>
      <c r="H329" s="12"/>
      <c r="I329" s="11"/>
      <c r="J329" s="11"/>
      <c r="K329" s="11"/>
      <c r="L329" s="11"/>
      <c r="M329" s="12"/>
      <c r="N329" s="11"/>
      <c r="O329" s="12"/>
      <c r="P329" s="12"/>
      <c r="Q329" s="11"/>
      <c r="R329" s="15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5">
      <c r="A330" s="10"/>
      <c r="B330" s="11"/>
      <c r="C330" s="11"/>
      <c r="D330" s="11"/>
      <c r="E330" s="11"/>
      <c r="F330" s="12"/>
      <c r="G330" s="12"/>
      <c r="H330" s="12"/>
      <c r="I330" s="11"/>
      <c r="J330" s="11"/>
      <c r="K330" s="11"/>
      <c r="L330" s="11"/>
      <c r="M330" s="12"/>
      <c r="N330" s="11"/>
      <c r="O330" s="12"/>
      <c r="P330" s="12"/>
      <c r="Q330" s="11"/>
      <c r="R330" s="15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5">
      <c r="A331" s="10"/>
      <c r="B331" s="11"/>
      <c r="C331" s="11"/>
      <c r="D331" s="11"/>
      <c r="E331" s="11"/>
      <c r="F331" s="12"/>
      <c r="G331" s="12"/>
      <c r="H331" s="12"/>
      <c r="I331" s="11"/>
      <c r="J331" s="11"/>
      <c r="K331" s="11"/>
      <c r="L331" s="11"/>
      <c r="M331" s="12"/>
      <c r="N331" s="11"/>
      <c r="O331" s="12"/>
      <c r="P331" s="12"/>
      <c r="Q331" s="11"/>
      <c r="R331" s="15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5">
      <c r="A332" s="10"/>
      <c r="B332" s="11"/>
      <c r="C332" s="11"/>
      <c r="D332" s="11"/>
      <c r="E332" s="11"/>
      <c r="F332" s="12"/>
      <c r="G332" s="12"/>
      <c r="H332" s="12"/>
      <c r="I332" s="11"/>
      <c r="J332" s="11"/>
      <c r="K332" s="11"/>
      <c r="L332" s="11"/>
      <c r="M332" s="12"/>
      <c r="N332" s="11"/>
      <c r="O332" s="12"/>
      <c r="P332" s="12"/>
      <c r="Q332" s="11"/>
      <c r="R332" s="15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5">
      <c r="A333" s="10"/>
      <c r="B333" s="11"/>
      <c r="C333" s="11"/>
      <c r="D333" s="11"/>
      <c r="E333" s="11"/>
      <c r="F333" s="12"/>
      <c r="G333" s="12"/>
      <c r="H333" s="12"/>
      <c r="I333" s="11"/>
      <c r="J333" s="11"/>
      <c r="K333" s="11"/>
      <c r="L333" s="11"/>
      <c r="M333" s="12"/>
      <c r="N333" s="11"/>
      <c r="O333" s="12"/>
      <c r="P333" s="12"/>
      <c r="Q333" s="11"/>
      <c r="R333" s="15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5">
      <c r="A334" s="10"/>
      <c r="B334" s="11"/>
      <c r="C334" s="11"/>
      <c r="D334" s="11"/>
      <c r="E334" s="11"/>
      <c r="F334" s="12"/>
      <c r="G334" s="12"/>
      <c r="H334" s="12"/>
      <c r="I334" s="11"/>
      <c r="J334" s="11"/>
      <c r="K334" s="11"/>
      <c r="L334" s="11"/>
      <c r="M334" s="12"/>
      <c r="N334" s="11"/>
      <c r="O334" s="12"/>
      <c r="P334" s="12"/>
      <c r="Q334" s="11"/>
      <c r="R334" s="15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5">
      <c r="A335" s="10"/>
      <c r="B335" s="11"/>
      <c r="C335" s="11"/>
      <c r="D335" s="11"/>
      <c r="E335" s="11"/>
      <c r="F335" s="12"/>
      <c r="G335" s="12"/>
      <c r="H335" s="12"/>
      <c r="I335" s="11"/>
      <c r="J335" s="11"/>
      <c r="K335" s="11"/>
      <c r="L335" s="11"/>
      <c r="M335" s="12"/>
      <c r="N335" s="11"/>
      <c r="O335" s="12"/>
      <c r="P335" s="12"/>
      <c r="Q335" s="11"/>
      <c r="R335" s="15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5">
      <c r="A336" s="10"/>
      <c r="B336" s="11"/>
      <c r="C336" s="11"/>
      <c r="D336" s="11"/>
      <c r="E336" s="11"/>
      <c r="F336" s="12"/>
      <c r="G336" s="12"/>
      <c r="H336" s="12"/>
      <c r="I336" s="11"/>
      <c r="J336" s="11"/>
      <c r="K336" s="11"/>
      <c r="L336" s="11"/>
      <c r="M336" s="12"/>
      <c r="N336" s="11"/>
      <c r="O336" s="12"/>
      <c r="P336" s="12"/>
      <c r="Q336" s="11"/>
      <c r="R336" s="15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5">
      <c r="A337" s="10"/>
      <c r="B337" s="11"/>
      <c r="C337" s="11"/>
      <c r="D337" s="11"/>
      <c r="E337" s="11"/>
      <c r="F337" s="12"/>
      <c r="G337" s="12"/>
      <c r="H337" s="12"/>
      <c r="I337" s="11"/>
      <c r="J337" s="11"/>
      <c r="K337" s="11"/>
      <c r="L337" s="11"/>
      <c r="M337" s="12"/>
      <c r="N337" s="11"/>
      <c r="O337" s="12"/>
      <c r="P337" s="12"/>
      <c r="Q337" s="11"/>
      <c r="R337" s="15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5">
      <c r="A338" s="10"/>
      <c r="B338" s="11"/>
      <c r="C338" s="11"/>
      <c r="D338" s="11"/>
      <c r="E338" s="11"/>
      <c r="F338" s="12"/>
      <c r="G338" s="12"/>
      <c r="H338" s="12"/>
      <c r="I338" s="11"/>
      <c r="J338" s="11"/>
      <c r="K338" s="11"/>
      <c r="L338" s="11"/>
      <c r="M338" s="12"/>
      <c r="N338" s="11"/>
      <c r="O338" s="12"/>
      <c r="P338" s="12"/>
      <c r="Q338" s="11"/>
      <c r="R338" s="15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5">
      <c r="A339" s="10"/>
      <c r="B339" s="11"/>
      <c r="C339" s="11"/>
      <c r="D339" s="11"/>
      <c r="E339" s="11"/>
      <c r="F339" s="12"/>
      <c r="G339" s="12"/>
      <c r="H339" s="12"/>
      <c r="I339" s="11"/>
      <c r="J339" s="11"/>
      <c r="K339" s="11"/>
      <c r="L339" s="11"/>
      <c r="M339" s="12"/>
      <c r="N339" s="11"/>
      <c r="O339" s="12"/>
      <c r="P339" s="12"/>
      <c r="Q339" s="11"/>
      <c r="R339" s="15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5">
      <c r="A340" s="10"/>
      <c r="B340" s="11"/>
      <c r="C340" s="11"/>
      <c r="D340" s="11"/>
      <c r="E340" s="11"/>
      <c r="F340" s="12"/>
      <c r="G340" s="12"/>
      <c r="H340" s="12"/>
      <c r="I340" s="11"/>
      <c r="J340" s="11"/>
      <c r="K340" s="11"/>
      <c r="L340" s="11"/>
      <c r="M340" s="12"/>
      <c r="N340" s="11"/>
      <c r="O340" s="12"/>
      <c r="P340" s="12"/>
      <c r="Q340" s="11"/>
      <c r="R340" s="15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5">
      <c r="A341" s="10"/>
      <c r="B341" s="11"/>
      <c r="C341" s="11"/>
      <c r="D341" s="11"/>
      <c r="E341" s="11"/>
      <c r="F341" s="12"/>
      <c r="G341" s="12"/>
      <c r="H341" s="12"/>
      <c r="I341" s="11"/>
      <c r="J341" s="11"/>
      <c r="K341" s="11"/>
      <c r="L341" s="11"/>
      <c r="M341" s="12"/>
      <c r="N341" s="11"/>
      <c r="O341" s="12"/>
      <c r="P341" s="12"/>
      <c r="Q341" s="11"/>
      <c r="R341" s="15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5">
      <c r="A342" s="10"/>
      <c r="B342" s="11"/>
      <c r="C342" s="11"/>
      <c r="D342" s="11"/>
      <c r="E342" s="11"/>
      <c r="F342" s="12"/>
      <c r="G342" s="12"/>
      <c r="H342" s="12"/>
      <c r="I342" s="11"/>
      <c r="J342" s="11"/>
      <c r="K342" s="11"/>
      <c r="L342" s="11"/>
      <c r="M342" s="12"/>
      <c r="N342" s="11"/>
      <c r="O342" s="12"/>
      <c r="P342" s="12"/>
      <c r="Q342" s="11"/>
      <c r="R342" s="15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5">
      <c r="A343" s="10"/>
      <c r="B343" s="11"/>
      <c r="C343" s="11"/>
      <c r="D343" s="11"/>
      <c r="E343" s="11"/>
      <c r="F343" s="12"/>
      <c r="G343" s="12"/>
      <c r="H343" s="12"/>
      <c r="I343" s="11"/>
      <c r="J343" s="11"/>
      <c r="K343" s="11"/>
      <c r="L343" s="11"/>
      <c r="M343" s="12"/>
      <c r="N343" s="11"/>
      <c r="O343" s="12"/>
      <c r="P343" s="12"/>
      <c r="Q343" s="11"/>
      <c r="R343" s="15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5">
      <c r="A344" s="10"/>
      <c r="B344" s="11"/>
      <c r="C344" s="11"/>
      <c r="D344" s="11"/>
      <c r="E344" s="11"/>
      <c r="F344" s="12"/>
      <c r="G344" s="12"/>
      <c r="H344" s="12"/>
      <c r="I344" s="11"/>
      <c r="J344" s="11"/>
      <c r="K344" s="11"/>
      <c r="L344" s="11"/>
      <c r="M344" s="12"/>
      <c r="N344" s="11"/>
      <c r="O344" s="12"/>
      <c r="P344" s="12"/>
      <c r="Q344" s="11"/>
      <c r="R344" s="15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5">
      <c r="A345" s="10"/>
      <c r="B345" s="11"/>
      <c r="C345" s="11"/>
      <c r="D345" s="11"/>
      <c r="E345" s="11"/>
      <c r="F345" s="12"/>
      <c r="G345" s="12"/>
      <c r="H345" s="12"/>
      <c r="I345" s="11"/>
      <c r="J345" s="11"/>
      <c r="K345" s="11"/>
      <c r="L345" s="11"/>
      <c r="M345" s="12"/>
      <c r="N345" s="11"/>
      <c r="O345" s="12"/>
      <c r="P345" s="12"/>
      <c r="Q345" s="11"/>
      <c r="R345" s="15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5">
      <c r="A346" s="10"/>
      <c r="B346" s="11"/>
      <c r="C346" s="11"/>
      <c r="D346" s="11"/>
      <c r="E346" s="11"/>
      <c r="F346" s="12"/>
      <c r="G346" s="12"/>
      <c r="H346" s="12"/>
      <c r="I346" s="11"/>
      <c r="J346" s="11"/>
      <c r="K346" s="11"/>
      <c r="L346" s="11"/>
      <c r="M346" s="12"/>
      <c r="N346" s="11"/>
      <c r="O346" s="12"/>
      <c r="P346" s="12"/>
      <c r="Q346" s="11"/>
      <c r="R346" s="15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5">
      <c r="A347" s="10"/>
      <c r="B347" s="11"/>
      <c r="C347" s="11"/>
      <c r="D347" s="11"/>
      <c r="E347" s="11"/>
      <c r="F347" s="12"/>
      <c r="G347" s="12"/>
      <c r="H347" s="12"/>
      <c r="I347" s="11"/>
      <c r="J347" s="11"/>
      <c r="K347" s="11"/>
      <c r="L347" s="11"/>
      <c r="M347" s="12"/>
      <c r="N347" s="11"/>
      <c r="O347" s="12"/>
      <c r="P347" s="12"/>
      <c r="Q347" s="11"/>
      <c r="R347" s="15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5">
      <c r="A348" s="10"/>
      <c r="B348" s="11"/>
      <c r="C348" s="11"/>
      <c r="D348" s="11"/>
      <c r="E348" s="11"/>
      <c r="F348" s="12"/>
      <c r="G348" s="12"/>
      <c r="H348" s="12"/>
      <c r="I348" s="11"/>
      <c r="J348" s="11"/>
      <c r="K348" s="11"/>
      <c r="L348" s="11"/>
      <c r="M348" s="12"/>
      <c r="N348" s="11"/>
      <c r="O348" s="12"/>
      <c r="P348" s="12"/>
      <c r="Q348" s="11"/>
      <c r="R348" s="15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5">
      <c r="A349" s="10"/>
      <c r="B349" s="11"/>
      <c r="C349" s="11"/>
      <c r="D349" s="11"/>
      <c r="E349" s="11"/>
      <c r="F349" s="12"/>
      <c r="G349" s="12"/>
      <c r="H349" s="12"/>
      <c r="I349" s="11"/>
      <c r="J349" s="11"/>
      <c r="K349" s="11"/>
      <c r="L349" s="11"/>
      <c r="M349" s="12"/>
      <c r="N349" s="11"/>
      <c r="O349" s="12"/>
      <c r="P349" s="12"/>
      <c r="Q349" s="11"/>
      <c r="R349" s="15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5">
      <c r="A350" s="10"/>
      <c r="B350" s="11"/>
      <c r="C350" s="11"/>
      <c r="D350" s="11"/>
      <c r="E350" s="11"/>
      <c r="F350" s="12"/>
      <c r="G350" s="12"/>
      <c r="H350" s="12"/>
      <c r="I350" s="11"/>
      <c r="J350" s="11"/>
      <c r="K350" s="11"/>
      <c r="L350" s="11"/>
      <c r="M350" s="12"/>
      <c r="N350" s="11"/>
      <c r="O350" s="12"/>
      <c r="P350" s="12"/>
      <c r="Q350" s="11"/>
      <c r="R350" s="15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5">
      <c r="A351" s="10"/>
      <c r="B351" s="11"/>
      <c r="C351" s="11"/>
      <c r="D351" s="11"/>
      <c r="E351" s="11"/>
      <c r="F351" s="12"/>
      <c r="G351" s="12"/>
      <c r="H351" s="12"/>
      <c r="I351" s="11"/>
      <c r="J351" s="11"/>
      <c r="K351" s="11"/>
      <c r="L351" s="11"/>
      <c r="M351" s="12"/>
      <c r="N351" s="11"/>
      <c r="O351" s="12"/>
      <c r="P351" s="12"/>
      <c r="Q351" s="11"/>
      <c r="R351" s="15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5">
      <c r="A352" s="10"/>
      <c r="B352" s="11"/>
      <c r="C352" s="11"/>
      <c r="D352" s="11"/>
      <c r="E352" s="11"/>
      <c r="F352" s="12"/>
      <c r="G352" s="12"/>
      <c r="H352" s="12"/>
      <c r="I352" s="11"/>
      <c r="J352" s="11"/>
      <c r="K352" s="11"/>
      <c r="L352" s="11"/>
      <c r="M352" s="12"/>
      <c r="N352" s="11"/>
      <c r="O352" s="12"/>
      <c r="P352" s="12"/>
      <c r="Q352" s="11"/>
      <c r="R352" s="15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5">
      <c r="A353" s="10"/>
      <c r="B353" s="11"/>
      <c r="C353" s="11"/>
      <c r="D353" s="11"/>
      <c r="E353" s="11"/>
      <c r="F353" s="12"/>
      <c r="G353" s="12"/>
      <c r="H353" s="12"/>
      <c r="I353" s="11"/>
      <c r="J353" s="11"/>
      <c r="K353" s="11"/>
      <c r="L353" s="11"/>
      <c r="M353" s="12"/>
      <c r="N353" s="11"/>
      <c r="O353" s="12"/>
      <c r="P353" s="12"/>
      <c r="Q353" s="11"/>
      <c r="R353" s="15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5">
      <c r="A354" s="10"/>
      <c r="B354" s="11"/>
      <c r="C354" s="11"/>
      <c r="D354" s="11"/>
      <c r="E354" s="11"/>
      <c r="F354" s="12"/>
      <c r="G354" s="12"/>
      <c r="H354" s="12"/>
      <c r="I354" s="11"/>
      <c r="J354" s="11"/>
      <c r="K354" s="11"/>
      <c r="L354" s="11"/>
      <c r="M354" s="12"/>
      <c r="N354" s="11"/>
      <c r="O354" s="12"/>
      <c r="P354" s="12"/>
      <c r="Q354" s="11"/>
      <c r="R354" s="15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5">
      <c r="A355" s="10"/>
      <c r="B355" s="11"/>
      <c r="C355" s="11"/>
      <c r="D355" s="11"/>
      <c r="E355" s="11"/>
      <c r="F355" s="12"/>
      <c r="G355" s="12"/>
      <c r="H355" s="12"/>
      <c r="I355" s="11"/>
      <c r="J355" s="11"/>
      <c r="K355" s="11"/>
      <c r="L355" s="11"/>
      <c r="M355" s="12"/>
      <c r="N355" s="11"/>
      <c r="O355" s="12"/>
      <c r="P355" s="12"/>
      <c r="Q355" s="11"/>
      <c r="R355" s="15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5">
      <c r="A356" s="10"/>
      <c r="B356" s="11"/>
      <c r="C356" s="11"/>
      <c r="D356" s="11"/>
      <c r="E356" s="11"/>
      <c r="F356" s="12"/>
      <c r="G356" s="12"/>
      <c r="H356" s="12"/>
      <c r="I356" s="11"/>
      <c r="J356" s="11"/>
      <c r="K356" s="11"/>
      <c r="L356" s="11"/>
      <c r="M356" s="12"/>
      <c r="N356" s="11"/>
      <c r="O356" s="12"/>
      <c r="P356" s="12"/>
      <c r="Q356" s="11"/>
      <c r="R356" s="15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5">
      <c r="A357" s="10"/>
      <c r="B357" s="11"/>
      <c r="C357" s="11"/>
      <c r="D357" s="11"/>
      <c r="E357" s="11"/>
      <c r="F357" s="12"/>
      <c r="G357" s="12"/>
      <c r="H357" s="12"/>
      <c r="I357" s="11"/>
      <c r="J357" s="11"/>
      <c r="K357" s="11"/>
      <c r="L357" s="11"/>
      <c r="M357" s="12"/>
      <c r="N357" s="11"/>
      <c r="O357" s="12"/>
      <c r="P357" s="12"/>
      <c r="Q357" s="11"/>
      <c r="R357" s="15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5">
      <c r="A358" s="10"/>
      <c r="B358" s="11"/>
      <c r="C358" s="11"/>
      <c r="D358" s="11"/>
      <c r="E358" s="11"/>
      <c r="F358" s="12"/>
      <c r="G358" s="12"/>
      <c r="H358" s="12"/>
      <c r="I358" s="11"/>
      <c r="J358" s="11"/>
      <c r="K358" s="11"/>
      <c r="L358" s="11"/>
      <c r="M358" s="12"/>
      <c r="N358" s="11"/>
      <c r="O358" s="12"/>
      <c r="P358" s="12"/>
      <c r="Q358" s="11"/>
      <c r="R358" s="15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5">
      <c r="A359" s="10"/>
      <c r="B359" s="11"/>
      <c r="C359" s="11"/>
      <c r="D359" s="11"/>
      <c r="E359" s="11"/>
      <c r="F359" s="12"/>
      <c r="G359" s="12"/>
      <c r="H359" s="12"/>
      <c r="I359" s="11"/>
      <c r="J359" s="11"/>
      <c r="K359" s="11"/>
      <c r="L359" s="11"/>
      <c r="M359" s="12"/>
      <c r="N359" s="11"/>
      <c r="O359" s="12"/>
      <c r="P359" s="12"/>
      <c r="Q359" s="11"/>
      <c r="R359" s="15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5">
      <c r="A360" s="10"/>
      <c r="B360" s="11"/>
      <c r="C360" s="11"/>
      <c r="D360" s="11"/>
      <c r="E360" s="11"/>
      <c r="F360" s="12"/>
      <c r="G360" s="12"/>
      <c r="H360" s="12"/>
      <c r="I360" s="11"/>
      <c r="J360" s="11"/>
      <c r="K360" s="11"/>
      <c r="L360" s="11"/>
      <c r="M360" s="12"/>
      <c r="N360" s="11"/>
      <c r="O360" s="12"/>
      <c r="P360" s="12"/>
      <c r="Q360" s="11"/>
      <c r="R360" s="15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5">
      <c r="A361" s="10"/>
      <c r="B361" s="11"/>
      <c r="C361" s="11"/>
      <c r="D361" s="11"/>
      <c r="E361" s="11"/>
      <c r="F361" s="12"/>
      <c r="G361" s="12"/>
      <c r="H361" s="12"/>
      <c r="I361" s="11"/>
      <c r="J361" s="11"/>
      <c r="K361" s="11"/>
      <c r="L361" s="11"/>
      <c r="M361" s="12"/>
      <c r="N361" s="11"/>
      <c r="O361" s="12"/>
      <c r="P361" s="12"/>
      <c r="Q361" s="11"/>
      <c r="R361" s="15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5">
      <c r="A362" s="10"/>
      <c r="B362" s="11"/>
      <c r="C362" s="11"/>
      <c r="D362" s="11"/>
      <c r="E362" s="11"/>
      <c r="F362" s="12"/>
      <c r="G362" s="12"/>
      <c r="H362" s="12"/>
      <c r="I362" s="11"/>
      <c r="J362" s="11"/>
      <c r="K362" s="11"/>
      <c r="L362" s="11"/>
      <c r="M362" s="12"/>
      <c r="N362" s="11"/>
      <c r="O362" s="12"/>
      <c r="P362" s="12"/>
      <c r="Q362" s="11"/>
      <c r="R362" s="15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5">
      <c r="A363" s="10"/>
      <c r="B363" s="11"/>
      <c r="C363" s="11"/>
      <c r="D363" s="11"/>
      <c r="E363" s="11"/>
      <c r="F363" s="12"/>
      <c r="G363" s="12"/>
      <c r="H363" s="12"/>
      <c r="I363" s="11"/>
      <c r="J363" s="11"/>
      <c r="K363" s="11"/>
      <c r="L363" s="11"/>
      <c r="M363" s="12"/>
      <c r="N363" s="11"/>
      <c r="O363" s="12"/>
      <c r="P363" s="12"/>
      <c r="Q363" s="11"/>
      <c r="R363" s="15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5">
      <c r="A364" s="10"/>
      <c r="B364" s="11"/>
      <c r="C364" s="11"/>
      <c r="D364" s="11"/>
      <c r="E364" s="11"/>
      <c r="F364" s="12"/>
      <c r="G364" s="12"/>
      <c r="H364" s="12"/>
      <c r="I364" s="11"/>
      <c r="J364" s="11"/>
      <c r="K364" s="11"/>
      <c r="L364" s="11"/>
      <c r="M364" s="12"/>
      <c r="N364" s="11"/>
      <c r="O364" s="12"/>
      <c r="P364" s="12"/>
      <c r="Q364" s="11"/>
      <c r="R364" s="15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5">
      <c r="A365" s="10"/>
      <c r="B365" s="11"/>
      <c r="C365" s="11"/>
      <c r="D365" s="11"/>
      <c r="E365" s="11"/>
      <c r="F365" s="12"/>
      <c r="G365" s="12"/>
      <c r="H365" s="12"/>
      <c r="I365" s="11"/>
      <c r="J365" s="11"/>
      <c r="K365" s="11"/>
      <c r="L365" s="11"/>
      <c r="M365" s="12"/>
      <c r="N365" s="11"/>
      <c r="O365" s="12"/>
      <c r="P365" s="12"/>
      <c r="Q365" s="11"/>
      <c r="R365" s="15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5">
      <c r="A366" s="10"/>
      <c r="B366" s="11"/>
      <c r="C366" s="11"/>
      <c r="D366" s="11"/>
      <c r="E366" s="11"/>
      <c r="F366" s="12"/>
      <c r="G366" s="12"/>
      <c r="H366" s="12"/>
      <c r="I366" s="11"/>
      <c r="J366" s="11"/>
      <c r="K366" s="11"/>
      <c r="L366" s="11"/>
      <c r="M366" s="12"/>
      <c r="N366" s="11"/>
      <c r="O366" s="12"/>
      <c r="P366" s="12"/>
      <c r="Q366" s="11"/>
      <c r="R366" s="15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5">
      <c r="A367" s="10"/>
      <c r="B367" s="11"/>
      <c r="C367" s="11"/>
      <c r="D367" s="11"/>
      <c r="E367" s="11"/>
      <c r="F367" s="12"/>
      <c r="G367" s="12"/>
      <c r="H367" s="12"/>
      <c r="I367" s="11"/>
      <c r="J367" s="11"/>
      <c r="K367" s="11"/>
      <c r="L367" s="11"/>
      <c r="M367" s="12"/>
      <c r="N367" s="11"/>
      <c r="O367" s="12"/>
      <c r="P367" s="12"/>
      <c r="Q367" s="11"/>
      <c r="R367" s="15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5">
      <c r="A368" s="10"/>
      <c r="B368" s="11"/>
      <c r="C368" s="11"/>
      <c r="D368" s="11"/>
      <c r="E368" s="11"/>
      <c r="F368" s="12"/>
      <c r="G368" s="12"/>
      <c r="H368" s="12"/>
      <c r="I368" s="11"/>
      <c r="J368" s="11"/>
      <c r="K368" s="11"/>
      <c r="L368" s="11"/>
      <c r="M368" s="12"/>
      <c r="N368" s="11"/>
      <c r="O368" s="12"/>
      <c r="P368" s="12"/>
      <c r="Q368" s="11"/>
      <c r="R368" s="15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5">
      <c r="A369" s="10"/>
      <c r="B369" s="11"/>
      <c r="C369" s="11"/>
      <c r="D369" s="11"/>
      <c r="E369" s="11"/>
      <c r="F369" s="12"/>
      <c r="G369" s="12"/>
      <c r="H369" s="12"/>
      <c r="I369" s="11"/>
      <c r="J369" s="11"/>
      <c r="K369" s="11"/>
      <c r="L369" s="11"/>
      <c r="M369" s="12"/>
      <c r="N369" s="11"/>
      <c r="O369" s="12"/>
      <c r="P369" s="12"/>
      <c r="Q369" s="11"/>
      <c r="R369" s="15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5">
      <c r="A370" s="10"/>
      <c r="B370" s="11"/>
      <c r="C370" s="11"/>
      <c r="D370" s="11"/>
      <c r="E370" s="11"/>
      <c r="F370" s="12"/>
      <c r="G370" s="12"/>
      <c r="H370" s="12"/>
      <c r="I370" s="11"/>
      <c r="J370" s="11"/>
      <c r="K370" s="11"/>
      <c r="L370" s="11"/>
      <c r="M370" s="12"/>
      <c r="N370" s="11"/>
      <c r="O370" s="12"/>
      <c r="P370" s="12"/>
      <c r="Q370" s="11"/>
      <c r="R370" s="15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5">
      <c r="A371" s="10"/>
      <c r="B371" s="11"/>
      <c r="C371" s="11"/>
      <c r="D371" s="11"/>
      <c r="E371" s="11"/>
      <c r="F371" s="12"/>
      <c r="G371" s="12"/>
      <c r="H371" s="12"/>
      <c r="I371" s="11"/>
      <c r="J371" s="11"/>
      <c r="K371" s="11"/>
      <c r="L371" s="11"/>
      <c r="M371" s="12"/>
      <c r="N371" s="11"/>
      <c r="O371" s="12"/>
      <c r="P371" s="12"/>
      <c r="Q371" s="11"/>
      <c r="R371" s="15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5">
      <c r="A372" s="10"/>
      <c r="B372" s="11"/>
      <c r="C372" s="11"/>
      <c r="D372" s="11"/>
      <c r="E372" s="11"/>
      <c r="F372" s="12"/>
      <c r="G372" s="12"/>
      <c r="H372" s="12"/>
      <c r="I372" s="11"/>
      <c r="J372" s="11"/>
      <c r="K372" s="11"/>
      <c r="L372" s="11"/>
      <c r="M372" s="12"/>
      <c r="N372" s="11"/>
      <c r="O372" s="12"/>
      <c r="P372" s="12"/>
      <c r="Q372" s="11"/>
      <c r="R372" s="15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5">
      <c r="A373" s="10"/>
      <c r="B373" s="11"/>
      <c r="C373" s="11"/>
      <c r="D373" s="11"/>
      <c r="E373" s="11"/>
      <c r="F373" s="12"/>
      <c r="G373" s="12"/>
      <c r="H373" s="12"/>
      <c r="I373" s="11"/>
      <c r="J373" s="11"/>
      <c r="K373" s="11"/>
      <c r="L373" s="11"/>
      <c r="M373" s="12"/>
      <c r="N373" s="11"/>
      <c r="O373" s="12"/>
      <c r="P373" s="12"/>
      <c r="Q373" s="11"/>
      <c r="R373" s="15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5">
      <c r="A374" s="10"/>
      <c r="B374" s="11"/>
      <c r="C374" s="11"/>
      <c r="D374" s="11"/>
      <c r="E374" s="11"/>
      <c r="F374" s="12"/>
      <c r="G374" s="12"/>
      <c r="H374" s="12"/>
      <c r="I374" s="11"/>
      <c r="J374" s="11"/>
      <c r="K374" s="11"/>
      <c r="L374" s="11"/>
      <c r="M374" s="12"/>
      <c r="N374" s="11"/>
      <c r="O374" s="12"/>
      <c r="P374" s="12"/>
      <c r="Q374" s="11"/>
      <c r="R374" s="15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5">
      <c r="A375" s="10"/>
      <c r="B375" s="11"/>
      <c r="C375" s="11"/>
      <c r="D375" s="11"/>
      <c r="E375" s="11"/>
      <c r="F375" s="12"/>
      <c r="G375" s="12"/>
      <c r="H375" s="12"/>
      <c r="I375" s="11"/>
      <c r="J375" s="11"/>
      <c r="K375" s="11"/>
      <c r="L375" s="11"/>
      <c r="M375" s="12"/>
      <c r="N375" s="11"/>
      <c r="O375" s="12"/>
      <c r="P375" s="12"/>
      <c r="Q375" s="11"/>
      <c r="R375" s="15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5">
      <c r="A376" s="10"/>
      <c r="B376" s="11"/>
      <c r="C376" s="11"/>
      <c r="D376" s="11"/>
      <c r="E376" s="11"/>
      <c r="F376" s="12"/>
      <c r="G376" s="12"/>
      <c r="H376" s="12"/>
      <c r="I376" s="11"/>
      <c r="J376" s="11"/>
      <c r="K376" s="11"/>
      <c r="L376" s="11"/>
      <c r="M376" s="12"/>
      <c r="N376" s="11"/>
      <c r="O376" s="12"/>
      <c r="P376" s="12"/>
      <c r="Q376" s="11"/>
      <c r="R376" s="15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5">
      <c r="A377" s="10"/>
      <c r="B377" s="11"/>
      <c r="C377" s="11"/>
      <c r="D377" s="11"/>
      <c r="E377" s="11"/>
      <c r="F377" s="12"/>
      <c r="G377" s="12"/>
      <c r="H377" s="12"/>
      <c r="I377" s="11"/>
      <c r="J377" s="11"/>
      <c r="K377" s="11"/>
      <c r="L377" s="11"/>
      <c r="M377" s="12"/>
      <c r="N377" s="11"/>
      <c r="O377" s="12"/>
      <c r="P377" s="12"/>
      <c r="Q377" s="11"/>
      <c r="R377" s="15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5">
      <c r="A378" s="10"/>
      <c r="B378" s="11"/>
      <c r="C378" s="11"/>
      <c r="D378" s="11"/>
      <c r="E378" s="11"/>
      <c r="F378" s="12"/>
      <c r="G378" s="12"/>
      <c r="H378" s="12"/>
      <c r="I378" s="11"/>
      <c r="J378" s="11"/>
      <c r="K378" s="11"/>
      <c r="L378" s="11"/>
      <c r="M378" s="12"/>
      <c r="N378" s="11"/>
      <c r="O378" s="12"/>
      <c r="P378" s="12"/>
      <c r="Q378" s="11"/>
      <c r="R378" s="15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5">
      <c r="A379" s="10"/>
      <c r="B379" s="11"/>
      <c r="C379" s="11"/>
      <c r="D379" s="11"/>
      <c r="E379" s="11"/>
      <c r="F379" s="12"/>
      <c r="G379" s="12"/>
      <c r="H379" s="12"/>
      <c r="I379" s="11"/>
      <c r="J379" s="11"/>
      <c r="K379" s="11"/>
      <c r="L379" s="11"/>
      <c r="M379" s="12"/>
      <c r="N379" s="11"/>
      <c r="O379" s="12"/>
      <c r="P379" s="12"/>
      <c r="Q379" s="11"/>
      <c r="R379" s="15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5">
      <c r="A380" s="10"/>
      <c r="B380" s="11"/>
      <c r="C380" s="11"/>
      <c r="D380" s="11"/>
      <c r="E380" s="11"/>
      <c r="F380" s="12"/>
      <c r="G380" s="12"/>
      <c r="H380" s="12"/>
      <c r="I380" s="11"/>
      <c r="J380" s="11"/>
      <c r="K380" s="11"/>
      <c r="L380" s="11"/>
      <c r="M380" s="12"/>
      <c r="N380" s="11"/>
      <c r="O380" s="12"/>
      <c r="P380" s="12"/>
      <c r="Q380" s="11"/>
      <c r="R380" s="15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5">
      <c r="A381" s="10"/>
      <c r="B381" s="11"/>
      <c r="C381" s="11"/>
      <c r="D381" s="11"/>
      <c r="E381" s="11"/>
      <c r="F381" s="12"/>
      <c r="G381" s="12"/>
      <c r="H381" s="12"/>
      <c r="I381" s="11"/>
      <c r="J381" s="11"/>
      <c r="K381" s="11"/>
      <c r="L381" s="11"/>
      <c r="M381" s="12"/>
      <c r="N381" s="11"/>
      <c r="O381" s="12"/>
      <c r="P381" s="12"/>
      <c r="Q381" s="11"/>
      <c r="R381" s="15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5">
      <c r="A382" s="10"/>
      <c r="B382" s="11"/>
      <c r="C382" s="11"/>
      <c r="D382" s="11"/>
      <c r="E382" s="11"/>
      <c r="F382" s="12"/>
      <c r="G382" s="12"/>
      <c r="H382" s="12"/>
      <c r="I382" s="11"/>
      <c r="J382" s="11"/>
      <c r="K382" s="11"/>
      <c r="L382" s="11"/>
      <c r="M382" s="12"/>
      <c r="N382" s="11"/>
      <c r="O382" s="12"/>
      <c r="P382" s="12"/>
      <c r="Q382" s="11"/>
      <c r="R382" s="15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5">
      <c r="A383" s="10"/>
      <c r="B383" s="11"/>
      <c r="C383" s="11"/>
      <c r="D383" s="11"/>
      <c r="E383" s="11"/>
      <c r="F383" s="12"/>
      <c r="G383" s="12"/>
      <c r="H383" s="12"/>
      <c r="I383" s="11"/>
      <c r="J383" s="11"/>
      <c r="K383" s="11"/>
      <c r="L383" s="11"/>
      <c r="M383" s="12"/>
      <c r="N383" s="11"/>
      <c r="O383" s="12"/>
      <c r="P383" s="12"/>
      <c r="Q383" s="11"/>
      <c r="R383" s="15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5">
      <c r="A384" s="10"/>
      <c r="B384" s="11"/>
      <c r="C384" s="11"/>
      <c r="D384" s="11"/>
      <c r="E384" s="11"/>
      <c r="F384" s="12"/>
      <c r="G384" s="12"/>
      <c r="H384" s="12"/>
      <c r="I384" s="11"/>
      <c r="J384" s="11"/>
      <c r="K384" s="11"/>
      <c r="L384" s="11"/>
      <c r="M384" s="12"/>
      <c r="N384" s="11"/>
      <c r="O384" s="12"/>
      <c r="P384" s="12"/>
      <c r="Q384" s="11"/>
      <c r="R384" s="15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5">
      <c r="A385" s="10"/>
      <c r="B385" s="11"/>
      <c r="C385" s="11"/>
      <c r="D385" s="11"/>
      <c r="E385" s="11"/>
      <c r="F385" s="12"/>
      <c r="G385" s="12"/>
      <c r="H385" s="12"/>
      <c r="I385" s="11"/>
      <c r="J385" s="11"/>
      <c r="K385" s="11"/>
      <c r="L385" s="11"/>
      <c r="M385" s="12"/>
      <c r="N385" s="11"/>
      <c r="O385" s="12"/>
      <c r="P385" s="12"/>
      <c r="Q385" s="11"/>
      <c r="R385" s="15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5">
      <c r="A386" s="10"/>
      <c r="B386" s="11"/>
      <c r="C386" s="11"/>
      <c r="D386" s="11"/>
      <c r="E386" s="11"/>
      <c r="F386" s="12"/>
      <c r="G386" s="12"/>
      <c r="H386" s="12"/>
      <c r="I386" s="11"/>
      <c r="J386" s="11"/>
      <c r="K386" s="11"/>
      <c r="L386" s="11"/>
      <c r="M386" s="12"/>
      <c r="N386" s="11"/>
      <c r="O386" s="12"/>
      <c r="P386" s="12"/>
      <c r="Q386" s="11"/>
      <c r="R386" s="15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5">
      <c r="A387" s="10"/>
      <c r="B387" s="11"/>
      <c r="C387" s="11"/>
      <c r="D387" s="11"/>
      <c r="E387" s="11"/>
      <c r="F387" s="12"/>
      <c r="G387" s="12"/>
      <c r="H387" s="12"/>
      <c r="I387" s="11"/>
      <c r="J387" s="11"/>
      <c r="K387" s="11"/>
      <c r="L387" s="11"/>
      <c r="M387" s="12"/>
      <c r="N387" s="11"/>
      <c r="O387" s="12"/>
      <c r="P387" s="12"/>
      <c r="Q387" s="11"/>
      <c r="R387" s="15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5">
      <c r="A388" s="10"/>
      <c r="B388" s="11"/>
      <c r="C388" s="11"/>
      <c r="D388" s="11"/>
      <c r="E388" s="11"/>
      <c r="F388" s="12"/>
      <c r="G388" s="12"/>
      <c r="H388" s="12"/>
      <c r="I388" s="11"/>
      <c r="J388" s="11"/>
      <c r="K388" s="11"/>
      <c r="L388" s="11"/>
      <c r="M388" s="12"/>
      <c r="N388" s="11"/>
      <c r="O388" s="12"/>
      <c r="P388" s="12"/>
      <c r="Q388" s="11"/>
      <c r="R388" s="15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5">
      <c r="A389" s="10"/>
      <c r="B389" s="11"/>
      <c r="C389" s="11"/>
      <c r="D389" s="11"/>
      <c r="E389" s="11"/>
      <c r="F389" s="12"/>
      <c r="G389" s="12"/>
      <c r="H389" s="12"/>
      <c r="I389" s="11"/>
      <c r="J389" s="11"/>
      <c r="K389" s="11"/>
      <c r="L389" s="11"/>
      <c r="M389" s="12"/>
      <c r="N389" s="11"/>
      <c r="O389" s="12"/>
      <c r="P389" s="12"/>
      <c r="Q389" s="11"/>
      <c r="R389" s="15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5">
      <c r="A390" s="10"/>
      <c r="B390" s="11"/>
      <c r="C390" s="11"/>
      <c r="D390" s="11"/>
      <c r="E390" s="11"/>
      <c r="F390" s="12"/>
      <c r="G390" s="12"/>
      <c r="H390" s="12"/>
      <c r="I390" s="11"/>
      <c r="J390" s="11"/>
      <c r="K390" s="11"/>
      <c r="L390" s="11"/>
      <c r="M390" s="12"/>
      <c r="N390" s="11"/>
      <c r="O390" s="12"/>
      <c r="P390" s="12"/>
      <c r="Q390" s="11"/>
      <c r="R390" s="15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5">
      <c r="A391" s="10"/>
      <c r="B391" s="11"/>
      <c r="C391" s="11"/>
      <c r="D391" s="11"/>
      <c r="E391" s="11"/>
      <c r="F391" s="12"/>
      <c r="G391" s="12"/>
      <c r="H391" s="12"/>
      <c r="I391" s="11"/>
      <c r="J391" s="11"/>
      <c r="K391" s="11"/>
      <c r="L391" s="11"/>
      <c r="M391" s="12"/>
      <c r="N391" s="11"/>
      <c r="O391" s="12"/>
      <c r="P391" s="12"/>
      <c r="Q391" s="11"/>
      <c r="R391" s="15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5">
      <c r="A392" s="10"/>
      <c r="B392" s="11"/>
      <c r="C392" s="11"/>
      <c r="D392" s="11"/>
      <c r="E392" s="11"/>
      <c r="F392" s="12"/>
      <c r="G392" s="12"/>
      <c r="H392" s="12"/>
      <c r="I392" s="11"/>
      <c r="J392" s="11"/>
      <c r="K392" s="11"/>
      <c r="L392" s="11"/>
      <c r="M392" s="12"/>
      <c r="N392" s="11"/>
      <c r="O392" s="12"/>
      <c r="P392" s="12"/>
      <c r="Q392" s="11"/>
      <c r="R392" s="15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5">
      <c r="A393" s="10"/>
      <c r="B393" s="11"/>
      <c r="C393" s="11"/>
      <c r="D393" s="11"/>
      <c r="E393" s="11"/>
      <c r="F393" s="12"/>
      <c r="G393" s="12"/>
      <c r="H393" s="12"/>
      <c r="I393" s="11"/>
      <c r="J393" s="11"/>
      <c r="K393" s="11"/>
      <c r="L393" s="11"/>
      <c r="M393" s="12"/>
      <c r="N393" s="11"/>
      <c r="O393" s="12"/>
      <c r="P393" s="12"/>
      <c r="Q393" s="11"/>
      <c r="R393" s="15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5">
      <c r="A394" s="10"/>
      <c r="B394" s="11"/>
      <c r="C394" s="11"/>
      <c r="D394" s="11"/>
      <c r="E394" s="11"/>
      <c r="F394" s="12"/>
      <c r="G394" s="12"/>
      <c r="H394" s="12"/>
      <c r="I394" s="11"/>
      <c r="J394" s="11"/>
      <c r="K394" s="11"/>
      <c r="L394" s="11"/>
      <c r="M394" s="12"/>
      <c r="N394" s="11"/>
      <c r="O394" s="12"/>
      <c r="P394" s="12"/>
      <c r="Q394" s="11"/>
      <c r="R394" s="15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5">
      <c r="A395" s="10"/>
      <c r="B395" s="11"/>
      <c r="C395" s="11"/>
      <c r="D395" s="11"/>
      <c r="E395" s="11"/>
      <c r="F395" s="12"/>
      <c r="G395" s="12"/>
      <c r="H395" s="12"/>
      <c r="I395" s="11"/>
      <c r="J395" s="11"/>
      <c r="K395" s="11"/>
      <c r="L395" s="11"/>
      <c r="M395" s="12"/>
      <c r="N395" s="11"/>
      <c r="O395" s="12"/>
      <c r="P395" s="12"/>
      <c r="Q395" s="11"/>
      <c r="R395" s="15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5">
      <c r="A396" s="10"/>
      <c r="B396" s="11"/>
      <c r="C396" s="11"/>
      <c r="D396" s="11"/>
      <c r="E396" s="11"/>
      <c r="F396" s="12"/>
      <c r="G396" s="12"/>
      <c r="H396" s="12"/>
      <c r="I396" s="11"/>
      <c r="J396" s="11"/>
      <c r="K396" s="11"/>
      <c r="L396" s="11"/>
      <c r="M396" s="12"/>
      <c r="N396" s="11"/>
      <c r="O396" s="12"/>
      <c r="P396" s="12"/>
      <c r="Q396" s="11"/>
      <c r="R396" s="15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5">
      <c r="A397" s="10"/>
      <c r="B397" s="11"/>
      <c r="C397" s="11"/>
      <c r="D397" s="11"/>
      <c r="E397" s="11"/>
      <c r="F397" s="12"/>
      <c r="G397" s="12"/>
      <c r="H397" s="12"/>
      <c r="I397" s="11"/>
      <c r="J397" s="11"/>
      <c r="K397" s="11"/>
      <c r="L397" s="11"/>
      <c r="M397" s="12"/>
      <c r="N397" s="11"/>
      <c r="O397" s="12"/>
      <c r="P397" s="12"/>
      <c r="Q397" s="11"/>
      <c r="R397" s="15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5">
      <c r="A398" s="10"/>
      <c r="B398" s="11"/>
      <c r="C398" s="11"/>
      <c r="D398" s="11"/>
      <c r="E398" s="11"/>
      <c r="F398" s="12"/>
      <c r="G398" s="12"/>
      <c r="H398" s="12"/>
      <c r="I398" s="11"/>
      <c r="J398" s="11"/>
      <c r="K398" s="11"/>
      <c r="L398" s="11"/>
      <c r="M398" s="12"/>
      <c r="N398" s="11"/>
      <c r="O398" s="12"/>
      <c r="P398" s="12"/>
      <c r="Q398" s="11"/>
      <c r="R398" s="15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5">
      <c r="A399" s="10"/>
      <c r="B399" s="11"/>
      <c r="C399" s="11"/>
      <c r="D399" s="11"/>
      <c r="E399" s="11"/>
      <c r="F399" s="12"/>
      <c r="G399" s="12"/>
      <c r="H399" s="12"/>
      <c r="I399" s="11"/>
      <c r="J399" s="11"/>
      <c r="K399" s="11"/>
      <c r="L399" s="11"/>
      <c r="M399" s="12"/>
      <c r="N399" s="11"/>
      <c r="O399" s="12"/>
      <c r="P399" s="12"/>
      <c r="Q399" s="11"/>
      <c r="R399" s="15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5">
      <c r="A400" s="10"/>
      <c r="B400" s="11"/>
      <c r="C400" s="11"/>
      <c r="D400" s="11"/>
      <c r="E400" s="11"/>
      <c r="F400" s="12"/>
      <c r="G400" s="12"/>
      <c r="H400" s="12"/>
      <c r="I400" s="11"/>
      <c r="J400" s="11"/>
      <c r="K400" s="11"/>
      <c r="L400" s="11"/>
      <c r="M400" s="12"/>
      <c r="N400" s="11"/>
      <c r="O400" s="12"/>
      <c r="P400" s="12"/>
      <c r="Q400" s="11"/>
      <c r="R400" s="15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5">
      <c r="A401" s="10"/>
      <c r="B401" s="11"/>
      <c r="C401" s="11"/>
      <c r="D401" s="11"/>
      <c r="E401" s="11"/>
      <c r="F401" s="12"/>
      <c r="G401" s="12"/>
      <c r="H401" s="12"/>
      <c r="I401" s="11"/>
      <c r="J401" s="11"/>
      <c r="K401" s="11"/>
      <c r="L401" s="11"/>
      <c r="M401" s="12"/>
      <c r="N401" s="11"/>
      <c r="O401" s="12"/>
      <c r="P401" s="12"/>
      <c r="Q401" s="11"/>
      <c r="R401" s="15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5">
      <c r="A402" s="10"/>
      <c r="B402" s="11"/>
      <c r="C402" s="11"/>
      <c r="D402" s="11"/>
      <c r="E402" s="11"/>
      <c r="F402" s="12"/>
      <c r="G402" s="12"/>
      <c r="H402" s="12"/>
      <c r="I402" s="11"/>
      <c r="J402" s="11"/>
      <c r="K402" s="11"/>
      <c r="L402" s="11"/>
      <c r="M402" s="12"/>
      <c r="N402" s="11"/>
      <c r="O402" s="12"/>
      <c r="P402" s="12"/>
      <c r="Q402" s="11"/>
      <c r="R402" s="15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5">
      <c r="A403" s="10"/>
      <c r="B403" s="11"/>
      <c r="C403" s="11"/>
      <c r="D403" s="11"/>
      <c r="E403" s="11"/>
      <c r="F403" s="12"/>
      <c r="G403" s="12"/>
      <c r="H403" s="12"/>
      <c r="I403" s="11"/>
      <c r="J403" s="11"/>
      <c r="K403" s="11"/>
      <c r="L403" s="11"/>
      <c r="M403" s="12"/>
      <c r="N403" s="11"/>
      <c r="O403" s="12"/>
      <c r="P403" s="12"/>
      <c r="Q403" s="11"/>
      <c r="R403" s="15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5">
      <c r="A404" s="10"/>
      <c r="B404" s="11"/>
      <c r="C404" s="11"/>
      <c r="D404" s="11"/>
      <c r="E404" s="11"/>
      <c r="F404" s="12"/>
      <c r="G404" s="12"/>
      <c r="H404" s="12"/>
      <c r="I404" s="11"/>
      <c r="J404" s="11"/>
      <c r="K404" s="11"/>
      <c r="L404" s="11"/>
      <c r="M404" s="12"/>
      <c r="N404" s="11"/>
      <c r="O404" s="12"/>
      <c r="P404" s="12"/>
      <c r="Q404" s="11"/>
      <c r="R404" s="15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5">
      <c r="A405" s="10"/>
      <c r="B405" s="11"/>
      <c r="C405" s="11"/>
      <c r="D405" s="11"/>
      <c r="E405" s="11"/>
      <c r="F405" s="12"/>
      <c r="G405" s="12"/>
      <c r="H405" s="12"/>
      <c r="I405" s="11"/>
      <c r="J405" s="11"/>
      <c r="K405" s="11"/>
      <c r="L405" s="11"/>
      <c r="M405" s="12"/>
      <c r="N405" s="11"/>
      <c r="O405" s="12"/>
      <c r="P405" s="12"/>
      <c r="Q405" s="11"/>
      <c r="R405" s="15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5">
      <c r="A406" s="10"/>
      <c r="B406" s="11"/>
      <c r="C406" s="11"/>
      <c r="D406" s="11"/>
      <c r="E406" s="11"/>
      <c r="F406" s="12"/>
      <c r="G406" s="12"/>
      <c r="H406" s="12"/>
      <c r="I406" s="11"/>
      <c r="J406" s="11"/>
      <c r="K406" s="11"/>
      <c r="L406" s="11"/>
      <c r="M406" s="12"/>
      <c r="N406" s="11"/>
      <c r="O406" s="12"/>
      <c r="P406" s="12"/>
      <c r="Q406" s="11"/>
      <c r="R406" s="15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5">
      <c r="A407" s="10"/>
      <c r="B407" s="11"/>
      <c r="C407" s="11"/>
      <c r="D407" s="11"/>
      <c r="E407" s="11"/>
      <c r="F407" s="12"/>
      <c r="G407" s="12"/>
      <c r="H407" s="12"/>
      <c r="I407" s="11"/>
      <c r="J407" s="11"/>
      <c r="K407" s="11"/>
      <c r="L407" s="11"/>
      <c r="M407" s="12"/>
      <c r="N407" s="11"/>
      <c r="O407" s="12"/>
      <c r="P407" s="12"/>
      <c r="Q407" s="11"/>
      <c r="R407" s="15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5">
      <c r="A408" s="10"/>
      <c r="B408" s="11"/>
      <c r="C408" s="11"/>
      <c r="D408" s="11"/>
      <c r="E408" s="11"/>
      <c r="F408" s="12"/>
      <c r="G408" s="12"/>
      <c r="H408" s="12"/>
      <c r="I408" s="11"/>
      <c r="J408" s="11"/>
      <c r="K408" s="11"/>
      <c r="L408" s="11"/>
      <c r="M408" s="12"/>
      <c r="N408" s="11"/>
      <c r="O408" s="12"/>
      <c r="P408" s="12"/>
      <c r="Q408" s="11"/>
      <c r="R408" s="15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5">
      <c r="A409" s="10"/>
      <c r="B409" s="11"/>
      <c r="C409" s="11"/>
      <c r="D409" s="11"/>
      <c r="E409" s="11"/>
      <c r="F409" s="12"/>
      <c r="G409" s="12"/>
      <c r="H409" s="12"/>
      <c r="I409" s="11"/>
      <c r="J409" s="11"/>
      <c r="K409" s="11"/>
      <c r="L409" s="11"/>
      <c r="M409" s="12"/>
      <c r="N409" s="11"/>
      <c r="O409" s="12"/>
      <c r="P409" s="12"/>
      <c r="Q409" s="11"/>
      <c r="R409" s="15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5">
      <c r="A410" s="10"/>
      <c r="B410" s="11"/>
      <c r="C410" s="11"/>
      <c r="D410" s="11"/>
      <c r="E410" s="11"/>
      <c r="F410" s="12"/>
      <c r="G410" s="12"/>
      <c r="H410" s="12"/>
      <c r="I410" s="11"/>
      <c r="J410" s="11"/>
      <c r="K410" s="11"/>
      <c r="L410" s="11"/>
      <c r="M410" s="12"/>
      <c r="N410" s="11"/>
      <c r="O410" s="12"/>
      <c r="P410" s="12"/>
      <c r="Q410" s="11"/>
      <c r="R410" s="15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5">
      <c r="A411" s="10"/>
      <c r="B411" s="11"/>
      <c r="C411" s="11"/>
      <c r="D411" s="11"/>
      <c r="E411" s="11"/>
      <c r="F411" s="12"/>
      <c r="G411" s="12"/>
      <c r="H411" s="12"/>
      <c r="I411" s="11"/>
      <c r="J411" s="11"/>
      <c r="K411" s="11"/>
      <c r="L411" s="11"/>
      <c r="M411" s="12"/>
      <c r="N411" s="11"/>
      <c r="O411" s="12"/>
      <c r="P411" s="12"/>
      <c r="Q411" s="11"/>
      <c r="R411" s="15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5">
      <c r="A412" s="10"/>
      <c r="B412" s="11"/>
      <c r="C412" s="11"/>
      <c r="D412" s="11"/>
      <c r="E412" s="11"/>
      <c r="F412" s="12"/>
      <c r="G412" s="12"/>
      <c r="H412" s="12"/>
      <c r="I412" s="11"/>
      <c r="J412" s="11"/>
      <c r="K412" s="11"/>
      <c r="L412" s="11"/>
      <c r="M412" s="12"/>
      <c r="N412" s="11"/>
      <c r="O412" s="12"/>
      <c r="P412" s="12"/>
      <c r="Q412" s="11"/>
      <c r="R412" s="15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5">
      <c r="A413" s="10"/>
      <c r="B413" s="11"/>
      <c r="C413" s="11"/>
      <c r="D413" s="11"/>
      <c r="E413" s="11"/>
      <c r="F413" s="12"/>
      <c r="G413" s="12"/>
      <c r="H413" s="12"/>
      <c r="I413" s="11"/>
      <c r="J413" s="11"/>
      <c r="K413" s="11"/>
      <c r="L413" s="11"/>
      <c r="M413" s="12"/>
      <c r="N413" s="11"/>
      <c r="O413" s="12"/>
      <c r="P413" s="12"/>
      <c r="Q413" s="11"/>
      <c r="R413" s="15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5">
      <c r="A414" s="10"/>
      <c r="B414" s="11"/>
      <c r="C414" s="11"/>
      <c r="D414" s="11"/>
      <c r="E414" s="11"/>
      <c r="F414" s="12"/>
      <c r="G414" s="12"/>
      <c r="H414" s="12"/>
      <c r="I414" s="11"/>
      <c r="J414" s="11"/>
      <c r="K414" s="11"/>
      <c r="L414" s="11"/>
      <c r="M414" s="12"/>
      <c r="N414" s="11"/>
      <c r="O414" s="12"/>
      <c r="P414" s="12"/>
      <c r="Q414" s="11"/>
      <c r="R414" s="15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5">
      <c r="A415" s="10"/>
      <c r="B415" s="11"/>
      <c r="C415" s="11"/>
      <c r="D415" s="11"/>
      <c r="E415" s="11"/>
      <c r="F415" s="12"/>
      <c r="G415" s="12"/>
      <c r="H415" s="12"/>
      <c r="I415" s="11"/>
      <c r="J415" s="11"/>
      <c r="K415" s="11"/>
      <c r="L415" s="11"/>
      <c r="M415" s="12"/>
      <c r="N415" s="11"/>
      <c r="O415" s="12"/>
      <c r="P415" s="12"/>
      <c r="Q415" s="11"/>
      <c r="R415" s="15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5">
      <c r="A416" s="10"/>
      <c r="B416" s="11"/>
      <c r="C416" s="11"/>
      <c r="D416" s="11"/>
      <c r="E416" s="11"/>
      <c r="F416" s="12"/>
      <c r="G416" s="12"/>
      <c r="H416" s="12"/>
      <c r="I416" s="11"/>
      <c r="J416" s="11"/>
      <c r="K416" s="11"/>
      <c r="L416" s="11"/>
      <c r="M416" s="12"/>
      <c r="N416" s="11"/>
      <c r="O416" s="12"/>
      <c r="P416" s="12"/>
      <c r="Q416" s="11"/>
      <c r="R416" s="15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5">
      <c r="A417" s="10"/>
      <c r="B417" s="11"/>
      <c r="C417" s="11"/>
      <c r="D417" s="11"/>
      <c r="E417" s="11"/>
      <c r="F417" s="12"/>
      <c r="G417" s="12"/>
      <c r="H417" s="12"/>
      <c r="I417" s="11"/>
      <c r="J417" s="11"/>
      <c r="K417" s="11"/>
      <c r="L417" s="11"/>
      <c r="M417" s="12"/>
      <c r="N417" s="11"/>
      <c r="O417" s="12"/>
      <c r="P417" s="12"/>
      <c r="Q417" s="11"/>
      <c r="R417" s="15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5">
      <c r="A418" s="10"/>
      <c r="B418" s="11"/>
      <c r="C418" s="11"/>
      <c r="D418" s="11"/>
      <c r="E418" s="11"/>
      <c r="F418" s="12"/>
      <c r="G418" s="12"/>
      <c r="H418" s="12"/>
      <c r="I418" s="11"/>
      <c r="J418" s="11"/>
      <c r="K418" s="11"/>
      <c r="L418" s="11"/>
      <c r="M418" s="12"/>
      <c r="N418" s="11"/>
      <c r="O418" s="12"/>
      <c r="P418" s="12"/>
      <c r="Q418" s="11"/>
      <c r="R418" s="15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5">
      <c r="A419" s="10"/>
      <c r="B419" s="11"/>
      <c r="C419" s="11"/>
      <c r="D419" s="11"/>
      <c r="E419" s="11"/>
      <c r="F419" s="12"/>
      <c r="G419" s="12"/>
      <c r="H419" s="12"/>
      <c r="I419" s="11"/>
      <c r="J419" s="11"/>
      <c r="K419" s="11"/>
      <c r="L419" s="11"/>
      <c r="M419" s="12"/>
      <c r="N419" s="11"/>
      <c r="O419" s="12"/>
      <c r="P419" s="12"/>
      <c r="Q419" s="11"/>
      <c r="R419" s="15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5">
      <c r="A420" s="10"/>
      <c r="B420" s="11"/>
      <c r="C420" s="11"/>
      <c r="D420" s="11"/>
      <c r="E420" s="11"/>
      <c r="F420" s="12"/>
      <c r="G420" s="12"/>
      <c r="H420" s="12"/>
      <c r="I420" s="11"/>
      <c r="J420" s="11"/>
      <c r="K420" s="11"/>
      <c r="L420" s="11"/>
      <c r="M420" s="12"/>
      <c r="N420" s="11"/>
      <c r="O420" s="12"/>
      <c r="P420" s="12"/>
      <c r="Q420" s="11"/>
      <c r="R420" s="15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5">
      <c r="A421" s="10"/>
      <c r="B421" s="11"/>
      <c r="C421" s="11"/>
      <c r="D421" s="11"/>
      <c r="E421" s="11"/>
      <c r="F421" s="12"/>
      <c r="G421" s="12"/>
      <c r="H421" s="12"/>
      <c r="I421" s="11"/>
      <c r="J421" s="11"/>
      <c r="K421" s="11"/>
      <c r="L421" s="11"/>
      <c r="M421" s="12"/>
      <c r="N421" s="11"/>
      <c r="O421" s="12"/>
      <c r="P421" s="12"/>
      <c r="Q421" s="11"/>
      <c r="R421" s="15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5">
      <c r="A422" s="10"/>
      <c r="B422" s="11"/>
      <c r="C422" s="11"/>
      <c r="D422" s="11"/>
      <c r="E422" s="11"/>
      <c r="F422" s="12"/>
      <c r="G422" s="12"/>
      <c r="H422" s="12"/>
      <c r="I422" s="11"/>
      <c r="J422" s="11"/>
      <c r="K422" s="11"/>
      <c r="L422" s="11"/>
      <c r="M422" s="12"/>
      <c r="N422" s="11"/>
      <c r="O422" s="12"/>
      <c r="P422" s="12"/>
      <c r="Q422" s="11"/>
      <c r="R422" s="15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5">
      <c r="A423" s="10"/>
      <c r="B423" s="11"/>
      <c r="C423" s="11"/>
      <c r="D423" s="11"/>
      <c r="E423" s="11"/>
      <c r="F423" s="12"/>
      <c r="G423" s="12"/>
      <c r="H423" s="12"/>
      <c r="I423" s="11"/>
      <c r="J423" s="11"/>
      <c r="K423" s="11"/>
      <c r="L423" s="11"/>
      <c r="M423" s="12"/>
      <c r="N423" s="11"/>
      <c r="O423" s="12"/>
      <c r="P423" s="12"/>
      <c r="Q423" s="11"/>
      <c r="R423" s="15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5">
      <c r="A424" s="10"/>
      <c r="B424" s="11"/>
      <c r="C424" s="11"/>
      <c r="D424" s="11"/>
      <c r="E424" s="11"/>
      <c r="F424" s="12"/>
      <c r="G424" s="12"/>
      <c r="H424" s="12"/>
      <c r="I424" s="11"/>
      <c r="J424" s="11"/>
      <c r="K424" s="11"/>
      <c r="L424" s="11"/>
      <c r="M424" s="12"/>
      <c r="N424" s="11"/>
      <c r="O424" s="12"/>
      <c r="P424" s="12"/>
      <c r="Q424" s="11"/>
      <c r="R424" s="15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5">
      <c r="A425" s="10"/>
      <c r="B425" s="11"/>
      <c r="C425" s="11"/>
      <c r="D425" s="11"/>
      <c r="E425" s="11"/>
      <c r="F425" s="12"/>
      <c r="G425" s="12"/>
      <c r="H425" s="12"/>
      <c r="I425" s="11"/>
      <c r="J425" s="11"/>
      <c r="K425" s="11"/>
      <c r="L425" s="11"/>
      <c r="M425" s="12"/>
      <c r="N425" s="11"/>
      <c r="O425" s="12"/>
      <c r="P425" s="12"/>
      <c r="Q425" s="11"/>
      <c r="R425" s="15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5">
      <c r="A426" s="10"/>
      <c r="B426" s="11"/>
      <c r="C426" s="11"/>
      <c r="D426" s="11"/>
      <c r="E426" s="11"/>
      <c r="F426" s="12"/>
      <c r="G426" s="12"/>
      <c r="H426" s="12"/>
      <c r="I426" s="11"/>
      <c r="J426" s="11"/>
      <c r="K426" s="11"/>
      <c r="L426" s="11"/>
      <c r="M426" s="12"/>
      <c r="N426" s="11"/>
      <c r="O426" s="12"/>
      <c r="P426" s="12"/>
      <c r="Q426" s="11"/>
      <c r="R426" s="15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5">
      <c r="A427" s="10"/>
      <c r="B427" s="11"/>
      <c r="C427" s="11"/>
      <c r="D427" s="11"/>
      <c r="E427" s="11"/>
      <c r="F427" s="12"/>
      <c r="G427" s="12"/>
      <c r="H427" s="12"/>
      <c r="I427" s="11"/>
      <c r="J427" s="11"/>
      <c r="K427" s="11"/>
      <c r="L427" s="11"/>
      <c r="M427" s="12"/>
      <c r="N427" s="11"/>
      <c r="O427" s="12"/>
      <c r="P427" s="12"/>
      <c r="Q427" s="11"/>
      <c r="R427" s="15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5">
      <c r="A428" s="10"/>
      <c r="B428" s="11"/>
      <c r="C428" s="11"/>
      <c r="D428" s="11"/>
      <c r="E428" s="11"/>
      <c r="F428" s="12"/>
      <c r="G428" s="12"/>
      <c r="H428" s="12"/>
      <c r="I428" s="11"/>
      <c r="J428" s="11"/>
      <c r="K428" s="11"/>
      <c r="L428" s="11"/>
      <c r="M428" s="12"/>
      <c r="N428" s="11"/>
      <c r="O428" s="12"/>
      <c r="P428" s="12"/>
      <c r="Q428" s="11"/>
      <c r="R428" s="15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5">
      <c r="A429" s="10"/>
      <c r="B429" s="11"/>
      <c r="C429" s="11"/>
      <c r="D429" s="11"/>
      <c r="E429" s="11"/>
      <c r="F429" s="12"/>
      <c r="G429" s="12"/>
      <c r="H429" s="12"/>
      <c r="I429" s="11"/>
      <c r="J429" s="11"/>
      <c r="K429" s="11"/>
      <c r="L429" s="11"/>
      <c r="M429" s="12"/>
      <c r="N429" s="11"/>
      <c r="O429" s="12"/>
      <c r="P429" s="12"/>
      <c r="Q429" s="11"/>
      <c r="R429" s="15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5">
      <c r="A430" s="10"/>
      <c r="B430" s="11"/>
      <c r="C430" s="11"/>
      <c r="D430" s="11"/>
      <c r="E430" s="11"/>
      <c r="F430" s="12"/>
      <c r="G430" s="12"/>
      <c r="H430" s="12"/>
      <c r="I430" s="11"/>
      <c r="J430" s="11"/>
      <c r="K430" s="11"/>
      <c r="L430" s="11"/>
      <c r="M430" s="12"/>
      <c r="N430" s="11"/>
      <c r="O430" s="12"/>
      <c r="P430" s="12"/>
      <c r="Q430" s="11"/>
      <c r="R430" s="15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5">
      <c r="A431" s="10"/>
      <c r="B431" s="11"/>
      <c r="C431" s="11"/>
      <c r="D431" s="11"/>
      <c r="E431" s="11"/>
      <c r="F431" s="12"/>
      <c r="G431" s="12"/>
      <c r="H431" s="12"/>
      <c r="I431" s="11"/>
      <c r="J431" s="11"/>
      <c r="K431" s="11"/>
      <c r="L431" s="11"/>
      <c r="M431" s="12"/>
      <c r="N431" s="11"/>
      <c r="O431" s="12"/>
      <c r="P431" s="12"/>
      <c r="Q431" s="11"/>
      <c r="R431" s="15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5">
      <c r="A432" s="10"/>
      <c r="B432" s="11"/>
      <c r="C432" s="11"/>
      <c r="D432" s="11"/>
      <c r="E432" s="11"/>
      <c r="F432" s="12"/>
      <c r="G432" s="12"/>
      <c r="H432" s="12"/>
      <c r="I432" s="11"/>
      <c r="J432" s="11"/>
      <c r="K432" s="11"/>
      <c r="L432" s="11"/>
      <c r="M432" s="12"/>
      <c r="N432" s="11"/>
      <c r="O432" s="12"/>
      <c r="P432" s="12"/>
      <c r="Q432" s="11"/>
      <c r="R432" s="15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5">
      <c r="A433" s="10"/>
      <c r="B433" s="11"/>
      <c r="C433" s="11"/>
      <c r="D433" s="11"/>
      <c r="E433" s="11"/>
      <c r="F433" s="12"/>
      <c r="G433" s="12"/>
      <c r="H433" s="12"/>
      <c r="I433" s="11"/>
      <c r="J433" s="11"/>
      <c r="K433" s="11"/>
      <c r="L433" s="11"/>
      <c r="M433" s="12"/>
      <c r="N433" s="11"/>
      <c r="O433" s="12"/>
      <c r="P433" s="12"/>
      <c r="Q433" s="11"/>
      <c r="R433" s="15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5">
      <c r="A434" s="10"/>
      <c r="B434" s="11"/>
      <c r="C434" s="11"/>
      <c r="D434" s="11"/>
      <c r="E434" s="11"/>
      <c r="F434" s="12"/>
      <c r="G434" s="12"/>
      <c r="H434" s="12"/>
      <c r="I434" s="11"/>
      <c r="J434" s="11"/>
      <c r="K434" s="11"/>
      <c r="L434" s="11"/>
      <c r="M434" s="12"/>
      <c r="N434" s="11"/>
      <c r="O434" s="12"/>
      <c r="P434" s="12"/>
      <c r="Q434" s="11"/>
      <c r="R434" s="15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5">
      <c r="A435" s="10"/>
      <c r="B435" s="11"/>
      <c r="C435" s="11"/>
      <c r="D435" s="11"/>
      <c r="E435" s="11"/>
      <c r="F435" s="12"/>
      <c r="G435" s="12"/>
      <c r="H435" s="12"/>
      <c r="I435" s="11"/>
      <c r="J435" s="11"/>
      <c r="K435" s="11"/>
      <c r="L435" s="11"/>
      <c r="M435" s="12"/>
      <c r="N435" s="11"/>
      <c r="O435" s="12"/>
      <c r="P435" s="12"/>
      <c r="Q435" s="11"/>
      <c r="R435" s="15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5">
      <c r="A436" s="10"/>
      <c r="B436" s="11"/>
      <c r="C436" s="11"/>
      <c r="D436" s="11"/>
      <c r="E436" s="11"/>
      <c r="F436" s="12"/>
      <c r="G436" s="12"/>
      <c r="H436" s="12"/>
      <c r="I436" s="11"/>
      <c r="J436" s="11"/>
      <c r="K436" s="11"/>
      <c r="L436" s="11"/>
      <c r="M436" s="12"/>
      <c r="N436" s="11"/>
      <c r="O436" s="12"/>
      <c r="P436" s="12"/>
      <c r="Q436" s="11"/>
      <c r="R436" s="15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5">
      <c r="A437" s="10"/>
      <c r="B437" s="11"/>
      <c r="C437" s="11"/>
      <c r="D437" s="11"/>
      <c r="E437" s="11"/>
      <c r="F437" s="12"/>
      <c r="G437" s="12"/>
      <c r="H437" s="12"/>
      <c r="I437" s="11"/>
      <c r="J437" s="11"/>
      <c r="K437" s="11"/>
      <c r="L437" s="11"/>
      <c r="M437" s="12"/>
      <c r="N437" s="11"/>
      <c r="O437" s="12"/>
      <c r="P437" s="12"/>
      <c r="Q437" s="11"/>
      <c r="R437" s="15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5">
      <c r="A438" s="10"/>
      <c r="B438" s="11"/>
      <c r="C438" s="11"/>
      <c r="D438" s="11"/>
      <c r="E438" s="11"/>
      <c r="F438" s="12"/>
      <c r="G438" s="12"/>
      <c r="H438" s="12"/>
      <c r="I438" s="11"/>
      <c r="J438" s="11"/>
      <c r="K438" s="11"/>
      <c r="L438" s="11"/>
      <c r="M438" s="12"/>
      <c r="N438" s="11"/>
      <c r="O438" s="12"/>
      <c r="P438" s="12"/>
      <c r="Q438" s="11"/>
      <c r="R438" s="15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5">
      <c r="A439" s="10"/>
      <c r="B439" s="11"/>
      <c r="C439" s="11"/>
      <c r="D439" s="11"/>
      <c r="E439" s="11"/>
      <c r="F439" s="12"/>
      <c r="G439" s="12"/>
      <c r="H439" s="12"/>
      <c r="I439" s="11"/>
      <c r="J439" s="11"/>
      <c r="K439" s="11"/>
      <c r="L439" s="11"/>
      <c r="M439" s="12"/>
      <c r="N439" s="11"/>
      <c r="O439" s="12"/>
      <c r="P439" s="12"/>
      <c r="Q439" s="11"/>
      <c r="R439" s="15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5">
      <c r="A440" s="10"/>
      <c r="B440" s="11"/>
      <c r="C440" s="11"/>
      <c r="D440" s="11"/>
      <c r="E440" s="11"/>
      <c r="F440" s="12"/>
      <c r="G440" s="12"/>
      <c r="H440" s="12"/>
      <c r="I440" s="11"/>
      <c r="J440" s="11"/>
      <c r="K440" s="11"/>
      <c r="L440" s="11"/>
      <c r="M440" s="12"/>
      <c r="N440" s="11"/>
      <c r="O440" s="12"/>
      <c r="P440" s="12"/>
      <c r="Q440" s="11"/>
      <c r="R440" s="15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5">
      <c r="A441" s="10"/>
      <c r="B441" s="11"/>
      <c r="C441" s="11"/>
      <c r="D441" s="11"/>
      <c r="E441" s="11"/>
      <c r="F441" s="12"/>
      <c r="G441" s="12"/>
      <c r="H441" s="12"/>
      <c r="I441" s="11"/>
      <c r="J441" s="11"/>
      <c r="K441" s="11"/>
      <c r="L441" s="11"/>
      <c r="M441" s="12"/>
      <c r="N441" s="11"/>
      <c r="O441" s="12"/>
      <c r="P441" s="12"/>
      <c r="Q441" s="11"/>
      <c r="R441" s="15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5">
      <c r="A442" s="10"/>
      <c r="B442" s="11"/>
      <c r="C442" s="11"/>
      <c r="D442" s="11"/>
      <c r="E442" s="11"/>
      <c r="F442" s="12"/>
      <c r="G442" s="12"/>
      <c r="H442" s="12"/>
      <c r="I442" s="11"/>
      <c r="J442" s="11"/>
      <c r="K442" s="11"/>
      <c r="L442" s="11"/>
      <c r="M442" s="12"/>
      <c r="N442" s="11"/>
      <c r="O442" s="12"/>
      <c r="P442" s="12"/>
      <c r="Q442" s="11"/>
      <c r="R442" s="15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5">
      <c r="A443" s="10"/>
      <c r="B443" s="11"/>
      <c r="C443" s="11"/>
      <c r="D443" s="11"/>
      <c r="E443" s="11"/>
      <c r="F443" s="12"/>
      <c r="G443" s="12"/>
      <c r="H443" s="12"/>
      <c r="I443" s="11"/>
      <c r="J443" s="11"/>
      <c r="K443" s="11"/>
      <c r="L443" s="11"/>
      <c r="M443" s="12"/>
      <c r="N443" s="11"/>
      <c r="O443" s="12"/>
      <c r="P443" s="12"/>
      <c r="Q443" s="11"/>
      <c r="R443" s="15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5">
      <c r="A444" s="10"/>
      <c r="B444" s="11"/>
      <c r="C444" s="11"/>
      <c r="D444" s="11"/>
      <c r="E444" s="11"/>
      <c r="F444" s="12"/>
      <c r="G444" s="12"/>
      <c r="H444" s="12"/>
      <c r="I444" s="11"/>
      <c r="J444" s="11"/>
      <c r="K444" s="11"/>
      <c r="L444" s="11"/>
      <c r="M444" s="12"/>
      <c r="N444" s="11"/>
      <c r="O444" s="12"/>
      <c r="P444" s="12"/>
      <c r="Q444" s="11"/>
      <c r="R444" s="15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5">
      <c r="A445" s="10"/>
      <c r="B445" s="11"/>
      <c r="C445" s="11"/>
      <c r="D445" s="11"/>
      <c r="E445" s="11"/>
      <c r="F445" s="12"/>
      <c r="G445" s="12"/>
      <c r="H445" s="12"/>
      <c r="I445" s="11"/>
      <c r="J445" s="11"/>
      <c r="K445" s="11"/>
      <c r="L445" s="11"/>
      <c r="M445" s="12"/>
      <c r="N445" s="11"/>
      <c r="O445" s="12"/>
      <c r="P445" s="12"/>
      <c r="Q445" s="11"/>
      <c r="R445" s="15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5">
      <c r="A446" s="10"/>
      <c r="B446" s="11"/>
      <c r="C446" s="11"/>
      <c r="D446" s="11"/>
      <c r="E446" s="11"/>
      <c r="F446" s="12"/>
      <c r="G446" s="12"/>
      <c r="H446" s="12"/>
      <c r="I446" s="11"/>
      <c r="J446" s="11"/>
      <c r="K446" s="11"/>
      <c r="L446" s="11"/>
      <c r="M446" s="12"/>
      <c r="N446" s="11"/>
      <c r="O446" s="12"/>
      <c r="P446" s="12"/>
      <c r="Q446" s="11"/>
      <c r="R446" s="15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5">
      <c r="A447" s="10"/>
      <c r="B447" s="11"/>
      <c r="C447" s="11"/>
      <c r="D447" s="11"/>
      <c r="E447" s="11"/>
      <c r="F447" s="12"/>
      <c r="G447" s="12"/>
      <c r="H447" s="12"/>
      <c r="I447" s="11"/>
      <c r="J447" s="11"/>
      <c r="K447" s="11"/>
      <c r="L447" s="11"/>
      <c r="M447" s="12"/>
      <c r="N447" s="11"/>
      <c r="O447" s="12"/>
      <c r="P447" s="12"/>
      <c r="Q447" s="11"/>
      <c r="R447" s="15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5">
      <c r="A448" s="10"/>
      <c r="B448" s="11"/>
      <c r="C448" s="11"/>
      <c r="D448" s="11"/>
      <c r="E448" s="11"/>
      <c r="F448" s="12"/>
      <c r="G448" s="12"/>
      <c r="H448" s="12"/>
      <c r="I448" s="11"/>
      <c r="J448" s="11"/>
      <c r="K448" s="11"/>
      <c r="L448" s="11"/>
      <c r="M448" s="12"/>
      <c r="N448" s="11"/>
      <c r="O448" s="12"/>
      <c r="P448" s="12"/>
      <c r="Q448" s="11"/>
      <c r="R448" s="15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5">
      <c r="A449" s="10"/>
      <c r="B449" s="11"/>
      <c r="C449" s="11"/>
      <c r="D449" s="11"/>
      <c r="E449" s="11"/>
      <c r="F449" s="12"/>
      <c r="G449" s="12"/>
      <c r="H449" s="12"/>
      <c r="I449" s="11"/>
      <c r="J449" s="11"/>
      <c r="K449" s="11"/>
      <c r="L449" s="11"/>
      <c r="M449" s="12"/>
      <c r="N449" s="11"/>
      <c r="O449" s="12"/>
      <c r="P449" s="12"/>
      <c r="Q449" s="11"/>
      <c r="R449" s="15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5">
      <c r="A450" s="10"/>
      <c r="B450" s="11"/>
      <c r="C450" s="11"/>
      <c r="D450" s="11"/>
      <c r="E450" s="11"/>
      <c r="F450" s="12"/>
      <c r="G450" s="12"/>
      <c r="H450" s="12"/>
      <c r="I450" s="11"/>
      <c r="J450" s="11"/>
      <c r="K450" s="11"/>
      <c r="L450" s="11"/>
      <c r="M450" s="12"/>
      <c r="N450" s="11"/>
      <c r="O450" s="12"/>
      <c r="P450" s="12"/>
      <c r="Q450" s="11"/>
      <c r="R450" s="15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5">
      <c r="A451" s="10"/>
      <c r="B451" s="11"/>
      <c r="C451" s="11"/>
      <c r="D451" s="11"/>
      <c r="E451" s="11"/>
      <c r="F451" s="12"/>
      <c r="G451" s="12"/>
      <c r="H451" s="12"/>
      <c r="I451" s="11"/>
      <c r="J451" s="11"/>
      <c r="K451" s="11"/>
      <c r="L451" s="11"/>
      <c r="M451" s="12"/>
      <c r="N451" s="11"/>
      <c r="O451" s="12"/>
      <c r="P451" s="12"/>
      <c r="Q451" s="11"/>
      <c r="R451" s="15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5">
      <c r="A452" s="10"/>
      <c r="B452" s="11"/>
      <c r="C452" s="11"/>
      <c r="D452" s="11"/>
      <c r="E452" s="11"/>
      <c r="F452" s="12"/>
      <c r="G452" s="12"/>
      <c r="H452" s="12"/>
      <c r="I452" s="11"/>
      <c r="J452" s="11"/>
      <c r="K452" s="11"/>
      <c r="L452" s="11"/>
      <c r="M452" s="12"/>
      <c r="N452" s="11"/>
      <c r="O452" s="12"/>
      <c r="P452" s="12"/>
      <c r="Q452" s="11"/>
      <c r="R452" s="15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5">
      <c r="A453" s="10"/>
      <c r="B453" s="11"/>
      <c r="C453" s="11"/>
      <c r="D453" s="11"/>
      <c r="E453" s="11"/>
      <c r="F453" s="12"/>
      <c r="G453" s="12"/>
      <c r="H453" s="12"/>
      <c r="I453" s="11"/>
      <c r="J453" s="11"/>
      <c r="K453" s="11"/>
      <c r="L453" s="11"/>
      <c r="M453" s="12"/>
      <c r="N453" s="11"/>
      <c r="O453" s="12"/>
      <c r="P453" s="12"/>
      <c r="Q453" s="11"/>
      <c r="R453" s="15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5">
      <c r="A454" s="10"/>
      <c r="B454" s="11"/>
      <c r="C454" s="11"/>
      <c r="D454" s="11"/>
      <c r="E454" s="11"/>
      <c r="F454" s="12"/>
      <c r="G454" s="12"/>
      <c r="H454" s="12"/>
      <c r="I454" s="11"/>
      <c r="J454" s="11"/>
      <c r="K454" s="11"/>
      <c r="L454" s="11"/>
      <c r="M454" s="12"/>
      <c r="N454" s="11"/>
      <c r="O454" s="12"/>
      <c r="P454" s="12"/>
      <c r="Q454" s="11"/>
      <c r="R454" s="15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5">
      <c r="A455" s="10"/>
      <c r="B455" s="11"/>
      <c r="C455" s="11"/>
      <c r="D455" s="11"/>
      <c r="E455" s="11"/>
      <c r="F455" s="12"/>
      <c r="G455" s="12"/>
      <c r="H455" s="12"/>
      <c r="I455" s="11"/>
      <c r="J455" s="11"/>
      <c r="K455" s="11"/>
      <c r="L455" s="11"/>
      <c r="M455" s="12"/>
      <c r="N455" s="11"/>
      <c r="O455" s="12"/>
      <c r="P455" s="12"/>
      <c r="Q455" s="11"/>
      <c r="R455" s="15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5">
      <c r="A456" s="10"/>
      <c r="B456" s="11"/>
      <c r="C456" s="11"/>
      <c r="D456" s="11"/>
      <c r="E456" s="11"/>
      <c r="F456" s="12"/>
      <c r="G456" s="12"/>
      <c r="H456" s="12"/>
      <c r="I456" s="11"/>
      <c r="J456" s="11"/>
      <c r="K456" s="11"/>
      <c r="L456" s="11"/>
      <c r="M456" s="12"/>
      <c r="N456" s="11"/>
      <c r="O456" s="12"/>
      <c r="P456" s="12"/>
      <c r="Q456" s="11"/>
      <c r="R456" s="15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5">
      <c r="A457" s="10"/>
      <c r="B457" s="11"/>
      <c r="C457" s="11"/>
      <c r="D457" s="11"/>
      <c r="E457" s="11"/>
      <c r="F457" s="12"/>
      <c r="G457" s="12"/>
      <c r="H457" s="12"/>
      <c r="I457" s="11"/>
      <c r="J457" s="11"/>
      <c r="K457" s="11"/>
      <c r="L457" s="11"/>
      <c r="M457" s="12"/>
      <c r="N457" s="11"/>
      <c r="O457" s="12"/>
      <c r="P457" s="12"/>
      <c r="Q457" s="11"/>
      <c r="R457" s="15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5">
      <c r="A458" s="10"/>
      <c r="B458" s="11"/>
      <c r="C458" s="11"/>
      <c r="D458" s="11"/>
      <c r="E458" s="11"/>
      <c r="F458" s="12"/>
      <c r="G458" s="12"/>
      <c r="H458" s="12"/>
      <c r="I458" s="11"/>
      <c r="J458" s="11"/>
      <c r="K458" s="11"/>
      <c r="L458" s="11"/>
      <c r="M458" s="12"/>
      <c r="N458" s="11"/>
      <c r="O458" s="12"/>
      <c r="P458" s="12"/>
      <c r="Q458" s="11"/>
      <c r="R458" s="15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5">
      <c r="A459" s="10"/>
      <c r="B459" s="11"/>
      <c r="C459" s="11"/>
      <c r="D459" s="11"/>
      <c r="E459" s="11"/>
      <c r="F459" s="12"/>
      <c r="G459" s="12"/>
      <c r="H459" s="12"/>
      <c r="I459" s="11"/>
      <c r="J459" s="11"/>
      <c r="K459" s="11"/>
      <c r="L459" s="11"/>
      <c r="M459" s="12"/>
      <c r="N459" s="11"/>
      <c r="O459" s="12"/>
      <c r="P459" s="12"/>
      <c r="Q459" s="11"/>
      <c r="R459" s="15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5">
      <c r="A460" s="10"/>
      <c r="B460" s="11"/>
      <c r="C460" s="11"/>
      <c r="D460" s="11"/>
      <c r="E460" s="11"/>
      <c r="F460" s="12"/>
      <c r="G460" s="12"/>
      <c r="H460" s="12"/>
      <c r="I460" s="11"/>
      <c r="J460" s="11"/>
      <c r="K460" s="11"/>
      <c r="L460" s="11"/>
      <c r="M460" s="12"/>
      <c r="N460" s="11"/>
      <c r="O460" s="12"/>
      <c r="P460" s="12"/>
      <c r="Q460" s="11"/>
      <c r="R460" s="15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5">
      <c r="A461" s="10"/>
      <c r="B461" s="11"/>
      <c r="C461" s="11"/>
      <c r="D461" s="11"/>
      <c r="E461" s="11"/>
      <c r="F461" s="12"/>
      <c r="G461" s="12"/>
      <c r="H461" s="12"/>
      <c r="I461" s="11"/>
      <c r="J461" s="11"/>
      <c r="K461" s="11"/>
      <c r="L461" s="11"/>
      <c r="M461" s="12"/>
      <c r="N461" s="11"/>
      <c r="O461" s="12"/>
      <c r="P461" s="12"/>
      <c r="Q461" s="11"/>
      <c r="R461" s="15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5">
      <c r="A462" s="10"/>
      <c r="B462" s="11"/>
      <c r="C462" s="11"/>
      <c r="D462" s="11"/>
      <c r="E462" s="11"/>
      <c r="F462" s="12"/>
      <c r="G462" s="12"/>
      <c r="H462" s="12"/>
      <c r="I462" s="11"/>
      <c r="J462" s="11"/>
      <c r="K462" s="11"/>
      <c r="L462" s="11"/>
      <c r="M462" s="12"/>
      <c r="N462" s="11"/>
      <c r="O462" s="12"/>
      <c r="P462" s="12"/>
      <c r="Q462" s="11"/>
      <c r="R462" s="15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5">
      <c r="A463" s="10"/>
      <c r="B463" s="11"/>
      <c r="C463" s="11"/>
      <c r="D463" s="11"/>
      <c r="E463" s="11"/>
      <c r="F463" s="12"/>
      <c r="G463" s="12"/>
      <c r="H463" s="12"/>
      <c r="I463" s="11"/>
      <c r="J463" s="11"/>
      <c r="K463" s="11"/>
      <c r="L463" s="11"/>
      <c r="M463" s="12"/>
      <c r="N463" s="11"/>
      <c r="O463" s="12"/>
      <c r="P463" s="12"/>
      <c r="Q463" s="11"/>
      <c r="R463" s="15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5">
      <c r="A464" s="10"/>
      <c r="B464" s="11"/>
      <c r="C464" s="11"/>
      <c r="D464" s="11"/>
      <c r="E464" s="11"/>
      <c r="F464" s="12"/>
      <c r="G464" s="12"/>
      <c r="H464" s="12"/>
      <c r="I464" s="11"/>
      <c r="J464" s="11"/>
      <c r="K464" s="11"/>
      <c r="L464" s="11"/>
      <c r="M464" s="12"/>
      <c r="N464" s="11"/>
      <c r="O464" s="12"/>
      <c r="P464" s="12"/>
      <c r="Q464" s="11"/>
      <c r="R464" s="15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5">
      <c r="A465" s="10"/>
      <c r="B465" s="11"/>
      <c r="C465" s="11"/>
      <c r="D465" s="11"/>
      <c r="E465" s="11"/>
      <c r="F465" s="12"/>
      <c r="G465" s="12"/>
      <c r="H465" s="12"/>
      <c r="I465" s="11"/>
      <c r="J465" s="11"/>
      <c r="K465" s="11"/>
      <c r="L465" s="11"/>
      <c r="M465" s="12"/>
      <c r="N465" s="11"/>
      <c r="O465" s="12"/>
      <c r="P465" s="12"/>
      <c r="Q465" s="11"/>
      <c r="R465" s="15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5">
      <c r="A466" s="10"/>
      <c r="B466" s="11"/>
      <c r="C466" s="11"/>
      <c r="D466" s="11"/>
      <c r="E466" s="11"/>
      <c r="F466" s="12"/>
      <c r="G466" s="12"/>
      <c r="H466" s="12"/>
      <c r="I466" s="11"/>
      <c r="J466" s="11"/>
      <c r="K466" s="11"/>
      <c r="L466" s="11"/>
      <c r="M466" s="12"/>
      <c r="N466" s="11"/>
      <c r="O466" s="12"/>
      <c r="P466" s="12"/>
      <c r="Q466" s="11"/>
      <c r="R466" s="15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5">
      <c r="A467" s="10"/>
      <c r="B467" s="11"/>
      <c r="C467" s="11"/>
      <c r="D467" s="11"/>
      <c r="E467" s="11"/>
      <c r="F467" s="12"/>
      <c r="G467" s="12"/>
      <c r="H467" s="12"/>
      <c r="I467" s="11"/>
      <c r="J467" s="11"/>
      <c r="K467" s="11"/>
      <c r="L467" s="11"/>
      <c r="M467" s="12"/>
      <c r="N467" s="11"/>
      <c r="O467" s="12"/>
      <c r="P467" s="12"/>
      <c r="Q467" s="11"/>
      <c r="R467" s="15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5">
      <c r="A468" s="10"/>
      <c r="B468" s="11"/>
      <c r="C468" s="11"/>
      <c r="D468" s="11"/>
      <c r="E468" s="11"/>
      <c r="F468" s="12"/>
      <c r="G468" s="12"/>
      <c r="H468" s="12"/>
      <c r="I468" s="11"/>
      <c r="J468" s="11"/>
      <c r="K468" s="11"/>
      <c r="L468" s="11"/>
      <c r="M468" s="12"/>
      <c r="N468" s="11"/>
      <c r="O468" s="12"/>
      <c r="P468" s="12"/>
      <c r="Q468" s="11"/>
      <c r="R468" s="15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5">
      <c r="A469" s="10"/>
      <c r="B469" s="11"/>
      <c r="C469" s="11"/>
      <c r="D469" s="11"/>
      <c r="E469" s="11"/>
      <c r="F469" s="12"/>
      <c r="G469" s="12"/>
      <c r="H469" s="12"/>
      <c r="I469" s="11"/>
      <c r="J469" s="11"/>
      <c r="K469" s="11"/>
      <c r="L469" s="11"/>
      <c r="M469" s="12"/>
      <c r="N469" s="11"/>
      <c r="O469" s="12"/>
      <c r="P469" s="12"/>
      <c r="Q469" s="11"/>
      <c r="R469" s="15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5">
      <c r="A470" s="10"/>
      <c r="B470" s="11"/>
      <c r="C470" s="11"/>
      <c r="D470" s="11"/>
      <c r="E470" s="11"/>
      <c r="F470" s="12"/>
      <c r="G470" s="12"/>
      <c r="H470" s="12"/>
      <c r="I470" s="11"/>
      <c r="J470" s="11"/>
      <c r="K470" s="11"/>
      <c r="L470" s="11"/>
      <c r="M470" s="12"/>
      <c r="N470" s="11"/>
      <c r="O470" s="12"/>
      <c r="P470" s="12"/>
      <c r="Q470" s="11"/>
      <c r="R470" s="15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5">
      <c r="A471" s="10"/>
      <c r="B471" s="11"/>
      <c r="C471" s="11"/>
      <c r="D471" s="11"/>
      <c r="E471" s="11"/>
      <c r="F471" s="12"/>
      <c r="G471" s="12"/>
      <c r="H471" s="12"/>
      <c r="I471" s="11"/>
      <c r="J471" s="11"/>
      <c r="K471" s="11"/>
      <c r="L471" s="11"/>
      <c r="M471" s="12"/>
      <c r="N471" s="11"/>
      <c r="O471" s="12"/>
      <c r="P471" s="12"/>
      <c r="Q471" s="11"/>
      <c r="R471" s="15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5">
      <c r="A472" s="10"/>
      <c r="B472" s="11"/>
      <c r="C472" s="11"/>
      <c r="D472" s="11"/>
      <c r="E472" s="11"/>
      <c r="F472" s="12"/>
      <c r="G472" s="12"/>
      <c r="H472" s="12"/>
      <c r="I472" s="11"/>
      <c r="J472" s="11"/>
      <c r="K472" s="11"/>
      <c r="L472" s="11"/>
      <c r="M472" s="12"/>
      <c r="N472" s="11"/>
      <c r="O472" s="12"/>
      <c r="P472" s="12"/>
      <c r="Q472" s="11"/>
      <c r="R472" s="15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5">
      <c r="A473" s="10"/>
      <c r="B473" s="11"/>
      <c r="C473" s="11"/>
      <c r="D473" s="11"/>
      <c r="E473" s="11"/>
      <c r="F473" s="12"/>
      <c r="G473" s="12"/>
      <c r="H473" s="12"/>
      <c r="I473" s="11"/>
      <c r="J473" s="11"/>
      <c r="K473" s="11"/>
      <c r="L473" s="11"/>
      <c r="M473" s="12"/>
      <c r="N473" s="11"/>
      <c r="O473" s="12"/>
      <c r="P473" s="12"/>
      <c r="Q473" s="11"/>
      <c r="R473" s="15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5">
      <c r="A474" s="10"/>
      <c r="B474" s="11"/>
      <c r="C474" s="11"/>
      <c r="D474" s="11"/>
      <c r="E474" s="11"/>
      <c r="F474" s="12"/>
      <c r="G474" s="12"/>
      <c r="H474" s="12"/>
      <c r="I474" s="11"/>
      <c r="J474" s="11"/>
      <c r="K474" s="11"/>
      <c r="L474" s="11"/>
      <c r="M474" s="12"/>
      <c r="N474" s="11"/>
      <c r="O474" s="12"/>
      <c r="P474" s="12"/>
      <c r="Q474" s="11"/>
      <c r="R474" s="15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5">
      <c r="A475" s="10"/>
      <c r="B475" s="11"/>
      <c r="C475" s="11"/>
      <c r="D475" s="11"/>
      <c r="E475" s="11"/>
      <c r="F475" s="12"/>
      <c r="G475" s="12"/>
      <c r="H475" s="12"/>
      <c r="I475" s="11"/>
      <c r="J475" s="11"/>
      <c r="K475" s="11"/>
      <c r="L475" s="11"/>
      <c r="M475" s="12"/>
      <c r="N475" s="11"/>
      <c r="O475" s="12"/>
      <c r="P475" s="12"/>
      <c r="Q475" s="11"/>
      <c r="R475" s="15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5">
      <c r="A476" s="10"/>
      <c r="B476" s="11"/>
      <c r="C476" s="11"/>
      <c r="D476" s="11"/>
      <c r="E476" s="11"/>
      <c r="F476" s="12"/>
      <c r="G476" s="12"/>
      <c r="H476" s="12"/>
      <c r="I476" s="11"/>
      <c r="J476" s="11"/>
      <c r="K476" s="11"/>
      <c r="L476" s="11"/>
      <c r="M476" s="12"/>
      <c r="N476" s="11"/>
      <c r="O476" s="12"/>
      <c r="P476" s="12"/>
      <c r="Q476" s="11"/>
      <c r="R476" s="15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5">
      <c r="A477" s="10"/>
      <c r="B477" s="11"/>
      <c r="C477" s="11"/>
      <c r="D477" s="11"/>
      <c r="E477" s="11"/>
      <c r="F477" s="12"/>
      <c r="G477" s="12"/>
      <c r="H477" s="12"/>
      <c r="I477" s="11"/>
      <c r="J477" s="11"/>
      <c r="K477" s="11"/>
      <c r="L477" s="11"/>
      <c r="M477" s="12"/>
      <c r="N477" s="11"/>
      <c r="O477" s="12"/>
      <c r="P477" s="12"/>
      <c r="Q477" s="11"/>
      <c r="R477" s="15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5">
      <c r="A478" s="10"/>
      <c r="B478" s="11"/>
      <c r="C478" s="11"/>
      <c r="D478" s="11"/>
      <c r="E478" s="11"/>
      <c r="F478" s="12"/>
      <c r="G478" s="12"/>
      <c r="H478" s="12"/>
      <c r="I478" s="11"/>
      <c r="J478" s="11"/>
      <c r="K478" s="11"/>
      <c r="L478" s="11"/>
      <c r="M478" s="12"/>
      <c r="N478" s="11"/>
      <c r="O478" s="12"/>
      <c r="P478" s="12"/>
      <c r="Q478" s="11"/>
      <c r="R478" s="15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5">
      <c r="A479" s="10"/>
      <c r="B479" s="11"/>
      <c r="C479" s="11"/>
      <c r="D479" s="11"/>
      <c r="E479" s="11"/>
      <c r="F479" s="12"/>
      <c r="G479" s="12"/>
      <c r="H479" s="12"/>
      <c r="I479" s="11"/>
      <c r="J479" s="11"/>
      <c r="K479" s="11"/>
      <c r="L479" s="11"/>
      <c r="M479" s="12"/>
      <c r="N479" s="11"/>
      <c r="O479" s="12"/>
      <c r="P479" s="12"/>
      <c r="Q479" s="11"/>
      <c r="R479" s="15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5">
      <c r="A480" s="10"/>
      <c r="B480" s="11"/>
      <c r="C480" s="11"/>
      <c r="D480" s="11"/>
      <c r="E480" s="11"/>
      <c r="F480" s="12"/>
      <c r="G480" s="12"/>
      <c r="H480" s="12"/>
      <c r="I480" s="11"/>
      <c r="J480" s="11"/>
      <c r="K480" s="11"/>
      <c r="L480" s="11"/>
      <c r="M480" s="12"/>
      <c r="N480" s="11"/>
      <c r="O480" s="12"/>
      <c r="P480" s="12"/>
      <c r="Q480" s="11"/>
      <c r="R480" s="15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5">
      <c r="A481" s="10"/>
      <c r="B481" s="11"/>
      <c r="C481" s="11"/>
      <c r="D481" s="11"/>
      <c r="E481" s="11"/>
      <c r="F481" s="12"/>
      <c r="G481" s="12"/>
      <c r="H481" s="12"/>
      <c r="I481" s="11"/>
      <c r="J481" s="11"/>
      <c r="K481" s="11"/>
      <c r="L481" s="11"/>
      <c r="M481" s="12"/>
      <c r="N481" s="11"/>
      <c r="O481" s="12"/>
      <c r="P481" s="12"/>
      <c r="Q481" s="11"/>
      <c r="R481" s="15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5">
      <c r="A482" s="10"/>
      <c r="B482" s="11"/>
      <c r="C482" s="11"/>
      <c r="D482" s="11"/>
      <c r="E482" s="11"/>
      <c r="F482" s="12"/>
      <c r="G482" s="12"/>
      <c r="H482" s="12"/>
      <c r="I482" s="11"/>
      <c r="J482" s="11"/>
      <c r="K482" s="11"/>
      <c r="L482" s="11"/>
      <c r="M482" s="12"/>
      <c r="N482" s="11"/>
      <c r="O482" s="12"/>
      <c r="P482" s="12"/>
      <c r="Q482" s="11"/>
      <c r="R482" s="15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5">
      <c r="A483" s="10"/>
      <c r="B483" s="11"/>
      <c r="C483" s="11"/>
      <c r="D483" s="11"/>
      <c r="E483" s="11"/>
      <c r="F483" s="12"/>
      <c r="G483" s="12"/>
      <c r="H483" s="12"/>
      <c r="I483" s="11"/>
      <c r="J483" s="11"/>
      <c r="K483" s="11"/>
      <c r="L483" s="11"/>
      <c r="M483" s="12"/>
      <c r="N483" s="11"/>
      <c r="O483" s="12"/>
      <c r="P483" s="12"/>
      <c r="Q483" s="11"/>
      <c r="R483" s="15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5">
      <c r="A484" s="10"/>
      <c r="B484" s="11"/>
      <c r="C484" s="11"/>
      <c r="D484" s="11"/>
      <c r="E484" s="11"/>
      <c r="F484" s="12"/>
      <c r="G484" s="12"/>
      <c r="H484" s="12"/>
      <c r="I484" s="11"/>
      <c r="J484" s="11"/>
      <c r="K484" s="11"/>
      <c r="L484" s="11"/>
      <c r="M484" s="12"/>
      <c r="N484" s="11"/>
      <c r="O484" s="12"/>
      <c r="P484" s="12"/>
      <c r="Q484" s="11"/>
      <c r="R484" s="15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5">
      <c r="A485" s="10"/>
      <c r="B485" s="11"/>
      <c r="C485" s="11"/>
      <c r="D485" s="11"/>
      <c r="E485" s="11"/>
      <c r="F485" s="12"/>
      <c r="G485" s="12"/>
      <c r="H485" s="12"/>
      <c r="I485" s="11"/>
      <c r="J485" s="11"/>
      <c r="K485" s="11"/>
      <c r="L485" s="11"/>
      <c r="M485" s="12"/>
      <c r="N485" s="11"/>
      <c r="O485" s="12"/>
      <c r="P485" s="12"/>
      <c r="Q485" s="11"/>
      <c r="R485" s="15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5">
      <c r="A486" s="10"/>
      <c r="B486" s="11"/>
      <c r="C486" s="11"/>
      <c r="D486" s="11"/>
      <c r="E486" s="11"/>
      <c r="F486" s="12"/>
      <c r="G486" s="12"/>
      <c r="H486" s="12"/>
      <c r="I486" s="11"/>
      <c r="J486" s="11"/>
      <c r="K486" s="11"/>
      <c r="L486" s="11"/>
      <c r="M486" s="12"/>
      <c r="N486" s="11"/>
      <c r="O486" s="12"/>
      <c r="P486" s="12"/>
      <c r="Q486" s="11"/>
      <c r="R486" s="15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5">
      <c r="A487" s="10"/>
      <c r="B487" s="11"/>
      <c r="C487" s="11"/>
      <c r="D487" s="11"/>
      <c r="E487" s="11"/>
      <c r="F487" s="12"/>
      <c r="G487" s="12"/>
      <c r="H487" s="12"/>
      <c r="I487" s="11"/>
      <c r="J487" s="11"/>
      <c r="K487" s="11"/>
      <c r="L487" s="11"/>
      <c r="M487" s="12"/>
      <c r="N487" s="11"/>
      <c r="O487" s="12"/>
      <c r="P487" s="12"/>
      <c r="Q487" s="11"/>
      <c r="R487" s="15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5">
      <c r="A488" s="10"/>
      <c r="B488" s="11"/>
      <c r="C488" s="11"/>
      <c r="D488" s="11"/>
      <c r="E488" s="11"/>
      <c r="F488" s="12"/>
      <c r="G488" s="12"/>
      <c r="H488" s="12"/>
      <c r="I488" s="11"/>
      <c r="J488" s="11"/>
      <c r="K488" s="11"/>
      <c r="L488" s="11"/>
      <c r="M488" s="12"/>
      <c r="N488" s="11"/>
      <c r="O488" s="12"/>
      <c r="P488" s="12"/>
      <c r="Q488" s="11"/>
      <c r="R488" s="15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5">
      <c r="A489" s="10"/>
      <c r="B489" s="11"/>
      <c r="C489" s="11"/>
      <c r="D489" s="11"/>
      <c r="E489" s="11"/>
      <c r="F489" s="12"/>
      <c r="G489" s="12"/>
      <c r="H489" s="12"/>
      <c r="I489" s="11"/>
      <c r="J489" s="11"/>
      <c r="K489" s="11"/>
      <c r="L489" s="11"/>
      <c r="M489" s="12"/>
      <c r="N489" s="11"/>
      <c r="O489" s="12"/>
      <c r="P489" s="12"/>
      <c r="Q489" s="11"/>
      <c r="R489" s="15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5">
      <c r="A490" s="10"/>
      <c r="B490" s="11"/>
      <c r="C490" s="11"/>
      <c r="D490" s="11"/>
      <c r="E490" s="11"/>
      <c r="F490" s="12"/>
      <c r="G490" s="12"/>
      <c r="H490" s="12"/>
      <c r="I490" s="11"/>
      <c r="J490" s="11"/>
      <c r="K490" s="11"/>
      <c r="L490" s="11"/>
      <c r="M490" s="12"/>
      <c r="N490" s="11"/>
      <c r="O490" s="12"/>
      <c r="P490" s="12"/>
      <c r="Q490" s="11"/>
      <c r="R490" s="15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5">
      <c r="A491" s="10"/>
      <c r="B491" s="11"/>
      <c r="C491" s="11"/>
      <c r="D491" s="11"/>
      <c r="E491" s="11"/>
      <c r="F491" s="12"/>
      <c r="G491" s="12"/>
      <c r="H491" s="12"/>
      <c r="I491" s="11"/>
      <c r="J491" s="11"/>
      <c r="K491" s="11"/>
      <c r="L491" s="11"/>
      <c r="M491" s="12"/>
      <c r="N491" s="11"/>
      <c r="O491" s="12"/>
      <c r="P491" s="12"/>
      <c r="Q491" s="11"/>
      <c r="R491" s="15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5">
      <c r="A492" s="10"/>
      <c r="B492" s="11"/>
      <c r="C492" s="11"/>
      <c r="D492" s="11"/>
      <c r="E492" s="11"/>
      <c r="F492" s="12"/>
      <c r="G492" s="12"/>
      <c r="H492" s="12"/>
      <c r="I492" s="11"/>
      <c r="J492" s="11"/>
      <c r="K492" s="11"/>
      <c r="L492" s="11"/>
      <c r="M492" s="12"/>
      <c r="N492" s="11"/>
      <c r="O492" s="12"/>
      <c r="P492" s="12"/>
      <c r="Q492" s="11"/>
      <c r="R492" s="15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5">
      <c r="A493" s="10"/>
      <c r="B493" s="11"/>
      <c r="C493" s="11"/>
      <c r="D493" s="11"/>
      <c r="E493" s="11"/>
      <c r="F493" s="12"/>
      <c r="G493" s="12"/>
      <c r="H493" s="12"/>
      <c r="I493" s="11"/>
      <c r="J493" s="11"/>
      <c r="K493" s="11"/>
      <c r="L493" s="11"/>
      <c r="M493" s="12"/>
      <c r="N493" s="11"/>
      <c r="O493" s="12"/>
      <c r="P493" s="12"/>
      <c r="Q493" s="11"/>
      <c r="R493" s="15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5">
      <c r="A494" s="10"/>
      <c r="B494" s="11"/>
      <c r="C494" s="11"/>
      <c r="D494" s="11"/>
      <c r="E494" s="11"/>
      <c r="F494" s="12"/>
      <c r="G494" s="12"/>
      <c r="H494" s="12"/>
      <c r="I494" s="11"/>
      <c r="J494" s="11"/>
      <c r="K494" s="11"/>
      <c r="L494" s="11"/>
      <c r="M494" s="12"/>
      <c r="N494" s="11"/>
      <c r="O494" s="12"/>
      <c r="P494" s="12"/>
      <c r="Q494" s="11"/>
      <c r="R494" s="15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5">
      <c r="A495" s="10"/>
      <c r="B495" s="11"/>
      <c r="C495" s="11"/>
      <c r="D495" s="11"/>
      <c r="E495" s="11"/>
      <c r="F495" s="12"/>
      <c r="G495" s="12"/>
      <c r="H495" s="12"/>
      <c r="I495" s="11"/>
      <c r="J495" s="11"/>
      <c r="K495" s="11"/>
      <c r="L495" s="11"/>
      <c r="M495" s="12"/>
      <c r="N495" s="11"/>
      <c r="O495" s="12"/>
      <c r="P495" s="12"/>
      <c r="Q495" s="11"/>
      <c r="R495" s="15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5">
      <c r="A496" s="10"/>
      <c r="B496" s="11"/>
      <c r="C496" s="11"/>
      <c r="D496" s="11"/>
      <c r="E496" s="11"/>
      <c r="F496" s="12"/>
      <c r="G496" s="12"/>
      <c r="H496" s="12"/>
      <c r="I496" s="11"/>
      <c r="J496" s="11"/>
      <c r="K496" s="11"/>
      <c r="L496" s="11"/>
      <c r="M496" s="12"/>
      <c r="N496" s="11"/>
      <c r="O496" s="12"/>
      <c r="P496" s="12"/>
      <c r="Q496" s="11"/>
      <c r="R496" s="15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5">
      <c r="A497" s="10"/>
      <c r="B497" s="11"/>
      <c r="C497" s="11"/>
      <c r="D497" s="11"/>
      <c r="E497" s="11"/>
      <c r="F497" s="12"/>
      <c r="G497" s="12"/>
      <c r="H497" s="12"/>
      <c r="I497" s="11"/>
      <c r="J497" s="11"/>
      <c r="K497" s="11"/>
      <c r="L497" s="11"/>
      <c r="M497" s="12"/>
      <c r="N497" s="11"/>
      <c r="O497" s="12"/>
      <c r="P497" s="12"/>
      <c r="Q497" s="11"/>
      <c r="R497" s="15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5">
      <c r="A498" s="10"/>
      <c r="B498" s="11"/>
      <c r="C498" s="11"/>
      <c r="D498" s="11"/>
      <c r="E498" s="11"/>
      <c r="F498" s="12"/>
      <c r="G498" s="12"/>
      <c r="H498" s="12"/>
      <c r="I498" s="11"/>
      <c r="J498" s="11"/>
      <c r="K498" s="11"/>
      <c r="L498" s="11"/>
      <c r="M498" s="12"/>
      <c r="N498" s="11"/>
      <c r="O498" s="12"/>
      <c r="P498" s="12"/>
      <c r="Q498" s="11"/>
      <c r="R498" s="15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5">
      <c r="A499" s="10"/>
      <c r="B499" s="11"/>
      <c r="C499" s="11"/>
      <c r="D499" s="11"/>
      <c r="E499" s="11"/>
      <c r="F499" s="12"/>
      <c r="G499" s="12"/>
      <c r="H499" s="12"/>
      <c r="I499" s="11"/>
      <c r="J499" s="11"/>
      <c r="K499" s="11"/>
      <c r="L499" s="11"/>
      <c r="M499" s="12"/>
      <c r="N499" s="11"/>
      <c r="O499" s="12"/>
      <c r="P499" s="12"/>
      <c r="Q499" s="11"/>
      <c r="R499" s="15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5">
      <c r="A500" s="10"/>
      <c r="B500" s="11"/>
      <c r="C500" s="11"/>
      <c r="D500" s="11"/>
      <c r="E500" s="11"/>
      <c r="F500" s="12"/>
      <c r="G500" s="12"/>
      <c r="H500" s="12"/>
      <c r="I500" s="11"/>
      <c r="J500" s="11"/>
      <c r="K500" s="11"/>
      <c r="L500" s="11"/>
      <c r="M500" s="12"/>
      <c r="N500" s="11"/>
      <c r="O500" s="12"/>
      <c r="P500" s="12"/>
      <c r="Q500" s="11"/>
      <c r="R500" s="15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5">
      <c r="A501" s="10"/>
      <c r="B501" s="11"/>
      <c r="C501" s="11"/>
      <c r="D501" s="11"/>
      <c r="E501" s="11"/>
      <c r="F501" s="12"/>
      <c r="G501" s="12"/>
      <c r="H501" s="12"/>
      <c r="I501" s="11"/>
      <c r="J501" s="11"/>
      <c r="K501" s="11"/>
      <c r="L501" s="11"/>
      <c r="M501" s="12"/>
      <c r="N501" s="11"/>
      <c r="O501" s="12"/>
      <c r="P501" s="12"/>
      <c r="Q501" s="11"/>
      <c r="R501" s="15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5">
      <c r="A502" s="10"/>
      <c r="B502" s="11"/>
      <c r="C502" s="11"/>
      <c r="D502" s="11"/>
      <c r="E502" s="11"/>
      <c r="F502" s="12"/>
      <c r="G502" s="12"/>
      <c r="H502" s="12"/>
      <c r="I502" s="11"/>
      <c r="J502" s="11"/>
      <c r="K502" s="11"/>
      <c r="L502" s="11"/>
      <c r="M502" s="12"/>
      <c r="N502" s="11"/>
      <c r="O502" s="12"/>
      <c r="P502" s="12"/>
      <c r="Q502" s="11"/>
      <c r="R502" s="15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5">
      <c r="A503" s="10"/>
      <c r="B503" s="11"/>
      <c r="C503" s="11"/>
      <c r="D503" s="11"/>
      <c r="E503" s="11"/>
      <c r="F503" s="12"/>
      <c r="G503" s="12"/>
      <c r="H503" s="12"/>
      <c r="I503" s="11"/>
      <c r="J503" s="11"/>
      <c r="K503" s="11"/>
      <c r="L503" s="11"/>
      <c r="M503" s="12"/>
      <c r="N503" s="11"/>
      <c r="O503" s="12"/>
      <c r="P503" s="12"/>
      <c r="Q503" s="11"/>
      <c r="R503" s="15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5">
      <c r="A504" s="10"/>
      <c r="B504" s="11"/>
      <c r="C504" s="11"/>
      <c r="D504" s="11"/>
      <c r="E504" s="11"/>
      <c r="F504" s="12"/>
      <c r="G504" s="12"/>
      <c r="H504" s="12"/>
      <c r="I504" s="11"/>
      <c r="J504" s="11"/>
      <c r="K504" s="11"/>
      <c r="L504" s="11"/>
      <c r="M504" s="12"/>
      <c r="N504" s="11"/>
      <c r="O504" s="12"/>
      <c r="P504" s="12"/>
      <c r="Q504" s="11"/>
      <c r="R504" s="15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5">
      <c r="A505" s="10"/>
      <c r="B505" s="11"/>
      <c r="C505" s="11"/>
      <c r="D505" s="11"/>
      <c r="E505" s="11"/>
      <c r="F505" s="12"/>
      <c r="G505" s="12"/>
      <c r="H505" s="12"/>
      <c r="I505" s="11"/>
      <c r="J505" s="11"/>
      <c r="K505" s="11"/>
      <c r="L505" s="11"/>
      <c r="M505" s="12"/>
      <c r="N505" s="11"/>
      <c r="O505" s="12"/>
      <c r="P505" s="12"/>
      <c r="Q505" s="11"/>
      <c r="R505" s="15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5">
      <c r="A506" s="10"/>
      <c r="B506" s="11"/>
      <c r="C506" s="11"/>
      <c r="D506" s="11"/>
      <c r="E506" s="11"/>
      <c r="F506" s="12"/>
      <c r="G506" s="12"/>
      <c r="H506" s="12"/>
      <c r="I506" s="11"/>
      <c r="J506" s="11"/>
      <c r="K506" s="11"/>
      <c r="L506" s="11"/>
      <c r="M506" s="12"/>
      <c r="N506" s="11"/>
      <c r="O506" s="12"/>
      <c r="P506" s="12"/>
      <c r="Q506" s="11"/>
      <c r="R506" s="15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5">
      <c r="A507" s="10"/>
      <c r="B507" s="11"/>
      <c r="C507" s="11"/>
      <c r="D507" s="11"/>
      <c r="E507" s="11"/>
      <c r="F507" s="12"/>
      <c r="G507" s="12"/>
      <c r="H507" s="12"/>
      <c r="I507" s="11"/>
      <c r="J507" s="11"/>
      <c r="K507" s="11"/>
      <c r="L507" s="11"/>
      <c r="M507" s="12"/>
      <c r="N507" s="11"/>
      <c r="O507" s="12"/>
      <c r="P507" s="12"/>
      <c r="Q507" s="11"/>
      <c r="R507" s="15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5">
      <c r="A508" s="10"/>
      <c r="B508" s="11"/>
      <c r="C508" s="11"/>
      <c r="D508" s="11"/>
      <c r="E508" s="11"/>
      <c r="F508" s="12"/>
      <c r="G508" s="12"/>
      <c r="H508" s="12"/>
      <c r="I508" s="11"/>
      <c r="J508" s="11"/>
      <c r="K508" s="11"/>
      <c r="L508" s="11"/>
      <c r="M508" s="12"/>
      <c r="N508" s="11"/>
      <c r="O508" s="12"/>
      <c r="P508" s="12"/>
      <c r="Q508" s="11"/>
      <c r="R508" s="15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5">
      <c r="A509" s="10"/>
      <c r="B509" s="11"/>
      <c r="C509" s="11"/>
      <c r="D509" s="11"/>
      <c r="E509" s="11"/>
      <c r="F509" s="12"/>
      <c r="G509" s="12"/>
      <c r="H509" s="12"/>
      <c r="I509" s="11"/>
      <c r="J509" s="11"/>
      <c r="K509" s="11"/>
      <c r="L509" s="11"/>
      <c r="M509" s="12"/>
      <c r="N509" s="11"/>
      <c r="O509" s="12"/>
      <c r="P509" s="12"/>
      <c r="Q509" s="11"/>
      <c r="R509" s="15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5">
      <c r="A510" s="10"/>
      <c r="B510" s="11"/>
      <c r="C510" s="11"/>
      <c r="D510" s="11"/>
      <c r="E510" s="11"/>
      <c r="F510" s="12"/>
      <c r="G510" s="12"/>
      <c r="H510" s="12"/>
      <c r="I510" s="11"/>
      <c r="J510" s="11"/>
      <c r="K510" s="11"/>
      <c r="L510" s="11"/>
      <c r="M510" s="12"/>
      <c r="N510" s="11"/>
      <c r="O510" s="12"/>
      <c r="P510" s="12"/>
      <c r="Q510" s="11"/>
      <c r="R510" s="15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5">
      <c r="A511" s="10"/>
      <c r="B511" s="11"/>
      <c r="C511" s="11"/>
      <c r="D511" s="11"/>
      <c r="E511" s="11"/>
      <c r="F511" s="12"/>
      <c r="G511" s="12"/>
      <c r="H511" s="12"/>
      <c r="I511" s="11"/>
      <c r="J511" s="11"/>
      <c r="K511" s="11"/>
      <c r="L511" s="11"/>
      <c r="M511" s="12"/>
      <c r="N511" s="11"/>
      <c r="O511" s="12"/>
      <c r="P511" s="12"/>
      <c r="Q511" s="11"/>
      <c r="R511" s="15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5">
      <c r="A512" s="10"/>
      <c r="B512" s="11"/>
      <c r="C512" s="11"/>
      <c r="D512" s="11"/>
      <c r="E512" s="11"/>
      <c r="F512" s="12"/>
      <c r="G512" s="12"/>
      <c r="H512" s="12"/>
      <c r="I512" s="11"/>
      <c r="J512" s="11"/>
      <c r="K512" s="11"/>
      <c r="L512" s="11"/>
      <c r="M512" s="12"/>
      <c r="N512" s="11"/>
      <c r="O512" s="12"/>
      <c r="P512" s="12"/>
      <c r="Q512" s="11"/>
      <c r="R512" s="15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5">
      <c r="A513" s="10"/>
      <c r="B513" s="11"/>
      <c r="C513" s="11"/>
      <c r="D513" s="11"/>
      <c r="E513" s="11"/>
      <c r="F513" s="12"/>
      <c r="G513" s="12"/>
      <c r="H513" s="12"/>
      <c r="I513" s="11"/>
      <c r="J513" s="11"/>
      <c r="K513" s="11"/>
      <c r="L513" s="11"/>
      <c r="M513" s="12"/>
      <c r="N513" s="11"/>
      <c r="O513" s="12"/>
      <c r="P513" s="12"/>
      <c r="Q513" s="11"/>
      <c r="R513" s="15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5">
      <c r="A514" s="10"/>
      <c r="B514" s="11"/>
      <c r="C514" s="11"/>
      <c r="D514" s="11"/>
      <c r="E514" s="11"/>
      <c r="F514" s="12"/>
      <c r="G514" s="12"/>
      <c r="H514" s="12"/>
      <c r="I514" s="11"/>
      <c r="J514" s="11"/>
      <c r="K514" s="11"/>
      <c r="L514" s="11"/>
      <c r="M514" s="12"/>
      <c r="N514" s="11"/>
      <c r="O514" s="12"/>
      <c r="P514" s="12"/>
      <c r="Q514" s="11"/>
      <c r="R514" s="15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5">
      <c r="A515" s="10"/>
      <c r="B515" s="11"/>
      <c r="C515" s="11"/>
      <c r="D515" s="11"/>
      <c r="E515" s="11"/>
      <c r="F515" s="12"/>
      <c r="G515" s="12"/>
      <c r="H515" s="12"/>
      <c r="I515" s="11"/>
      <c r="J515" s="11"/>
      <c r="K515" s="11"/>
      <c r="L515" s="11"/>
      <c r="M515" s="12"/>
      <c r="N515" s="11"/>
      <c r="O515" s="12"/>
      <c r="P515" s="12"/>
      <c r="Q515" s="11"/>
      <c r="R515" s="15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5">
      <c r="A516" s="10"/>
      <c r="B516" s="11"/>
      <c r="C516" s="11"/>
      <c r="D516" s="11"/>
      <c r="E516" s="11"/>
      <c r="F516" s="12"/>
      <c r="G516" s="12"/>
      <c r="H516" s="12"/>
      <c r="I516" s="11"/>
      <c r="J516" s="11"/>
      <c r="K516" s="11"/>
      <c r="L516" s="11"/>
      <c r="M516" s="12"/>
      <c r="N516" s="11"/>
      <c r="O516" s="12"/>
      <c r="P516" s="12"/>
      <c r="Q516" s="11"/>
      <c r="R516" s="15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5">
      <c r="A517" s="10"/>
      <c r="B517" s="11"/>
      <c r="C517" s="11"/>
      <c r="D517" s="11"/>
      <c r="E517" s="11"/>
      <c r="F517" s="12"/>
      <c r="G517" s="12"/>
      <c r="H517" s="12"/>
      <c r="I517" s="11"/>
      <c r="J517" s="11"/>
      <c r="K517" s="11"/>
      <c r="L517" s="11"/>
      <c r="M517" s="12"/>
      <c r="N517" s="11"/>
      <c r="O517" s="12"/>
      <c r="P517" s="12"/>
      <c r="Q517" s="11"/>
      <c r="R517" s="15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5">
      <c r="A518" s="10"/>
      <c r="B518" s="11"/>
      <c r="C518" s="11"/>
      <c r="D518" s="11"/>
      <c r="E518" s="11"/>
      <c r="F518" s="12"/>
      <c r="G518" s="12"/>
      <c r="H518" s="12"/>
      <c r="I518" s="11"/>
      <c r="J518" s="11"/>
      <c r="K518" s="11"/>
      <c r="L518" s="11"/>
      <c r="M518" s="12"/>
      <c r="N518" s="11"/>
      <c r="O518" s="12"/>
      <c r="P518" s="12"/>
      <c r="Q518" s="11"/>
      <c r="R518" s="15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5">
      <c r="A519" s="10"/>
      <c r="B519" s="11"/>
      <c r="C519" s="11"/>
      <c r="D519" s="11"/>
      <c r="E519" s="11"/>
      <c r="F519" s="12"/>
      <c r="G519" s="12"/>
      <c r="H519" s="12"/>
      <c r="I519" s="11"/>
      <c r="J519" s="11"/>
      <c r="K519" s="11"/>
      <c r="L519" s="11"/>
      <c r="M519" s="12"/>
      <c r="N519" s="11"/>
      <c r="O519" s="12"/>
      <c r="P519" s="12"/>
      <c r="Q519" s="11"/>
      <c r="R519" s="15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5">
      <c r="A520" s="10"/>
      <c r="B520" s="11"/>
      <c r="C520" s="11"/>
      <c r="D520" s="11"/>
      <c r="E520" s="11"/>
      <c r="F520" s="12"/>
      <c r="G520" s="12"/>
      <c r="H520" s="12"/>
      <c r="I520" s="11"/>
      <c r="J520" s="11"/>
      <c r="K520" s="11"/>
      <c r="L520" s="11"/>
      <c r="M520" s="12"/>
      <c r="N520" s="11"/>
      <c r="O520" s="12"/>
      <c r="P520" s="12"/>
      <c r="Q520" s="11"/>
      <c r="R520" s="15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5">
      <c r="A521" s="10"/>
      <c r="B521" s="11"/>
      <c r="C521" s="11"/>
      <c r="D521" s="11"/>
      <c r="E521" s="11"/>
      <c r="F521" s="12"/>
      <c r="G521" s="12"/>
      <c r="H521" s="12"/>
      <c r="I521" s="11"/>
      <c r="J521" s="11"/>
      <c r="K521" s="11"/>
      <c r="L521" s="11"/>
      <c r="M521" s="12"/>
      <c r="N521" s="11"/>
      <c r="O521" s="12"/>
      <c r="P521" s="12"/>
      <c r="Q521" s="11"/>
      <c r="R521" s="15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5">
      <c r="A522" s="10"/>
      <c r="B522" s="11"/>
      <c r="C522" s="11"/>
      <c r="D522" s="11"/>
      <c r="E522" s="11"/>
      <c r="F522" s="12"/>
      <c r="G522" s="12"/>
      <c r="H522" s="12"/>
      <c r="I522" s="11"/>
      <c r="J522" s="11"/>
      <c r="K522" s="11"/>
      <c r="L522" s="11"/>
      <c r="M522" s="12"/>
      <c r="N522" s="11"/>
      <c r="O522" s="12"/>
      <c r="P522" s="12"/>
      <c r="Q522" s="11"/>
      <c r="R522" s="15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5">
      <c r="A523" s="10"/>
      <c r="B523" s="11"/>
      <c r="C523" s="11"/>
      <c r="D523" s="11"/>
      <c r="E523" s="11"/>
      <c r="F523" s="12"/>
      <c r="G523" s="12"/>
      <c r="H523" s="12"/>
      <c r="I523" s="11"/>
      <c r="J523" s="11"/>
      <c r="K523" s="11"/>
      <c r="L523" s="11"/>
      <c r="M523" s="12"/>
      <c r="N523" s="11"/>
      <c r="O523" s="12"/>
      <c r="P523" s="12"/>
      <c r="Q523" s="11"/>
      <c r="R523" s="15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5">
      <c r="A524" s="10"/>
      <c r="B524" s="11"/>
      <c r="C524" s="11"/>
      <c r="D524" s="11"/>
      <c r="E524" s="11"/>
      <c r="F524" s="12"/>
      <c r="G524" s="12"/>
      <c r="H524" s="12"/>
      <c r="I524" s="11"/>
      <c r="J524" s="11"/>
      <c r="K524" s="11"/>
      <c r="L524" s="11"/>
      <c r="M524" s="12"/>
      <c r="N524" s="11"/>
      <c r="O524" s="12"/>
      <c r="P524" s="12"/>
      <c r="Q524" s="11"/>
      <c r="R524" s="15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5">
      <c r="A525" s="10"/>
      <c r="B525" s="11"/>
      <c r="C525" s="11"/>
      <c r="D525" s="11"/>
      <c r="E525" s="11"/>
      <c r="F525" s="12"/>
      <c r="G525" s="12"/>
      <c r="H525" s="12"/>
      <c r="I525" s="11"/>
      <c r="J525" s="11"/>
      <c r="K525" s="11"/>
      <c r="L525" s="11"/>
      <c r="M525" s="12"/>
      <c r="N525" s="11"/>
      <c r="O525" s="12"/>
      <c r="P525" s="12"/>
      <c r="Q525" s="11"/>
      <c r="R525" s="15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5">
      <c r="A526" s="10"/>
      <c r="B526" s="11"/>
      <c r="C526" s="11"/>
      <c r="D526" s="11"/>
      <c r="E526" s="11"/>
      <c r="F526" s="12"/>
      <c r="G526" s="12"/>
      <c r="H526" s="12"/>
      <c r="I526" s="11"/>
      <c r="J526" s="11"/>
      <c r="K526" s="11"/>
      <c r="L526" s="11"/>
      <c r="M526" s="12"/>
      <c r="N526" s="11"/>
      <c r="O526" s="12"/>
      <c r="P526" s="12"/>
      <c r="Q526" s="11"/>
      <c r="R526" s="15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5">
      <c r="A527" s="10"/>
      <c r="B527" s="11"/>
      <c r="C527" s="11"/>
      <c r="D527" s="11"/>
      <c r="E527" s="11"/>
      <c r="F527" s="12"/>
      <c r="G527" s="12"/>
      <c r="H527" s="12"/>
      <c r="I527" s="11"/>
      <c r="J527" s="11"/>
      <c r="K527" s="11"/>
      <c r="L527" s="11"/>
      <c r="M527" s="12"/>
      <c r="N527" s="11"/>
      <c r="O527" s="12"/>
      <c r="P527" s="12"/>
      <c r="Q527" s="11"/>
      <c r="R527" s="15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5">
      <c r="A528" s="10"/>
      <c r="B528" s="11"/>
      <c r="C528" s="11"/>
      <c r="D528" s="11"/>
      <c r="E528" s="11"/>
      <c r="F528" s="12"/>
      <c r="G528" s="12"/>
      <c r="H528" s="12"/>
      <c r="I528" s="11"/>
      <c r="J528" s="11"/>
      <c r="K528" s="11"/>
      <c r="L528" s="11"/>
      <c r="M528" s="12"/>
      <c r="N528" s="11"/>
      <c r="O528" s="12"/>
      <c r="P528" s="12"/>
      <c r="Q528" s="11"/>
      <c r="R528" s="15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5">
      <c r="A529" s="10"/>
      <c r="B529" s="11"/>
      <c r="C529" s="11"/>
      <c r="D529" s="11"/>
      <c r="E529" s="11"/>
      <c r="F529" s="12"/>
      <c r="G529" s="12"/>
      <c r="H529" s="12"/>
      <c r="I529" s="11"/>
      <c r="J529" s="11"/>
      <c r="K529" s="11"/>
      <c r="L529" s="11"/>
      <c r="M529" s="12"/>
      <c r="N529" s="11"/>
      <c r="O529" s="12"/>
      <c r="P529" s="12"/>
      <c r="Q529" s="11"/>
      <c r="R529" s="15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5">
      <c r="A530" s="10"/>
      <c r="B530" s="11"/>
      <c r="C530" s="11"/>
      <c r="D530" s="11"/>
      <c r="E530" s="11"/>
      <c r="F530" s="12"/>
      <c r="G530" s="12"/>
      <c r="H530" s="12"/>
      <c r="I530" s="11"/>
      <c r="J530" s="11"/>
      <c r="K530" s="11"/>
      <c r="L530" s="11"/>
      <c r="M530" s="12"/>
      <c r="N530" s="11"/>
      <c r="O530" s="12"/>
      <c r="P530" s="12"/>
      <c r="Q530" s="11"/>
      <c r="R530" s="15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5">
      <c r="A531" s="10"/>
      <c r="B531" s="11"/>
      <c r="C531" s="11"/>
      <c r="D531" s="11"/>
      <c r="E531" s="11"/>
      <c r="F531" s="12"/>
      <c r="G531" s="12"/>
      <c r="H531" s="12"/>
      <c r="I531" s="11"/>
      <c r="J531" s="11"/>
      <c r="K531" s="11"/>
      <c r="L531" s="11"/>
      <c r="M531" s="12"/>
      <c r="N531" s="11"/>
      <c r="O531" s="12"/>
      <c r="P531" s="12"/>
      <c r="Q531" s="11"/>
      <c r="R531" s="15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5">
      <c r="A532" s="10"/>
      <c r="B532" s="11"/>
      <c r="C532" s="11"/>
      <c r="D532" s="11"/>
      <c r="E532" s="11"/>
      <c r="F532" s="12"/>
      <c r="G532" s="12"/>
      <c r="H532" s="12"/>
      <c r="I532" s="11"/>
      <c r="J532" s="11"/>
      <c r="K532" s="11"/>
      <c r="L532" s="11"/>
      <c r="M532" s="12"/>
      <c r="N532" s="11"/>
      <c r="O532" s="12"/>
      <c r="P532" s="12"/>
      <c r="Q532" s="11"/>
      <c r="R532" s="15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5">
      <c r="A533" s="10"/>
      <c r="B533" s="11"/>
      <c r="C533" s="11"/>
      <c r="D533" s="11"/>
      <c r="E533" s="11"/>
      <c r="F533" s="12"/>
      <c r="G533" s="12"/>
      <c r="H533" s="12"/>
      <c r="I533" s="11"/>
      <c r="J533" s="11"/>
      <c r="K533" s="11"/>
      <c r="L533" s="11"/>
      <c r="M533" s="12"/>
      <c r="N533" s="11"/>
      <c r="O533" s="12"/>
      <c r="P533" s="12"/>
      <c r="Q533" s="11"/>
      <c r="R533" s="15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5">
      <c r="A534" s="10"/>
      <c r="B534" s="11"/>
      <c r="C534" s="11"/>
      <c r="D534" s="11"/>
      <c r="E534" s="11"/>
      <c r="F534" s="12"/>
      <c r="G534" s="12"/>
      <c r="H534" s="12"/>
      <c r="I534" s="11"/>
      <c r="J534" s="11"/>
      <c r="K534" s="11"/>
      <c r="L534" s="11"/>
      <c r="M534" s="12"/>
      <c r="N534" s="11"/>
      <c r="O534" s="12"/>
      <c r="P534" s="12"/>
      <c r="Q534" s="11"/>
      <c r="R534" s="15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5">
      <c r="A535" s="10"/>
      <c r="B535" s="11"/>
      <c r="C535" s="11"/>
      <c r="D535" s="11"/>
      <c r="E535" s="11"/>
      <c r="F535" s="12"/>
      <c r="G535" s="12"/>
      <c r="H535" s="12"/>
      <c r="I535" s="11"/>
      <c r="J535" s="11"/>
      <c r="K535" s="11"/>
      <c r="L535" s="11"/>
      <c r="M535" s="12"/>
      <c r="N535" s="11"/>
      <c r="O535" s="12"/>
      <c r="P535" s="12"/>
      <c r="Q535" s="11"/>
      <c r="R535" s="15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5">
      <c r="A536" s="10"/>
      <c r="B536" s="11"/>
      <c r="C536" s="11"/>
      <c r="D536" s="11"/>
      <c r="E536" s="11"/>
      <c r="F536" s="12"/>
      <c r="G536" s="12"/>
      <c r="H536" s="12"/>
      <c r="I536" s="11"/>
      <c r="J536" s="11"/>
      <c r="K536" s="11"/>
      <c r="L536" s="11"/>
      <c r="M536" s="12"/>
      <c r="N536" s="11"/>
      <c r="O536" s="12"/>
      <c r="P536" s="12"/>
      <c r="Q536" s="11"/>
      <c r="R536" s="15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5">
      <c r="A537" s="10"/>
      <c r="B537" s="11"/>
      <c r="C537" s="11"/>
      <c r="D537" s="11"/>
      <c r="E537" s="11"/>
      <c r="F537" s="12"/>
      <c r="G537" s="12"/>
      <c r="H537" s="12"/>
      <c r="I537" s="11"/>
      <c r="J537" s="11"/>
      <c r="K537" s="11"/>
      <c r="L537" s="11"/>
      <c r="M537" s="12"/>
      <c r="N537" s="11"/>
      <c r="O537" s="12"/>
      <c r="P537" s="12"/>
      <c r="Q537" s="11"/>
      <c r="R537" s="15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5">
      <c r="A538" s="10"/>
      <c r="B538" s="11"/>
      <c r="C538" s="11"/>
      <c r="D538" s="11"/>
      <c r="E538" s="11"/>
      <c r="F538" s="12"/>
      <c r="G538" s="12"/>
      <c r="H538" s="12"/>
      <c r="I538" s="11"/>
      <c r="J538" s="11"/>
      <c r="K538" s="11"/>
      <c r="L538" s="11"/>
      <c r="M538" s="12"/>
      <c r="N538" s="11"/>
      <c r="O538" s="12"/>
      <c r="P538" s="12"/>
      <c r="Q538" s="11"/>
      <c r="R538" s="15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5">
      <c r="A539" s="10"/>
      <c r="B539" s="11"/>
      <c r="C539" s="11"/>
      <c r="D539" s="11"/>
      <c r="E539" s="11"/>
      <c r="F539" s="12"/>
      <c r="G539" s="12"/>
      <c r="H539" s="12"/>
      <c r="I539" s="11"/>
      <c r="J539" s="11"/>
      <c r="K539" s="11"/>
      <c r="L539" s="11"/>
      <c r="M539" s="12"/>
      <c r="N539" s="11"/>
      <c r="O539" s="12"/>
      <c r="P539" s="12"/>
      <c r="Q539" s="11"/>
      <c r="R539" s="15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5">
      <c r="A540" s="10"/>
      <c r="B540" s="11"/>
      <c r="C540" s="11"/>
      <c r="D540" s="11"/>
      <c r="E540" s="11"/>
      <c r="F540" s="12"/>
      <c r="G540" s="12"/>
      <c r="H540" s="12"/>
      <c r="I540" s="11"/>
      <c r="J540" s="11"/>
      <c r="K540" s="11"/>
      <c r="L540" s="11"/>
      <c r="M540" s="12"/>
      <c r="N540" s="11"/>
      <c r="O540" s="12"/>
      <c r="P540" s="12"/>
      <c r="Q540" s="11"/>
      <c r="R540" s="15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5">
      <c r="A541" s="10"/>
      <c r="B541" s="11"/>
      <c r="C541" s="11"/>
      <c r="D541" s="11"/>
      <c r="E541" s="11"/>
      <c r="F541" s="12"/>
      <c r="G541" s="12"/>
      <c r="H541" s="12"/>
      <c r="I541" s="11"/>
      <c r="J541" s="11"/>
      <c r="K541" s="11"/>
      <c r="L541" s="11"/>
      <c r="M541" s="12"/>
      <c r="N541" s="11"/>
      <c r="O541" s="12"/>
      <c r="P541" s="12"/>
      <c r="Q541" s="11"/>
      <c r="R541" s="15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5">
      <c r="A542" s="10"/>
      <c r="B542" s="11"/>
      <c r="C542" s="11"/>
      <c r="D542" s="11"/>
      <c r="E542" s="11"/>
      <c r="F542" s="12"/>
      <c r="G542" s="12"/>
      <c r="H542" s="12"/>
      <c r="I542" s="11"/>
      <c r="J542" s="11"/>
      <c r="K542" s="11"/>
      <c r="L542" s="11"/>
      <c r="M542" s="12"/>
      <c r="N542" s="11"/>
      <c r="O542" s="12"/>
      <c r="P542" s="12"/>
      <c r="Q542" s="11"/>
      <c r="R542" s="15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5">
      <c r="A543" s="10"/>
      <c r="B543" s="11"/>
      <c r="C543" s="11"/>
      <c r="D543" s="11"/>
      <c r="E543" s="11"/>
      <c r="F543" s="12"/>
      <c r="G543" s="12"/>
      <c r="H543" s="12"/>
      <c r="I543" s="11"/>
      <c r="J543" s="11"/>
      <c r="K543" s="11"/>
      <c r="L543" s="11"/>
      <c r="M543" s="12"/>
      <c r="N543" s="11"/>
      <c r="O543" s="12"/>
      <c r="P543" s="12"/>
      <c r="Q543" s="11"/>
      <c r="R543" s="15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5">
      <c r="A544" s="10"/>
      <c r="B544" s="11"/>
      <c r="C544" s="11"/>
      <c r="D544" s="11"/>
      <c r="E544" s="11"/>
      <c r="F544" s="12"/>
      <c r="G544" s="12"/>
      <c r="H544" s="12"/>
      <c r="I544" s="11"/>
      <c r="J544" s="11"/>
      <c r="K544" s="11"/>
      <c r="L544" s="11"/>
      <c r="M544" s="12"/>
      <c r="N544" s="11"/>
      <c r="O544" s="12"/>
      <c r="P544" s="12"/>
      <c r="Q544" s="11"/>
      <c r="R544" s="15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5">
      <c r="A545" s="10"/>
      <c r="B545" s="11"/>
      <c r="C545" s="11"/>
      <c r="D545" s="11"/>
      <c r="E545" s="11"/>
      <c r="F545" s="12"/>
      <c r="G545" s="12"/>
      <c r="H545" s="12"/>
      <c r="I545" s="11"/>
      <c r="J545" s="11"/>
      <c r="K545" s="11"/>
      <c r="L545" s="11"/>
      <c r="M545" s="12"/>
      <c r="N545" s="11"/>
      <c r="O545" s="12"/>
      <c r="P545" s="12"/>
      <c r="Q545" s="11"/>
      <c r="R545" s="15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5">
      <c r="A546" s="10"/>
      <c r="B546" s="11"/>
      <c r="C546" s="11"/>
      <c r="D546" s="11"/>
      <c r="E546" s="11"/>
      <c r="F546" s="12"/>
      <c r="G546" s="12"/>
      <c r="H546" s="12"/>
      <c r="I546" s="11"/>
      <c r="J546" s="11"/>
      <c r="K546" s="11"/>
      <c r="L546" s="11"/>
      <c r="M546" s="12"/>
      <c r="N546" s="11"/>
      <c r="O546" s="12"/>
      <c r="P546" s="12"/>
      <c r="Q546" s="11"/>
      <c r="R546" s="15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5">
      <c r="A547" s="10"/>
      <c r="B547" s="11"/>
      <c r="C547" s="11"/>
      <c r="D547" s="11"/>
      <c r="E547" s="11"/>
      <c r="F547" s="12"/>
      <c r="G547" s="12"/>
      <c r="H547" s="12"/>
      <c r="I547" s="11"/>
      <c r="J547" s="11"/>
      <c r="K547" s="11"/>
      <c r="L547" s="11"/>
      <c r="M547" s="12"/>
      <c r="N547" s="11"/>
      <c r="O547" s="12"/>
      <c r="P547" s="12"/>
      <c r="Q547" s="11"/>
      <c r="R547" s="15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5">
      <c r="A548" s="10"/>
      <c r="B548" s="11"/>
      <c r="C548" s="11"/>
      <c r="D548" s="11"/>
      <c r="E548" s="11"/>
      <c r="F548" s="12"/>
      <c r="G548" s="12"/>
      <c r="H548" s="12"/>
      <c r="I548" s="11"/>
      <c r="J548" s="11"/>
      <c r="K548" s="11"/>
      <c r="L548" s="11"/>
      <c r="M548" s="12"/>
      <c r="N548" s="11"/>
      <c r="O548" s="12"/>
      <c r="P548" s="12"/>
      <c r="Q548" s="11"/>
      <c r="R548" s="15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5">
      <c r="A549" s="10"/>
      <c r="B549" s="11"/>
      <c r="C549" s="11"/>
      <c r="D549" s="11"/>
      <c r="E549" s="11"/>
      <c r="F549" s="12"/>
      <c r="G549" s="12"/>
      <c r="H549" s="12"/>
      <c r="I549" s="11"/>
      <c r="J549" s="11"/>
      <c r="K549" s="11"/>
      <c r="L549" s="11"/>
      <c r="M549" s="12"/>
      <c r="N549" s="11"/>
      <c r="O549" s="12"/>
      <c r="P549" s="12"/>
      <c r="Q549" s="11"/>
      <c r="R549" s="15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5">
      <c r="A550" s="10"/>
      <c r="B550" s="11"/>
      <c r="C550" s="11"/>
      <c r="D550" s="11"/>
      <c r="E550" s="11"/>
      <c r="F550" s="12"/>
      <c r="G550" s="12"/>
      <c r="H550" s="12"/>
      <c r="I550" s="11"/>
      <c r="J550" s="11"/>
      <c r="K550" s="11"/>
      <c r="L550" s="11"/>
      <c r="M550" s="12"/>
      <c r="N550" s="11"/>
      <c r="O550" s="12"/>
      <c r="P550" s="12"/>
      <c r="Q550" s="11"/>
      <c r="R550" s="15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5">
      <c r="A551" s="10"/>
      <c r="B551" s="11"/>
      <c r="C551" s="11"/>
      <c r="D551" s="11"/>
      <c r="E551" s="11"/>
      <c r="F551" s="12"/>
      <c r="G551" s="12"/>
      <c r="H551" s="12"/>
      <c r="I551" s="11"/>
      <c r="J551" s="11"/>
      <c r="K551" s="11"/>
      <c r="L551" s="11"/>
      <c r="M551" s="12"/>
      <c r="N551" s="11"/>
      <c r="O551" s="12"/>
      <c r="P551" s="12"/>
      <c r="Q551" s="11"/>
      <c r="R551" s="15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5">
      <c r="A552" s="10"/>
      <c r="B552" s="11"/>
      <c r="C552" s="11"/>
      <c r="D552" s="11"/>
      <c r="E552" s="11"/>
      <c r="F552" s="12"/>
      <c r="G552" s="12"/>
      <c r="H552" s="12"/>
      <c r="I552" s="11"/>
      <c r="J552" s="11"/>
      <c r="K552" s="11"/>
      <c r="L552" s="11"/>
      <c r="M552" s="12"/>
      <c r="N552" s="11"/>
      <c r="O552" s="12"/>
      <c r="P552" s="12"/>
      <c r="Q552" s="11"/>
      <c r="R552" s="15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5">
      <c r="A553" s="10"/>
      <c r="B553" s="11"/>
      <c r="C553" s="11"/>
      <c r="D553" s="11"/>
      <c r="E553" s="11"/>
      <c r="F553" s="12"/>
      <c r="G553" s="12"/>
      <c r="H553" s="12"/>
      <c r="I553" s="11"/>
      <c r="J553" s="11"/>
      <c r="K553" s="11"/>
      <c r="L553" s="11"/>
      <c r="M553" s="12"/>
      <c r="N553" s="11"/>
      <c r="O553" s="12"/>
      <c r="P553" s="12"/>
      <c r="Q553" s="11"/>
      <c r="R553" s="15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5">
      <c r="A554" s="10"/>
      <c r="B554" s="11"/>
      <c r="C554" s="11"/>
      <c r="D554" s="11"/>
      <c r="E554" s="11"/>
      <c r="F554" s="12"/>
      <c r="G554" s="12"/>
      <c r="H554" s="12"/>
      <c r="I554" s="11"/>
      <c r="J554" s="11"/>
      <c r="K554" s="11"/>
      <c r="L554" s="11"/>
      <c r="M554" s="12"/>
      <c r="N554" s="11"/>
      <c r="O554" s="12"/>
      <c r="P554" s="12"/>
      <c r="Q554" s="11"/>
      <c r="R554" s="15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5">
      <c r="A555" s="10"/>
      <c r="B555" s="11"/>
      <c r="C555" s="11"/>
      <c r="D555" s="11"/>
      <c r="E555" s="11"/>
      <c r="F555" s="12"/>
      <c r="G555" s="12"/>
      <c r="H555" s="12"/>
      <c r="I555" s="11"/>
      <c r="J555" s="11"/>
      <c r="K555" s="11"/>
      <c r="L555" s="11"/>
      <c r="M555" s="12"/>
      <c r="N555" s="11"/>
      <c r="O555" s="12"/>
      <c r="P555" s="12"/>
      <c r="Q555" s="11"/>
      <c r="R555" s="15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5">
      <c r="A556" s="10"/>
      <c r="B556" s="11"/>
      <c r="C556" s="11"/>
      <c r="D556" s="11"/>
      <c r="E556" s="11"/>
      <c r="F556" s="12"/>
      <c r="G556" s="12"/>
      <c r="H556" s="12"/>
      <c r="I556" s="11"/>
      <c r="J556" s="11"/>
      <c r="K556" s="11"/>
      <c r="L556" s="11"/>
      <c r="M556" s="12"/>
      <c r="N556" s="11"/>
      <c r="O556" s="12"/>
      <c r="P556" s="12"/>
      <c r="Q556" s="11"/>
      <c r="R556" s="15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5">
      <c r="A557" s="10"/>
      <c r="B557" s="11"/>
      <c r="C557" s="11"/>
      <c r="D557" s="11"/>
      <c r="E557" s="11"/>
      <c r="F557" s="12"/>
      <c r="G557" s="12"/>
      <c r="H557" s="12"/>
      <c r="I557" s="11"/>
      <c r="J557" s="11"/>
      <c r="K557" s="11"/>
      <c r="L557" s="11"/>
      <c r="M557" s="12"/>
      <c r="N557" s="11"/>
      <c r="O557" s="12"/>
      <c r="P557" s="12"/>
      <c r="Q557" s="11"/>
      <c r="R557" s="15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5">
      <c r="A558" s="10"/>
      <c r="B558" s="11"/>
      <c r="C558" s="11"/>
      <c r="D558" s="11"/>
      <c r="E558" s="11"/>
      <c r="F558" s="12"/>
      <c r="G558" s="12"/>
      <c r="H558" s="12"/>
      <c r="I558" s="11"/>
      <c r="J558" s="11"/>
      <c r="K558" s="11"/>
      <c r="L558" s="11"/>
      <c r="M558" s="12"/>
      <c r="N558" s="11"/>
      <c r="O558" s="12"/>
      <c r="P558" s="12"/>
      <c r="Q558" s="11"/>
      <c r="R558" s="15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5">
      <c r="A559" s="10"/>
      <c r="B559" s="11"/>
      <c r="C559" s="11"/>
      <c r="D559" s="11"/>
      <c r="E559" s="11"/>
      <c r="F559" s="12"/>
      <c r="G559" s="12"/>
      <c r="H559" s="12"/>
      <c r="I559" s="11"/>
      <c r="J559" s="11"/>
      <c r="K559" s="11"/>
      <c r="L559" s="11"/>
      <c r="M559" s="12"/>
      <c r="N559" s="11"/>
      <c r="O559" s="12"/>
      <c r="P559" s="12"/>
      <c r="Q559" s="11"/>
      <c r="R559" s="15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5">
      <c r="A560" s="10"/>
      <c r="B560" s="11"/>
      <c r="C560" s="11"/>
      <c r="D560" s="11"/>
      <c r="E560" s="11"/>
      <c r="F560" s="12"/>
      <c r="G560" s="12"/>
      <c r="H560" s="12"/>
      <c r="I560" s="11"/>
      <c r="J560" s="11"/>
      <c r="K560" s="11"/>
      <c r="L560" s="11"/>
      <c r="M560" s="12"/>
      <c r="N560" s="11"/>
      <c r="O560" s="12"/>
      <c r="P560" s="12"/>
      <c r="Q560" s="11"/>
      <c r="R560" s="15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5">
      <c r="A561" s="10"/>
      <c r="B561" s="11"/>
      <c r="C561" s="11"/>
      <c r="D561" s="11"/>
      <c r="E561" s="11"/>
      <c r="F561" s="12"/>
      <c r="G561" s="12"/>
      <c r="H561" s="12"/>
      <c r="I561" s="11"/>
      <c r="J561" s="11"/>
      <c r="K561" s="11"/>
      <c r="L561" s="11"/>
      <c r="M561" s="12"/>
      <c r="N561" s="11"/>
      <c r="O561" s="12"/>
      <c r="P561" s="12"/>
      <c r="Q561" s="11"/>
      <c r="R561" s="15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5">
      <c r="A562" s="10"/>
      <c r="B562" s="11"/>
      <c r="C562" s="11"/>
      <c r="D562" s="11"/>
      <c r="E562" s="11"/>
      <c r="F562" s="12"/>
      <c r="G562" s="12"/>
      <c r="H562" s="12"/>
      <c r="I562" s="11"/>
      <c r="J562" s="11"/>
      <c r="K562" s="11"/>
      <c r="L562" s="11"/>
      <c r="M562" s="12"/>
      <c r="N562" s="11"/>
      <c r="O562" s="12"/>
      <c r="P562" s="12"/>
      <c r="Q562" s="11"/>
      <c r="R562" s="15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5">
      <c r="A563" s="10"/>
      <c r="B563" s="11"/>
      <c r="C563" s="11"/>
      <c r="D563" s="11"/>
      <c r="E563" s="11"/>
      <c r="F563" s="12"/>
      <c r="G563" s="12"/>
      <c r="H563" s="12"/>
      <c r="I563" s="11"/>
      <c r="J563" s="11"/>
      <c r="K563" s="11"/>
      <c r="L563" s="11"/>
      <c r="M563" s="12"/>
      <c r="N563" s="11"/>
      <c r="O563" s="12"/>
      <c r="P563" s="12"/>
      <c r="Q563" s="11"/>
      <c r="R563" s="15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5">
      <c r="A564" s="10"/>
      <c r="B564" s="11"/>
      <c r="C564" s="11"/>
      <c r="D564" s="11"/>
      <c r="E564" s="11"/>
      <c r="F564" s="12"/>
      <c r="G564" s="12"/>
      <c r="H564" s="12"/>
      <c r="I564" s="11"/>
      <c r="J564" s="11"/>
      <c r="K564" s="11"/>
      <c r="L564" s="11"/>
      <c r="M564" s="12"/>
      <c r="N564" s="11"/>
      <c r="O564" s="12"/>
      <c r="P564" s="12"/>
      <c r="Q564" s="11"/>
      <c r="R564" s="15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5">
      <c r="A565" s="10"/>
      <c r="B565" s="11"/>
      <c r="C565" s="11"/>
      <c r="D565" s="11"/>
      <c r="E565" s="11"/>
      <c r="F565" s="12"/>
      <c r="G565" s="12"/>
      <c r="H565" s="12"/>
      <c r="I565" s="11"/>
      <c r="J565" s="11"/>
      <c r="K565" s="11"/>
      <c r="L565" s="11"/>
      <c r="M565" s="12"/>
      <c r="N565" s="11"/>
      <c r="O565" s="12"/>
      <c r="P565" s="12"/>
      <c r="Q565" s="11"/>
      <c r="R565" s="15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5">
      <c r="A566" s="10"/>
      <c r="B566" s="11"/>
      <c r="C566" s="11"/>
      <c r="D566" s="11"/>
      <c r="E566" s="11"/>
      <c r="F566" s="12"/>
      <c r="G566" s="12"/>
      <c r="H566" s="12"/>
      <c r="I566" s="11"/>
      <c r="J566" s="11"/>
      <c r="K566" s="11"/>
      <c r="L566" s="11"/>
      <c r="M566" s="12"/>
      <c r="N566" s="11"/>
      <c r="O566" s="12"/>
      <c r="P566" s="12"/>
      <c r="Q566" s="11"/>
      <c r="R566" s="15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5">
      <c r="A567" s="10"/>
      <c r="B567" s="11"/>
      <c r="C567" s="11"/>
      <c r="D567" s="11"/>
      <c r="E567" s="11"/>
      <c r="F567" s="12"/>
      <c r="G567" s="12"/>
      <c r="H567" s="12"/>
      <c r="I567" s="11"/>
      <c r="J567" s="11"/>
      <c r="K567" s="11"/>
      <c r="L567" s="11"/>
      <c r="M567" s="12"/>
      <c r="N567" s="11"/>
      <c r="O567" s="12"/>
      <c r="P567" s="12"/>
      <c r="Q567" s="11"/>
      <c r="R567" s="15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5">
      <c r="A568" s="10"/>
      <c r="B568" s="11"/>
      <c r="C568" s="11"/>
      <c r="D568" s="11"/>
      <c r="E568" s="11"/>
      <c r="F568" s="12"/>
      <c r="G568" s="12"/>
      <c r="H568" s="12"/>
      <c r="I568" s="11"/>
      <c r="J568" s="11"/>
      <c r="K568" s="11"/>
      <c r="L568" s="11"/>
      <c r="M568" s="12"/>
      <c r="N568" s="11"/>
      <c r="O568" s="12"/>
      <c r="P568" s="12"/>
      <c r="Q568" s="11"/>
      <c r="R568" s="15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5">
      <c r="A569" s="10"/>
      <c r="B569" s="11"/>
      <c r="C569" s="11"/>
      <c r="D569" s="11"/>
      <c r="E569" s="11"/>
      <c r="F569" s="12"/>
      <c r="G569" s="12"/>
      <c r="H569" s="12"/>
      <c r="I569" s="11"/>
      <c r="J569" s="11"/>
      <c r="K569" s="11"/>
      <c r="L569" s="11"/>
      <c r="M569" s="12"/>
      <c r="N569" s="11"/>
      <c r="O569" s="12"/>
      <c r="P569" s="12"/>
      <c r="Q569" s="11"/>
      <c r="R569" s="15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5">
      <c r="A570" s="10"/>
      <c r="B570" s="11"/>
      <c r="C570" s="11"/>
      <c r="D570" s="11"/>
      <c r="E570" s="11"/>
      <c r="F570" s="12"/>
      <c r="G570" s="12"/>
      <c r="H570" s="12"/>
      <c r="I570" s="11"/>
      <c r="J570" s="11"/>
      <c r="K570" s="11"/>
      <c r="L570" s="11"/>
      <c r="M570" s="12"/>
      <c r="N570" s="11"/>
      <c r="O570" s="12"/>
      <c r="P570" s="12"/>
      <c r="Q570" s="11"/>
      <c r="R570" s="15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5">
      <c r="A571" s="10"/>
      <c r="B571" s="11"/>
      <c r="C571" s="11"/>
      <c r="D571" s="11"/>
      <c r="E571" s="11"/>
      <c r="F571" s="12"/>
      <c r="G571" s="12"/>
      <c r="H571" s="12"/>
      <c r="I571" s="11"/>
      <c r="J571" s="11"/>
      <c r="K571" s="11"/>
      <c r="L571" s="11"/>
      <c r="M571" s="12"/>
      <c r="N571" s="11"/>
      <c r="O571" s="12"/>
      <c r="P571" s="12"/>
      <c r="Q571" s="11"/>
      <c r="R571" s="15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5">
      <c r="A572" s="10"/>
      <c r="B572" s="11"/>
      <c r="C572" s="11"/>
      <c r="D572" s="11"/>
      <c r="E572" s="11"/>
      <c r="F572" s="12"/>
      <c r="G572" s="12"/>
      <c r="H572" s="12"/>
      <c r="I572" s="11"/>
      <c r="J572" s="11"/>
      <c r="K572" s="11"/>
      <c r="L572" s="11"/>
      <c r="M572" s="12"/>
      <c r="N572" s="11"/>
      <c r="O572" s="12"/>
      <c r="P572" s="12"/>
      <c r="Q572" s="11"/>
      <c r="R572" s="15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5">
      <c r="A573" s="10"/>
      <c r="B573" s="11"/>
      <c r="C573" s="11"/>
      <c r="D573" s="11"/>
      <c r="E573" s="11"/>
      <c r="F573" s="12"/>
      <c r="G573" s="12"/>
      <c r="H573" s="12"/>
      <c r="I573" s="11"/>
      <c r="J573" s="11"/>
      <c r="K573" s="11"/>
      <c r="L573" s="11"/>
      <c r="M573" s="12"/>
      <c r="N573" s="11"/>
      <c r="O573" s="12"/>
      <c r="P573" s="12"/>
      <c r="Q573" s="11"/>
      <c r="R573" s="15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5">
      <c r="A574" s="10"/>
      <c r="B574" s="11"/>
      <c r="C574" s="11"/>
      <c r="D574" s="11"/>
      <c r="E574" s="11"/>
      <c r="F574" s="12"/>
      <c r="G574" s="12"/>
      <c r="H574" s="12"/>
      <c r="I574" s="11"/>
      <c r="J574" s="11"/>
      <c r="K574" s="11"/>
      <c r="L574" s="11"/>
      <c r="M574" s="12"/>
      <c r="N574" s="11"/>
      <c r="O574" s="12"/>
      <c r="P574" s="12"/>
      <c r="Q574" s="11"/>
      <c r="R574" s="15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5">
      <c r="A575" s="10"/>
      <c r="B575" s="11"/>
      <c r="C575" s="11"/>
      <c r="D575" s="11"/>
      <c r="E575" s="11"/>
      <c r="F575" s="12"/>
      <c r="G575" s="12"/>
      <c r="H575" s="12"/>
      <c r="I575" s="11"/>
      <c r="J575" s="11"/>
      <c r="K575" s="11"/>
      <c r="L575" s="11"/>
      <c r="M575" s="12"/>
      <c r="N575" s="11"/>
      <c r="O575" s="12"/>
      <c r="P575" s="12"/>
      <c r="Q575" s="11"/>
      <c r="R575" s="15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5">
      <c r="A576" s="10"/>
      <c r="B576" s="11"/>
      <c r="C576" s="11"/>
      <c r="D576" s="11"/>
      <c r="E576" s="11"/>
      <c r="F576" s="12"/>
      <c r="G576" s="12"/>
      <c r="H576" s="12"/>
      <c r="I576" s="11"/>
      <c r="J576" s="11"/>
      <c r="K576" s="11"/>
      <c r="L576" s="11"/>
      <c r="M576" s="12"/>
      <c r="N576" s="11"/>
      <c r="O576" s="12"/>
      <c r="P576" s="12"/>
      <c r="Q576" s="11"/>
      <c r="R576" s="15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5">
      <c r="A577" s="10"/>
      <c r="B577" s="11"/>
      <c r="C577" s="11"/>
      <c r="D577" s="11"/>
      <c r="E577" s="11"/>
      <c r="F577" s="12"/>
      <c r="G577" s="12"/>
      <c r="H577" s="12"/>
      <c r="I577" s="11"/>
      <c r="J577" s="11"/>
      <c r="K577" s="11"/>
      <c r="L577" s="11"/>
      <c r="M577" s="12"/>
      <c r="N577" s="11"/>
      <c r="O577" s="12"/>
      <c r="P577" s="12"/>
      <c r="Q577" s="11"/>
      <c r="R577" s="15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5">
      <c r="A578" s="10"/>
      <c r="B578" s="11"/>
      <c r="C578" s="11"/>
      <c r="D578" s="11"/>
      <c r="E578" s="11"/>
      <c r="F578" s="12"/>
      <c r="G578" s="12"/>
      <c r="H578" s="12"/>
      <c r="I578" s="11"/>
      <c r="J578" s="11"/>
      <c r="K578" s="11"/>
      <c r="L578" s="11"/>
      <c r="M578" s="12"/>
      <c r="N578" s="11"/>
      <c r="O578" s="12"/>
      <c r="P578" s="12"/>
      <c r="Q578" s="11"/>
      <c r="R578" s="15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5">
      <c r="A579" s="10"/>
      <c r="B579" s="11"/>
      <c r="C579" s="11"/>
      <c r="D579" s="11"/>
      <c r="E579" s="11"/>
      <c r="F579" s="12"/>
      <c r="G579" s="12"/>
      <c r="H579" s="12"/>
      <c r="I579" s="11"/>
      <c r="J579" s="11"/>
      <c r="K579" s="11"/>
      <c r="L579" s="11"/>
      <c r="M579" s="12"/>
      <c r="N579" s="11"/>
      <c r="O579" s="12"/>
      <c r="P579" s="12"/>
      <c r="Q579" s="11"/>
      <c r="R579" s="15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5">
      <c r="A580" s="10"/>
      <c r="B580" s="11"/>
      <c r="C580" s="11"/>
      <c r="D580" s="11"/>
      <c r="E580" s="11"/>
      <c r="F580" s="12"/>
      <c r="G580" s="12"/>
      <c r="H580" s="12"/>
      <c r="I580" s="11"/>
      <c r="J580" s="11"/>
      <c r="K580" s="11"/>
      <c r="L580" s="11"/>
      <c r="M580" s="12"/>
      <c r="N580" s="11"/>
      <c r="O580" s="12"/>
      <c r="P580" s="12"/>
      <c r="Q580" s="11"/>
      <c r="R580" s="15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5">
      <c r="A581" s="10"/>
      <c r="B581" s="11"/>
      <c r="C581" s="11"/>
      <c r="D581" s="11"/>
      <c r="E581" s="11"/>
      <c r="F581" s="12"/>
      <c r="G581" s="12"/>
      <c r="H581" s="12"/>
      <c r="I581" s="11"/>
      <c r="J581" s="11"/>
      <c r="K581" s="11"/>
      <c r="L581" s="11"/>
      <c r="M581" s="12"/>
      <c r="N581" s="11"/>
      <c r="O581" s="12"/>
      <c r="P581" s="12"/>
      <c r="Q581" s="11"/>
      <c r="R581" s="15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5">
      <c r="A582" s="10"/>
      <c r="B582" s="11"/>
      <c r="C582" s="11"/>
      <c r="D582" s="11"/>
      <c r="E582" s="11"/>
      <c r="F582" s="12"/>
      <c r="G582" s="12"/>
      <c r="H582" s="12"/>
      <c r="I582" s="11"/>
      <c r="J582" s="11"/>
      <c r="K582" s="11"/>
      <c r="L582" s="11"/>
      <c r="M582" s="12"/>
      <c r="N582" s="11"/>
      <c r="O582" s="12"/>
      <c r="P582" s="12"/>
      <c r="Q582" s="11"/>
      <c r="R582" s="15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5">
      <c r="A583" s="10"/>
      <c r="B583" s="11"/>
      <c r="C583" s="11"/>
      <c r="D583" s="11"/>
      <c r="E583" s="11"/>
      <c r="F583" s="12"/>
      <c r="G583" s="12"/>
      <c r="H583" s="12"/>
      <c r="I583" s="11"/>
      <c r="J583" s="11"/>
      <c r="K583" s="11"/>
      <c r="L583" s="11"/>
      <c r="M583" s="12"/>
      <c r="N583" s="11"/>
      <c r="O583" s="12"/>
      <c r="P583" s="12"/>
      <c r="Q583" s="11"/>
      <c r="R583" s="15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5">
      <c r="A584" s="10"/>
      <c r="B584" s="11"/>
      <c r="C584" s="11"/>
      <c r="D584" s="11"/>
      <c r="E584" s="11"/>
      <c r="F584" s="12"/>
      <c r="G584" s="12"/>
      <c r="H584" s="12"/>
      <c r="I584" s="11"/>
      <c r="J584" s="11"/>
      <c r="K584" s="11"/>
      <c r="L584" s="11"/>
      <c r="M584" s="12"/>
      <c r="N584" s="11"/>
      <c r="O584" s="12"/>
      <c r="P584" s="12"/>
      <c r="Q584" s="11"/>
      <c r="R584" s="15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5">
      <c r="A585" s="10"/>
      <c r="B585" s="11"/>
      <c r="C585" s="11"/>
      <c r="D585" s="11"/>
      <c r="E585" s="11"/>
      <c r="F585" s="12"/>
      <c r="G585" s="12"/>
      <c r="H585" s="12"/>
      <c r="I585" s="11"/>
      <c r="J585" s="11"/>
      <c r="K585" s="11"/>
      <c r="L585" s="11"/>
      <c r="M585" s="12"/>
      <c r="N585" s="11"/>
      <c r="O585" s="12"/>
      <c r="P585" s="12"/>
      <c r="Q585" s="11"/>
      <c r="R585" s="15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5">
      <c r="A586" s="10"/>
      <c r="B586" s="11"/>
      <c r="C586" s="11"/>
      <c r="D586" s="11"/>
      <c r="E586" s="11"/>
      <c r="F586" s="12"/>
      <c r="G586" s="12"/>
      <c r="H586" s="12"/>
      <c r="I586" s="11"/>
      <c r="J586" s="11"/>
      <c r="K586" s="11"/>
      <c r="L586" s="11"/>
      <c r="M586" s="12"/>
      <c r="N586" s="11"/>
      <c r="O586" s="12"/>
      <c r="P586" s="12"/>
      <c r="Q586" s="11"/>
      <c r="R586" s="15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5">
      <c r="A587" s="10"/>
      <c r="B587" s="11"/>
      <c r="C587" s="11"/>
      <c r="D587" s="11"/>
      <c r="E587" s="11"/>
      <c r="F587" s="12"/>
      <c r="G587" s="12"/>
      <c r="H587" s="12"/>
      <c r="I587" s="11"/>
      <c r="J587" s="11"/>
      <c r="K587" s="11"/>
      <c r="L587" s="11"/>
      <c r="M587" s="12"/>
      <c r="N587" s="11"/>
      <c r="O587" s="12"/>
      <c r="P587" s="12"/>
      <c r="Q587" s="11"/>
      <c r="R587" s="15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5">
      <c r="A588" s="10"/>
      <c r="B588" s="11"/>
      <c r="C588" s="11"/>
      <c r="D588" s="11"/>
      <c r="E588" s="11"/>
      <c r="F588" s="12"/>
      <c r="G588" s="12"/>
      <c r="H588" s="12"/>
      <c r="I588" s="11"/>
      <c r="J588" s="11"/>
      <c r="K588" s="11"/>
      <c r="L588" s="11"/>
      <c r="M588" s="12"/>
      <c r="N588" s="11"/>
      <c r="O588" s="12"/>
      <c r="P588" s="12"/>
      <c r="Q588" s="11"/>
      <c r="R588" s="15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5">
      <c r="A589" s="10"/>
      <c r="B589" s="11"/>
      <c r="C589" s="11"/>
      <c r="D589" s="11"/>
      <c r="E589" s="11"/>
      <c r="F589" s="12"/>
      <c r="G589" s="12"/>
      <c r="H589" s="12"/>
      <c r="I589" s="11"/>
      <c r="J589" s="11"/>
      <c r="K589" s="11"/>
      <c r="L589" s="11"/>
      <c r="M589" s="12"/>
      <c r="N589" s="11"/>
      <c r="O589" s="12"/>
      <c r="P589" s="12"/>
      <c r="Q589" s="11"/>
      <c r="R589" s="15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5">
      <c r="A590" s="10"/>
      <c r="B590" s="11"/>
      <c r="C590" s="11"/>
      <c r="D590" s="11"/>
      <c r="E590" s="11"/>
      <c r="F590" s="12"/>
      <c r="G590" s="12"/>
      <c r="H590" s="12"/>
      <c r="I590" s="11"/>
      <c r="J590" s="11"/>
      <c r="K590" s="11"/>
      <c r="L590" s="11"/>
      <c r="M590" s="12"/>
      <c r="N590" s="11"/>
      <c r="O590" s="12"/>
      <c r="P590" s="12"/>
      <c r="Q590" s="11"/>
      <c r="R590" s="15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5">
      <c r="A591" s="10"/>
      <c r="B591" s="11"/>
      <c r="C591" s="11"/>
      <c r="D591" s="11"/>
      <c r="E591" s="11"/>
      <c r="F591" s="12"/>
      <c r="G591" s="12"/>
      <c r="H591" s="12"/>
      <c r="I591" s="11"/>
      <c r="J591" s="11"/>
      <c r="K591" s="11"/>
      <c r="L591" s="11"/>
      <c r="M591" s="12"/>
      <c r="N591" s="11"/>
      <c r="O591" s="12"/>
      <c r="P591" s="12"/>
      <c r="Q591" s="11"/>
      <c r="R591" s="15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5">
      <c r="A592" s="10"/>
      <c r="B592" s="11"/>
      <c r="C592" s="11"/>
      <c r="D592" s="11"/>
      <c r="E592" s="11"/>
      <c r="F592" s="12"/>
      <c r="G592" s="12"/>
      <c r="H592" s="12"/>
      <c r="I592" s="11"/>
      <c r="J592" s="11"/>
      <c r="K592" s="11"/>
      <c r="L592" s="11"/>
      <c r="M592" s="12"/>
      <c r="N592" s="11"/>
      <c r="O592" s="12"/>
      <c r="P592" s="12"/>
      <c r="Q592" s="11"/>
      <c r="R592" s="15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5">
      <c r="A593" s="10"/>
      <c r="B593" s="11"/>
      <c r="C593" s="11"/>
      <c r="D593" s="11"/>
      <c r="E593" s="11"/>
      <c r="F593" s="12"/>
      <c r="G593" s="12"/>
      <c r="H593" s="12"/>
      <c r="I593" s="11"/>
      <c r="J593" s="11"/>
      <c r="K593" s="11"/>
      <c r="L593" s="11"/>
      <c r="M593" s="12"/>
      <c r="N593" s="11"/>
      <c r="O593" s="12"/>
      <c r="P593" s="12"/>
      <c r="Q593" s="11"/>
      <c r="R593" s="15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5">
      <c r="A594" s="10"/>
      <c r="B594" s="11"/>
      <c r="C594" s="11"/>
      <c r="D594" s="11"/>
      <c r="E594" s="11"/>
      <c r="F594" s="12"/>
      <c r="G594" s="12"/>
      <c r="H594" s="12"/>
      <c r="I594" s="11"/>
      <c r="J594" s="11"/>
      <c r="K594" s="11"/>
      <c r="L594" s="11"/>
      <c r="M594" s="12"/>
      <c r="N594" s="11"/>
      <c r="O594" s="12"/>
      <c r="P594" s="12"/>
      <c r="Q594" s="11"/>
      <c r="R594" s="15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5">
      <c r="A595" s="10"/>
      <c r="B595" s="11"/>
      <c r="C595" s="11"/>
      <c r="D595" s="11"/>
      <c r="E595" s="11"/>
      <c r="F595" s="12"/>
      <c r="G595" s="12"/>
      <c r="H595" s="12"/>
      <c r="I595" s="11"/>
      <c r="J595" s="11"/>
      <c r="K595" s="11"/>
      <c r="L595" s="11"/>
      <c r="M595" s="12"/>
      <c r="N595" s="11"/>
      <c r="O595" s="12"/>
      <c r="P595" s="12"/>
      <c r="Q595" s="11"/>
      <c r="R595" s="15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5">
      <c r="A596" s="10"/>
      <c r="B596" s="11"/>
      <c r="C596" s="11"/>
      <c r="D596" s="11"/>
      <c r="E596" s="11"/>
      <c r="F596" s="12"/>
      <c r="G596" s="12"/>
      <c r="H596" s="12"/>
      <c r="I596" s="11"/>
      <c r="J596" s="11"/>
      <c r="K596" s="11"/>
      <c r="L596" s="11"/>
      <c r="M596" s="12"/>
      <c r="N596" s="11"/>
      <c r="O596" s="12"/>
      <c r="P596" s="12"/>
      <c r="Q596" s="11"/>
      <c r="R596" s="15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5">
      <c r="A597" s="10"/>
      <c r="B597" s="11"/>
      <c r="C597" s="11"/>
      <c r="D597" s="11"/>
      <c r="E597" s="11"/>
      <c r="F597" s="12"/>
      <c r="G597" s="12"/>
      <c r="H597" s="12"/>
      <c r="I597" s="11"/>
      <c r="J597" s="11"/>
      <c r="K597" s="11"/>
      <c r="L597" s="11"/>
      <c r="M597" s="12"/>
      <c r="N597" s="11"/>
      <c r="O597" s="12"/>
      <c r="P597" s="12"/>
      <c r="Q597" s="11"/>
      <c r="R597" s="15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5">
      <c r="A598" s="10"/>
      <c r="B598" s="11"/>
      <c r="C598" s="11"/>
      <c r="D598" s="11"/>
      <c r="E598" s="11"/>
      <c r="F598" s="12"/>
      <c r="G598" s="12"/>
      <c r="H598" s="12"/>
      <c r="I598" s="11"/>
      <c r="J598" s="11"/>
      <c r="K598" s="11"/>
      <c r="L598" s="11"/>
      <c r="M598" s="12"/>
      <c r="N598" s="11"/>
      <c r="O598" s="12"/>
      <c r="P598" s="12"/>
      <c r="Q598" s="11"/>
      <c r="R598" s="15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5">
      <c r="A599" s="10"/>
      <c r="B599" s="11"/>
      <c r="C599" s="11"/>
      <c r="D599" s="11"/>
      <c r="E599" s="11"/>
      <c r="F599" s="12"/>
      <c r="G599" s="12"/>
      <c r="H599" s="12"/>
      <c r="I599" s="11"/>
      <c r="J599" s="11"/>
      <c r="K599" s="11"/>
      <c r="L599" s="11"/>
      <c r="M599" s="12"/>
      <c r="N599" s="11"/>
      <c r="O599" s="12"/>
      <c r="P599" s="12"/>
      <c r="Q599" s="11"/>
      <c r="R599" s="15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5">
      <c r="A600" s="10"/>
      <c r="B600" s="11"/>
      <c r="C600" s="11"/>
      <c r="D600" s="11"/>
      <c r="E600" s="11"/>
      <c r="F600" s="12"/>
      <c r="G600" s="12"/>
      <c r="H600" s="12"/>
      <c r="I600" s="11"/>
      <c r="J600" s="11"/>
      <c r="K600" s="11"/>
      <c r="L600" s="11"/>
      <c r="M600" s="12"/>
      <c r="N600" s="11"/>
      <c r="O600" s="12"/>
      <c r="P600" s="12"/>
      <c r="Q600" s="11"/>
      <c r="R600" s="15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5">
      <c r="A601" s="10"/>
      <c r="B601" s="11"/>
      <c r="C601" s="11"/>
      <c r="D601" s="11"/>
      <c r="E601" s="11"/>
      <c r="F601" s="12"/>
      <c r="G601" s="12"/>
      <c r="H601" s="12"/>
      <c r="I601" s="11"/>
      <c r="J601" s="11"/>
      <c r="K601" s="11"/>
      <c r="L601" s="11"/>
      <c r="M601" s="12"/>
      <c r="N601" s="11"/>
      <c r="O601" s="12"/>
      <c r="P601" s="12"/>
      <c r="Q601" s="11"/>
      <c r="R601" s="15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5">
      <c r="A602" s="10"/>
      <c r="B602" s="11"/>
      <c r="C602" s="11"/>
      <c r="D602" s="11"/>
      <c r="E602" s="11"/>
      <c r="F602" s="12"/>
      <c r="G602" s="12"/>
      <c r="H602" s="12"/>
      <c r="I602" s="11"/>
      <c r="J602" s="11"/>
      <c r="K602" s="11"/>
      <c r="L602" s="11"/>
      <c r="M602" s="12"/>
      <c r="N602" s="11"/>
      <c r="O602" s="12"/>
      <c r="P602" s="12"/>
      <c r="Q602" s="11"/>
      <c r="R602" s="15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5">
      <c r="A603" s="10"/>
      <c r="B603" s="11"/>
      <c r="C603" s="11"/>
      <c r="D603" s="11"/>
      <c r="E603" s="11"/>
      <c r="F603" s="12"/>
      <c r="G603" s="12"/>
      <c r="H603" s="12"/>
      <c r="I603" s="11"/>
      <c r="J603" s="11"/>
      <c r="K603" s="11"/>
      <c r="L603" s="11"/>
      <c r="M603" s="12"/>
      <c r="N603" s="11"/>
      <c r="O603" s="12"/>
      <c r="P603" s="12"/>
      <c r="Q603" s="11"/>
      <c r="R603" s="15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5">
      <c r="A604" s="10"/>
      <c r="B604" s="11"/>
      <c r="C604" s="11"/>
      <c r="D604" s="11"/>
      <c r="E604" s="11"/>
      <c r="F604" s="12"/>
      <c r="G604" s="12"/>
      <c r="H604" s="12"/>
      <c r="I604" s="11"/>
      <c r="J604" s="11"/>
      <c r="K604" s="11"/>
      <c r="L604" s="11"/>
      <c r="M604" s="12"/>
      <c r="N604" s="11"/>
      <c r="O604" s="12"/>
      <c r="P604" s="12"/>
      <c r="Q604" s="11"/>
      <c r="R604" s="15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5">
      <c r="A605" s="10"/>
      <c r="B605" s="11"/>
      <c r="C605" s="11"/>
      <c r="D605" s="11"/>
      <c r="E605" s="11"/>
      <c r="F605" s="12"/>
      <c r="G605" s="12"/>
      <c r="H605" s="12"/>
      <c r="I605" s="11"/>
      <c r="J605" s="11"/>
      <c r="K605" s="11"/>
      <c r="L605" s="11"/>
      <c r="M605" s="12"/>
      <c r="N605" s="11"/>
      <c r="O605" s="12"/>
      <c r="P605" s="12"/>
      <c r="Q605" s="11"/>
      <c r="R605" s="15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5">
      <c r="A606" s="10"/>
      <c r="B606" s="11"/>
      <c r="C606" s="11"/>
      <c r="D606" s="11"/>
      <c r="E606" s="11"/>
      <c r="F606" s="12"/>
      <c r="G606" s="12"/>
      <c r="H606" s="12"/>
      <c r="I606" s="11"/>
      <c r="J606" s="11"/>
      <c r="K606" s="11"/>
      <c r="L606" s="11"/>
      <c r="M606" s="12"/>
      <c r="N606" s="11"/>
      <c r="O606" s="12"/>
      <c r="P606" s="12"/>
      <c r="Q606" s="11"/>
      <c r="R606" s="15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5">
      <c r="A607" s="10"/>
      <c r="B607" s="11"/>
      <c r="C607" s="11"/>
      <c r="D607" s="11"/>
      <c r="E607" s="11"/>
      <c r="F607" s="12"/>
      <c r="G607" s="12"/>
      <c r="H607" s="12"/>
      <c r="I607" s="11"/>
      <c r="J607" s="11"/>
      <c r="K607" s="11"/>
      <c r="L607" s="11"/>
      <c r="M607" s="12"/>
      <c r="N607" s="11"/>
      <c r="O607" s="12"/>
      <c r="P607" s="12"/>
      <c r="Q607" s="11"/>
      <c r="R607" s="15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5">
      <c r="A608" s="10"/>
      <c r="B608" s="11"/>
      <c r="C608" s="11"/>
      <c r="D608" s="11"/>
      <c r="E608" s="11"/>
      <c r="F608" s="12"/>
      <c r="G608" s="12"/>
      <c r="H608" s="12"/>
      <c r="I608" s="11"/>
      <c r="J608" s="11"/>
      <c r="K608" s="11"/>
      <c r="L608" s="11"/>
      <c r="M608" s="12"/>
      <c r="N608" s="11"/>
      <c r="O608" s="12"/>
      <c r="P608" s="12"/>
      <c r="Q608" s="11"/>
      <c r="R608" s="15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5">
      <c r="A609" s="10"/>
      <c r="B609" s="11"/>
      <c r="C609" s="11"/>
      <c r="D609" s="11"/>
      <c r="E609" s="11"/>
      <c r="F609" s="12"/>
      <c r="G609" s="12"/>
      <c r="H609" s="12"/>
      <c r="I609" s="11"/>
      <c r="J609" s="11"/>
      <c r="K609" s="11"/>
      <c r="L609" s="11"/>
      <c r="M609" s="12"/>
      <c r="N609" s="11"/>
      <c r="O609" s="12"/>
      <c r="P609" s="12"/>
      <c r="Q609" s="11"/>
      <c r="R609" s="15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5">
      <c r="A610" s="10"/>
      <c r="B610" s="11"/>
      <c r="C610" s="11"/>
      <c r="D610" s="11"/>
      <c r="E610" s="11"/>
      <c r="F610" s="12"/>
      <c r="G610" s="12"/>
      <c r="H610" s="12"/>
      <c r="I610" s="11"/>
      <c r="J610" s="11"/>
      <c r="K610" s="11"/>
      <c r="L610" s="11"/>
      <c r="M610" s="12"/>
      <c r="N610" s="11"/>
      <c r="O610" s="12"/>
      <c r="P610" s="12"/>
      <c r="Q610" s="11"/>
      <c r="R610" s="15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5">
      <c r="A611" s="10"/>
      <c r="B611" s="11"/>
      <c r="C611" s="11"/>
      <c r="D611" s="11"/>
      <c r="E611" s="11"/>
      <c r="F611" s="12"/>
      <c r="G611" s="12"/>
      <c r="H611" s="12"/>
      <c r="I611" s="11"/>
      <c r="J611" s="11"/>
      <c r="K611" s="11"/>
      <c r="L611" s="11"/>
      <c r="M611" s="12"/>
      <c r="N611" s="11"/>
      <c r="O611" s="12"/>
      <c r="P611" s="12"/>
      <c r="Q611" s="11"/>
      <c r="R611" s="15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5">
      <c r="A612" s="10"/>
      <c r="B612" s="11"/>
      <c r="C612" s="11"/>
      <c r="D612" s="11"/>
      <c r="E612" s="11"/>
      <c r="F612" s="12"/>
      <c r="G612" s="12"/>
      <c r="H612" s="12"/>
      <c r="I612" s="11"/>
      <c r="J612" s="11"/>
      <c r="K612" s="11"/>
      <c r="L612" s="11"/>
      <c r="M612" s="12"/>
      <c r="N612" s="11"/>
      <c r="O612" s="12"/>
      <c r="P612" s="12"/>
      <c r="Q612" s="11"/>
      <c r="R612" s="15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5">
      <c r="A613" s="10"/>
      <c r="B613" s="11"/>
      <c r="C613" s="11"/>
      <c r="D613" s="11"/>
      <c r="E613" s="11"/>
      <c r="F613" s="12"/>
      <c r="G613" s="12"/>
      <c r="H613" s="12"/>
      <c r="I613" s="11"/>
      <c r="J613" s="11"/>
      <c r="K613" s="11"/>
      <c r="L613" s="11"/>
      <c r="M613" s="12"/>
      <c r="N613" s="11"/>
      <c r="O613" s="12"/>
      <c r="P613" s="12"/>
      <c r="Q613" s="11"/>
      <c r="R613" s="15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5">
      <c r="A614" s="10"/>
      <c r="B614" s="11"/>
      <c r="C614" s="11"/>
      <c r="D614" s="11"/>
      <c r="E614" s="11"/>
      <c r="F614" s="12"/>
      <c r="G614" s="12"/>
      <c r="H614" s="12"/>
      <c r="I614" s="11"/>
      <c r="J614" s="11"/>
      <c r="K614" s="11"/>
      <c r="L614" s="11"/>
      <c r="M614" s="12"/>
      <c r="N614" s="11"/>
      <c r="O614" s="12"/>
      <c r="P614" s="12"/>
      <c r="Q614" s="11"/>
      <c r="R614" s="15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5">
      <c r="A615" s="10"/>
      <c r="B615" s="11"/>
      <c r="C615" s="11"/>
      <c r="D615" s="11"/>
      <c r="E615" s="11"/>
      <c r="F615" s="12"/>
      <c r="G615" s="12"/>
      <c r="H615" s="12"/>
      <c r="I615" s="11"/>
      <c r="J615" s="11"/>
      <c r="K615" s="11"/>
      <c r="L615" s="11"/>
      <c r="M615" s="12"/>
      <c r="N615" s="11"/>
      <c r="O615" s="12"/>
      <c r="P615" s="12"/>
      <c r="Q615" s="11"/>
      <c r="R615" s="15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5">
      <c r="A616" s="10"/>
      <c r="B616" s="11"/>
      <c r="C616" s="11"/>
      <c r="D616" s="11"/>
      <c r="E616" s="11"/>
      <c r="F616" s="12"/>
      <c r="G616" s="12"/>
      <c r="H616" s="12"/>
      <c r="I616" s="11"/>
      <c r="J616" s="11"/>
      <c r="K616" s="11"/>
      <c r="L616" s="11"/>
      <c r="M616" s="12"/>
      <c r="N616" s="11"/>
      <c r="O616" s="12"/>
      <c r="P616" s="12"/>
      <c r="Q616" s="11"/>
      <c r="R616" s="15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5">
      <c r="A617" s="10"/>
      <c r="B617" s="11"/>
      <c r="C617" s="11"/>
      <c r="D617" s="11"/>
      <c r="E617" s="11"/>
      <c r="F617" s="12"/>
      <c r="G617" s="12"/>
      <c r="H617" s="12"/>
      <c r="I617" s="11"/>
      <c r="J617" s="11"/>
      <c r="K617" s="11"/>
      <c r="L617" s="11"/>
      <c r="M617" s="12"/>
      <c r="N617" s="11"/>
      <c r="O617" s="12"/>
      <c r="P617" s="12"/>
      <c r="Q617" s="11"/>
      <c r="R617" s="15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5">
      <c r="A618" s="10"/>
      <c r="B618" s="11"/>
      <c r="C618" s="11"/>
      <c r="D618" s="11"/>
      <c r="E618" s="11"/>
      <c r="F618" s="12"/>
      <c r="G618" s="12"/>
      <c r="H618" s="12"/>
      <c r="I618" s="11"/>
      <c r="J618" s="11"/>
      <c r="K618" s="11"/>
      <c r="L618" s="11"/>
      <c r="M618" s="12"/>
      <c r="N618" s="11"/>
      <c r="O618" s="12"/>
      <c r="P618" s="12"/>
      <c r="Q618" s="11"/>
      <c r="R618" s="15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5">
      <c r="A619" s="10"/>
      <c r="B619" s="11"/>
      <c r="C619" s="11"/>
      <c r="D619" s="11"/>
      <c r="E619" s="11"/>
      <c r="F619" s="12"/>
      <c r="G619" s="12"/>
      <c r="H619" s="12"/>
      <c r="I619" s="11"/>
      <c r="J619" s="11"/>
      <c r="K619" s="11"/>
      <c r="L619" s="11"/>
      <c r="M619" s="12"/>
      <c r="N619" s="11"/>
      <c r="O619" s="12"/>
      <c r="P619" s="12"/>
      <c r="Q619" s="11"/>
      <c r="R619" s="15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5">
      <c r="A620" s="10"/>
      <c r="B620" s="11"/>
      <c r="C620" s="11"/>
      <c r="D620" s="11"/>
      <c r="E620" s="11"/>
      <c r="F620" s="12"/>
      <c r="G620" s="12"/>
      <c r="H620" s="12"/>
      <c r="I620" s="11"/>
      <c r="J620" s="11"/>
      <c r="K620" s="11"/>
      <c r="L620" s="11"/>
      <c r="M620" s="12"/>
      <c r="N620" s="11"/>
      <c r="O620" s="12"/>
      <c r="P620" s="12"/>
      <c r="Q620" s="11"/>
      <c r="R620" s="15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5">
      <c r="A621" s="10"/>
      <c r="B621" s="11"/>
      <c r="C621" s="11"/>
      <c r="D621" s="11"/>
      <c r="E621" s="11"/>
      <c r="F621" s="12"/>
      <c r="G621" s="12"/>
      <c r="H621" s="12"/>
      <c r="I621" s="11"/>
      <c r="J621" s="11"/>
      <c r="K621" s="11"/>
      <c r="L621" s="11"/>
      <c r="M621" s="12"/>
      <c r="N621" s="11"/>
      <c r="O621" s="12"/>
      <c r="P621" s="12"/>
      <c r="Q621" s="11"/>
      <c r="R621" s="15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5">
      <c r="A622" s="10"/>
      <c r="B622" s="11"/>
      <c r="C622" s="11"/>
      <c r="D622" s="11"/>
      <c r="E622" s="11"/>
      <c r="F622" s="12"/>
      <c r="G622" s="12"/>
      <c r="H622" s="12"/>
      <c r="I622" s="11"/>
      <c r="J622" s="11"/>
      <c r="K622" s="11"/>
      <c r="L622" s="11"/>
      <c r="M622" s="12"/>
      <c r="N622" s="11"/>
      <c r="O622" s="12"/>
      <c r="P622" s="12"/>
      <c r="Q622" s="11"/>
      <c r="R622" s="15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5">
      <c r="A623" s="10"/>
      <c r="B623" s="11"/>
      <c r="C623" s="11"/>
      <c r="D623" s="11"/>
      <c r="E623" s="11"/>
      <c r="F623" s="12"/>
      <c r="G623" s="12"/>
      <c r="H623" s="12"/>
      <c r="I623" s="11"/>
      <c r="J623" s="11"/>
      <c r="K623" s="11"/>
      <c r="L623" s="11"/>
      <c r="M623" s="12"/>
      <c r="N623" s="11"/>
      <c r="O623" s="12"/>
      <c r="P623" s="12"/>
      <c r="Q623" s="11"/>
      <c r="R623" s="15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5">
      <c r="A624" s="10"/>
      <c r="B624" s="11"/>
      <c r="C624" s="11"/>
      <c r="D624" s="11"/>
      <c r="E624" s="11"/>
      <c r="F624" s="12"/>
      <c r="G624" s="12"/>
      <c r="H624" s="12"/>
      <c r="I624" s="11"/>
      <c r="J624" s="11"/>
      <c r="K624" s="11"/>
      <c r="L624" s="11"/>
      <c r="M624" s="12"/>
      <c r="N624" s="11"/>
      <c r="O624" s="12"/>
      <c r="P624" s="12"/>
      <c r="Q624" s="11"/>
      <c r="R624" s="15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5">
      <c r="A625" s="10"/>
      <c r="B625" s="11"/>
      <c r="C625" s="11"/>
      <c r="D625" s="11"/>
      <c r="E625" s="11"/>
      <c r="F625" s="12"/>
      <c r="G625" s="12"/>
      <c r="H625" s="12"/>
      <c r="I625" s="11"/>
      <c r="J625" s="11"/>
      <c r="K625" s="11"/>
      <c r="L625" s="11"/>
      <c r="M625" s="12"/>
      <c r="N625" s="11"/>
      <c r="O625" s="12"/>
      <c r="P625" s="12"/>
      <c r="Q625" s="11"/>
      <c r="R625" s="15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5">
      <c r="A626" s="10"/>
      <c r="B626" s="11"/>
      <c r="C626" s="11"/>
      <c r="D626" s="11"/>
      <c r="E626" s="11"/>
      <c r="F626" s="12"/>
      <c r="G626" s="12"/>
      <c r="H626" s="12"/>
      <c r="I626" s="11"/>
      <c r="J626" s="11"/>
      <c r="K626" s="11"/>
      <c r="L626" s="11"/>
      <c r="M626" s="12"/>
      <c r="N626" s="11"/>
      <c r="O626" s="12"/>
      <c r="P626" s="12"/>
      <c r="Q626" s="11"/>
      <c r="R626" s="15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5">
      <c r="A627" s="10"/>
      <c r="B627" s="11"/>
      <c r="C627" s="11"/>
      <c r="D627" s="11"/>
      <c r="E627" s="11"/>
      <c r="F627" s="12"/>
      <c r="G627" s="12"/>
      <c r="H627" s="12"/>
      <c r="I627" s="11"/>
      <c r="J627" s="11"/>
      <c r="K627" s="11"/>
      <c r="L627" s="11"/>
      <c r="M627" s="12"/>
      <c r="N627" s="11"/>
      <c r="O627" s="12"/>
      <c r="P627" s="12"/>
      <c r="Q627" s="11"/>
      <c r="R627" s="15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5">
      <c r="A628" s="10"/>
      <c r="B628" s="11"/>
      <c r="C628" s="11"/>
      <c r="D628" s="11"/>
      <c r="E628" s="11"/>
      <c r="F628" s="12"/>
      <c r="G628" s="12"/>
      <c r="H628" s="12"/>
      <c r="I628" s="11"/>
      <c r="J628" s="11"/>
      <c r="K628" s="11"/>
      <c r="L628" s="11"/>
      <c r="M628" s="12"/>
      <c r="N628" s="11"/>
      <c r="O628" s="12"/>
      <c r="P628" s="12"/>
      <c r="Q628" s="11"/>
      <c r="R628" s="15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5">
      <c r="A629" s="10"/>
      <c r="B629" s="11"/>
      <c r="C629" s="11"/>
      <c r="D629" s="11"/>
      <c r="E629" s="11"/>
      <c r="F629" s="12"/>
      <c r="G629" s="12"/>
      <c r="H629" s="12"/>
      <c r="I629" s="11"/>
      <c r="J629" s="11"/>
      <c r="K629" s="11"/>
      <c r="L629" s="11"/>
      <c r="M629" s="12"/>
      <c r="N629" s="11"/>
      <c r="O629" s="12"/>
      <c r="P629" s="12"/>
      <c r="Q629" s="11"/>
      <c r="R629" s="15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5">
      <c r="A630" s="10"/>
      <c r="B630" s="11"/>
      <c r="C630" s="11"/>
      <c r="D630" s="11"/>
      <c r="E630" s="11"/>
      <c r="F630" s="12"/>
      <c r="G630" s="12"/>
      <c r="H630" s="12"/>
      <c r="I630" s="11"/>
      <c r="J630" s="11"/>
      <c r="K630" s="11"/>
      <c r="L630" s="11"/>
      <c r="M630" s="12"/>
      <c r="N630" s="11"/>
      <c r="O630" s="12"/>
      <c r="P630" s="12"/>
      <c r="Q630" s="11"/>
      <c r="R630" s="15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5">
      <c r="A631" s="10"/>
      <c r="B631" s="11"/>
      <c r="C631" s="11"/>
      <c r="D631" s="11"/>
      <c r="E631" s="11"/>
      <c r="F631" s="12"/>
      <c r="G631" s="12"/>
      <c r="H631" s="12"/>
      <c r="I631" s="11"/>
      <c r="J631" s="11"/>
      <c r="K631" s="11"/>
      <c r="L631" s="11"/>
      <c r="M631" s="12"/>
      <c r="N631" s="11"/>
      <c r="O631" s="12"/>
      <c r="P631" s="12"/>
      <c r="Q631" s="11"/>
      <c r="R631" s="15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5">
      <c r="A632" s="10"/>
      <c r="B632" s="11"/>
      <c r="C632" s="11"/>
      <c r="D632" s="11"/>
      <c r="E632" s="11"/>
      <c r="F632" s="12"/>
      <c r="G632" s="12"/>
      <c r="H632" s="12"/>
      <c r="I632" s="11"/>
      <c r="J632" s="11"/>
      <c r="K632" s="11"/>
      <c r="L632" s="11"/>
      <c r="M632" s="12"/>
      <c r="N632" s="11"/>
      <c r="O632" s="12"/>
      <c r="P632" s="12"/>
      <c r="Q632" s="11"/>
      <c r="R632" s="15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5">
      <c r="A633" s="10"/>
      <c r="B633" s="11"/>
      <c r="C633" s="11"/>
      <c r="D633" s="11"/>
      <c r="E633" s="11"/>
      <c r="F633" s="12"/>
      <c r="G633" s="12"/>
      <c r="H633" s="12"/>
      <c r="I633" s="11"/>
      <c r="J633" s="11"/>
      <c r="K633" s="11"/>
      <c r="L633" s="11"/>
      <c r="M633" s="12"/>
      <c r="N633" s="11"/>
      <c r="O633" s="12"/>
      <c r="P633" s="12"/>
      <c r="Q633" s="11"/>
      <c r="R633" s="15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5">
      <c r="A634" s="10"/>
      <c r="B634" s="11"/>
      <c r="C634" s="11"/>
      <c r="D634" s="11"/>
      <c r="E634" s="11"/>
      <c r="F634" s="12"/>
      <c r="G634" s="12"/>
      <c r="H634" s="12"/>
      <c r="I634" s="11"/>
      <c r="J634" s="11"/>
      <c r="K634" s="11"/>
      <c r="L634" s="11"/>
      <c r="M634" s="12"/>
      <c r="N634" s="11"/>
      <c r="O634" s="12"/>
      <c r="P634" s="12"/>
      <c r="Q634" s="11"/>
      <c r="R634" s="15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5">
      <c r="A635" s="10"/>
      <c r="B635" s="11"/>
      <c r="C635" s="11"/>
      <c r="D635" s="11"/>
      <c r="E635" s="11"/>
      <c r="F635" s="12"/>
      <c r="G635" s="12"/>
      <c r="H635" s="12"/>
      <c r="I635" s="11"/>
      <c r="J635" s="11"/>
      <c r="K635" s="11"/>
      <c r="L635" s="11"/>
      <c r="M635" s="12"/>
      <c r="N635" s="11"/>
      <c r="O635" s="12"/>
      <c r="P635" s="12"/>
      <c r="Q635" s="11"/>
      <c r="R635" s="15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5">
      <c r="A636" s="10"/>
      <c r="B636" s="11"/>
      <c r="C636" s="11"/>
      <c r="D636" s="11"/>
      <c r="E636" s="11"/>
      <c r="F636" s="12"/>
      <c r="G636" s="12"/>
      <c r="H636" s="12"/>
      <c r="I636" s="11"/>
      <c r="J636" s="11"/>
      <c r="K636" s="11"/>
      <c r="L636" s="11"/>
      <c r="M636" s="12"/>
      <c r="N636" s="11"/>
      <c r="O636" s="12"/>
      <c r="P636" s="12"/>
      <c r="Q636" s="11"/>
      <c r="R636" s="15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5">
      <c r="A637" s="10"/>
      <c r="B637" s="11"/>
      <c r="C637" s="11"/>
      <c r="D637" s="11"/>
      <c r="E637" s="11"/>
      <c r="F637" s="12"/>
      <c r="G637" s="12"/>
      <c r="H637" s="12"/>
      <c r="I637" s="11"/>
      <c r="J637" s="11"/>
      <c r="K637" s="11"/>
      <c r="L637" s="11"/>
      <c r="M637" s="12"/>
      <c r="N637" s="11"/>
      <c r="O637" s="12"/>
      <c r="P637" s="12"/>
      <c r="Q637" s="11"/>
      <c r="R637" s="15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5">
      <c r="A638" s="10"/>
      <c r="B638" s="11"/>
      <c r="C638" s="11"/>
      <c r="D638" s="11"/>
      <c r="E638" s="11"/>
      <c r="F638" s="12"/>
      <c r="G638" s="12"/>
      <c r="H638" s="12"/>
      <c r="I638" s="11"/>
      <c r="J638" s="11"/>
      <c r="K638" s="11"/>
      <c r="L638" s="11"/>
      <c r="M638" s="12"/>
      <c r="N638" s="11"/>
      <c r="O638" s="12"/>
      <c r="P638" s="12"/>
      <c r="Q638" s="11"/>
      <c r="R638" s="15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5">
      <c r="A639" s="10"/>
      <c r="B639" s="11"/>
      <c r="C639" s="11"/>
      <c r="D639" s="11"/>
      <c r="E639" s="11"/>
      <c r="F639" s="12"/>
      <c r="G639" s="12"/>
      <c r="H639" s="12"/>
      <c r="I639" s="11"/>
      <c r="J639" s="11"/>
      <c r="K639" s="11"/>
      <c r="L639" s="11"/>
      <c r="M639" s="12"/>
      <c r="N639" s="11"/>
      <c r="O639" s="12"/>
      <c r="P639" s="12"/>
      <c r="Q639" s="11"/>
      <c r="R639" s="15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5">
      <c r="A640" s="10"/>
      <c r="B640" s="11"/>
      <c r="C640" s="11"/>
      <c r="D640" s="11"/>
      <c r="E640" s="11"/>
      <c r="F640" s="12"/>
      <c r="G640" s="12"/>
      <c r="H640" s="12"/>
      <c r="I640" s="11"/>
      <c r="J640" s="11"/>
      <c r="K640" s="11"/>
      <c r="L640" s="11"/>
      <c r="M640" s="12"/>
      <c r="N640" s="11"/>
      <c r="O640" s="12"/>
      <c r="P640" s="12"/>
      <c r="Q640" s="11"/>
      <c r="R640" s="15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5">
      <c r="A641" s="10"/>
      <c r="B641" s="11"/>
      <c r="C641" s="11"/>
      <c r="D641" s="11"/>
      <c r="E641" s="11"/>
      <c r="F641" s="12"/>
      <c r="G641" s="12"/>
      <c r="H641" s="12"/>
      <c r="I641" s="11"/>
      <c r="J641" s="11"/>
      <c r="K641" s="11"/>
      <c r="L641" s="11"/>
      <c r="M641" s="12"/>
      <c r="N641" s="11"/>
      <c r="O641" s="12"/>
      <c r="P641" s="12"/>
      <c r="Q641" s="11"/>
      <c r="R641" s="15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5">
      <c r="A642" s="10"/>
      <c r="B642" s="11"/>
      <c r="C642" s="11"/>
      <c r="D642" s="11"/>
      <c r="E642" s="11"/>
      <c r="F642" s="12"/>
      <c r="G642" s="12"/>
      <c r="H642" s="12"/>
      <c r="I642" s="11"/>
      <c r="J642" s="11"/>
      <c r="K642" s="11"/>
      <c r="L642" s="11"/>
      <c r="M642" s="12"/>
      <c r="N642" s="11"/>
      <c r="O642" s="12"/>
      <c r="P642" s="12"/>
      <c r="Q642" s="11"/>
      <c r="R642" s="15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5">
      <c r="A643" s="10"/>
      <c r="B643" s="11"/>
      <c r="C643" s="11"/>
      <c r="D643" s="11"/>
      <c r="E643" s="11"/>
      <c r="F643" s="12"/>
      <c r="G643" s="12"/>
      <c r="H643" s="12"/>
      <c r="I643" s="11"/>
      <c r="J643" s="11"/>
      <c r="K643" s="11"/>
      <c r="L643" s="11"/>
      <c r="M643" s="12"/>
      <c r="N643" s="11"/>
      <c r="O643" s="12"/>
      <c r="P643" s="12"/>
      <c r="Q643" s="11"/>
      <c r="R643" s="15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5">
      <c r="A644" s="10"/>
      <c r="B644" s="11"/>
      <c r="C644" s="11"/>
      <c r="D644" s="11"/>
      <c r="E644" s="11"/>
      <c r="F644" s="12"/>
      <c r="G644" s="12"/>
      <c r="H644" s="12"/>
      <c r="I644" s="11"/>
      <c r="J644" s="11"/>
      <c r="K644" s="11"/>
      <c r="L644" s="11"/>
      <c r="M644" s="12"/>
      <c r="N644" s="11"/>
      <c r="O644" s="12"/>
      <c r="P644" s="12"/>
      <c r="Q644" s="11"/>
      <c r="R644" s="15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5">
      <c r="A645" s="10"/>
      <c r="B645" s="11"/>
      <c r="C645" s="11"/>
      <c r="D645" s="11"/>
      <c r="E645" s="11"/>
      <c r="F645" s="12"/>
      <c r="G645" s="12"/>
      <c r="H645" s="12"/>
      <c r="I645" s="11"/>
      <c r="J645" s="11"/>
      <c r="K645" s="11"/>
      <c r="L645" s="11"/>
      <c r="M645" s="12"/>
      <c r="N645" s="11"/>
      <c r="O645" s="12"/>
      <c r="P645" s="12"/>
      <c r="Q645" s="11"/>
      <c r="R645" s="15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5">
      <c r="A646" s="10"/>
      <c r="B646" s="11"/>
      <c r="C646" s="11"/>
      <c r="D646" s="11"/>
      <c r="E646" s="11"/>
      <c r="F646" s="12"/>
      <c r="G646" s="12"/>
      <c r="H646" s="12"/>
      <c r="I646" s="11"/>
      <c r="J646" s="11"/>
      <c r="K646" s="11"/>
      <c r="L646" s="11"/>
      <c r="M646" s="12"/>
      <c r="N646" s="11"/>
      <c r="O646" s="12"/>
      <c r="P646" s="12"/>
      <c r="Q646" s="11"/>
      <c r="R646" s="15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5">
      <c r="A647" s="10"/>
      <c r="B647" s="11"/>
      <c r="C647" s="11"/>
      <c r="D647" s="11"/>
      <c r="E647" s="11"/>
      <c r="F647" s="12"/>
      <c r="G647" s="12"/>
      <c r="H647" s="12"/>
      <c r="I647" s="11"/>
      <c r="J647" s="11"/>
      <c r="K647" s="11"/>
      <c r="L647" s="11"/>
      <c r="M647" s="12"/>
      <c r="N647" s="11"/>
      <c r="O647" s="12"/>
      <c r="P647" s="12"/>
      <c r="Q647" s="11"/>
      <c r="R647" s="15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5">
      <c r="A648" s="10"/>
      <c r="B648" s="11"/>
      <c r="C648" s="11"/>
      <c r="D648" s="11"/>
      <c r="E648" s="11"/>
      <c r="F648" s="12"/>
      <c r="G648" s="12"/>
      <c r="H648" s="12"/>
      <c r="I648" s="11"/>
      <c r="J648" s="11"/>
      <c r="K648" s="11"/>
      <c r="L648" s="11"/>
      <c r="M648" s="12"/>
      <c r="N648" s="11"/>
      <c r="O648" s="12"/>
      <c r="P648" s="12"/>
      <c r="Q648" s="11"/>
      <c r="R648" s="15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5">
      <c r="A649" s="10"/>
      <c r="B649" s="11"/>
      <c r="C649" s="11"/>
      <c r="D649" s="11"/>
      <c r="E649" s="11"/>
      <c r="F649" s="12"/>
      <c r="G649" s="12"/>
      <c r="H649" s="12"/>
      <c r="I649" s="11"/>
      <c r="J649" s="11"/>
      <c r="K649" s="11"/>
      <c r="L649" s="11"/>
      <c r="M649" s="12"/>
      <c r="N649" s="11"/>
      <c r="O649" s="12"/>
      <c r="P649" s="12"/>
      <c r="Q649" s="11"/>
      <c r="R649" s="15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5">
      <c r="A650" s="10"/>
      <c r="B650" s="11"/>
      <c r="C650" s="11"/>
      <c r="D650" s="11"/>
      <c r="E650" s="11"/>
      <c r="F650" s="12"/>
      <c r="G650" s="12"/>
      <c r="H650" s="12"/>
      <c r="I650" s="11"/>
      <c r="J650" s="11"/>
      <c r="K650" s="11"/>
      <c r="L650" s="11"/>
      <c r="M650" s="12"/>
      <c r="N650" s="11"/>
      <c r="O650" s="12"/>
      <c r="P650" s="12"/>
      <c r="Q650" s="11"/>
      <c r="R650" s="15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5">
      <c r="A651" s="10"/>
      <c r="B651" s="11"/>
      <c r="C651" s="11"/>
      <c r="D651" s="11"/>
      <c r="E651" s="11"/>
      <c r="F651" s="12"/>
      <c r="G651" s="12"/>
      <c r="H651" s="12"/>
      <c r="I651" s="11"/>
      <c r="J651" s="11"/>
      <c r="K651" s="11"/>
      <c r="L651" s="11"/>
      <c r="M651" s="12"/>
      <c r="N651" s="11"/>
      <c r="O651" s="12"/>
      <c r="P651" s="12"/>
      <c r="Q651" s="11"/>
      <c r="R651" s="15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5">
      <c r="A652" s="10"/>
      <c r="B652" s="11"/>
      <c r="C652" s="11"/>
      <c r="D652" s="11"/>
      <c r="E652" s="11"/>
      <c r="F652" s="12"/>
      <c r="G652" s="12"/>
      <c r="H652" s="12"/>
      <c r="I652" s="11"/>
      <c r="J652" s="11"/>
      <c r="K652" s="11"/>
      <c r="L652" s="11"/>
      <c r="M652" s="12"/>
      <c r="N652" s="11"/>
      <c r="O652" s="12"/>
      <c r="P652" s="12"/>
      <c r="Q652" s="11"/>
      <c r="R652" s="15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5">
      <c r="A653" s="10"/>
      <c r="B653" s="11"/>
      <c r="C653" s="11"/>
      <c r="D653" s="11"/>
      <c r="E653" s="11"/>
      <c r="F653" s="12"/>
      <c r="G653" s="12"/>
      <c r="H653" s="12"/>
      <c r="I653" s="11"/>
      <c r="J653" s="11"/>
      <c r="K653" s="11"/>
      <c r="L653" s="11"/>
      <c r="M653" s="12"/>
      <c r="N653" s="11"/>
      <c r="O653" s="12"/>
      <c r="P653" s="12"/>
      <c r="Q653" s="11"/>
      <c r="R653" s="15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5">
      <c r="A654" s="10"/>
      <c r="B654" s="11"/>
      <c r="C654" s="11"/>
      <c r="D654" s="11"/>
      <c r="E654" s="11"/>
      <c r="F654" s="12"/>
      <c r="G654" s="12"/>
      <c r="H654" s="12"/>
      <c r="I654" s="11"/>
      <c r="J654" s="11"/>
      <c r="K654" s="11"/>
      <c r="L654" s="11"/>
      <c r="M654" s="12"/>
      <c r="N654" s="11"/>
      <c r="O654" s="12"/>
      <c r="P654" s="12"/>
      <c r="Q654" s="11"/>
      <c r="R654" s="15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5">
      <c r="A655" s="10"/>
      <c r="B655" s="11"/>
      <c r="C655" s="11"/>
      <c r="D655" s="11"/>
      <c r="E655" s="11"/>
      <c r="F655" s="12"/>
      <c r="G655" s="12"/>
      <c r="H655" s="12"/>
      <c r="I655" s="11"/>
      <c r="J655" s="11"/>
      <c r="K655" s="11"/>
      <c r="L655" s="11"/>
      <c r="M655" s="12"/>
      <c r="N655" s="11"/>
      <c r="O655" s="12"/>
      <c r="P655" s="12"/>
      <c r="Q655" s="11"/>
      <c r="R655" s="15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5">
      <c r="A656" s="10"/>
      <c r="B656" s="11"/>
      <c r="C656" s="11"/>
      <c r="D656" s="11"/>
      <c r="E656" s="11"/>
      <c r="F656" s="12"/>
      <c r="G656" s="12"/>
      <c r="H656" s="12"/>
      <c r="I656" s="11"/>
      <c r="J656" s="11"/>
      <c r="K656" s="11"/>
      <c r="L656" s="11"/>
      <c r="M656" s="12"/>
      <c r="N656" s="11"/>
      <c r="O656" s="12"/>
      <c r="P656" s="12"/>
      <c r="Q656" s="11"/>
      <c r="R656" s="15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5">
      <c r="A657" s="10"/>
      <c r="B657" s="11"/>
      <c r="C657" s="11"/>
      <c r="D657" s="11"/>
      <c r="E657" s="11"/>
      <c r="F657" s="12"/>
      <c r="G657" s="12"/>
      <c r="H657" s="12"/>
      <c r="I657" s="11"/>
      <c r="J657" s="11"/>
      <c r="K657" s="11"/>
      <c r="L657" s="11"/>
      <c r="M657" s="12"/>
      <c r="N657" s="11"/>
      <c r="O657" s="12"/>
      <c r="P657" s="12"/>
      <c r="Q657" s="11"/>
      <c r="R657" s="15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5">
      <c r="A658" s="10"/>
      <c r="B658" s="11"/>
      <c r="C658" s="11"/>
      <c r="D658" s="11"/>
      <c r="E658" s="11"/>
      <c r="F658" s="12"/>
      <c r="G658" s="12"/>
      <c r="H658" s="12"/>
      <c r="I658" s="11"/>
      <c r="J658" s="11"/>
      <c r="K658" s="11"/>
      <c r="L658" s="11"/>
      <c r="M658" s="12"/>
      <c r="N658" s="11"/>
      <c r="O658" s="12"/>
      <c r="P658" s="12"/>
      <c r="Q658" s="11"/>
      <c r="R658" s="15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5">
      <c r="A659" s="10"/>
      <c r="B659" s="11"/>
      <c r="C659" s="11"/>
      <c r="D659" s="11"/>
      <c r="E659" s="11"/>
      <c r="F659" s="12"/>
      <c r="G659" s="12"/>
      <c r="H659" s="12"/>
      <c r="I659" s="11"/>
      <c r="J659" s="11"/>
      <c r="K659" s="11"/>
      <c r="L659" s="11"/>
      <c r="M659" s="12"/>
      <c r="N659" s="11"/>
      <c r="O659" s="12"/>
      <c r="P659" s="12"/>
      <c r="Q659" s="11"/>
      <c r="R659" s="15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5">
      <c r="A660" s="10"/>
      <c r="B660" s="11"/>
      <c r="C660" s="11"/>
      <c r="D660" s="11"/>
      <c r="E660" s="11"/>
      <c r="F660" s="12"/>
      <c r="G660" s="12"/>
      <c r="H660" s="12"/>
      <c r="I660" s="11"/>
      <c r="J660" s="11"/>
      <c r="K660" s="11"/>
      <c r="L660" s="11"/>
      <c r="M660" s="12"/>
      <c r="N660" s="11"/>
      <c r="O660" s="12"/>
      <c r="P660" s="12"/>
      <c r="Q660" s="11"/>
      <c r="R660" s="15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5">
      <c r="A661" s="10"/>
      <c r="B661" s="11"/>
      <c r="C661" s="11"/>
      <c r="D661" s="11"/>
      <c r="E661" s="11"/>
      <c r="F661" s="12"/>
      <c r="G661" s="12"/>
      <c r="H661" s="12"/>
      <c r="I661" s="11"/>
      <c r="J661" s="11"/>
      <c r="K661" s="11"/>
      <c r="L661" s="11"/>
      <c r="M661" s="12"/>
      <c r="N661" s="11"/>
      <c r="O661" s="12"/>
      <c r="P661" s="12"/>
      <c r="Q661" s="11"/>
      <c r="R661" s="15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5">
      <c r="A662" s="10"/>
      <c r="B662" s="11"/>
      <c r="C662" s="11"/>
      <c r="D662" s="11"/>
      <c r="E662" s="11"/>
      <c r="F662" s="12"/>
      <c r="G662" s="12"/>
      <c r="H662" s="12"/>
      <c r="I662" s="11"/>
      <c r="J662" s="11"/>
      <c r="K662" s="11"/>
      <c r="L662" s="11"/>
      <c r="M662" s="12"/>
      <c r="N662" s="11"/>
      <c r="O662" s="12"/>
      <c r="P662" s="12"/>
      <c r="Q662" s="11"/>
      <c r="R662" s="15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5">
      <c r="A663" s="10"/>
      <c r="B663" s="11"/>
      <c r="C663" s="11"/>
      <c r="D663" s="11"/>
      <c r="E663" s="11"/>
      <c r="F663" s="12"/>
      <c r="G663" s="12"/>
      <c r="H663" s="12"/>
      <c r="I663" s="11"/>
      <c r="J663" s="11"/>
      <c r="K663" s="11"/>
      <c r="L663" s="11"/>
      <c r="M663" s="12"/>
      <c r="N663" s="11"/>
      <c r="O663" s="12"/>
      <c r="P663" s="12"/>
      <c r="Q663" s="11"/>
      <c r="R663" s="15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5">
      <c r="A664" s="10"/>
      <c r="B664" s="11"/>
      <c r="C664" s="11"/>
      <c r="D664" s="11"/>
      <c r="E664" s="11"/>
      <c r="F664" s="12"/>
      <c r="G664" s="12"/>
      <c r="H664" s="12"/>
      <c r="I664" s="11"/>
      <c r="J664" s="11"/>
      <c r="K664" s="11"/>
      <c r="L664" s="11"/>
      <c r="M664" s="12"/>
      <c r="N664" s="11"/>
      <c r="O664" s="12"/>
      <c r="P664" s="12"/>
      <c r="Q664" s="11"/>
      <c r="R664" s="15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5">
      <c r="A665" s="10"/>
      <c r="B665" s="11"/>
      <c r="C665" s="11"/>
      <c r="D665" s="11"/>
      <c r="E665" s="11"/>
      <c r="F665" s="12"/>
      <c r="G665" s="12"/>
      <c r="H665" s="12"/>
      <c r="I665" s="11"/>
      <c r="J665" s="11"/>
      <c r="K665" s="11"/>
      <c r="L665" s="11"/>
      <c r="M665" s="12"/>
      <c r="N665" s="11"/>
      <c r="O665" s="12"/>
      <c r="P665" s="12"/>
      <c r="Q665" s="11"/>
      <c r="R665" s="15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5">
      <c r="A666" s="10"/>
      <c r="B666" s="11"/>
      <c r="C666" s="11"/>
      <c r="D666" s="11"/>
      <c r="E666" s="11"/>
      <c r="F666" s="12"/>
      <c r="G666" s="12"/>
      <c r="H666" s="12"/>
      <c r="I666" s="11"/>
      <c r="J666" s="11"/>
      <c r="K666" s="11"/>
      <c r="L666" s="11"/>
      <c r="M666" s="12"/>
      <c r="N666" s="11"/>
      <c r="O666" s="12"/>
      <c r="P666" s="12"/>
      <c r="Q666" s="11"/>
      <c r="R666" s="15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5">
      <c r="A667" s="10"/>
      <c r="B667" s="11"/>
      <c r="C667" s="11"/>
      <c r="D667" s="11"/>
      <c r="E667" s="11"/>
      <c r="F667" s="12"/>
      <c r="G667" s="12"/>
      <c r="H667" s="12"/>
      <c r="I667" s="11"/>
      <c r="J667" s="11"/>
      <c r="K667" s="11"/>
      <c r="L667" s="11"/>
      <c r="M667" s="12"/>
      <c r="N667" s="11"/>
      <c r="O667" s="12"/>
      <c r="P667" s="12"/>
      <c r="Q667" s="11"/>
      <c r="R667" s="15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5">
      <c r="A668" s="10"/>
      <c r="B668" s="11"/>
      <c r="C668" s="11"/>
      <c r="D668" s="11"/>
      <c r="E668" s="11"/>
      <c r="F668" s="12"/>
      <c r="G668" s="12"/>
      <c r="H668" s="12"/>
      <c r="I668" s="11"/>
      <c r="J668" s="11"/>
      <c r="K668" s="11"/>
      <c r="L668" s="11"/>
      <c r="M668" s="12"/>
      <c r="N668" s="11"/>
      <c r="O668" s="12"/>
      <c r="P668" s="12"/>
      <c r="Q668" s="11"/>
      <c r="R668" s="15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5">
      <c r="A669" s="10"/>
      <c r="B669" s="11"/>
      <c r="C669" s="11"/>
      <c r="D669" s="11"/>
      <c r="E669" s="11"/>
      <c r="F669" s="12"/>
      <c r="G669" s="12"/>
      <c r="H669" s="12"/>
      <c r="I669" s="11"/>
      <c r="J669" s="11"/>
      <c r="K669" s="11"/>
      <c r="L669" s="11"/>
      <c r="M669" s="12"/>
      <c r="N669" s="11"/>
      <c r="O669" s="12"/>
      <c r="P669" s="12"/>
      <c r="Q669" s="11"/>
      <c r="R669" s="15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5">
      <c r="A670" s="10"/>
      <c r="B670" s="11"/>
      <c r="C670" s="11"/>
      <c r="D670" s="11"/>
      <c r="E670" s="11"/>
      <c r="F670" s="12"/>
      <c r="G670" s="12"/>
      <c r="H670" s="12"/>
      <c r="I670" s="11"/>
      <c r="J670" s="11"/>
      <c r="K670" s="11"/>
      <c r="L670" s="11"/>
      <c r="M670" s="12"/>
      <c r="N670" s="11"/>
      <c r="O670" s="12"/>
      <c r="P670" s="12"/>
      <c r="Q670" s="11"/>
      <c r="R670" s="15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5">
      <c r="A671" s="10"/>
      <c r="B671" s="11"/>
      <c r="C671" s="11"/>
      <c r="D671" s="11"/>
      <c r="E671" s="11"/>
      <c r="F671" s="12"/>
      <c r="G671" s="12"/>
      <c r="H671" s="12"/>
      <c r="I671" s="11"/>
      <c r="J671" s="11"/>
      <c r="K671" s="11"/>
      <c r="L671" s="11"/>
      <c r="M671" s="12"/>
      <c r="N671" s="11"/>
      <c r="O671" s="12"/>
      <c r="P671" s="12"/>
      <c r="Q671" s="11"/>
      <c r="R671" s="15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5">
      <c r="A672" s="10"/>
      <c r="B672" s="11"/>
      <c r="C672" s="11"/>
      <c r="D672" s="11"/>
      <c r="E672" s="11"/>
      <c r="F672" s="12"/>
      <c r="G672" s="12"/>
      <c r="H672" s="12"/>
      <c r="I672" s="11"/>
      <c r="J672" s="11"/>
      <c r="K672" s="11"/>
      <c r="L672" s="11"/>
      <c r="M672" s="12"/>
      <c r="N672" s="11"/>
      <c r="O672" s="12"/>
      <c r="P672" s="12"/>
      <c r="Q672" s="11"/>
      <c r="R672" s="15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5">
      <c r="A673" s="10"/>
      <c r="B673" s="11"/>
      <c r="C673" s="11"/>
      <c r="D673" s="11"/>
      <c r="E673" s="11"/>
      <c r="F673" s="12"/>
      <c r="G673" s="12"/>
      <c r="H673" s="12"/>
      <c r="I673" s="11"/>
      <c r="J673" s="11"/>
      <c r="K673" s="11"/>
      <c r="L673" s="11"/>
      <c r="M673" s="12"/>
      <c r="N673" s="11"/>
      <c r="O673" s="12"/>
      <c r="P673" s="12"/>
      <c r="Q673" s="11"/>
      <c r="R673" s="15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5">
      <c r="A674" s="10"/>
      <c r="B674" s="11"/>
      <c r="C674" s="11"/>
      <c r="D674" s="11"/>
      <c r="E674" s="11"/>
      <c r="F674" s="12"/>
      <c r="G674" s="12"/>
      <c r="H674" s="12"/>
      <c r="I674" s="11"/>
      <c r="J674" s="11"/>
      <c r="K674" s="11"/>
      <c r="L674" s="11"/>
      <c r="M674" s="12"/>
      <c r="N674" s="11"/>
      <c r="O674" s="12"/>
      <c r="P674" s="12"/>
      <c r="Q674" s="11"/>
      <c r="R674" s="15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5">
      <c r="A675" s="10"/>
      <c r="B675" s="11"/>
      <c r="C675" s="11"/>
      <c r="D675" s="11"/>
      <c r="E675" s="11"/>
      <c r="F675" s="12"/>
      <c r="G675" s="12"/>
      <c r="H675" s="12"/>
      <c r="I675" s="11"/>
      <c r="J675" s="11"/>
      <c r="K675" s="11"/>
      <c r="L675" s="11"/>
      <c r="M675" s="12"/>
      <c r="N675" s="11"/>
      <c r="O675" s="12"/>
      <c r="P675" s="12"/>
      <c r="Q675" s="11"/>
      <c r="R675" s="15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5">
      <c r="A676" s="10"/>
      <c r="B676" s="11"/>
      <c r="C676" s="11"/>
      <c r="D676" s="11"/>
      <c r="E676" s="11"/>
      <c r="F676" s="12"/>
      <c r="G676" s="12"/>
      <c r="H676" s="12"/>
      <c r="I676" s="11"/>
      <c r="J676" s="11"/>
      <c r="K676" s="11"/>
      <c r="L676" s="11"/>
      <c r="M676" s="12"/>
      <c r="N676" s="11"/>
      <c r="O676" s="12"/>
      <c r="P676" s="12"/>
      <c r="Q676" s="11"/>
      <c r="R676" s="15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5">
      <c r="A677" s="10"/>
      <c r="B677" s="11"/>
      <c r="C677" s="11"/>
      <c r="D677" s="11"/>
      <c r="E677" s="11"/>
      <c r="F677" s="12"/>
      <c r="G677" s="12"/>
      <c r="H677" s="12"/>
      <c r="I677" s="11"/>
      <c r="J677" s="11"/>
      <c r="K677" s="11"/>
      <c r="L677" s="11"/>
      <c r="M677" s="12"/>
      <c r="N677" s="11"/>
      <c r="O677" s="12"/>
      <c r="P677" s="12"/>
      <c r="Q677" s="11"/>
      <c r="R677" s="15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5">
      <c r="A678" s="10"/>
      <c r="B678" s="11"/>
      <c r="C678" s="11"/>
      <c r="D678" s="11"/>
      <c r="E678" s="11"/>
      <c r="F678" s="12"/>
      <c r="G678" s="12"/>
      <c r="H678" s="12"/>
      <c r="I678" s="11"/>
      <c r="J678" s="11"/>
      <c r="K678" s="11"/>
      <c r="L678" s="11"/>
      <c r="M678" s="12"/>
      <c r="N678" s="11"/>
      <c r="O678" s="12"/>
      <c r="P678" s="12"/>
      <c r="Q678" s="11"/>
      <c r="R678" s="15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5">
      <c r="A679" s="10"/>
      <c r="B679" s="11"/>
      <c r="C679" s="11"/>
      <c r="D679" s="11"/>
      <c r="E679" s="11"/>
      <c r="F679" s="12"/>
      <c r="G679" s="12"/>
      <c r="H679" s="12"/>
      <c r="I679" s="11"/>
      <c r="J679" s="11"/>
      <c r="K679" s="11"/>
      <c r="L679" s="11"/>
      <c r="M679" s="12"/>
      <c r="N679" s="11"/>
      <c r="O679" s="12"/>
      <c r="P679" s="12"/>
      <c r="Q679" s="11"/>
      <c r="R679" s="15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5">
      <c r="A680" s="10"/>
      <c r="B680" s="11"/>
      <c r="C680" s="11"/>
      <c r="D680" s="11"/>
      <c r="E680" s="11"/>
      <c r="F680" s="12"/>
      <c r="G680" s="12"/>
      <c r="H680" s="12"/>
      <c r="I680" s="11"/>
      <c r="J680" s="11"/>
      <c r="K680" s="11"/>
      <c r="L680" s="11"/>
      <c r="M680" s="12"/>
      <c r="N680" s="11"/>
      <c r="O680" s="12"/>
      <c r="P680" s="12"/>
      <c r="Q680" s="11"/>
      <c r="R680" s="15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5">
      <c r="A681" s="10"/>
      <c r="B681" s="11"/>
      <c r="C681" s="11"/>
      <c r="D681" s="11"/>
      <c r="E681" s="11"/>
      <c r="F681" s="12"/>
      <c r="G681" s="12"/>
      <c r="H681" s="12"/>
      <c r="I681" s="11"/>
      <c r="J681" s="11"/>
      <c r="K681" s="11"/>
      <c r="L681" s="11"/>
      <c r="M681" s="12"/>
      <c r="N681" s="11"/>
      <c r="O681" s="12"/>
      <c r="P681" s="12"/>
      <c r="Q681" s="11"/>
      <c r="R681" s="15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5">
      <c r="A682" s="10"/>
      <c r="B682" s="11"/>
      <c r="C682" s="11"/>
      <c r="D682" s="11"/>
      <c r="E682" s="11"/>
      <c r="F682" s="12"/>
      <c r="G682" s="12"/>
      <c r="H682" s="12"/>
      <c r="I682" s="11"/>
      <c r="J682" s="11"/>
      <c r="K682" s="11"/>
      <c r="L682" s="11"/>
      <c r="M682" s="12"/>
      <c r="N682" s="11"/>
      <c r="O682" s="12"/>
      <c r="P682" s="12"/>
      <c r="Q682" s="11"/>
      <c r="R682" s="15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5">
      <c r="A683" s="10"/>
      <c r="B683" s="11"/>
      <c r="C683" s="11"/>
      <c r="D683" s="11"/>
      <c r="E683" s="11"/>
      <c r="F683" s="12"/>
      <c r="G683" s="12"/>
      <c r="H683" s="12"/>
      <c r="I683" s="11"/>
      <c r="J683" s="11"/>
      <c r="K683" s="11"/>
      <c r="L683" s="11"/>
      <c r="M683" s="12"/>
      <c r="N683" s="11"/>
      <c r="O683" s="12"/>
      <c r="P683" s="12"/>
      <c r="Q683" s="11"/>
      <c r="R683" s="15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5">
      <c r="A684" s="10"/>
      <c r="B684" s="11"/>
      <c r="C684" s="11"/>
      <c r="D684" s="11"/>
      <c r="E684" s="11"/>
      <c r="F684" s="12"/>
      <c r="G684" s="12"/>
      <c r="H684" s="12"/>
      <c r="I684" s="11"/>
      <c r="J684" s="11"/>
      <c r="K684" s="11"/>
      <c r="L684" s="11"/>
      <c r="M684" s="12"/>
      <c r="N684" s="11"/>
      <c r="O684" s="12"/>
      <c r="P684" s="12"/>
      <c r="Q684" s="11"/>
      <c r="R684" s="15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5">
      <c r="A685" s="10"/>
      <c r="B685" s="11"/>
      <c r="C685" s="11"/>
      <c r="D685" s="11"/>
      <c r="E685" s="11"/>
      <c r="F685" s="12"/>
      <c r="G685" s="12"/>
      <c r="H685" s="12"/>
      <c r="I685" s="11"/>
      <c r="J685" s="11"/>
      <c r="K685" s="11"/>
      <c r="L685" s="11"/>
      <c r="M685" s="12"/>
      <c r="N685" s="11"/>
      <c r="O685" s="12"/>
      <c r="P685" s="12"/>
      <c r="Q685" s="11"/>
      <c r="R685" s="15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5">
      <c r="A686" s="10"/>
      <c r="B686" s="11"/>
      <c r="C686" s="11"/>
      <c r="D686" s="11"/>
      <c r="E686" s="11"/>
      <c r="F686" s="12"/>
      <c r="G686" s="12"/>
      <c r="H686" s="12"/>
      <c r="I686" s="11"/>
      <c r="J686" s="11"/>
      <c r="K686" s="11"/>
      <c r="L686" s="11"/>
      <c r="M686" s="12"/>
      <c r="N686" s="11"/>
      <c r="O686" s="12"/>
      <c r="P686" s="12"/>
      <c r="Q686" s="11"/>
      <c r="R686" s="15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5">
      <c r="A687" s="10"/>
      <c r="B687" s="11"/>
      <c r="C687" s="11"/>
      <c r="D687" s="11"/>
      <c r="E687" s="11"/>
      <c r="F687" s="12"/>
      <c r="G687" s="12"/>
      <c r="H687" s="12"/>
      <c r="I687" s="11"/>
      <c r="J687" s="11"/>
      <c r="K687" s="11"/>
      <c r="L687" s="11"/>
      <c r="M687" s="12"/>
      <c r="N687" s="11"/>
      <c r="O687" s="12"/>
      <c r="P687" s="12"/>
      <c r="Q687" s="11"/>
      <c r="R687" s="15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5">
      <c r="A688" s="10"/>
      <c r="B688" s="11"/>
      <c r="C688" s="11"/>
      <c r="D688" s="11"/>
      <c r="E688" s="11"/>
      <c r="F688" s="12"/>
      <c r="G688" s="12"/>
      <c r="H688" s="12"/>
      <c r="I688" s="11"/>
      <c r="J688" s="11"/>
      <c r="K688" s="11"/>
      <c r="L688" s="11"/>
      <c r="M688" s="12"/>
      <c r="N688" s="11"/>
      <c r="O688" s="12"/>
      <c r="P688" s="12"/>
      <c r="Q688" s="11"/>
      <c r="R688" s="15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5">
      <c r="A689" s="10"/>
      <c r="B689" s="11"/>
      <c r="C689" s="11"/>
      <c r="D689" s="11"/>
      <c r="E689" s="11"/>
      <c r="F689" s="12"/>
      <c r="G689" s="12"/>
      <c r="H689" s="12"/>
      <c r="I689" s="11"/>
      <c r="J689" s="11"/>
      <c r="K689" s="11"/>
      <c r="L689" s="11"/>
      <c r="M689" s="12"/>
      <c r="N689" s="11"/>
      <c r="O689" s="12"/>
      <c r="P689" s="12"/>
      <c r="Q689" s="11"/>
      <c r="R689" s="15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5">
      <c r="A690" s="10"/>
      <c r="B690" s="11"/>
      <c r="C690" s="11"/>
      <c r="D690" s="11"/>
      <c r="E690" s="11"/>
      <c r="F690" s="12"/>
      <c r="G690" s="12"/>
      <c r="H690" s="12"/>
      <c r="I690" s="11"/>
      <c r="J690" s="11"/>
      <c r="K690" s="11"/>
      <c r="L690" s="11"/>
      <c r="M690" s="12"/>
      <c r="N690" s="11"/>
      <c r="O690" s="12"/>
      <c r="P690" s="12"/>
      <c r="Q690" s="11"/>
      <c r="R690" s="15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5">
      <c r="A691" s="10"/>
      <c r="B691" s="11"/>
      <c r="C691" s="11"/>
      <c r="D691" s="11"/>
      <c r="E691" s="11"/>
      <c r="F691" s="12"/>
      <c r="G691" s="12"/>
      <c r="H691" s="12"/>
      <c r="I691" s="11"/>
      <c r="J691" s="11"/>
      <c r="K691" s="11"/>
      <c r="L691" s="11"/>
      <c r="M691" s="12"/>
      <c r="N691" s="11"/>
      <c r="O691" s="12"/>
      <c r="P691" s="12"/>
      <c r="Q691" s="11"/>
      <c r="R691" s="15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5">
      <c r="A692" s="10"/>
      <c r="B692" s="11"/>
      <c r="C692" s="11"/>
      <c r="D692" s="11"/>
      <c r="E692" s="11"/>
      <c r="F692" s="12"/>
      <c r="G692" s="12"/>
      <c r="H692" s="12"/>
      <c r="I692" s="11"/>
      <c r="J692" s="11"/>
      <c r="K692" s="11"/>
      <c r="L692" s="11"/>
      <c r="M692" s="12"/>
      <c r="N692" s="11"/>
      <c r="O692" s="12"/>
      <c r="P692" s="12"/>
      <c r="Q692" s="11"/>
      <c r="R692" s="15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5">
      <c r="A693" s="10"/>
      <c r="B693" s="11"/>
      <c r="C693" s="11"/>
      <c r="D693" s="11"/>
      <c r="E693" s="11"/>
      <c r="F693" s="12"/>
      <c r="G693" s="12"/>
      <c r="H693" s="12"/>
      <c r="I693" s="11"/>
      <c r="J693" s="11"/>
      <c r="K693" s="11"/>
      <c r="L693" s="11"/>
      <c r="M693" s="12"/>
      <c r="N693" s="11"/>
      <c r="O693" s="12"/>
      <c r="P693" s="12"/>
      <c r="Q693" s="11"/>
      <c r="R693" s="15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5">
      <c r="A694" s="10"/>
      <c r="B694" s="11"/>
      <c r="C694" s="11"/>
      <c r="D694" s="11"/>
      <c r="E694" s="11"/>
      <c r="F694" s="12"/>
      <c r="G694" s="12"/>
      <c r="H694" s="12"/>
      <c r="I694" s="11"/>
      <c r="J694" s="11"/>
      <c r="K694" s="11"/>
      <c r="L694" s="11"/>
      <c r="M694" s="12"/>
      <c r="N694" s="11"/>
      <c r="O694" s="12"/>
      <c r="P694" s="12"/>
      <c r="Q694" s="11"/>
      <c r="R694" s="15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5">
      <c r="A695" s="10"/>
      <c r="B695" s="11"/>
      <c r="C695" s="11"/>
      <c r="D695" s="11"/>
      <c r="E695" s="11"/>
      <c r="F695" s="12"/>
      <c r="G695" s="12"/>
      <c r="H695" s="12"/>
      <c r="I695" s="11"/>
      <c r="J695" s="11"/>
      <c r="K695" s="11"/>
      <c r="L695" s="11"/>
      <c r="M695" s="12"/>
      <c r="N695" s="11"/>
      <c r="O695" s="12"/>
      <c r="P695" s="12"/>
      <c r="Q695" s="11"/>
      <c r="R695" s="15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5">
      <c r="A696" s="10"/>
      <c r="B696" s="11"/>
      <c r="C696" s="11"/>
      <c r="D696" s="11"/>
      <c r="E696" s="11"/>
      <c r="F696" s="12"/>
      <c r="G696" s="12"/>
      <c r="H696" s="12"/>
      <c r="I696" s="11"/>
      <c r="J696" s="11"/>
      <c r="K696" s="11"/>
      <c r="L696" s="11"/>
      <c r="M696" s="12"/>
      <c r="N696" s="11"/>
      <c r="O696" s="12"/>
      <c r="P696" s="12"/>
      <c r="Q696" s="11"/>
      <c r="R696" s="15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5">
      <c r="A697" s="10"/>
      <c r="B697" s="11"/>
      <c r="C697" s="11"/>
      <c r="D697" s="11"/>
      <c r="E697" s="11"/>
      <c r="F697" s="12"/>
      <c r="G697" s="12"/>
      <c r="H697" s="12"/>
      <c r="I697" s="11"/>
      <c r="J697" s="11"/>
      <c r="K697" s="11"/>
      <c r="L697" s="11"/>
      <c r="M697" s="12"/>
      <c r="N697" s="11"/>
      <c r="O697" s="12"/>
      <c r="P697" s="12"/>
      <c r="Q697" s="11"/>
      <c r="R697" s="15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5">
      <c r="A698" s="10"/>
      <c r="B698" s="11"/>
      <c r="C698" s="11"/>
      <c r="D698" s="11"/>
      <c r="E698" s="11"/>
      <c r="F698" s="12"/>
      <c r="G698" s="12"/>
      <c r="H698" s="12"/>
      <c r="I698" s="11"/>
      <c r="J698" s="11"/>
      <c r="K698" s="11"/>
      <c r="L698" s="11"/>
      <c r="M698" s="12"/>
      <c r="N698" s="11"/>
      <c r="O698" s="12"/>
      <c r="P698" s="12"/>
      <c r="Q698" s="11"/>
      <c r="R698" s="15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5">
      <c r="A699" s="10"/>
      <c r="B699" s="11"/>
      <c r="C699" s="11"/>
      <c r="D699" s="11"/>
      <c r="E699" s="11"/>
      <c r="F699" s="12"/>
      <c r="G699" s="12"/>
      <c r="H699" s="12"/>
      <c r="I699" s="11"/>
      <c r="J699" s="11"/>
      <c r="K699" s="11"/>
      <c r="L699" s="11"/>
      <c r="M699" s="12"/>
      <c r="N699" s="11"/>
      <c r="O699" s="12"/>
      <c r="P699" s="12"/>
      <c r="Q699" s="11"/>
      <c r="R699" s="15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5">
      <c r="A700" s="10"/>
      <c r="B700" s="11"/>
      <c r="C700" s="11"/>
      <c r="D700" s="11"/>
      <c r="E700" s="11"/>
      <c r="F700" s="12"/>
      <c r="G700" s="12"/>
      <c r="H700" s="12"/>
      <c r="I700" s="11"/>
      <c r="J700" s="11"/>
      <c r="K700" s="11"/>
      <c r="L700" s="11"/>
      <c r="M700" s="12"/>
      <c r="N700" s="11"/>
      <c r="O700" s="12"/>
      <c r="P700" s="12"/>
      <c r="Q700" s="11"/>
      <c r="R700" s="15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5">
      <c r="A701" s="10"/>
      <c r="B701" s="11"/>
      <c r="C701" s="11"/>
      <c r="D701" s="11"/>
      <c r="E701" s="11"/>
      <c r="F701" s="12"/>
      <c r="G701" s="12"/>
      <c r="H701" s="12"/>
      <c r="I701" s="11"/>
      <c r="J701" s="11"/>
      <c r="K701" s="11"/>
      <c r="L701" s="11"/>
      <c r="M701" s="12"/>
      <c r="N701" s="11"/>
      <c r="O701" s="12"/>
      <c r="P701" s="12"/>
      <c r="Q701" s="11"/>
      <c r="R701" s="15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5">
      <c r="A702" s="10"/>
      <c r="B702" s="11"/>
      <c r="C702" s="11"/>
      <c r="D702" s="11"/>
      <c r="E702" s="11"/>
      <c r="F702" s="12"/>
      <c r="G702" s="12"/>
      <c r="H702" s="12"/>
      <c r="I702" s="11"/>
      <c r="J702" s="11"/>
      <c r="K702" s="11"/>
      <c r="L702" s="11"/>
      <c r="M702" s="12"/>
      <c r="N702" s="11"/>
      <c r="O702" s="12"/>
      <c r="P702" s="12"/>
      <c r="Q702" s="11"/>
      <c r="R702" s="15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5">
      <c r="A703" s="10"/>
      <c r="B703" s="11"/>
      <c r="C703" s="11"/>
      <c r="D703" s="11"/>
      <c r="E703" s="11"/>
      <c r="F703" s="12"/>
      <c r="G703" s="12"/>
      <c r="H703" s="12"/>
      <c r="I703" s="11"/>
      <c r="J703" s="11"/>
      <c r="K703" s="11"/>
      <c r="L703" s="11"/>
      <c r="M703" s="12"/>
      <c r="N703" s="11"/>
      <c r="O703" s="12"/>
      <c r="P703" s="12"/>
      <c r="Q703" s="11"/>
      <c r="R703" s="15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5">
      <c r="A704" s="10"/>
      <c r="B704" s="11"/>
      <c r="C704" s="11"/>
      <c r="D704" s="11"/>
      <c r="E704" s="11"/>
      <c r="F704" s="12"/>
      <c r="G704" s="12"/>
      <c r="H704" s="12"/>
      <c r="I704" s="11"/>
      <c r="J704" s="11"/>
      <c r="K704" s="11"/>
      <c r="L704" s="11"/>
      <c r="M704" s="12"/>
      <c r="N704" s="11"/>
      <c r="O704" s="12"/>
      <c r="P704" s="12"/>
      <c r="Q704" s="11"/>
      <c r="R704" s="15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5">
      <c r="A705" s="10"/>
      <c r="B705" s="11"/>
      <c r="C705" s="11"/>
      <c r="D705" s="11"/>
      <c r="E705" s="11"/>
      <c r="F705" s="12"/>
      <c r="G705" s="12"/>
      <c r="H705" s="12"/>
      <c r="I705" s="11"/>
      <c r="J705" s="11"/>
      <c r="K705" s="11"/>
      <c r="L705" s="11"/>
      <c r="M705" s="12"/>
      <c r="N705" s="11"/>
      <c r="O705" s="12"/>
      <c r="P705" s="12"/>
      <c r="Q705" s="11"/>
      <c r="R705" s="15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5">
      <c r="A706" s="10"/>
      <c r="B706" s="11"/>
      <c r="C706" s="11"/>
      <c r="D706" s="11"/>
      <c r="E706" s="11"/>
      <c r="F706" s="12"/>
      <c r="G706" s="12"/>
      <c r="H706" s="12"/>
      <c r="I706" s="11"/>
      <c r="J706" s="11"/>
      <c r="K706" s="11"/>
      <c r="L706" s="11"/>
      <c r="M706" s="12"/>
      <c r="N706" s="11"/>
      <c r="O706" s="12"/>
      <c r="P706" s="12"/>
      <c r="Q706" s="11"/>
      <c r="R706" s="15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5">
      <c r="A707" s="10"/>
      <c r="B707" s="11"/>
      <c r="C707" s="11"/>
      <c r="D707" s="11"/>
      <c r="E707" s="11"/>
      <c r="F707" s="12"/>
      <c r="G707" s="12"/>
      <c r="H707" s="12"/>
      <c r="I707" s="11"/>
      <c r="J707" s="11"/>
      <c r="K707" s="11"/>
      <c r="L707" s="11"/>
      <c r="M707" s="12"/>
      <c r="N707" s="11"/>
      <c r="O707" s="12"/>
      <c r="P707" s="12"/>
      <c r="Q707" s="11"/>
      <c r="R707" s="15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5">
      <c r="A708" s="10"/>
      <c r="B708" s="11"/>
      <c r="C708" s="11"/>
      <c r="D708" s="11"/>
      <c r="E708" s="11"/>
      <c r="F708" s="12"/>
      <c r="G708" s="12"/>
      <c r="H708" s="12"/>
      <c r="I708" s="11"/>
      <c r="J708" s="11"/>
      <c r="K708" s="11"/>
      <c r="L708" s="11"/>
      <c r="M708" s="12"/>
      <c r="N708" s="11"/>
      <c r="O708" s="12"/>
      <c r="P708" s="12"/>
      <c r="Q708" s="11"/>
      <c r="R708" s="15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5">
      <c r="A709" s="10"/>
      <c r="B709" s="11"/>
      <c r="C709" s="11"/>
      <c r="D709" s="11"/>
      <c r="E709" s="11"/>
      <c r="F709" s="12"/>
      <c r="G709" s="12"/>
      <c r="H709" s="12"/>
      <c r="I709" s="11"/>
      <c r="J709" s="11"/>
      <c r="K709" s="11"/>
      <c r="L709" s="11"/>
      <c r="M709" s="12"/>
      <c r="N709" s="11"/>
      <c r="O709" s="12"/>
      <c r="P709" s="12"/>
      <c r="Q709" s="11"/>
      <c r="R709" s="15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5">
      <c r="A710" s="10"/>
      <c r="B710" s="11"/>
      <c r="C710" s="11"/>
      <c r="D710" s="11"/>
      <c r="E710" s="11"/>
      <c r="F710" s="12"/>
      <c r="G710" s="12"/>
      <c r="H710" s="12"/>
      <c r="I710" s="11"/>
      <c r="J710" s="11"/>
      <c r="K710" s="11"/>
      <c r="L710" s="11"/>
      <c r="M710" s="12"/>
      <c r="N710" s="11"/>
      <c r="O710" s="12"/>
      <c r="P710" s="12"/>
      <c r="Q710" s="11"/>
      <c r="R710" s="15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5">
      <c r="A711" s="10"/>
      <c r="B711" s="11"/>
      <c r="C711" s="11"/>
      <c r="D711" s="11"/>
      <c r="E711" s="11"/>
      <c r="F711" s="12"/>
      <c r="G711" s="12"/>
      <c r="H711" s="12"/>
      <c r="I711" s="11"/>
      <c r="J711" s="11"/>
      <c r="K711" s="11"/>
      <c r="L711" s="11"/>
      <c r="M711" s="12"/>
      <c r="N711" s="11"/>
      <c r="O711" s="12"/>
      <c r="P711" s="12"/>
      <c r="Q711" s="11"/>
      <c r="R711" s="15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5">
      <c r="A712" s="10"/>
      <c r="B712" s="11"/>
      <c r="C712" s="11"/>
      <c r="D712" s="11"/>
      <c r="E712" s="11"/>
      <c r="F712" s="12"/>
      <c r="G712" s="12"/>
      <c r="H712" s="12"/>
      <c r="I712" s="11"/>
      <c r="J712" s="11"/>
      <c r="K712" s="11"/>
      <c r="L712" s="11"/>
      <c r="M712" s="12"/>
      <c r="N712" s="11"/>
      <c r="O712" s="12"/>
      <c r="P712" s="12"/>
      <c r="Q712" s="11"/>
      <c r="R712" s="15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5">
      <c r="A713" s="10"/>
      <c r="B713" s="11"/>
      <c r="C713" s="11"/>
      <c r="D713" s="11"/>
      <c r="E713" s="11"/>
      <c r="F713" s="12"/>
      <c r="G713" s="12"/>
      <c r="H713" s="12"/>
      <c r="I713" s="11"/>
      <c r="J713" s="11"/>
      <c r="K713" s="11"/>
      <c r="L713" s="11"/>
      <c r="M713" s="12"/>
      <c r="N713" s="11"/>
      <c r="O713" s="12"/>
      <c r="P713" s="12"/>
      <c r="Q713" s="11"/>
      <c r="R713" s="15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5">
      <c r="A714" s="10"/>
      <c r="B714" s="11"/>
      <c r="C714" s="11"/>
      <c r="D714" s="11"/>
      <c r="E714" s="11"/>
      <c r="F714" s="12"/>
      <c r="G714" s="12"/>
      <c r="H714" s="12"/>
      <c r="I714" s="11"/>
      <c r="J714" s="11"/>
      <c r="K714" s="11"/>
      <c r="L714" s="11"/>
      <c r="M714" s="12"/>
      <c r="N714" s="11"/>
      <c r="O714" s="12"/>
      <c r="P714" s="12"/>
      <c r="Q714" s="11"/>
      <c r="R714" s="15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5">
      <c r="A715" s="10"/>
      <c r="B715" s="11"/>
      <c r="C715" s="11"/>
      <c r="D715" s="11"/>
      <c r="E715" s="11"/>
      <c r="F715" s="12"/>
      <c r="G715" s="12"/>
      <c r="H715" s="12"/>
      <c r="I715" s="11"/>
      <c r="J715" s="11"/>
      <c r="K715" s="11"/>
      <c r="L715" s="11"/>
      <c r="M715" s="12"/>
      <c r="N715" s="11"/>
      <c r="O715" s="12"/>
      <c r="P715" s="12"/>
      <c r="Q715" s="11"/>
      <c r="R715" s="15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5">
      <c r="A716" s="10"/>
      <c r="B716" s="11"/>
      <c r="C716" s="11"/>
      <c r="D716" s="11"/>
      <c r="E716" s="11"/>
      <c r="F716" s="12"/>
      <c r="G716" s="12"/>
      <c r="H716" s="12"/>
      <c r="I716" s="11"/>
      <c r="J716" s="11"/>
      <c r="K716" s="11"/>
      <c r="L716" s="11"/>
      <c r="M716" s="12"/>
      <c r="N716" s="11"/>
      <c r="O716" s="12"/>
      <c r="P716" s="12"/>
      <c r="Q716" s="11"/>
      <c r="R716" s="15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5">
      <c r="A717" s="10"/>
      <c r="B717" s="11"/>
      <c r="C717" s="11"/>
      <c r="D717" s="11"/>
      <c r="E717" s="11"/>
      <c r="F717" s="12"/>
      <c r="G717" s="12"/>
      <c r="H717" s="12"/>
      <c r="I717" s="11"/>
      <c r="J717" s="11"/>
      <c r="K717" s="11"/>
      <c r="L717" s="11"/>
      <c r="M717" s="12"/>
      <c r="N717" s="11"/>
      <c r="O717" s="12"/>
      <c r="P717" s="12"/>
      <c r="Q717" s="11"/>
      <c r="R717" s="15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5">
      <c r="A718" s="10"/>
      <c r="B718" s="11"/>
      <c r="C718" s="11"/>
      <c r="D718" s="11"/>
      <c r="E718" s="11"/>
      <c r="F718" s="12"/>
      <c r="G718" s="12"/>
      <c r="H718" s="12"/>
      <c r="I718" s="11"/>
      <c r="J718" s="11"/>
      <c r="K718" s="11"/>
      <c r="L718" s="11"/>
      <c r="M718" s="12"/>
      <c r="N718" s="11"/>
      <c r="O718" s="12"/>
      <c r="P718" s="12"/>
      <c r="Q718" s="11"/>
      <c r="R718" s="15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5">
      <c r="A719" s="10"/>
      <c r="B719" s="11"/>
      <c r="C719" s="11"/>
      <c r="D719" s="11"/>
      <c r="E719" s="11"/>
      <c r="F719" s="12"/>
      <c r="G719" s="12"/>
      <c r="H719" s="12"/>
      <c r="I719" s="11"/>
      <c r="J719" s="11"/>
      <c r="K719" s="11"/>
      <c r="L719" s="11"/>
      <c r="M719" s="12"/>
      <c r="N719" s="11"/>
      <c r="O719" s="12"/>
      <c r="P719" s="12"/>
      <c r="Q719" s="11"/>
      <c r="R719" s="15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5">
      <c r="A720" s="10"/>
      <c r="B720" s="11"/>
      <c r="C720" s="11"/>
      <c r="D720" s="11"/>
      <c r="E720" s="11"/>
      <c r="F720" s="12"/>
      <c r="G720" s="12"/>
      <c r="H720" s="12"/>
      <c r="I720" s="11"/>
      <c r="J720" s="11"/>
      <c r="K720" s="11"/>
      <c r="L720" s="11"/>
      <c r="M720" s="12"/>
      <c r="N720" s="11"/>
      <c r="O720" s="12"/>
      <c r="P720" s="12"/>
      <c r="Q720" s="11"/>
      <c r="R720" s="15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5">
      <c r="A721" s="10"/>
      <c r="B721" s="11"/>
      <c r="C721" s="11"/>
      <c r="D721" s="11"/>
      <c r="E721" s="11"/>
      <c r="F721" s="12"/>
      <c r="G721" s="12"/>
      <c r="H721" s="12"/>
      <c r="I721" s="11"/>
      <c r="J721" s="11"/>
      <c r="K721" s="11"/>
      <c r="L721" s="11"/>
      <c r="M721" s="12"/>
      <c r="N721" s="11"/>
      <c r="O721" s="12"/>
      <c r="P721" s="12"/>
      <c r="Q721" s="11"/>
      <c r="R721" s="15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5">
      <c r="A722" s="10"/>
      <c r="B722" s="11"/>
      <c r="C722" s="11"/>
      <c r="D722" s="11"/>
      <c r="E722" s="11"/>
      <c r="F722" s="12"/>
      <c r="G722" s="12"/>
      <c r="H722" s="12"/>
      <c r="I722" s="11"/>
      <c r="J722" s="11"/>
      <c r="K722" s="11"/>
      <c r="L722" s="11"/>
      <c r="M722" s="12"/>
      <c r="N722" s="11"/>
      <c r="O722" s="12"/>
      <c r="P722" s="12"/>
      <c r="Q722" s="11"/>
      <c r="R722" s="15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5">
      <c r="A723" s="10"/>
      <c r="B723" s="11"/>
      <c r="C723" s="11"/>
      <c r="D723" s="11"/>
      <c r="E723" s="11"/>
      <c r="F723" s="12"/>
      <c r="G723" s="12"/>
      <c r="H723" s="12"/>
      <c r="I723" s="11"/>
      <c r="J723" s="11"/>
      <c r="K723" s="11"/>
      <c r="L723" s="11"/>
      <c r="M723" s="12"/>
      <c r="N723" s="11"/>
      <c r="O723" s="12"/>
      <c r="P723" s="12"/>
      <c r="Q723" s="11"/>
      <c r="R723" s="15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5">
      <c r="A724" s="10"/>
      <c r="B724" s="11"/>
      <c r="C724" s="11"/>
      <c r="D724" s="11"/>
      <c r="E724" s="11"/>
      <c r="F724" s="12"/>
      <c r="G724" s="12"/>
      <c r="H724" s="12"/>
      <c r="I724" s="11"/>
      <c r="J724" s="11"/>
      <c r="K724" s="11"/>
      <c r="L724" s="11"/>
      <c r="M724" s="12"/>
      <c r="N724" s="11"/>
      <c r="O724" s="12"/>
      <c r="P724" s="12"/>
      <c r="Q724" s="11"/>
      <c r="R724" s="15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5">
      <c r="A725" s="10"/>
      <c r="B725" s="11"/>
      <c r="C725" s="11"/>
      <c r="D725" s="11"/>
      <c r="E725" s="11"/>
      <c r="F725" s="12"/>
      <c r="G725" s="12"/>
      <c r="H725" s="12"/>
      <c r="I725" s="11"/>
      <c r="J725" s="11"/>
      <c r="K725" s="11"/>
      <c r="L725" s="11"/>
      <c r="M725" s="12"/>
      <c r="N725" s="11"/>
      <c r="O725" s="12"/>
      <c r="P725" s="12"/>
      <c r="Q725" s="11"/>
      <c r="R725" s="15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5">
      <c r="A726" s="10"/>
      <c r="B726" s="11"/>
      <c r="C726" s="11"/>
      <c r="D726" s="11"/>
      <c r="E726" s="11"/>
      <c r="F726" s="12"/>
      <c r="G726" s="12"/>
      <c r="H726" s="12"/>
      <c r="I726" s="11"/>
      <c r="J726" s="11"/>
      <c r="K726" s="11"/>
      <c r="L726" s="11"/>
      <c r="M726" s="12"/>
      <c r="N726" s="11"/>
      <c r="O726" s="12"/>
      <c r="P726" s="12"/>
      <c r="Q726" s="11"/>
      <c r="R726" s="15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5">
      <c r="A727" s="10"/>
      <c r="B727" s="11"/>
      <c r="C727" s="11"/>
      <c r="D727" s="11"/>
      <c r="E727" s="11"/>
      <c r="F727" s="12"/>
      <c r="G727" s="12"/>
      <c r="H727" s="12"/>
      <c r="I727" s="11"/>
      <c r="J727" s="11"/>
      <c r="K727" s="11"/>
      <c r="L727" s="11"/>
      <c r="M727" s="12"/>
      <c r="N727" s="11"/>
      <c r="O727" s="12"/>
      <c r="P727" s="12"/>
      <c r="Q727" s="11"/>
      <c r="R727" s="15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5">
      <c r="A728" s="10"/>
      <c r="B728" s="11"/>
      <c r="C728" s="11"/>
      <c r="D728" s="11"/>
      <c r="E728" s="11"/>
      <c r="F728" s="12"/>
      <c r="G728" s="12"/>
      <c r="H728" s="12"/>
      <c r="I728" s="11"/>
      <c r="J728" s="11"/>
      <c r="K728" s="11"/>
      <c r="L728" s="11"/>
      <c r="M728" s="12"/>
      <c r="N728" s="11"/>
      <c r="O728" s="12"/>
      <c r="P728" s="12"/>
      <c r="Q728" s="11"/>
      <c r="R728" s="15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5">
      <c r="A729" s="10"/>
      <c r="B729" s="11"/>
      <c r="C729" s="11"/>
      <c r="D729" s="11"/>
      <c r="E729" s="11"/>
      <c r="F729" s="12"/>
      <c r="G729" s="12"/>
      <c r="H729" s="12"/>
      <c r="I729" s="11"/>
      <c r="J729" s="11"/>
      <c r="K729" s="11"/>
      <c r="L729" s="11"/>
      <c r="M729" s="12"/>
      <c r="N729" s="11"/>
      <c r="O729" s="12"/>
      <c r="P729" s="12"/>
      <c r="Q729" s="11"/>
      <c r="R729" s="15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5">
      <c r="A730" s="10"/>
      <c r="B730" s="11"/>
      <c r="C730" s="11"/>
      <c r="D730" s="11"/>
      <c r="E730" s="11"/>
      <c r="F730" s="12"/>
      <c r="G730" s="12"/>
      <c r="H730" s="12"/>
      <c r="I730" s="11"/>
      <c r="J730" s="11"/>
      <c r="K730" s="11"/>
      <c r="L730" s="11"/>
      <c r="M730" s="12"/>
      <c r="N730" s="11"/>
      <c r="O730" s="12"/>
      <c r="P730" s="12"/>
      <c r="Q730" s="11"/>
      <c r="R730" s="15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5">
      <c r="A731" s="10"/>
      <c r="B731" s="11"/>
      <c r="C731" s="11"/>
      <c r="D731" s="11"/>
      <c r="E731" s="11"/>
      <c r="F731" s="12"/>
      <c r="G731" s="12"/>
      <c r="H731" s="12"/>
      <c r="I731" s="11"/>
      <c r="J731" s="11"/>
      <c r="K731" s="11"/>
      <c r="L731" s="11"/>
      <c r="M731" s="12"/>
      <c r="N731" s="11"/>
      <c r="O731" s="12"/>
      <c r="P731" s="12"/>
      <c r="Q731" s="11"/>
      <c r="R731" s="15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5">
      <c r="A732" s="10"/>
      <c r="B732" s="11"/>
      <c r="C732" s="11"/>
      <c r="D732" s="11"/>
      <c r="E732" s="11"/>
      <c r="F732" s="12"/>
      <c r="G732" s="12"/>
      <c r="H732" s="12"/>
      <c r="I732" s="11"/>
      <c r="J732" s="11"/>
      <c r="K732" s="11"/>
      <c r="L732" s="11"/>
      <c r="M732" s="12"/>
      <c r="N732" s="11"/>
      <c r="O732" s="12"/>
      <c r="P732" s="12"/>
      <c r="Q732" s="11"/>
      <c r="R732" s="15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5">
      <c r="A733" s="10"/>
      <c r="B733" s="11"/>
      <c r="C733" s="11"/>
      <c r="D733" s="11"/>
      <c r="E733" s="11"/>
      <c r="F733" s="12"/>
      <c r="G733" s="12"/>
      <c r="H733" s="12"/>
      <c r="I733" s="11"/>
      <c r="J733" s="11"/>
      <c r="K733" s="11"/>
      <c r="L733" s="11"/>
      <c r="M733" s="12"/>
      <c r="N733" s="11"/>
      <c r="O733" s="12"/>
      <c r="P733" s="12"/>
      <c r="Q733" s="11"/>
      <c r="R733" s="15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5">
      <c r="A734" s="10"/>
      <c r="B734" s="11"/>
      <c r="C734" s="11"/>
      <c r="D734" s="11"/>
      <c r="E734" s="11"/>
      <c r="F734" s="12"/>
      <c r="G734" s="12"/>
      <c r="H734" s="12"/>
      <c r="I734" s="11"/>
      <c r="J734" s="11"/>
      <c r="K734" s="11"/>
      <c r="L734" s="11"/>
      <c r="M734" s="12"/>
      <c r="N734" s="11"/>
      <c r="O734" s="12"/>
      <c r="P734" s="12"/>
      <c r="Q734" s="11"/>
      <c r="R734" s="15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5">
      <c r="A735" s="10"/>
      <c r="B735" s="11"/>
      <c r="C735" s="11"/>
      <c r="D735" s="11"/>
      <c r="E735" s="11"/>
      <c r="F735" s="12"/>
      <c r="G735" s="12"/>
      <c r="H735" s="12"/>
      <c r="I735" s="11"/>
      <c r="J735" s="11"/>
      <c r="K735" s="11"/>
      <c r="L735" s="11"/>
      <c r="M735" s="12"/>
      <c r="N735" s="11"/>
      <c r="O735" s="12"/>
      <c r="P735" s="12"/>
      <c r="Q735" s="11"/>
      <c r="R735" s="15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5">
      <c r="A736" s="10"/>
      <c r="B736" s="11"/>
      <c r="C736" s="11"/>
      <c r="D736" s="11"/>
      <c r="E736" s="11"/>
      <c r="F736" s="12"/>
      <c r="G736" s="12"/>
      <c r="H736" s="12"/>
      <c r="I736" s="11"/>
      <c r="J736" s="11"/>
      <c r="K736" s="11"/>
      <c r="L736" s="11"/>
      <c r="M736" s="12"/>
      <c r="N736" s="11"/>
      <c r="O736" s="12"/>
      <c r="P736" s="12"/>
      <c r="Q736" s="11"/>
      <c r="R736" s="15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5">
      <c r="A737" s="10"/>
      <c r="B737" s="11"/>
      <c r="C737" s="11"/>
      <c r="D737" s="11"/>
      <c r="E737" s="11"/>
      <c r="F737" s="12"/>
      <c r="G737" s="12"/>
      <c r="H737" s="12"/>
      <c r="I737" s="11"/>
      <c r="J737" s="11"/>
      <c r="K737" s="11"/>
      <c r="L737" s="11"/>
      <c r="M737" s="12"/>
      <c r="N737" s="11"/>
      <c r="O737" s="12"/>
      <c r="P737" s="12"/>
      <c r="Q737" s="11"/>
      <c r="R737" s="15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5">
      <c r="A738" s="10"/>
      <c r="B738" s="11"/>
      <c r="C738" s="11"/>
      <c r="D738" s="11"/>
      <c r="E738" s="11"/>
      <c r="F738" s="12"/>
      <c r="G738" s="12"/>
      <c r="H738" s="12"/>
      <c r="I738" s="11"/>
      <c r="J738" s="11"/>
      <c r="K738" s="11"/>
      <c r="L738" s="11"/>
      <c r="M738" s="12"/>
      <c r="N738" s="11"/>
      <c r="O738" s="12"/>
      <c r="P738" s="12"/>
      <c r="Q738" s="11"/>
      <c r="R738" s="15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5">
      <c r="A739" s="10"/>
      <c r="B739" s="11"/>
      <c r="C739" s="11"/>
      <c r="D739" s="11"/>
      <c r="E739" s="11"/>
      <c r="F739" s="12"/>
      <c r="G739" s="12"/>
      <c r="H739" s="12"/>
      <c r="I739" s="11"/>
      <c r="J739" s="11"/>
      <c r="K739" s="11"/>
      <c r="L739" s="11"/>
      <c r="M739" s="12"/>
      <c r="N739" s="11"/>
      <c r="O739" s="12"/>
      <c r="P739" s="12"/>
      <c r="Q739" s="11"/>
      <c r="R739" s="15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5">
      <c r="A740" s="10"/>
      <c r="B740" s="11"/>
      <c r="C740" s="11"/>
      <c r="D740" s="11"/>
      <c r="E740" s="11"/>
      <c r="F740" s="12"/>
      <c r="G740" s="12"/>
      <c r="H740" s="12"/>
      <c r="I740" s="11"/>
      <c r="J740" s="11"/>
      <c r="K740" s="11"/>
      <c r="L740" s="11"/>
      <c r="M740" s="12"/>
      <c r="N740" s="11"/>
      <c r="O740" s="12"/>
      <c r="P740" s="12"/>
      <c r="Q740" s="11"/>
      <c r="R740" s="15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5">
      <c r="A741" s="10"/>
      <c r="B741" s="11"/>
      <c r="C741" s="11"/>
      <c r="D741" s="11"/>
      <c r="E741" s="11"/>
      <c r="F741" s="12"/>
      <c r="G741" s="12"/>
      <c r="H741" s="12"/>
      <c r="I741" s="11"/>
      <c r="J741" s="11"/>
      <c r="K741" s="11"/>
      <c r="L741" s="11"/>
      <c r="M741" s="12"/>
      <c r="N741" s="11"/>
      <c r="O741" s="12"/>
      <c r="P741" s="12"/>
      <c r="Q741" s="11"/>
      <c r="R741" s="15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5">
      <c r="A742" s="10"/>
      <c r="B742" s="11"/>
      <c r="C742" s="11"/>
      <c r="D742" s="11"/>
      <c r="E742" s="11"/>
      <c r="F742" s="12"/>
      <c r="G742" s="12"/>
      <c r="H742" s="12"/>
      <c r="I742" s="11"/>
      <c r="J742" s="11"/>
      <c r="K742" s="11"/>
      <c r="L742" s="11"/>
      <c r="M742" s="12"/>
      <c r="N742" s="11"/>
      <c r="O742" s="12"/>
      <c r="P742" s="12"/>
      <c r="Q742" s="11"/>
      <c r="R742" s="15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5">
      <c r="A743" s="10"/>
      <c r="B743" s="11"/>
      <c r="C743" s="11"/>
      <c r="D743" s="11"/>
      <c r="E743" s="11"/>
      <c r="F743" s="12"/>
      <c r="G743" s="12"/>
      <c r="H743" s="12"/>
      <c r="I743" s="11"/>
      <c r="J743" s="11"/>
      <c r="K743" s="11"/>
      <c r="L743" s="11"/>
      <c r="M743" s="12"/>
      <c r="N743" s="11"/>
      <c r="O743" s="12"/>
      <c r="P743" s="12"/>
      <c r="Q743" s="11"/>
      <c r="R743" s="15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5">
      <c r="A744" s="10"/>
      <c r="B744" s="11"/>
      <c r="C744" s="11"/>
      <c r="D744" s="11"/>
      <c r="E744" s="11"/>
      <c r="F744" s="12"/>
      <c r="G744" s="12"/>
      <c r="H744" s="12"/>
      <c r="I744" s="11"/>
      <c r="J744" s="11"/>
      <c r="K744" s="11"/>
      <c r="L744" s="11"/>
      <c r="M744" s="12"/>
      <c r="N744" s="11"/>
      <c r="O744" s="12"/>
      <c r="P744" s="12"/>
      <c r="Q744" s="11"/>
      <c r="R744" s="15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5">
      <c r="A745" s="10"/>
      <c r="B745" s="11"/>
      <c r="C745" s="11"/>
      <c r="D745" s="11"/>
      <c r="E745" s="11"/>
      <c r="F745" s="12"/>
      <c r="G745" s="12"/>
      <c r="H745" s="12"/>
      <c r="I745" s="11"/>
      <c r="J745" s="11"/>
      <c r="K745" s="11"/>
      <c r="L745" s="11"/>
      <c r="M745" s="12"/>
      <c r="N745" s="11"/>
      <c r="O745" s="12"/>
      <c r="P745" s="12"/>
      <c r="Q745" s="11"/>
      <c r="R745" s="15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5">
      <c r="A746" s="10"/>
      <c r="B746" s="11"/>
      <c r="C746" s="11"/>
      <c r="D746" s="11"/>
      <c r="E746" s="11"/>
      <c r="F746" s="12"/>
      <c r="G746" s="12"/>
      <c r="H746" s="12"/>
      <c r="I746" s="11"/>
      <c r="J746" s="11"/>
      <c r="K746" s="11"/>
      <c r="L746" s="11"/>
      <c r="M746" s="12"/>
      <c r="N746" s="11"/>
      <c r="O746" s="12"/>
      <c r="P746" s="12"/>
      <c r="Q746" s="11"/>
      <c r="R746" s="15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5">
      <c r="A747" s="10"/>
      <c r="B747" s="11"/>
      <c r="C747" s="11"/>
      <c r="D747" s="11"/>
      <c r="E747" s="11"/>
      <c r="F747" s="12"/>
      <c r="G747" s="12"/>
      <c r="H747" s="12"/>
      <c r="I747" s="11"/>
      <c r="J747" s="11"/>
      <c r="K747" s="11"/>
      <c r="L747" s="11"/>
      <c r="M747" s="12"/>
      <c r="N747" s="11"/>
      <c r="O747" s="12"/>
      <c r="P747" s="12"/>
      <c r="Q747" s="11"/>
      <c r="R747" s="15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5">
      <c r="A748" s="10"/>
      <c r="B748" s="11"/>
      <c r="C748" s="11"/>
      <c r="D748" s="11"/>
      <c r="E748" s="11"/>
      <c r="F748" s="12"/>
      <c r="G748" s="12"/>
      <c r="H748" s="12"/>
      <c r="I748" s="11"/>
      <c r="J748" s="11"/>
      <c r="K748" s="11"/>
      <c r="L748" s="11"/>
      <c r="M748" s="12"/>
      <c r="N748" s="11"/>
      <c r="O748" s="12"/>
      <c r="P748" s="12"/>
      <c r="Q748" s="11"/>
      <c r="R748" s="15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5">
      <c r="A749" s="10"/>
      <c r="B749" s="11"/>
      <c r="C749" s="11"/>
      <c r="D749" s="11"/>
      <c r="E749" s="11"/>
      <c r="F749" s="12"/>
      <c r="G749" s="12"/>
      <c r="H749" s="12"/>
      <c r="I749" s="11"/>
      <c r="J749" s="11"/>
      <c r="K749" s="11"/>
      <c r="L749" s="11"/>
      <c r="M749" s="12"/>
      <c r="N749" s="11"/>
      <c r="O749" s="12"/>
      <c r="P749" s="12"/>
      <c r="Q749" s="11"/>
      <c r="R749" s="15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5">
      <c r="A750" s="10"/>
      <c r="B750" s="11"/>
      <c r="C750" s="11"/>
      <c r="D750" s="11"/>
      <c r="E750" s="11"/>
      <c r="F750" s="12"/>
      <c r="G750" s="12"/>
      <c r="H750" s="12"/>
      <c r="I750" s="11"/>
      <c r="J750" s="11"/>
      <c r="K750" s="11"/>
      <c r="L750" s="11"/>
      <c r="M750" s="12"/>
      <c r="N750" s="11"/>
      <c r="O750" s="12"/>
      <c r="P750" s="12"/>
      <c r="Q750" s="11"/>
      <c r="R750" s="15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5">
      <c r="A751" s="10"/>
      <c r="B751" s="11"/>
      <c r="C751" s="11"/>
      <c r="D751" s="11"/>
      <c r="E751" s="11"/>
      <c r="F751" s="12"/>
      <c r="G751" s="12"/>
      <c r="H751" s="12"/>
      <c r="I751" s="11"/>
      <c r="J751" s="11"/>
      <c r="K751" s="11"/>
      <c r="L751" s="11"/>
      <c r="M751" s="12"/>
      <c r="N751" s="11"/>
      <c r="O751" s="12"/>
      <c r="P751" s="12"/>
      <c r="Q751" s="11"/>
      <c r="R751" s="15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5">
      <c r="A752" s="10"/>
      <c r="B752" s="11"/>
      <c r="C752" s="11"/>
      <c r="D752" s="11"/>
      <c r="E752" s="11"/>
      <c r="F752" s="12"/>
      <c r="G752" s="12"/>
      <c r="H752" s="12"/>
      <c r="I752" s="11"/>
      <c r="J752" s="11"/>
      <c r="K752" s="11"/>
      <c r="L752" s="11"/>
      <c r="M752" s="12"/>
      <c r="N752" s="11"/>
      <c r="O752" s="12"/>
      <c r="P752" s="12"/>
      <c r="Q752" s="11"/>
      <c r="R752" s="15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5">
      <c r="A753" s="10"/>
      <c r="B753" s="11"/>
      <c r="C753" s="11"/>
      <c r="D753" s="11"/>
      <c r="E753" s="11"/>
      <c r="F753" s="12"/>
      <c r="G753" s="12"/>
      <c r="H753" s="12"/>
      <c r="I753" s="11"/>
      <c r="J753" s="11"/>
      <c r="K753" s="11"/>
      <c r="L753" s="11"/>
      <c r="M753" s="12"/>
      <c r="N753" s="11"/>
      <c r="O753" s="12"/>
      <c r="P753" s="12"/>
      <c r="Q753" s="11"/>
      <c r="R753" s="15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5">
      <c r="A754" s="10"/>
      <c r="B754" s="11"/>
      <c r="C754" s="11"/>
      <c r="D754" s="11"/>
      <c r="E754" s="11"/>
      <c r="F754" s="12"/>
      <c r="G754" s="12"/>
      <c r="H754" s="12"/>
      <c r="I754" s="11"/>
      <c r="J754" s="11"/>
      <c r="K754" s="11"/>
      <c r="L754" s="11"/>
      <c r="M754" s="12"/>
      <c r="N754" s="11"/>
      <c r="O754" s="12"/>
      <c r="P754" s="12"/>
      <c r="Q754" s="11"/>
      <c r="R754" s="15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5">
      <c r="A755" s="10"/>
      <c r="B755" s="11"/>
      <c r="C755" s="11"/>
      <c r="D755" s="11"/>
      <c r="E755" s="11"/>
      <c r="F755" s="12"/>
      <c r="G755" s="12"/>
      <c r="H755" s="12"/>
      <c r="I755" s="11"/>
      <c r="J755" s="11"/>
      <c r="K755" s="11"/>
      <c r="L755" s="11"/>
      <c r="M755" s="12"/>
      <c r="N755" s="11"/>
      <c r="O755" s="12"/>
      <c r="P755" s="12"/>
      <c r="Q755" s="11"/>
      <c r="R755" s="15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5">
      <c r="A756" s="10"/>
      <c r="B756" s="11"/>
      <c r="C756" s="11"/>
      <c r="D756" s="11"/>
      <c r="E756" s="11"/>
      <c r="F756" s="12"/>
      <c r="G756" s="12"/>
      <c r="H756" s="12"/>
      <c r="I756" s="11"/>
      <c r="J756" s="11"/>
      <c r="K756" s="11"/>
      <c r="L756" s="11"/>
      <c r="M756" s="12"/>
      <c r="N756" s="11"/>
      <c r="O756" s="12"/>
      <c r="P756" s="12"/>
      <c r="Q756" s="11"/>
      <c r="R756" s="15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5">
      <c r="A757" s="10"/>
      <c r="B757" s="11"/>
      <c r="C757" s="11"/>
      <c r="D757" s="11"/>
      <c r="E757" s="11"/>
      <c r="F757" s="12"/>
      <c r="G757" s="12"/>
      <c r="H757" s="12"/>
      <c r="I757" s="11"/>
      <c r="J757" s="11"/>
      <c r="K757" s="11"/>
      <c r="L757" s="11"/>
      <c r="M757" s="12"/>
      <c r="N757" s="11"/>
      <c r="O757" s="12"/>
      <c r="P757" s="12"/>
      <c r="Q757" s="11"/>
      <c r="R757" s="15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5">
      <c r="A758" s="10"/>
      <c r="B758" s="11"/>
      <c r="C758" s="11"/>
      <c r="D758" s="11"/>
      <c r="E758" s="11"/>
      <c r="F758" s="12"/>
      <c r="G758" s="12"/>
      <c r="H758" s="12"/>
      <c r="I758" s="11"/>
      <c r="J758" s="11"/>
      <c r="K758" s="11"/>
      <c r="L758" s="11"/>
      <c r="M758" s="12"/>
      <c r="N758" s="11"/>
      <c r="O758" s="12"/>
      <c r="P758" s="12"/>
      <c r="Q758" s="11"/>
      <c r="R758" s="15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5">
      <c r="A759" s="10"/>
      <c r="B759" s="11"/>
      <c r="C759" s="11"/>
      <c r="D759" s="11"/>
      <c r="E759" s="11"/>
      <c r="F759" s="12"/>
      <c r="G759" s="12"/>
      <c r="H759" s="12"/>
      <c r="I759" s="11"/>
      <c r="J759" s="11"/>
      <c r="K759" s="11"/>
      <c r="L759" s="11"/>
      <c r="M759" s="12"/>
      <c r="N759" s="11"/>
      <c r="O759" s="12"/>
      <c r="P759" s="12"/>
      <c r="Q759" s="11"/>
      <c r="R759" s="15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5">
      <c r="A760" s="10"/>
      <c r="B760" s="11"/>
      <c r="C760" s="11"/>
      <c r="D760" s="11"/>
      <c r="E760" s="11"/>
      <c r="F760" s="12"/>
      <c r="G760" s="12"/>
      <c r="H760" s="12"/>
      <c r="I760" s="11"/>
      <c r="J760" s="11"/>
      <c r="K760" s="11"/>
      <c r="L760" s="11"/>
      <c r="M760" s="12"/>
      <c r="N760" s="11"/>
      <c r="O760" s="12"/>
      <c r="P760" s="12"/>
      <c r="Q760" s="11"/>
      <c r="R760" s="15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5">
      <c r="A761" s="10"/>
      <c r="B761" s="11"/>
      <c r="C761" s="11"/>
      <c r="D761" s="11"/>
      <c r="E761" s="11"/>
      <c r="F761" s="12"/>
      <c r="G761" s="12"/>
      <c r="H761" s="12"/>
      <c r="I761" s="11"/>
      <c r="J761" s="11"/>
      <c r="K761" s="11"/>
      <c r="L761" s="11"/>
      <c r="M761" s="12"/>
      <c r="N761" s="11"/>
      <c r="O761" s="12"/>
      <c r="P761" s="12"/>
      <c r="Q761" s="11"/>
      <c r="R761" s="15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5">
      <c r="A762" s="10"/>
      <c r="B762" s="11"/>
      <c r="C762" s="11"/>
      <c r="D762" s="11"/>
      <c r="E762" s="11"/>
      <c r="F762" s="12"/>
      <c r="G762" s="12"/>
      <c r="H762" s="12"/>
      <c r="I762" s="11"/>
      <c r="J762" s="11"/>
      <c r="K762" s="11"/>
      <c r="L762" s="11"/>
      <c r="M762" s="12"/>
      <c r="N762" s="11"/>
      <c r="O762" s="12"/>
      <c r="P762" s="12"/>
      <c r="Q762" s="11"/>
      <c r="R762" s="15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5">
      <c r="A763" s="10"/>
      <c r="B763" s="11"/>
      <c r="C763" s="11"/>
      <c r="D763" s="11"/>
      <c r="E763" s="11"/>
      <c r="F763" s="12"/>
      <c r="G763" s="12"/>
      <c r="H763" s="12"/>
      <c r="I763" s="11"/>
      <c r="J763" s="11"/>
      <c r="K763" s="11"/>
      <c r="L763" s="11"/>
      <c r="M763" s="12"/>
      <c r="N763" s="11"/>
      <c r="O763" s="12"/>
      <c r="P763" s="12"/>
      <c r="Q763" s="11"/>
      <c r="R763" s="15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5">
      <c r="A764" s="10"/>
      <c r="B764" s="11"/>
      <c r="C764" s="11"/>
      <c r="D764" s="11"/>
      <c r="E764" s="11"/>
      <c r="F764" s="12"/>
      <c r="G764" s="12"/>
      <c r="H764" s="12"/>
      <c r="I764" s="11"/>
      <c r="J764" s="11"/>
      <c r="K764" s="11"/>
      <c r="L764" s="11"/>
      <c r="M764" s="12"/>
      <c r="N764" s="11"/>
      <c r="O764" s="12"/>
      <c r="P764" s="12"/>
      <c r="Q764" s="11"/>
      <c r="R764" s="15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5">
      <c r="A765" s="10"/>
      <c r="B765" s="11"/>
      <c r="C765" s="11"/>
      <c r="D765" s="11"/>
      <c r="E765" s="11"/>
      <c r="F765" s="12"/>
      <c r="G765" s="12"/>
      <c r="H765" s="12"/>
      <c r="I765" s="11"/>
      <c r="J765" s="11"/>
      <c r="K765" s="11"/>
      <c r="L765" s="11"/>
      <c r="M765" s="12"/>
      <c r="N765" s="11"/>
      <c r="O765" s="12"/>
      <c r="P765" s="12"/>
      <c r="Q765" s="11"/>
      <c r="R765" s="15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5">
      <c r="A766" s="10"/>
      <c r="B766" s="11"/>
      <c r="C766" s="11"/>
      <c r="D766" s="11"/>
      <c r="E766" s="11"/>
      <c r="F766" s="12"/>
      <c r="G766" s="12"/>
      <c r="H766" s="12"/>
      <c r="I766" s="11"/>
      <c r="J766" s="11"/>
      <c r="K766" s="11"/>
      <c r="L766" s="11"/>
      <c r="M766" s="12"/>
      <c r="N766" s="11"/>
      <c r="O766" s="12"/>
      <c r="P766" s="12"/>
      <c r="Q766" s="11"/>
      <c r="R766" s="15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5">
      <c r="A767" s="10"/>
      <c r="B767" s="11"/>
      <c r="C767" s="11"/>
      <c r="D767" s="11"/>
      <c r="E767" s="11"/>
      <c r="F767" s="12"/>
      <c r="G767" s="12"/>
      <c r="H767" s="12"/>
      <c r="I767" s="11"/>
      <c r="J767" s="11"/>
      <c r="K767" s="11"/>
      <c r="L767" s="11"/>
      <c r="M767" s="12"/>
      <c r="N767" s="11"/>
      <c r="O767" s="12"/>
      <c r="P767" s="12"/>
      <c r="Q767" s="11"/>
      <c r="R767" s="15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5">
      <c r="A768" s="10"/>
      <c r="B768" s="11"/>
      <c r="C768" s="11"/>
      <c r="D768" s="11"/>
      <c r="E768" s="11"/>
      <c r="F768" s="12"/>
      <c r="G768" s="12"/>
      <c r="H768" s="12"/>
      <c r="I768" s="11"/>
      <c r="J768" s="11"/>
      <c r="K768" s="11"/>
      <c r="L768" s="11"/>
      <c r="M768" s="12"/>
      <c r="N768" s="11"/>
      <c r="O768" s="12"/>
      <c r="P768" s="12"/>
      <c r="Q768" s="11"/>
      <c r="R768" s="15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5">
      <c r="A769" s="10"/>
      <c r="B769" s="11"/>
      <c r="C769" s="11"/>
      <c r="D769" s="11"/>
      <c r="E769" s="11"/>
      <c r="F769" s="12"/>
      <c r="G769" s="12"/>
      <c r="H769" s="12"/>
      <c r="I769" s="11"/>
      <c r="J769" s="11"/>
      <c r="K769" s="11"/>
      <c r="L769" s="11"/>
      <c r="M769" s="12"/>
      <c r="N769" s="11"/>
      <c r="O769" s="12"/>
      <c r="P769" s="12"/>
      <c r="Q769" s="11"/>
      <c r="R769" s="15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5">
      <c r="A770" s="10"/>
      <c r="B770" s="11"/>
      <c r="C770" s="11"/>
      <c r="D770" s="11"/>
      <c r="E770" s="11"/>
      <c r="F770" s="12"/>
      <c r="G770" s="12"/>
      <c r="H770" s="12"/>
      <c r="I770" s="11"/>
      <c r="J770" s="11"/>
      <c r="K770" s="11"/>
      <c r="L770" s="11"/>
      <c r="M770" s="12"/>
      <c r="N770" s="11"/>
      <c r="O770" s="12"/>
      <c r="P770" s="12"/>
      <c r="Q770" s="11"/>
      <c r="R770" s="15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5">
      <c r="A771" s="10"/>
      <c r="B771" s="11"/>
      <c r="C771" s="11"/>
      <c r="D771" s="11"/>
      <c r="E771" s="11"/>
      <c r="F771" s="12"/>
      <c r="G771" s="12"/>
      <c r="H771" s="12"/>
      <c r="I771" s="11"/>
      <c r="J771" s="11"/>
      <c r="K771" s="11"/>
      <c r="L771" s="11"/>
      <c r="M771" s="12"/>
      <c r="N771" s="11"/>
      <c r="O771" s="12"/>
      <c r="P771" s="12"/>
      <c r="Q771" s="11"/>
      <c r="R771" s="15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5">
      <c r="A772" s="10"/>
      <c r="B772" s="11"/>
      <c r="C772" s="11"/>
      <c r="D772" s="11"/>
      <c r="E772" s="11"/>
      <c r="F772" s="12"/>
      <c r="G772" s="12"/>
      <c r="H772" s="12"/>
      <c r="I772" s="11"/>
      <c r="J772" s="11"/>
      <c r="K772" s="11"/>
      <c r="L772" s="11"/>
      <c r="M772" s="12"/>
      <c r="N772" s="11"/>
      <c r="O772" s="12"/>
      <c r="P772" s="12"/>
      <c r="Q772" s="11"/>
      <c r="R772" s="15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5">
      <c r="A773" s="10"/>
      <c r="B773" s="11"/>
      <c r="C773" s="11"/>
      <c r="D773" s="11"/>
      <c r="E773" s="11"/>
      <c r="F773" s="12"/>
      <c r="G773" s="12"/>
      <c r="H773" s="12"/>
      <c r="I773" s="11"/>
      <c r="J773" s="11"/>
      <c r="K773" s="11"/>
      <c r="L773" s="11"/>
      <c r="M773" s="12"/>
      <c r="N773" s="11"/>
      <c r="O773" s="12"/>
      <c r="P773" s="12"/>
      <c r="Q773" s="11"/>
      <c r="R773" s="15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5">
      <c r="A774" s="10"/>
      <c r="B774" s="11"/>
      <c r="C774" s="11"/>
      <c r="D774" s="11"/>
      <c r="E774" s="11"/>
      <c r="F774" s="12"/>
      <c r="G774" s="12"/>
      <c r="H774" s="12"/>
      <c r="I774" s="11"/>
      <c r="J774" s="11"/>
      <c r="K774" s="11"/>
      <c r="L774" s="11"/>
      <c r="M774" s="12"/>
      <c r="N774" s="11"/>
      <c r="O774" s="12"/>
      <c r="P774" s="12"/>
      <c r="Q774" s="11"/>
      <c r="R774" s="15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5">
      <c r="A775" s="10"/>
      <c r="B775" s="11"/>
      <c r="C775" s="11"/>
      <c r="D775" s="11"/>
      <c r="E775" s="11"/>
      <c r="F775" s="12"/>
      <c r="G775" s="12"/>
      <c r="H775" s="12"/>
      <c r="I775" s="11"/>
      <c r="J775" s="11"/>
      <c r="K775" s="11"/>
      <c r="L775" s="11"/>
      <c r="M775" s="12"/>
      <c r="N775" s="11"/>
      <c r="O775" s="12"/>
      <c r="P775" s="12"/>
      <c r="Q775" s="11"/>
      <c r="R775" s="15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5">
      <c r="A776" s="10"/>
      <c r="B776" s="11"/>
      <c r="C776" s="11"/>
      <c r="D776" s="11"/>
      <c r="E776" s="11"/>
      <c r="F776" s="12"/>
      <c r="G776" s="12"/>
      <c r="H776" s="12"/>
      <c r="I776" s="11"/>
      <c r="J776" s="11"/>
      <c r="K776" s="11"/>
      <c r="L776" s="11"/>
      <c r="M776" s="12"/>
      <c r="N776" s="11"/>
      <c r="O776" s="12"/>
      <c r="P776" s="12"/>
      <c r="Q776" s="11"/>
      <c r="R776" s="15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5">
      <c r="A777" s="10"/>
      <c r="B777" s="11"/>
      <c r="C777" s="11"/>
      <c r="D777" s="11"/>
      <c r="E777" s="11"/>
      <c r="F777" s="12"/>
      <c r="G777" s="12"/>
      <c r="H777" s="12"/>
      <c r="I777" s="11"/>
      <c r="J777" s="11"/>
      <c r="K777" s="11"/>
      <c r="L777" s="11"/>
      <c r="M777" s="12"/>
      <c r="N777" s="11"/>
      <c r="O777" s="12"/>
      <c r="P777" s="12"/>
      <c r="Q777" s="11"/>
      <c r="R777" s="15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5">
      <c r="A778" s="10"/>
      <c r="B778" s="11"/>
      <c r="C778" s="11"/>
      <c r="D778" s="11"/>
      <c r="E778" s="11"/>
      <c r="F778" s="12"/>
      <c r="G778" s="12"/>
      <c r="H778" s="12"/>
      <c r="I778" s="11"/>
      <c r="J778" s="11"/>
      <c r="K778" s="11"/>
      <c r="L778" s="11"/>
      <c r="M778" s="12"/>
      <c r="N778" s="11"/>
      <c r="O778" s="12"/>
      <c r="P778" s="12"/>
      <c r="Q778" s="11"/>
      <c r="R778" s="15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5">
      <c r="A779" s="10"/>
      <c r="B779" s="11"/>
      <c r="C779" s="11"/>
      <c r="D779" s="11"/>
      <c r="E779" s="11"/>
      <c r="F779" s="12"/>
      <c r="G779" s="12"/>
      <c r="H779" s="12"/>
      <c r="I779" s="11"/>
      <c r="J779" s="11"/>
      <c r="K779" s="11"/>
      <c r="L779" s="11"/>
      <c r="M779" s="12"/>
      <c r="N779" s="11"/>
      <c r="O779" s="12"/>
      <c r="P779" s="12"/>
      <c r="Q779" s="11"/>
      <c r="R779" s="15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5">
      <c r="A780" s="10"/>
      <c r="B780" s="11"/>
      <c r="C780" s="11"/>
      <c r="D780" s="11"/>
      <c r="E780" s="11"/>
      <c r="F780" s="12"/>
      <c r="G780" s="12"/>
      <c r="H780" s="12"/>
      <c r="I780" s="11"/>
      <c r="J780" s="11"/>
      <c r="K780" s="11"/>
      <c r="L780" s="11"/>
      <c r="M780" s="12"/>
      <c r="N780" s="11"/>
      <c r="O780" s="12"/>
      <c r="P780" s="12"/>
      <c r="Q780" s="11"/>
      <c r="R780" s="15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5">
      <c r="A781" s="10"/>
      <c r="B781" s="11"/>
      <c r="C781" s="11"/>
      <c r="D781" s="11"/>
      <c r="E781" s="11"/>
      <c r="F781" s="12"/>
      <c r="G781" s="12"/>
      <c r="H781" s="12"/>
      <c r="I781" s="11"/>
      <c r="J781" s="11"/>
      <c r="K781" s="11"/>
      <c r="L781" s="11"/>
      <c r="M781" s="12"/>
      <c r="N781" s="11"/>
      <c r="O781" s="12"/>
      <c r="P781" s="12"/>
      <c r="Q781" s="11"/>
      <c r="R781" s="15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5">
      <c r="A782" s="10"/>
      <c r="B782" s="11"/>
      <c r="C782" s="11"/>
      <c r="D782" s="11"/>
      <c r="E782" s="11"/>
      <c r="F782" s="12"/>
      <c r="G782" s="12"/>
      <c r="H782" s="12"/>
      <c r="I782" s="11"/>
      <c r="J782" s="11"/>
      <c r="K782" s="11"/>
      <c r="L782" s="11"/>
      <c r="M782" s="12"/>
      <c r="N782" s="11"/>
      <c r="O782" s="12"/>
      <c r="P782" s="12"/>
      <c r="Q782" s="11"/>
      <c r="R782" s="15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5">
      <c r="A783" s="10"/>
      <c r="B783" s="11"/>
      <c r="C783" s="11"/>
      <c r="D783" s="11"/>
      <c r="E783" s="11"/>
      <c r="F783" s="12"/>
      <c r="G783" s="12"/>
      <c r="H783" s="12"/>
      <c r="I783" s="11"/>
      <c r="J783" s="11"/>
      <c r="K783" s="11"/>
      <c r="L783" s="11"/>
      <c r="M783" s="12"/>
      <c r="N783" s="11"/>
      <c r="O783" s="12"/>
      <c r="P783" s="12"/>
      <c r="Q783" s="11"/>
      <c r="R783" s="15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5">
      <c r="A784" s="10"/>
      <c r="B784" s="11"/>
      <c r="C784" s="11"/>
      <c r="D784" s="11"/>
      <c r="E784" s="11"/>
      <c r="F784" s="12"/>
      <c r="G784" s="12"/>
      <c r="H784" s="12"/>
      <c r="I784" s="11"/>
      <c r="J784" s="11"/>
      <c r="K784" s="11"/>
      <c r="L784" s="11"/>
      <c r="M784" s="12"/>
      <c r="N784" s="11"/>
      <c r="O784" s="12"/>
      <c r="P784" s="12"/>
      <c r="Q784" s="11"/>
      <c r="R784" s="15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5">
      <c r="A785" s="10"/>
      <c r="B785" s="11"/>
      <c r="C785" s="11"/>
      <c r="D785" s="11"/>
      <c r="E785" s="11"/>
      <c r="F785" s="12"/>
      <c r="G785" s="12"/>
      <c r="H785" s="12"/>
      <c r="I785" s="11"/>
      <c r="J785" s="11"/>
      <c r="K785" s="11"/>
      <c r="L785" s="11"/>
      <c r="M785" s="12"/>
      <c r="N785" s="11"/>
      <c r="O785" s="12"/>
      <c r="P785" s="12"/>
      <c r="Q785" s="11"/>
      <c r="R785" s="15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5">
      <c r="A786" s="10"/>
      <c r="B786" s="11"/>
      <c r="C786" s="11"/>
      <c r="D786" s="11"/>
      <c r="E786" s="11"/>
      <c r="F786" s="12"/>
      <c r="G786" s="12"/>
      <c r="H786" s="12"/>
      <c r="I786" s="11"/>
      <c r="J786" s="11"/>
      <c r="K786" s="11"/>
      <c r="L786" s="11"/>
      <c r="M786" s="12"/>
      <c r="N786" s="11"/>
      <c r="O786" s="12"/>
      <c r="P786" s="12"/>
      <c r="Q786" s="11"/>
      <c r="R786" s="15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5">
      <c r="A787" s="10"/>
      <c r="B787" s="11"/>
      <c r="C787" s="11"/>
      <c r="D787" s="11"/>
      <c r="E787" s="11"/>
      <c r="F787" s="12"/>
      <c r="G787" s="12"/>
      <c r="H787" s="12"/>
      <c r="I787" s="11"/>
      <c r="J787" s="11"/>
      <c r="K787" s="11"/>
      <c r="L787" s="11"/>
      <c r="M787" s="12"/>
      <c r="N787" s="11"/>
      <c r="O787" s="12"/>
      <c r="P787" s="12"/>
      <c r="Q787" s="11"/>
      <c r="R787" s="15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5">
      <c r="A788" s="10"/>
      <c r="B788" s="11"/>
      <c r="C788" s="11"/>
      <c r="D788" s="11"/>
      <c r="E788" s="11"/>
      <c r="F788" s="12"/>
      <c r="G788" s="12"/>
      <c r="H788" s="12"/>
      <c r="I788" s="11"/>
      <c r="J788" s="11"/>
      <c r="K788" s="11"/>
      <c r="L788" s="11"/>
      <c r="M788" s="12"/>
      <c r="N788" s="11"/>
      <c r="O788" s="12"/>
      <c r="P788" s="12"/>
      <c r="Q788" s="11"/>
      <c r="R788" s="15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5">
      <c r="A789" s="10"/>
      <c r="B789" s="11"/>
      <c r="C789" s="11"/>
      <c r="D789" s="11"/>
      <c r="E789" s="11"/>
      <c r="F789" s="12"/>
      <c r="G789" s="12"/>
      <c r="H789" s="12"/>
      <c r="I789" s="11"/>
      <c r="J789" s="11"/>
      <c r="K789" s="11"/>
      <c r="L789" s="11"/>
      <c r="M789" s="12"/>
      <c r="N789" s="11"/>
      <c r="O789" s="12"/>
      <c r="P789" s="12"/>
      <c r="Q789" s="11"/>
      <c r="R789" s="15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5">
      <c r="A790" s="10"/>
      <c r="B790" s="11"/>
      <c r="C790" s="11"/>
      <c r="D790" s="11"/>
      <c r="E790" s="11"/>
      <c r="F790" s="12"/>
      <c r="G790" s="12"/>
      <c r="H790" s="12"/>
      <c r="I790" s="11"/>
      <c r="J790" s="11"/>
      <c r="K790" s="11"/>
      <c r="L790" s="11"/>
      <c r="M790" s="12"/>
      <c r="N790" s="11"/>
      <c r="O790" s="12"/>
      <c r="P790" s="12"/>
      <c r="Q790" s="11"/>
      <c r="R790" s="15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5">
      <c r="A791" s="10"/>
      <c r="B791" s="11"/>
      <c r="C791" s="11"/>
      <c r="D791" s="11"/>
      <c r="E791" s="11"/>
      <c r="F791" s="12"/>
      <c r="G791" s="12"/>
      <c r="H791" s="12"/>
      <c r="I791" s="11"/>
      <c r="J791" s="11"/>
      <c r="K791" s="11"/>
      <c r="L791" s="11"/>
      <c r="M791" s="12"/>
      <c r="N791" s="11"/>
      <c r="O791" s="12"/>
      <c r="P791" s="12"/>
      <c r="Q791" s="11"/>
      <c r="R791" s="15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5">
      <c r="A792" s="10"/>
      <c r="B792" s="11"/>
      <c r="C792" s="11"/>
      <c r="D792" s="11"/>
      <c r="E792" s="11"/>
      <c r="F792" s="12"/>
      <c r="G792" s="12"/>
      <c r="H792" s="12"/>
      <c r="I792" s="11"/>
      <c r="J792" s="11"/>
      <c r="K792" s="11"/>
      <c r="L792" s="11"/>
      <c r="M792" s="12"/>
      <c r="N792" s="11"/>
      <c r="O792" s="12"/>
      <c r="P792" s="12"/>
      <c r="Q792" s="11"/>
      <c r="R792" s="15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5">
      <c r="A793" s="10"/>
      <c r="B793" s="11"/>
      <c r="C793" s="11"/>
      <c r="D793" s="11"/>
      <c r="E793" s="11"/>
      <c r="F793" s="12"/>
      <c r="G793" s="12"/>
      <c r="H793" s="12"/>
      <c r="I793" s="11"/>
      <c r="J793" s="11"/>
      <c r="K793" s="11"/>
      <c r="L793" s="11"/>
      <c r="M793" s="12"/>
      <c r="N793" s="11"/>
      <c r="O793" s="12"/>
      <c r="P793" s="12"/>
      <c r="Q793" s="11"/>
      <c r="R793" s="15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5">
      <c r="A794" s="10"/>
      <c r="B794" s="11"/>
      <c r="C794" s="11"/>
      <c r="D794" s="11"/>
      <c r="E794" s="11"/>
      <c r="F794" s="12"/>
      <c r="G794" s="12"/>
      <c r="H794" s="12"/>
      <c r="I794" s="11"/>
      <c r="J794" s="11"/>
      <c r="K794" s="11"/>
      <c r="L794" s="11"/>
      <c r="M794" s="12"/>
      <c r="N794" s="11"/>
      <c r="O794" s="12"/>
      <c r="P794" s="12"/>
      <c r="Q794" s="11"/>
      <c r="R794" s="15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5">
      <c r="A795" s="10"/>
      <c r="B795" s="11"/>
      <c r="C795" s="11"/>
      <c r="D795" s="11"/>
      <c r="E795" s="11"/>
      <c r="F795" s="12"/>
      <c r="G795" s="12"/>
      <c r="H795" s="12"/>
      <c r="I795" s="11"/>
      <c r="J795" s="11"/>
      <c r="K795" s="11"/>
      <c r="L795" s="11"/>
      <c r="M795" s="12"/>
      <c r="N795" s="11"/>
      <c r="O795" s="12"/>
      <c r="P795" s="12"/>
      <c r="Q795" s="11"/>
      <c r="R795" s="15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5">
      <c r="A796" s="10"/>
      <c r="B796" s="11"/>
      <c r="C796" s="11"/>
      <c r="D796" s="11"/>
      <c r="E796" s="11"/>
      <c r="F796" s="12"/>
      <c r="G796" s="12"/>
      <c r="H796" s="12"/>
      <c r="I796" s="11"/>
      <c r="J796" s="11"/>
      <c r="K796" s="11"/>
      <c r="L796" s="11"/>
      <c r="M796" s="12"/>
      <c r="N796" s="11"/>
      <c r="O796" s="12"/>
      <c r="P796" s="12"/>
      <c r="Q796" s="11"/>
      <c r="R796" s="15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5">
      <c r="A797" s="10"/>
      <c r="B797" s="11"/>
      <c r="C797" s="11"/>
      <c r="D797" s="11"/>
      <c r="E797" s="11"/>
      <c r="F797" s="12"/>
      <c r="G797" s="12"/>
      <c r="H797" s="12"/>
      <c r="I797" s="11"/>
      <c r="J797" s="11"/>
      <c r="K797" s="11"/>
      <c r="L797" s="11"/>
      <c r="M797" s="12"/>
      <c r="N797" s="11"/>
      <c r="O797" s="12"/>
      <c r="P797" s="12"/>
      <c r="Q797" s="11"/>
      <c r="R797" s="15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5">
      <c r="A798" s="10"/>
      <c r="B798" s="11"/>
      <c r="C798" s="11"/>
      <c r="D798" s="11"/>
      <c r="E798" s="11"/>
      <c r="F798" s="12"/>
      <c r="G798" s="12"/>
      <c r="H798" s="12"/>
      <c r="I798" s="11"/>
      <c r="J798" s="11"/>
      <c r="K798" s="11"/>
      <c r="L798" s="11"/>
      <c r="M798" s="12"/>
      <c r="N798" s="11"/>
      <c r="O798" s="12"/>
      <c r="P798" s="12"/>
      <c r="Q798" s="11"/>
      <c r="R798" s="15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5">
      <c r="A799" s="10"/>
      <c r="B799" s="11"/>
      <c r="C799" s="11"/>
      <c r="D799" s="11"/>
      <c r="E799" s="11"/>
      <c r="F799" s="12"/>
      <c r="G799" s="12"/>
      <c r="H799" s="12"/>
      <c r="I799" s="11"/>
      <c r="J799" s="11"/>
      <c r="K799" s="11"/>
      <c r="L799" s="11"/>
      <c r="M799" s="12"/>
      <c r="N799" s="11"/>
      <c r="O799" s="12"/>
      <c r="P799" s="12"/>
      <c r="Q799" s="11"/>
      <c r="R799" s="15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5">
      <c r="A800" s="10"/>
      <c r="B800" s="11"/>
      <c r="C800" s="11"/>
      <c r="D800" s="11"/>
      <c r="E800" s="11"/>
      <c r="F800" s="12"/>
      <c r="G800" s="12"/>
      <c r="H800" s="12"/>
      <c r="I800" s="11"/>
      <c r="J800" s="11"/>
      <c r="K800" s="11"/>
      <c r="L800" s="11"/>
      <c r="M800" s="12"/>
      <c r="N800" s="11"/>
      <c r="O800" s="12"/>
      <c r="P800" s="12"/>
      <c r="Q800" s="11"/>
      <c r="R800" s="15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5">
      <c r="A801" s="10"/>
      <c r="B801" s="11"/>
      <c r="C801" s="11"/>
      <c r="D801" s="11"/>
      <c r="E801" s="11"/>
      <c r="F801" s="12"/>
      <c r="G801" s="12"/>
      <c r="H801" s="12"/>
      <c r="I801" s="11"/>
      <c r="J801" s="11"/>
      <c r="K801" s="11"/>
      <c r="L801" s="11"/>
      <c r="M801" s="12"/>
      <c r="N801" s="11"/>
      <c r="O801" s="12"/>
      <c r="P801" s="12"/>
      <c r="Q801" s="11"/>
      <c r="R801" s="15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5">
      <c r="A802" s="10"/>
      <c r="B802" s="11"/>
      <c r="C802" s="11"/>
      <c r="D802" s="11"/>
      <c r="E802" s="11"/>
      <c r="F802" s="12"/>
      <c r="G802" s="12"/>
      <c r="H802" s="12"/>
      <c r="I802" s="11"/>
      <c r="J802" s="11"/>
      <c r="K802" s="11"/>
      <c r="L802" s="11"/>
      <c r="M802" s="12"/>
      <c r="N802" s="11"/>
      <c r="O802" s="12"/>
      <c r="P802" s="12"/>
      <c r="Q802" s="11"/>
      <c r="R802" s="15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5">
      <c r="A803" s="10"/>
      <c r="B803" s="11"/>
      <c r="C803" s="11"/>
      <c r="D803" s="11"/>
      <c r="E803" s="11"/>
      <c r="F803" s="12"/>
      <c r="G803" s="12"/>
      <c r="H803" s="12"/>
      <c r="I803" s="11"/>
      <c r="J803" s="11"/>
      <c r="K803" s="11"/>
      <c r="L803" s="11"/>
      <c r="M803" s="12"/>
      <c r="N803" s="11"/>
      <c r="O803" s="12"/>
      <c r="P803" s="12"/>
      <c r="Q803" s="11"/>
      <c r="R803" s="15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5">
      <c r="A804" s="10"/>
      <c r="B804" s="11"/>
      <c r="C804" s="11"/>
      <c r="D804" s="11"/>
      <c r="E804" s="11"/>
      <c r="F804" s="12"/>
      <c r="G804" s="12"/>
      <c r="H804" s="12"/>
      <c r="I804" s="11"/>
      <c r="J804" s="11"/>
      <c r="K804" s="11"/>
      <c r="L804" s="11"/>
      <c r="M804" s="12"/>
      <c r="N804" s="11"/>
      <c r="O804" s="12"/>
      <c r="P804" s="12"/>
      <c r="Q804" s="11"/>
      <c r="R804" s="15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5">
      <c r="A805" s="10"/>
      <c r="B805" s="11"/>
      <c r="C805" s="11"/>
      <c r="D805" s="11"/>
      <c r="E805" s="11"/>
      <c r="F805" s="12"/>
      <c r="G805" s="12"/>
      <c r="H805" s="12"/>
      <c r="I805" s="11"/>
      <c r="J805" s="11"/>
      <c r="K805" s="11"/>
      <c r="L805" s="11"/>
      <c r="M805" s="12"/>
      <c r="N805" s="11"/>
      <c r="O805" s="12"/>
      <c r="P805" s="12"/>
      <c r="Q805" s="11"/>
      <c r="R805" s="15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5">
      <c r="A806" s="10"/>
      <c r="B806" s="11"/>
      <c r="C806" s="11"/>
      <c r="D806" s="11"/>
      <c r="E806" s="11"/>
      <c r="F806" s="12"/>
      <c r="G806" s="12"/>
      <c r="H806" s="12"/>
      <c r="I806" s="11"/>
      <c r="J806" s="11"/>
      <c r="K806" s="11"/>
      <c r="L806" s="11"/>
      <c r="M806" s="12"/>
      <c r="N806" s="11"/>
      <c r="O806" s="12"/>
      <c r="P806" s="12"/>
      <c r="Q806" s="11"/>
      <c r="R806" s="15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5">
      <c r="A807" s="10"/>
      <c r="B807" s="11"/>
      <c r="C807" s="11"/>
      <c r="D807" s="11"/>
      <c r="E807" s="11"/>
      <c r="F807" s="12"/>
      <c r="G807" s="12"/>
      <c r="H807" s="12"/>
      <c r="I807" s="11"/>
      <c r="J807" s="11"/>
      <c r="K807" s="11"/>
      <c r="L807" s="11"/>
      <c r="M807" s="12"/>
      <c r="N807" s="11"/>
      <c r="O807" s="12"/>
      <c r="P807" s="12"/>
      <c r="Q807" s="11"/>
      <c r="R807" s="15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5">
      <c r="A808" s="10"/>
      <c r="B808" s="11"/>
      <c r="C808" s="11"/>
      <c r="D808" s="11"/>
      <c r="E808" s="11"/>
      <c r="F808" s="12"/>
      <c r="G808" s="12"/>
      <c r="H808" s="12"/>
      <c r="I808" s="11"/>
      <c r="J808" s="11"/>
      <c r="K808" s="11"/>
      <c r="L808" s="11"/>
      <c r="M808" s="12"/>
      <c r="N808" s="11"/>
      <c r="O808" s="12"/>
      <c r="P808" s="12"/>
      <c r="Q808" s="11"/>
      <c r="R808" s="15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5">
      <c r="A809" s="10"/>
      <c r="B809" s="11"/>
      <c r="C809" s="11"/>
      <c r="D809" s="11"/>
      <c r="E809" s="11"/>
      <c r="F809" s="12"/>
      <c r="G809" s="12"/>
      <c r="H809" s="12"/>
      <c r="I809" s="11"/>
      <c r="J809" s="11"/>
      <c r="K809" s="11"/>
      <c r="L809" s="11"/>
      <c r="M809" s="12"/>
      <c r="N809" s="11"/>
      <c r="O809" s="12"/>
      <c r="P809" s="12"/>
      <c r="Q809" s="11"/>
      <c r="R809" s="15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5">
      <c r="A810" s="10"/>
      <c r="B810" s="11"/>
      <c r="C810" s="11"/>
      <c r="D810" s="11"/>
      <c r="E810" s="11"/>
      <c r="F810" s="12"/>
      <c r="G810" s="12"/>
      <c r="H810" s="12"/>
      <c r="I810" s="11"/>
      <c r="J810" s="11"/>
      <c r="K810" s="11"/>
      <c r="L810" s="11"/>
      <c r="M810" s="12"/>
      <c r="N810" s="11"/>
      <c r="O810" s="12"/>
      <c r="P810" s="12"/>
      <c r="Q810" s="11"/>
      <c r="R810" s="15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5">
      <c r="A811" s="10"/>
      <c r="B811" s="11"/>
      <c r="C811" s="11"/>
      <c r="D811" s="11"/>
      <c r="E811" s="11"/>
      <c r="F811" s="12"/>
      <c r="G811" s="12"/>
      <c r="H811" s="12"/>
      <c r="I811" s="11"/>
      <c r="J811" s="11"/>
      <c r="K811" s="11"/>
      <c r="L811" s="11"/>
      <c r="M811" s="12"/>
      <c r="N811" s="11"/>
      <c r="O811" s="12"/>
      <c r="P811" s="12"/>
      <c r="Q811" s="11"/>
      <c r="R811" s="15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5">
      <c r="A812" s="10"/>
      <c r="B812" s="11"/>
      <c r="C812" s="11"/>
      <c r="D812" s="11"/>
      <c r="E812" s="11"/>
      <c r="F812" s="12"/>
      <c r="G812" s="12"/>
      <c r="H812" s="12"/>
      <c r="I812" s="11"/>
      <c r="J812" s="11"/>
      <c r="K812" s="11"/>
      <c r="L812" s="11"/>
      <c r="M812" s="12"/>
      <c r="N812" s="11"/>
      <c r="O812" s="12"/>
      <c r="P812" s="12"/>
      <c r="Q812" s="11"/>
      <c r="R812" s="15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5">
      <c r="A813" s="10"/>
      <c r="B813" s="11"/>
      <c r="C813" s="11"/>
      <c r="D813" s="11"/>
      <c r="E813" s="11"/>
      <c r="F813" s="12"/>
      <c r="G813" s="12"/>
      <c r="H813" s="12"/>
      <c r="I813" s="11"/>
      <c r="J813" s="11"/>
      <c r="K813" s="11"/>
      <c r="L813" s="11"/>
      <c r="M813" s="12"/>
      <c r="N813" s="11"/>
      <c r="O813" s="12"/>
      <c r="P813" s="12"/>
      <c r="Q813" s="11"/>
      <c r="R813" s="15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5">
      <c r="A814" s="10"/>
      <c r="B814" s="11"/>
      <c r="C814" s="11"/>
      <c r="D814" s="11"/>
      <c r="E814" s="11"/>
      <c r="F814" s="12"/>
      <c r="G814" s="12"/>
      <c r="H814" s="12"/>
      <c r="I814" s="11"/>
      <c r="J814" s="11"/>
      <c r="K814" s="11"/>
      <c r="L814" s="11"/>
      <c r="M814" s="12"/>
      <c r="N814" s="11"/>
      <c r="O814" s="12"/>
      <c r="P814" s="12"/>
      <c r="Q814" s="11"/>
      <c r="R814" s="15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5">
      <c r="A815" s="10"/>
      <c r="B815" s="11"/>
      <c r="C815" s="11"/>
      <c r="D815" s="11"/>
      <c r="E815" s="11"/>
      <c r="F815" s="12"/>
      <c r="G815" s="12"/>
      <c r="H815" s="12"/>
      <c r="I815" s="11"/>
      <c r="J815" s="11"/>
      <c r="K815" s="11"/>
      <c r="L815" s="11"/>
      <c r="M815" s="12"/>
      <c r="N815" s="11"/>
      <c r="O815" s="12"/>
      <c r="P815" s="12"/>
      <c r="Q815" s="11"/>
      <c r="R815" s="15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5">
      <c r="A816" s="10"/>
      <c r="B816" s="11"/>
      <c r="C816" s="11"/>
      <c r="D816" s="11"/>
      <c r="E816" s="11"/>
      <c r="F816" s="12"/>
      <c r="G816" s="12"/>
      <c r="H816" s="12"/>
      <c r="I816" s="11"/>
      <c r="J816" s="11"/>
      <c r="K816" s="11"/>
      <c r="L816" s="11"/>
      <c r="M816" s="12"/>
      <c r="N816" s="11"/>
      <c r="O816" s="12"/>
      <c r="P816" s="12"/>
      <c r="Q816" s="11"/>
      <c r="R816" s="15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5">
      <c r="A817" s="10"/>
      <c r="B817" s="11"/>
      <c r="C817" s="11"/>
      <c r="D817" s="11"/>
      <c r="E817" s="11"/>
      <c r="F817" s="12"/>
      <c r="G817" s="12"/>
      <c r="H817" s="12"/>
      <c r="I817" s="11"/>
      <c r="J817" s="11"/>
      <c r="K817" s="11"/>
      <c r="L817" s="11"/>
      <c r="M817" s="12"/>
      <c r="N817" s="11"/>
      <c r="O817" s="12"/>
      <c r="P817" s="12"/>
      <c r="Q817" s="11"/>
      <c r="R817" s="15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5">
      <c r="A818" s="10"/>
      <c r="B818" s="11"/>
      <c r="C818" s="11"/>
      <c r="D818" s="11"/>
      <c r="E818" s="11"/>
      <c r="F818" s="12"/>
      <c r="G818" s="12"/>
      <c r="H818" s="12"/>
      <c r="I818" s="11"/>
      <c r="J818" s="11"/>
      <c r="K818" s="11"/>
      <c r="L818" s="11"/>
      <c r="M818" s="12"/>
      <c r="N818" s="11"/>
      <c r="O818" s="12"/>
      <c r="P818" s="12"/>
      <c r="Q818" s="11"/>
      <c r="R818" s="15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5">
      <c r="A819" s="10"/>
      <c r="B819" s="11"/>
      <c r="C819" s="11"/>
      <c r="D819" s="11"/>
      <c r="E819" s="11"/>
      <c r="F819" s="12"/>
      <c r="G819" s="12"/>
      <c r="H819" s="12"/>
      <c r="I819" s="11"/>
      <c r="J819" s="11"/>
      <c r="K819" s="11"/>
      <c r="L819" s="11"/>
      <c r="M819" s="12"/>
      <c r="N819" s="11"/>
      <c r="O819" s="12"/>
      <c r="P819" s="12"/>
      <c r="Q819" s="11"/>
      <c r="R819" s="15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5">
      <c r="A820" s="10"/>
      <c r="B820" s="11"/>
      <c r="C820" s="11"/>
      <c r="D820" s="11"/>
      <c r="E820" s="11"/>
      <c r="F820" s="12"/>
      <c r="G820" s="12"/>
      <c r="H820" s="12"/>
      <c r="I820" s="11"/>
      <c r="J820" s="11"/>
      <c r="K820" s="11"/>
      <c r="L820" s="11"/>
      <c r="M820" s="12"/>
      <c r="N820" s="11"/>
      <c r="O820" s="12"/>
      <c r="P820" s="12"/>
      <c r="Q820" s="11"/>
      <c r="R820" s="15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5">
      <c r="A821" s="10"/>
      <c r="B821" s="11"/>
      <c r="C821" s="11"/>
      <c r="D821" s="11"/>
      <c r="E821" s="11"/>
      <c r="F821" s="12"/>
      <c r="G821" s="12"/>
      <c r="H821" s="12"/>
      <c r="I821" s="11"/>
      <c r="J821" s="11"/>
      <c r="K821" s="11"/>
      <c r="L821" s="11"/>
      <c r="M821" s="12"/>
      <c r="N821" s="11"/>
      <c r="O821" s="12"/>
      <c r="P821" s="12"/>
      <c r="Q821" s="11"/>
      <c r="R821" s="15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5">
      <c r="A822" s="10"/>
      <c r="B822" s="11"/>
      <c r="C822" s="11"/>
      <c r="D822" s="11"/>
      <c r="E822" s="11"/>
      <c r="F822" s="12"/>
      <c r="G822" s="12"/>
      <c r="H822" s="12"/>
      <c r="I822" s="11"/>
      <c r="J822" s="11"/>
      <c r="K822" s="11"/>
      <c r="L822" s="11"/>
      <c r="M822" s="12"/>
      <c r="N822" s="11"/>
      <c r="O822" s="12"/>
      <c r="P822" s="12"/>
      <c r="Q822" s="11"/>
      <c r="R822" s="15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5">
      <c r="A823" s="10"/>
      <c r="B823" s="11"/>
      <c r="C823" s="11"/>
      <c r="D823" s="11"/>
      <c r="E823" s="11"/>
      <c r="F823" s="12"/>
      <c r="G823" s="12"/>
      <c r="H823" s="12"/>
      <c r="I823" s="11"/>
      <c r="J823" s="11"/>
      <c r="K823" s="11"/>
      <c r="L823" s="11"/>
      <c r="M823" s="12"/>
      <c r="N823" s="11"/>
      <c r="O823" s="12"/>
      <c r="P823" s="12"/>
      <c r="Q823" s="11"/>
      <c r="R823" s="15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5">
      <c r="A824" s="10"/>
      <c r="B824" s="11"/>
      <c r="C824" s="11"/>
      <c r="D824" s="11"/>
      <c r="E824" s="11"/>
      <c r="F824" s="12"/>
      <c r="G824" s="12"/>
      <c r="H824" s="12"/>
      <c r="I824" s="11"/>
      <c r="J824" s="11"/>
      <c r="K824" s="11"/>
      <c r="L824" s="11"/>
      <c r="M824" s="12"/>
      <c r="N824" s="11"/>
      <c r="O824" s="12"/>
      <c r="P824" s="12"/>
      <c r="Q824" s="11"/>
      <c r="R824" s="15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5">
      <c r="A825" s="10"/>
      <c r="B825" s="11"/>
      <c r="C825" s="11"/>
      <c r="D825" s="11"/>
      <c r="E825" s="11"/>
      <c r="F825" s="12"/>
      <c r="G825" s="12"/>
      <c r="H825" s="12"/>
      <c r="I825" s="11"/>
      <c r="J825" s="11"/>
      <c r="K825" s="11"/>
      <c r="L825" s="11"/>
      <c r="M825" s="12"/>
      <c r="N825" s="11"/>
      <c r="O825" s="12"/>
      <c r="P825" s="12"/>
      <c r="Q825" s="11"/>
      <c r="R825" s="15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5">
      <c r="A826" s="10"/>
      <c r="B826" s="11"/>
      <c r="C826" s="11"/>
      <c r="D826" s="11"/>
      <c r="E826" s="11"/>
      <c r="F826" s="12"/>
      <c r="G826" s="12"/>
      <c r="H826" s="12"/>
      <c r="I826" s="11"/>
      <c r="J826" s="11"/>
      <c r="K826" s="11"/>
      <c r="L826" s="11"/>
      <c r="M826" s="12"/>
      <c r="N826" s="11"/>
      <c r="O826" s="12"/>
      <c r="P826" s="12"/>
      <c r="Q826" s="11"/>
      <c r="R826" s="15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5">
      <c r="A827" s="10"/>
      <c r="B827" s="11"/>
      <c r="C827" s="11"/>
      <c r="D827" s="11"/>
      <c r="E827" s="11"/>
      <c r="F827" s="12"/>
      <c r="G827" s="12"/>
      <c r="H827" s="12"/>
      <c r="I827" s="11"/>
      <c r="J827" s="11"/>
      <c r="K827" s="11"/>
      <c r="L827" s="11"/>
      <c r="M827" s="12"/>
      <c r="N827" s="11"/>
      <c r="O827" s="12"/>
      <c r="P827" s="12"/>
      <c r="Q827" s="11"/>
      <c r="R827" s="15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5">
      <c r="A828" s="10"/>
      <c r="B828" s="11"/>
      <c r="C828" s="11"/>
      <c r="D828" s="11"/>
      <c r="E828" s="11"/>
      <c r="F828" s="12"/>
      <c r="G828" s="12"/>
      <c r="H828" s="12"/>
      <c r="I828" s="11"/>
      <c r="J828" s="11"/>
      <c r="K828" s="11"/>
      <c r="L828" s="11"/>
      <c r="M828" s="12"/>
      <c r="N828" s="11"/>
      <c r="O828" s="12"/>
      <c r="P828" s="12"/>
      <c r="Q828" s="11"/>
      <c r="R828" s="15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5">
      <c r="A829" s="10"/>
      <c r="B829" s="11"/>
      <c r="C829" s="11"/>
      <c r="D829" s="11"/>
      <c r="E829" s="11"/>
      <c r="F829" s="12"/>
      <c r="G829" s="12"/>
      <c r="H829" s="12"/>
      <c r="I829" s="11"/>
      <c r="J829" s="11"/>
      <c r="K829" s="11"/>
      <c r="L829" s="11"/>
      <c r="M829" s="12"/>
      <c r="N829" s="11"/>
      <c r="O829" s="12"/>
      <c r="P829" s="12"/>
      <c r="Q829" s="11"/>
      <c r="R829" s="15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5">
      <c r="A830" s="10"/>
      <c r="B830" s="11"/>
      <c r="C830" s="11"/>
      <c r="D830" s="11"/>
      <c r="E830" s="11"/>
      <c r="F830" s="12"/>
      <c r="G830" s="12"/>
      <c r="H830" s="12"/>
      <c r="I830" s="11"/>
      <c r="J830" s="11"/>
      <c r="K830" s="11"/>
      <c r="L830" s="11"/>
      <c r="M830" s="12"/>
      <c r="N830" s="11"/>
      <c r="O830" s="12"/>
      <c r="P830" s="12"/>
      <c r="Q830" s="11"/>
      <c r="R830" s="15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5">
      <c r="A831" s="10"/>
      <c r="B831" s="11"/>
      <c r="C831" s="11"/>
      <c r="D831" s="11"/>
      <c r="E831" s="11"/>
      <c r="F831" s="12"/>
      <c r="G831" s="12"/>
      <c r="H831" s="12"/>
      <c r="I831" s="11"/>
      <c r="J831" s="11"/>
      <c r="K831" s="11"/>
      <c r="L831" s="11"/>
      <c r="M831" s="12"/>
      <c r="N831" s="11"/>
      <c r="O831" s="12"/>
      <c r="P831" s="12"/>
      <c r="Q831" s="11"/>
      <c r="R831" s="15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5">
      <c r="A832" s="10"/>
      <c r="B832" s="11"/>
      <c r="C832" s="11"/>
      <c r="D832" s="11"/>
      <c r="E832" s="11"/>
      <c r="F832" s="12"/>
      <c r="G832" s="12"/>
      <c r="H832" s="12"/>
      <c r="I832" s="11"/>
      <c r="J832" s="11"/>
      <c r="K832" s="11"/>
      <c r="L832" s="11"/>
      <c r="M832" s="12"/>
      <c r="N832" s="11"/>
      <c r="O832" s="12"/>
      <c r="P832" s="12"/>
      <c r="Q832" s="11"/>
      <c r="R832" s="15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5">
      <c r="A833" s="10"/>
      <c r="B833" s="11"/>
      <c r="C833" s="11"/>
      <c r="D833" s="11"/>
      <c r="E833" s="11"/>
      <c r="F833" s="12"/>
      <c r="G833" s="12"/>
      <c r="H833" s="12"/>
      <c r="I833" s="11"/>
      <c r="J833" s="11"/>
      <c r="K833" s="11"/>
      <c r="L833" s="11"/>
      <c r="M833" s="12"/>
      <c r="N833" s="11"/>
      <c r="O833" s="12"/>
      <c r="P833" s="12"/>
      <c r="Q833" s="11"/>
      <c r="R833" s="15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5">
      <c r="A834" s="10"/>
      <c r="B834" s="11"/>
      <c r="C834" s="11"/>
      <c r="D834" s="11"/>
      <c r="E834" s="11"/>
      <c r="F834" s="12"/>
      <c r="G834" s="12"/>
      <c r="H834" s="12"/>
      <c r="I834" s="11"/>
      <c r="J834" s="11"/>
      <c r="K834" s="11"/>
      <c r="L834" s="11"/>
      <c r="M834" s="12"/>
      <c r="N834" s="11"/>
      <c r="O834" s="12"/>
      <c r="P834" s="12"/>
      <c r="Q834" s="11"/>
      <c r="R834" s="15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5">
      <c r="A835" s="10"/>
      <c r="B835" s="11"/>
      <c r="C835" s="11"/>
      <c r="D835" s="11"/>
      <c r="E835" s="11"/>
      <c r="F835" s="12"/>
      <c r="G835" s="12"/>
      <c r="H835" s="12"/>
      <c r="I835" s="11"/>
      <c r="J835" s="11"/>
      <c r="K835" s="11"/>
      <c r="L835" s="11"/>
      <c r="M835" s="12"/>
      <c r="N835" s="11"/>
      <c r="O835" s="12"/>
      <c r="P835" s="12"/>
      <c r="Q835" s="11"/>
      <c r="R835" s="15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5">
      <c r="A836" s="10"/>
      <c r="B836" s="11"/>
      <c r="C836" s="11"/>
      <c r="D836" s="11"/>
      <c r="E836" s="11"/>
      <c r="F836" s="12"/>
      <c r="G836" s="12"/>
      <c r="H836" s="12"/>
      <c r="I836" s="11"/>
      <c r="J836" s="11"/>
      <c r="K836" s="11"/>
      <c r="L836" s="11"/>
      <c r="M836" s="12"/>
      <c r="N836" s="11"/>
      <c r="O836" s="12"/>
      <c r="P836" s="12"/>
      <c r="Q836" s="11"/>
      <c r="R836" s="15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5">
      <c r="A837" s="10"/>
      <c r="B837" s="11"/>
      <c r="C837" s="11"/>
      <c r="D837" s="11"/>
      <c r="E837" s="11"/>
      <c r="F837" s="12"/>
      <c r="G837" s="12"/>
      <c r="H837" s="12"/>
      <c r="I837" s="11"/>
      <c r="J837" s="11"/>
      <c r="K837" s="11"/>
      <c r="L837" s="11"/>
      <c r="M837" s="12"/>
      <c r="N837" s="11"/>
      <c r="O837" s="12"/>
      <c r="P837" s="12"/>
      <c r="Q837" s="11"/>
      <c r="R837" s="15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5">
      <c r="A838" s="10"/>
      <c r="B838" s="11"/>
      <c r="C838" s="11"/>
      <c r="D838" s="11"/>
      <c r="E838" s="11"/>
      <c r="F838" s="12"/>
      <c r="G838" s="12"/>
      <c r="H838" s="12"/>
      <c r="I838" s="11"/>
      <c r="J838" s="11"/>
      <c r="K838" s="11"/>
      <c r="L838" s="11"/>
      <c r="M838" s="12"/>
      <c r="N838" s="11"/>
      <c r="O838" s="12"/>
      <c r="P838" s="12"/>
      <c r="Q838" s="11"/>
      <c r="R838" s="15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5">
      <c r="A839" s="10"/>
      <c r="B839" s="11"/>
      <c r="C839" s="11"/>
      <c r="D839" s="11"/>
      <c r="E839" s="11"/>
      <c r="F839" s="12"/>
      <c r="G839" s="12"/>
      <c r="H839" s="12"/>
      <c r="I839" s="11"/>
      <c r="J839" s="11"/>
      <c r="K839" s="11"/>
      <c r="L839" s="11"/>
      <c r="M839" s="12"/>
      <c r="N839" s="11"/>
      <c r="O839" s="12"/>
      <c r="P839" s="12"/>
      <c r="Q839" s="11"/>
      <c r="R839" s="15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5">
      <c r="A840" s="10"/>
      <c r="B840" s="11"/>
      <c r="C840" s="11"/>
      <c r="D840" s="11"/>
      <c r="E840" s="11"/>
      <c r="F840" s="12"/>
      <c r="G840" s="12"/>
      <c r="H840" s="12"/>
      <c r="I840" s="11"/>
      <c r="J840" s="11"/>
      <c r="K840" s="11"/>
      <c r="L840" s="11"/>
      <c r="M840" s="12"/>
      <c r="N840" s="11"/>
      <c r="O840" s="12"/>
      <c r="P840" s="12"/>
      <c r="Q840" s="11"/>
      <c r="R840" s="15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5">
      <c r="A841" s="10"/>
      <c r="B841" s="11"/>
      <c r="C841" s="11"/>
      <c r="D841" s="11"/>
      <c r="E841" s="11"/>
      <c r="F841" s="12"/>
      <c r="G841" s="12"/>
      <c r="H841" s="12"/>
      <c r="I841" s="11"/>
      <c r="J841" s="11"/>
      <c r="K841" s="11"/>
      <c r="L841" s="11"/>
      <c r="M841" s="12"/>
      <c r="N841" s="11"/>
      <c r="O841" s="12"/>
      <c r="P841" s="12"/>
      <c r="Q841" s="11"/>
      <c r="R841" s="15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5">
      <c r="A842" s="10"/>
      <c r="B842" s="11"/>
      <c r="C842" s="11"/>
      <c r="D842" s="11"/>
      <c r="E842" s="11"/>
      <c r="F842" s="12"/>
      <c r="G842" s="12"/>
      <c r="H842" s="12"/>
      <c r="I842" s="11"/>
      <c r="J842" s="11"/>
      <c r="K842" s="11"/>
      <c r="L842" s="11"/>
      <c r="M842" s="12"/>
      <c r="N842" s="11"/>
      <c r="O842" s="12"/>
      <c r="P842" s="12"/>
      <c r="Q842" s="11"/>
      <c r="R842" s="15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5">
      <c r="A843" s="10"/>
      <c r="B843" s="11"/>
      <c r="C843" s="11"/>
      <c r="D843" s="11"/>
      <c r="E843" s="11"/>
      <c r="F843" s="12"/>
      <c r="G843" s="12"/>
      <c r="H843" s="12"/>
      <c r="I843" s="11"/>
      <c r="J843" s="11"/>
      <c r="K843" s="11"/>
      <c r="L843" s="11"/>
      <c r="M843" s="12"/>
      <c r="N843" s="11"/>
      <c r="O843" s="12"/>
      <c r="P843" s="12"/>
      <c r="Q843" s="11"/>
      <c r="R843" s="15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5">
      <c r="A844" s="10"/>
      <c r="B844" s="11"/>
      <c r="C844" s="11"/>
      <c r="D844" s="11"/>
      <c r="E844" s="11"/>
      <c r="F844" s="12"/>
      <c r="G844" s="12"/>
      <c r="H844" s="12"/>
      <c r="I844" s="11"/>
      <c r="J844" s="11"/>
      <c r="K844" s="11"/>
      <c r="L844" s="11"/>
      <c r="M844" s="12"/>
      <c r="N844" s="11"/>
      <c r="O844" s="12"/>
      <c r="P844" s="12"/>
      <c r="Q844" s="11"/>
      <c r="R844" s="15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5">
      <c r="A845" s="10"/>
      <c r="B845" s="11"/>
      <c r="C845" s="11"/>
      <c r="D845" s="11"/>
      <c r="E845" s="11"/>
      <c r="F845" s="12"/>
      <c r="G845" s="12"/>
      <c r="H845" s="12"/>
      <c r="I845" s="11"/>
      <c r="J845" s="11"/>
      <c r="K845" s="11"/>
      <c r="L845" s="11"/>
      <c r="M845" s="12"/>
      <c r="N845" s="11"/>
      <c r="O845" s="12"/>
      <c r="P845" s="12"/>
      <c r="Q845" s="11"/>
      <c r="R845" s="15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5">
      <c r="A846" s="10"/>
      <c r="B846" s="11"/>
      <c r="C846" s="11"/>
      <c r="D846" s="11"/>
      <c r="E846" s="11"/>
      <c r="F846" s="12"/>
      <c r="G846" s="12"/>
      <c r="H846" s="12"/>
      <c r="I846" s="11"/>
      <c r="J846" s="11"/>
      <c r="K846" s="11"/>
      <c r="L846" s="11"/>
      <c r="M846" s="12"/>
      <c r="N846" s="11"/>
      <c r="O846" s="12"/>
      <c r="P846" s="12"/>
      <c r="Q846" s="11"/>
      <c r="R846" s="15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5">
      <c r="A847" s="10"/>
      <c r="B847" s="11"/>
      <c r="C847" s="11"/>
      <c r="D847" s="11"/>
      <c r="E847" s="11"/>
      <c r="F847" s="12"/>
      <c r="G847" s="12"/>
      <c r="H847" s="12"/>
      <c r="I847" s="11"/>
      <c r="J847" s="11"/>
      <c r="K847" s="11"/>
      <c r="L847" s="11"/>
      <c r="M847" s="12"/>
      <c r="N847" s="11"/>
      <c r="O847" s="12"/>
      <c r="P847" s="12"/>
      <c r="Q847" s="11"/>
      <c r="R847" s="15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5">
      <c r="A848" s="10"/>
      <c r="B848" s="11"/>
      <c r="C848" s="11"/>
      <c r="D848" s="11"/>
      <c r="E848" s="11"/>
      <c r="F848" s="12"/>
      <c r="G848" s="12"/>
      <c r="H848" s="12"/>
      <c r="I848" s="11"/>
      <c r="J848" s="11"/>
      <c r="K848" s="11"/>
      <c r="L848" s="11"/>
      <c r="M848" s="12"/>
      <c r="N848" s="11"/>
      <c r="O848" s="12"/>
      <c r="P848" s="12"/>
      <c r="Q848" s="11"/>
      <c r="R848" s="15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5">
      <c r="A849" s="10"/>
      <c r="B849" s="11"/>
      <c r="C849" s="11"/>
      <c r="D849" s="11"/>
      <c r="E849" s="11"/>
      <c r="F849" s="12"/>
      <c r="G849" s="12"/>
      <c r="H849" s="12"/>
      <c r="I849" s="11"/>
      <c r="J849" s="11"/>
      <c r="K849" s="11"/>
      <c r="L849" s="11"/>
      <c r="M849" s="12"/>
      <c r="N849" s="11"/>
      <c r="O849" s="12"/>
      <c r="P849" s="12"/>
      <c r="Q849" s="11"/>
      <c r="R849" s="15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5">
      <c r="A850" s="10"/>
      <c r="B850" s="11"/>
      <c r="C850" s="11"/>
      <c r="D850" s="11"/>
      <c r="E850" s="11"/>
      <c r="F850" s="12"/>
      <c r="G850" s="12"/>
      <c r="H850" s="12"/>
      <c r="I850" s="11"/>
      <c r="J850" s="11"/>
      <c r="K850" s="11"/>
      <c r="L850" s="11"/>
      <c r="M850" s="12"/>
      <c r="N850" s="11"/>
      <c r="O850" s="12"/>
      <c r="P850" s="12"/>
      <c r="Q850" s="11"/>
      <c r="R850" s="15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5">
      <c r="A851" s="10"/>
      <c r="B851" s="11"/>
      <c r="C851" s="11"/>
      <c r="D851" s="11"/>
      <c r="E851" s="11"/>
      <c r="F851" s="12"/>
      <c r="G851" s="12"/>
      <c r="H851" s="12"/>
      <c r="I851" s="11"/>
      <c r="J851" s="11"/>
      <c r="K851" s="11"/>
      <c r="L851" s="11"/>
      <c r="M851" s="12"/>
      <c r="N851" s="11"/>
      <c r="O851" s="12"/>
      <c r="P851" s="12"/>
      <c r="Q851" s="11"/>
      <c r="R851" s="15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5">
      <c r="A852" s="10"/>
      <c r="B852" s="11"/>
      <c r="C852" s="11"/>
      <c r="D852" s="11"/>
      <c r="E852" s="11"/>
      <c r="F852" s="12"/>
      <c r="G852" s="12"/>
      <c r="H852" s="12"/>
      <c r="I852" s="11"/>
      <c r="J852" s="11"/>
      <c r="K852" s="11"/>
      <c r="L852" s="11"/>
      <c r="M852" s="12"/>
      <c r="N852" s="11"/>
      <c r="O852" s="12"/>
      <c r="P852" s="12"/>
      <c r="Q852" s="11"/>
      <c r="R852" s="15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5">
      <c r="A853" s="10"/>
      <c r="B853" s="11"/>
      <c r="C853" s="11"/>
      <c r="D853" s="11"/>
      <c r="E853" s="11"/>
      <c r="F853" s="12"/>
      <c r="G853" s="12"/>
      <c r="H853" s="12"/>
      <c r="I853" s="11"/>
      <c r="J853" s="11"/>
      <c r="K853" s="11"/>
      <c r="L853" s="11"/>
      <c r="M853" s="12"/>
      <c r="N853" s="11"/>
      <c r="O853" s="12"/>
      <c r="P853" s="12"/>
      <c r="Q853" s="11"/>
      <c r="R853" s="15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5">
      <c r="A854" s="10"/>
      <c r="B854" s="11"/>
      <c r="C854" s="11"/>
      <c r="D854" s="11"/>
      <c r="E854" s="11"/>
      <c r="F854" s="12"/>
      <c r="G854" s="12"/>
      <c r="H854" s="12"/>
      <c r="I854" s="11"/>
      <c r="J854" s="11"/>
      <c r="K854" s="11"/>
      <c r="L854" s="11"/>
      <c r="M854" s="12"/>
      <c r="N854" s="11"/>
      <c r="O854" s="12"/>
      <c r="P854" s="12"/>
      <c r="Q854" s="11"/>
      <c r="R854" s="15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5">
      <c r="A855" s="10"/>
      <c r="B855" s="11"/>
      <c r="C855" s="11"/>
      <c r="D855" s="11"/>
      <c r="E855" s="11"/>
      <c r="F855" s="12"/>
      <c r="G855" s="12"/>
      <c r="H855" s="12"/>
      <c r="I855" s="11"/>
      <c r="J855" s="11"/>
      <c r="K855" s="11"/>
      <c r="L855" s="11"/>
      <c r="M855" s="12"/>
      <c r="N855" s="11"/>
      <c r="O855" s="12"/>
      <c r="P855" s="12"/>
      <c r="Q855" s="11"/>
      <c r="R855" s="15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5">
      <c r="A856" s="10"/>
      <c r="B856" s="11"/>
      <c r="C856" s="11"/>
      <c r="D856" s="11"/>
      <c r="E856" s="11"/>
      <c r="F856" s="12"/>
      <c r="G856" s="12"/>
      <c r="H856" s="12"/>
      <c r="I856" s="11"/>
      <c r="J856" s="11"/>
      <c r="K856" s="11"/>
      <c r="L856" s="11"/>
      <c r="M856" s="12"/>
      <c r="N856" s="11"/>
      <c r="O856" s="12"/>
      <c r="P856" s="12"/>
      <c r="Q856" s="11"/>
      <c r="R856" s="15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5">
      <c r="A857" s="10"/>
      <c r="B857" s="11"/>
      <c r="C857" s="11"/>
      <c r="D857" s="11"/>
      <c r="E857" s="11"/>
      <c r="F857" s="12"/>
      <c r="G857" s="12"/>
      <c r="H857" s="12"/>
      <c r="I857" s="11"/>
      <c r="J857" s="11"/>
      <c r="K857" s="11"/>
      <c r="L857" s="11"/>
      <c r="M857" s="12"/>
      <c r="N857" s="11"/>
      <c r="O857" s="12"/>
      <c r="P857" s="12"/>
      <c r="Q857" s="11"/>
      <c r="R857" s="15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5">
      <c r="A858" s="10"/>
      <c r="B858" s="11"/>
      <c r="C858" s="11"/>
      <c r="D858" s="11"/>
      <c r="E858" s="11"/>
      <c r="F858" s="12"/>
      <c r="G858" s="12"/>
      <c r="H858" s="12"/>
      <c r="I858" s="11"/>
      <c r="J858" s="11"/>
      <c r="K858" s="11"/>
      <c r="L858" s="11"/>
      <c r="M858" s="12"/>
      <c r="N858" s="11"/>
      <c r="O858" s="12"/>
      <c r="P858" s="12"/>
      <c r="Q858" s="11"/>
      <c r="R858" s="15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5">
      <c r="A859" s="10"/>
      <c r="B859" s="11"/>
      <c r="C859" s="11"/>
      <c r="D859" s="11"/>
      <c r="E859" s="11"/>
      <c r="F859" s="12"/>
      <c r="G859" s="12"/>
      <c r="H859" s="12"/>
      <c r="I859" s="11"/>
      <c r="J859" s="11"/>
      <c r="K859" s="11"/>
      <c r="L859" s="11"/>
      <c r="M859" s="12"/>
      <c r="N859" s="11"/>
      <c r="O859" s="12"/>
      <c r="P859" s="12"/>
      <c r="Q859" s="11"/>
      <c r="R859" s="15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5">
      <c r="A860" s="10"/>
      <c r="B860" s="11"/>
      <c r="C860" s="11"/>
      <c r="D860" s="11"/>
      <c r="E860" s="11"/>
      <c r="F860" s="12"/>
      <c r="G860" s="12"/>
      <c r="H860" s="12"/>
      <c r="I860" s="11"/>
      <c r="J860" s="11"/>
      <c r="K860" s="11"/>
      <c r="L860" s="11"/>
      <c r="M860" s="12"/>
      <c r="N860" s="11"/>
      <c r="O860" s="12"/>
      <c r="P860" s="12"/>
      <c r="Q860" s="11"/>
      <c r="R860" s="15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5">
      <c r="A861" s="10"/>
      <c r="B861" s="11"/>
      <c r="C861" s="11"/>
      <c r="D861" s="11"/>
      <c r="E861" s="11"/>
      <c r="F861" s="12"/>
      <c r="G861" s="12"/>
      <c r="H861" s="12"/>
      <c r="I861" s="11"/>
      <c r="J861" s="11"/>
      <c r="K861" s="11"/>
      <c r="L861" s="11"/>
      <c r="M861" s="12"/>
      <c r="N861" s="11"/>
      <c r="O861" s="12"/>
      <c r="P861" s="12"/>
      <c r="Q861" s="11"/>
      <c r="R861" s="15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5">
      <c r="A862" s="10"/>
      <c r="B862" s="11"/>
      <c r="C862" s="11"/>
      <c r="D862" s="11"/>
      <c r="E862" s="11"/>
      <c r="F862" s="12"/>
      <c r="G862" s="12"/>
      <c r="H862" s="12"/>
      <c r="I862" s="11"/>
      <c r="J862" s="11"/>
      <c r="K862" s="11"/>
      <c r="L862" s="11"/>
      <c r="M862" s="12"/>
      <c r="N862" s="11"/>
      <c r="O862" s="12"/>
      <c r="P862" s="12"/>
      <c r="Q862" s="11"/>
      <c r="R862" s="15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5">
      <c r="A863" s="10"/>
      <c r="B863" s="11"/>
      <c r="C863" s="11"/>
      <c r="D863" s="11"/>
      <c r="E863" s="11"/>
      <c r="F863" s="12"/>
      <c r="G863" s="12"/>
      <c r="H863" s="12"/>
      <c r="I863" s="11"/>
      <c r="J863" s="11"/>
      <c r="K863" s="11"/>
      <c r="L863" s="11"/>
      <c r="M863" s="12"/>
      <c r="N863" s="11"/>
      <c r="O863" s="12"/>
      <c r="P863" s="12"/>
      <c r="Q863" s="11"/>
      <c r="R863" s="15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5">
      <c r="A864" s="10"/>
      <c r="B864" s="11"/>
      <c r="C864" s="11"/>
      <c r="D864" s="11"/>
      <c r="E864" s="11"/>
      <c r="F864" s="12"/>
      <c r="G864" s="12"/>
      <c r="H864" s="12"/>
      <c r="I864" s="11"/>
      <c r="J864" s="11"/>
      <c r="K864" s="11"/>
      <c r="L864" s="11"/>
      <c r="M864" s="12"/>
      <c r="N864" s="11"/>
      <c r="O864" s="12"/>
      <c r="P864" s="12"/>
      <c r="Q864" s="11"/>
      <c r="R864" s="15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5">
      <c r="A865" s="10"/>
      <c r="B865" s="11"/>
      <c r="C865" s="11"/>
      <c r="D865" s="11"/>
      <c r="E865" s="11"/>
      <c r="F865" s="12"/>
      <c r="G865" s="12"/>
      <c r="H865" s="12"/>
      <c r="I865" s="11"/>
      <c r="J865" s="11"/>
      <c r="K865" s="11"/>
      <c r="L865" s="11"/>
      <c r="M865" s="12"/>
      <c r="N865" s="11"/>
      <c r="O865" s="12"/>
      <c r="P865" s="12"/>
      <c r="Q865" s="11"/>
      <c r="R865" s="15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5">
      <c r="A866" s="10"/>
      <c r="B866" s="11"/>
      <c r="C866" s="11"/>
      <c r="D866" s="11"/>
      <c r="E866" s="11"/>
      <c r="F866" s="12"/>
      <c r="G866" s="12"/>
      <c r="H866" s="12"/>
      <c r="I866" s="11"/>
      <c r="J866" s="11"/>
      <c r="K866" s="11"/>
      <c r="L866" s="11"/>
      <c r="M866" s="12"/>
      <c r="N866" s="11"/>
      <c r="O866" s="12"/>
      <c r="P866" s="12"/>
      <c r="Q866" s="11"/>
      <c r="R866" s="15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5">
      <c r="A867" s="10"/>
      <c r="B867" s="11"/>
      <c r="C867" s="11"/>
      <c r="D867" s="11"/>
      <c r="E867" s="11"/>
      <c r="F867" s="12"/>
      <c r="G867" s="12"/>
      <c r="H867" s="12"/>
      <c r="I867" s="11"/>
      <c r="J867" s="11"/>
      <c r="K867" s="11"/>
      <c r="L867" s="11"/>
      <c r="M867" s="12"/>
      <c r="N867" s="11"/>
      <c r="O867" s="12"/>
      <c r="P867" s="12"/>
      <c r="Q867" s="11"/>
      <c r="R867" s="15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5">
      <c r="A868" s="10"/>
      <c r="B868" s="11"/>
      <c r="C868" s="11"/>
      <c r="D868" s="11"/>
      <c r="E868" s="11"/>
      <c r="F868" s="12"/>
      <c r="G868" s="12"/>
      <c r="H868" s="12"/>
      <c r="I868" s="11"/>
      <c r="J868" s="11"/>
      <c r="K868" s="11"/>
      <c r="L868" s="11"/>
      <c r="M868" s="12"/>
      <c r="N868" s="11"/>
      <c r="O868" s="12"/>
      <c r="P868" s="12"/>
      <c r="Q868" s="11"/>
      <c r="R868" s="15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5">
      <c r="A869" s="10"/>
      <c r="B869" s="11"/>
      <c r="C869" s="11"/>
      <c r="D869" s="11"/>
      <c r="E869" s="11"/>
      <c r="F869" s="12"/>
      <c r="G869" s="12"/>
      <c r="H869" s="12"/>
      <c r="I869" s="11"/>
      <c r="J869" s="11"/>
      <c r="K869" s="11"/>
      <c r="L869" s="11"/>
      <c r="M869" s="12"/>
      <c r="N869" s="11"/>
      <c r="O869" s="12"/>
      <c r="P869" s="12"/>
      <c r="Q869" s="11"/>
      <c r="R869" s="15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5">
      <c r="A870" s="10"/>
      <c r="B870" s="11"/>
      <c r="C870" s="11"/>
      <c r="D870" s="11"/>
      <c r="E870" s="11"/>
      <c r="F870" s="12"/>
      <c r="G870" s="12"/>
      <c r="H870" s="12"/>
      <c r="I870" s="11"/>
      <c r="J870" s="11"/>
      <c r="K870" s="11"/>
      <c r="L870" s="11"/>
      <c r="M870" s="12"/>
      <c r="N870" s="11"/>
      <c r="O870" s="12"/>
      <c r="P870" s="12"/>
      <c r="Q870" s="11"/>
      <c r="R870" s="15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5">
      <c r="A871" s="10"/>
      <c r="B871" s="11"/>
      <c r="C871" s="11"/>
      <c r="D871" s="11"/>
      <c r="E871" s="11"/>
      <c r="F871" s="12"/>
      <c r="G871" s="12"/>
      <c r="H871" s="12"/>
      <c r="I871" s="11"/>
      <c r="J871" s="11"/>
      <c r="K871" s="11"/>
      <c r="L871" s="11"/>
      <c r="M871" s="12"/>
      <c r="N871" s="11"/>
      <c r="O871" s="12"/>
      <c r="P871" s="12"/>
      <c r="Q871" s="11"/>
      <c r="R871" s="15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5">
      <c r="A872" s="10"/>
      <c r="B872" s="11"/>
      <c r="C872" s="11"/>
      <c r="D872" s="11"/>
      <c r="E872" s="11"/>
      <c r="F872" s="12"/>
      <c r="G872" s="12"/>
      <c r="H872" s="12"/>
      <c r="I872" s="11"/>
      <c r="J872" s="11"/>
      <c r="K872" s="11"/>
      <c r="L872" s="11"/>
      <c r="M872" s="12"/>
      <c r="N872" s="11"/>
      <c r="O872" s="12"/>
      <c r="P872" s="12"/>
      <c r="Q872" s="11"/>
      <c r="R872" s="15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5">
      <c r="A873" s="10"/>
      <c r="B873" s="11"/>
      <c r="C873" s="11"/>
      <c r="D873" s="11"/>
      <c r="E873" s="11"/>
      <c r="F873" s="12"/>
      <c r="G873" s="12"/>
      <c r="H873" s="12"/>
      <c r="I873" s="11"/>
      <c r="J873" s="11"/>
      <c r="K873" s="11"/>
      <c r="L873" s="11"/>
      <c r="M873" s="12"/>
      <c r="N873" s="11"/>
      <c r="O873" s="12"/>
      <c r="P873" s="12"/>
      <c r="Q873" s="11"/>
      <c r="R873" s="15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5">
      <c r="A874" s="10"/>
      <c r="B874" s="11"/>
      <c r="C874" s="11"/>
      <c r="D874" s="11"/>
      <c r="E874" s="11"/>
      <c r="F874" s="12"/>
      <c r="G874" s="12"/>
      <c r="H874" s="12"/>
      <c r="I874" s="11"/>
      <c r="J874" s="11"/>
      <c r="K874" s="11"/>
      <c r="L874" s="11"/>
      <c r="M874" s="12"/>
      <c r="N874" s="11"/>
      <c r="O874" s="12"/>
      <c r="P874" s="12"/>
      <c r="Q874" s="11"/>
      <c r="R874" s="15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5">
      <c r="A875" s="10"/>
      <c r="B875" s="11"/>
      <c r="C875" s="11"/>
      <c r="D875" s="11"/>
      <c r="E875" s="11"/>
      <c r="F875" s="12"/>
      <c r="G875" s="12"/>
      <c r="H875" s="12"/>
      <c r="I875" s="11"/>
      <c r="J875" s="11"/>
      <c r="K875" s="11"/>
      <c r="L875" s="11"/>
      <c r="M875" s="12"/>
      <c r="N875" s="11"/>
      <c r="O875" s="12"/>
      <c r="P875" s="12"/>
      <c r="Q875" s="11"/>
      <c r="R875" s="15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5">
      <c r="A876" s="10"/>
      <c r="B876" s="11"/>
      <c r="C876" s="11"/>
      <c r="D876" s="11"/>
      <c r="E876" s="11"/>
      <c r="F876" s="12"/>
      <c r="G876" s="12"/>
      <c r="H876" s="12"/>
      <c r="I876" s="11"/>
      <c r="J876" s="11"/>
      <c r="K876" s="11"/>
      <c r="L876" s="11"/>
      <c r="M876" s="12"/>
      <c r="N876" s="11"/>
      <c r="O876" s="12"/>
      <c r="P876" s="12"/>
      <c r="Q876" s="11"/>
      <c r="R876" s="15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5">
      <c r="A877" s="10"/>
      <c r="B877" s="11"/>
      <c r="C877" s="11"/>
      <c r="D877" s="11"/>
      <c r="E877" s="11"/>
      <c r="F877" s="12"/>
      <c r="G877" s="12"/>
      <c r="H877" s="12"/>
      <c r="I877" s="11"/>
      <c r="J877" s="11"/>
      <c r="K877" s="11"/>
      <c r="L877" s="11"/>
      <c r="M877" s="12"/>
      <c r="N877" s="11"/>
      <c r="O877" s="12"/>
      <c r="P877" s="12"/>
      <c r="Q877" s="11"/>
      <c r="R877" s="15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5">
      <c r="A878" s="10"/>
      <c r="B878" s="11"/>
      <c r="C878" s="11"/>
      <c r="D878" s="11"/>
      <c r="E878" s="11"/>
      <c r="F878" s="12"/>
      <c r="G878" s="12"/>
      <c r="H878" s="12"/>
      <c r="I878" s="11"/>
      <c r="J878" s="11"/>
      <c r="K878" s="11"/>
      <c r="L878" s="11"/>
      <c r="M878" s="12"/>
      <c r="N878" s="11"/>
      <c r="O878" s="12"/>
      <c r="P878" s="12"/>
      <c r="Q878" s="11"/>
      <c r="R878" s="15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5">
      <c r="A879" s="10"/>
      <c r="B879" s="11"/>
      <c r="C879" s="11"/>
      <c r="D879" s="11"/>
      <c r="E879" s="11"/>
      <c r="F879" s="12"/>
      <c r="G879" s="12"/>
      <c r="H879" s="12"/>
      <c r="I879" s="11"/>
      <c r="J879" s="11"/>
      <c r="K879" s="11"/>
      <c r="L879" s="11"/>
      <c r="M879" s="12"/>
      <c r="N879" s="11"/>
      <c r="O879" s="12"/>
      <c r="P879" s="12"/>
      <c r="Q879" s="11"/>
      <c r="R879" s="15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5">
      <c r="A880" s="10"/>
      <c r="B880" s="11"/>
      <c r="C880" s="11"/>
      <c r="D880" s="11"/>
      <c r="E880" s="11"/>
      <c r="F880" s="12"/>
      <c r="G880" s="12"/>
      <c r="H880" s="12"/>
      <c r="I880" s="11"/>
      <c r="J880" s="11"/>
      <c r="K880" s="11"/>
      <c r="L880" s="11"/>
      <c r="M880" s="12"/>
      <c r="N880" s="11"/>
      <c r="O880" s="12"/>
      <c r="P880" s="12"/>
      <c r="Q880" s="11"/>
      <c r="R880" s="15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5">
      <c r="A881" s="10"/>
      <c r="B881" s="11"/>
      <c r="C881" s="11"/>
      <c r="D881" s="11"/>
      <c r="E881" s="11"/>
      <c r="F881" s="12"/>
      <c r="G881" s="12"/>
      <c r="H881" s="12"/>
      <c r="I881" s="11"/>
      <c r="J881" s="11"/>
      <c r="K881" s="11"/>
      <c r="L881" s="11"/>
      <c r="M881" s="12"/>
      <c r="N881" s="11"/>
      <c r="O881" s="12"/>
      <c r="P881" s="12"/>
      <c r="Q881" s="11"/>
      <c r="R881" s="15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5">
      <c r="A882" s="10"/>
      <c r="B882" s="11"/>
      <c r="C882" s="11"/>
      <c r="D882" s="11"/>
      <c r="E882" s="11"/>
      <c r="F882" s="12"/>
      <c r="G882" s="12"/>
      <c r="H882" s="12"/>
      <c r="I882" s="11"/>
      <c r="J882" s="11"/>
      <c r="K882" s="11"/>
      <c r="L882" s="11"/>
      <c r="M882" s="12"/>
      <c r="N882" s="11"/>
      <c r="O882" s="12"/>
      <c r="P882" s="12"/>
      <c r="Q882" s="11"/>
      <c r="R882" s="15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5">
      <c r="A883" s="10"/>
      <c r="B883" s="11"/>
      <c r="C883" s="11"/>
      <c r="D883" s="11"/>
      <c r="E883" s="11"/>
      <c r="F883" s="12"/>
      <c r="G883" s="12"/>
      <c r="H883" s="12"/>
      <c r="I883" s="11"/>
      <c r="J883" s="11"/>
      <c r="K883" s="11"/>
      <c r="L883" s="11"/>
      <c r="M883" s="12"/>
      <c r="N883" s="11"/>
      <c r="O883" s="12"/>
      <c r="P883" s="12"/>
      <c r="Q883" s="11"/>
      <c r="R883" s="15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5">
      <c r="A884" s="10"/>
      <c r="B884" s="11"/>
      <c r="C884" s="11"/>
      <c r="D884" s="11"/>
      <c r="E884" s="11"/>
      <c r="F884" s="12"/>
      <c r="G884" s="12"/>
      <c r="H884" s="12"/>
      <c r="I884" s="11"/>
      <c r="J884" s="11"/>
      <c r="K884" s="11"/>
      <c r="L884" s="11"/>
      <c r="M884" s="12"/>
      <c r="N884" s="11"/>
      <c r="O884" s="12"/>
      <c r="P884" s="12"/>
      <c r="Q884" s="11"/>
      <c r="R884" s="15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5">
      <c r="A885" s="10"/>
      <c r="B885" s="11"/>
      <c r="C885" s="11"/>
      <c r="D885" s="11"/>
      <c r="E885" s="11"/>
      <c r="F885" s="12"/>
      <c r="G885" s="12"/>
      <c r="H885" s="12"/>
      <c r="I885" s="11"/>
      <c r="J885" s="11"/>
      <c r="K885" s="11"/>
      <c r="L885" s="11"/>
      <c r="M885" s="12"/>
      <c r="N885" s="11"/>
      <c r="O885" s="12"/>
      <c r="P885" s="12"/>
      <c r="Q885" s="11"/>
      <c r="R885" s="15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5">
      <c r="A886" s="10"/>
      <c r="B886" s="11"/>
      <c r="C886" s="11"/>
      <c r="D886" s="11"/>
      <c r="E886" s="11"/>
      <c r="F886" s="12"/>
      <c r="G886" s="12"/>
      <c r="H886" s="12"/>
      <c r="I886" s="11"/>
      <c r="J886" s="11"/>
      <c r="K886" s="11"/>
      <c r="L886" s="11"/>
      <c r="M886" s="12"/>
      <c r="N886" s="11"/>
      <c r="O886" s="12"/>
      <c r="P886" s="12"/>
      <c r="Q886" s="11"/>
      <c r="R886" s="15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5">
      <c r="A887" s="10"/>
      <c r="B887" s="11"/>
      <c r="C887" s="11"/>
      <c r="D887" s="11"/>
      <c r="E887" s="11"/>
      <c r="F887" s="12"/>
      <c r="G887" s="12"/>
      <c r="H887" s="12"/>
      <c r="I887" s="11"/>
      <c r="J887" s="11"/>
      <c r="K887" s="11"/>
      <c r="L887" s="11"/>
      <c r="M887" s="12"/>
      <c r="N887" s="11"/>
      <c r="O887" s="12"/>
      <c r="P887" s="12"/>
      <c r="Q887" s="11"/>
      <c r="R887" s="15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5">
      <c r="A888" s="10"/>
      <c r="B888" s="11"/>
      <c r="C888" s="11"/>
      <c r="D888" s="11"/>
      <c r="E888" s="11"/>
      <c r="F888" s="12"/>
      <c r="G888" s="12"/>
      <c r="H888" s="12"/>
      <c r="I888" s="11"/>
      <c r="J888" s="11"/>
      <c r="K888" s="11"/>
      <c r="L888" s="11"/>
      <c r="M888" s="12"/>
      <c r="N888" s="11"/>
      <c r="O888" s="12"/>
      <c r="P888" s="12"/>
      <c r="Q888" s="11"/>
      <c r="R888" s="15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5">
      <c r="A889" s="10"/>
      <c r="B889" s="11"/>
      <c r="C889" s="11"/>
      <c r="D889" s="11"/>
      <c r="E889" s="11"/>
      <c r="F889" s="12"/>
      <c r="G889" s="12"/>
      <c r="H889" s="12"/>
      <c r="I889" s="11"/>
      <c r="J889" s="11"/>
      <c r="K889" s="11"/>
      <c r="L889" s="11"/>
      <c r="M889" s="12"/>
      <c r="N889" s="11"/>
      <c r="O889" s="12"/>
      <c r="P889" s="12"/>
      <c r="Q889" s="11"/>
      <c r="R889" s="15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5">
      <c r="A890" s="10"/>
      <c r="B890" s="11"/>
      <c r="C890" s="11"/>
      <c r="D890" s="11"/>
      <c r="E890" s="11"/>
      <c r="F890" s="12"/>
      <c r="G890" s="12"/>
      <c r="H890" s="12"/>
      <c r="I890" s="11"/>
      <c r="J890" s="11"/>
      <c r="K890" s="11"/>
      <c r="L890" s="11"/>
      <c r="M890" s="12"/>
      <c r="N890" s="11"/>
      <c r="O890" s="12"/>
      <c r="P890" s="12"/>
      <c r="Q890" s="11"/>
      <c r="R890" s="15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5">
      <c r="A891" s="10"/>
      <c r="B891" s="11"/>
      <c r="C891" s="11"/>
      <c r="D891" s="11"/>
      <c r="E891" s="11"/>
      <c r="F891" s="12"/>
      <c r="G891" s="12"/>
      <c r="H891" s="12"/>
      <c r="I891" s="11"/>
      <c r="J891" s="11"/>
      <c r="K891" s="11"/>
      <c r="L891" s="11"/>
      <c r="M891" s="12"/>
      <c r="N891" s="11"/>
      <c r="O891" s="12"/>
      <c r="P891" s="12"/>
      <c r="Q891" s="11"/>
      <c r="R891" s="15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5">
      <c r="A892" s="10"/>
      <c r="B892" s="11"/>
      <c r="C892" s="11"/>
      <c r="D892" s="11"/>
      <c r="E892" s="11"/>
      <c r="F892" s="12"/>
      <c r="G892" s="12"/>
      <c r="H892" s="12"/>
      <c r="I892" s="11"/>
      <c r="J892" s="11"/>
      <c r="K892" s="11"/>
      <c r="L892" s="11"/>
      <c r="M892" s="12"/>
      <c r="N892" s="11"/>
      <c r="O892" s="12"/>
      <c r="P892" s="12"/>
      <c r="Q892" s="11"/>
      <c r="R892" s="15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5">
      <c r="A893" s="10"/>
      <c r="B893" s="11"/>
      <c r="C893" s="11"/>
      <c r="D893" s="11"/>
      <c r="E893" s="11"/>
      <c r="F893" s="12"/>
      <c r="G893" s="12"/>
      <c r="H893" s="12"/>
      <c r="I893" s="11"/>
      <c r="J893" s="11"/>
      <c r="K893" s="11"/>
      <c r="L893" s="11"/>
      <c r="M893" s="12"/>
      <c r="N893" s="11"/>
      <c r="O893" s="12"/>
      <c r="P893" s="12"/>
      <c r="Q893" s="11"/>
      <c r="R893" s="15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5">
      <c r="A894" s="10"/>
      <c r="B894" s="11"/>
      <c r="C894" s="11"/>
      <c r="D894" s="11"/>
      <c r="E894" s="11"/>
      <c r="F894" s="12"/>
      <c r="G894" s="12"/>
      <c r="H894" s="12"/>
      <c r="I894" s="11"/>
      <c r="J894" s="11"/>
      <c r="K894" s="11"/>
      <c r="L894" s="11"/>
      <c r="M894" s="12"/>
      <c r="N894" s="11"/>
      <c r="O894" s="12"/>
      <c r="P894" s="12"/>
      <c r="Q894" s="11"/>
      <c r="R894" s="15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5">
      <c r="A895" s="10"/>
      <c r="B895" s="11"/>
      <c r="C895" s="11"/>
      <c r="D895" s="11"/>
      <c r="E895" s="11"/>
      <c r="F895" s="12"/>
      <c r="G895" s="12"/>
      <c r="H895" s="12"/>
      <c r="I895" s="11"/>
      <c r="J895" s="11"/>
      <c r="K895" s="11"/>
      <c r="L895" s="11"/>
      <c r="M895" s="12"/>
      <c r="N895" s="11"/>
      <c r="O895" s="12"/>
      <c r="P895" s="12"/>
      <c r="Q895" s="11"/>
      <c r="R895" s="15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5">
      <c r="A896" s="10"/>
      <c r="B896" s="11"/>
      <c r="C896" s="11"/>
      <c r="D896" s="11"/>
      <c r="E896" s="11"/>
      <c r="F896" s="12"/>
      <c r="G896" s="12"/>
      <c r="H896" s="12"/>
      <c r="I896" s="11"/>
      <c r="J896" s="11"/>
      <c r="K896" s="11"/>
      <c r="L896" s="11"/>
      <c r="M896" s="12"/>
      <c r="N896" s="11"/>
      <c r="O896" s="12"/>
      <c r="P896" s="12"/>
      <c r="Q896" s="11"/>
      <c r="R896" s="15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5">
      <c r="A897" s="10"/>
      <c r="B897" s="11"/>
      <c r="C897" s="11"/>
      <c r="D897" s="11"/>
      <c r="E897" s="11"/>
      <c r="F897" s="12"/>
      <c r="G897" s="12"/>
      <c r="H897" s="12"/>
      <c r="I897" s="11"/>
      <c r="J897" s="11"/>
      <c r="K897" s="11"/>
      <c r="L897" s="11"/>
      <c r="M897" s="12"/>
      <c r="N897" s="11"/>
      <c r="O897" s="12"/>
      <c r="P897" s="12"/>
      <c r="Q897" s="11"/>
      <c r="R897" s="15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5">
      <c r="A898" s="10"/>
      <c r="B898" s="11"/>
      <c r="C898" s="11"/>
      <c r="D898" s="11"/>
      <c r="E898" s="11"/>
      <c r="F898" s="12"/>
      <c r="G898" s="12"/>
      <c r="H898" s="12"/>
      <c r="I898" s="11"/>
      <c r="J898" s="11"/>
      <c r="K898" s="11"/>
      <c r="L898" s="11"/>
      <c r="M898" s="12"/>
      <c r="N898" s="11"/>
      <c r="O898" s="12"/>
      <c r="P898" s="12"/>
      <c r="Q898" s="11"/>
      <c r="R898" s="15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5">
      <c r="A899" s="10"/>
      <c r="B899" s="11"/>
      <c r="C899" s="11"/>
      <c r="D899" s="11"/>
      <c r="E899" s="11"/>
      <c r="F899" s="12"/>
      <c r="G899" s="12"/>
      <c r="H899" s="12"/>
      <c r="I899" s="11"/>
      <c r="J899" s="11"/>
      <c r="K899" s="11"/>
      <c r="L899" s="11"/>
      <c r="M899" s="12"/>
      <c r="N899" s="11"/>
      <c r="O899" s="12"/>
      <c r="P899" s="12"/>
      <c r="Q899" s="11"/>
      <c r="R899" s="15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5">
      <c r="A900" s="10"/>
      <c r="B900" s="11"/>
      <c r="C900" s="11"/>
      <c r="D900" s="11"/>
      <c r="E900" s="11"/>
      <c r="F900" s="12"/>
      <c r="G900" s="12"/>
      <c r="H900" s="12"/>
      <c r="I900" s="11"/>
      <c r="J900" s="11"/>
      <c r="K900" s="11"/>
      <c r="L900" s="11"/>
      <c r="M900" s="12"/>
      <c r="N900" s="11"/>
      <c r="O900" s="12"/>
      <c r="P900" s="12"/>
      <c r="Q900" s="11"/>
      <c r="R900" s="15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5">
      <c r="A901" s="10"/>
      <c r="B901" s="11"/>
      <c r="C901" s="11"/>
      <c r="D901" s="11"/>
      <c r="E901" s="11"/>
      <c r="F901" s="12"/>
      <c r="G901" s="12"/>
      <c r="H901" s="12"/>
      <c r="I901" s="11"/>
      <c r="J901" s="11"/>
      <c r="K901" s="11"/>
      <c r="L901" s="11"/>
      <c r="M901" s="12"/>
      <c r="N901" s="11"/>
      <c r="O901" s="12"/>
      <c r="P901" s="12"/>
      <c r="Q901" s="11"/>
      <c r="R901" s="15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5">
      <c r="A902" s="10"/>
      <c r="B902" s="11"/>
      <c r="C902" s="11"/>
      <c r="D902" s="11"/>
      <c r="E902" s="11"/>
      <c r="F902" s="12"/>
      <c r="G902" s="12"/>
      <c r="H902" s="12"/>
      <c r="I902" s="11"/>
      <c r="J902" s="11"/>
      <c r="K902" s="11"/>
      <c r="L902" s="11"/>
      <c r="M902" s="12"/>
      <c r="N902" s="11"/>
      <c r="O902" s="12"/>
      <c r="P902" s="12"/>
      <c r="Q902" s="11"/>
      <c r="R902" s="15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5">
      <c r="A903" s="10"/>
      <c r="B903" s="11"/>
      <c r="C903" s="11"/>
      <c r="D903" s="11"/>
      <c r="E903" s="11"/>
      <c r="F903" s="12"/>
      <c r="G903" s="12"/>
      <c r="H903" s="12"/>
      <c r="I903" s="11"/>
      <c r="J903" s="11"/>
      <c r="K903" s="11"/>
      <c r="L903" s="11"/>
      <c r="M903" s="12"/>
      <c r="N903" s="11"/>
      <c r="O903" s="12"/>
      <c r="P903" s="12"/>
      <c r="Q903" s="11"/>
      <c r="R903" s="15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5">
      <c r="A904" s="10"/>
      <c r="B904" s="11"/>
      <c r="C904" s="11"/>
      <c r="D904" s="11"/>
      <c r="E904" s="11"/>
      <c r="F904" s="12"/>
      <c r="G904" s="12"/>
      <c r="H904" s="12"/>
      <c r="I904" s="11"/>
      <c r="J904" s="11"/>
      <c r="K904" s="11"/>
      <c r="L904" s="11"/>
      <c r="M904" s="12"/>
      <c r="N904" s="11"/>
      <c r="O904" s="12"/>
      <c r="P904" s="12"/>
      <c r="Q904" s="11"/>
      <c r="R904" s="15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5">
      <c r="A905" s="10"/>
      <c r="B905" s="11"/>
      <c r="C905" s="11"/>
      <c r="D905" s="11"/>
      <c r="E905" s="11"/>
      <c r="F905" s="12"/>
      <c r="G905" s="12"/>
      <c r="H905" s="12"/>
      <c r="I905" s="11"/>
      <c r="J905" s="11"/>
      <c r="K905" s="11"/>
      <c r="L905" s="11"/>
      <c r="M905" s="12"/>
      <c r="N905" s="11"/>
      <c r="O905" s="12"/>
      <c r="P905" s="12"/>
      <c r="Q905" s="11"/>
      <c r="R905" s="15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5">
      <c r="A906" s="10"/>
      <c r="B906" s="11"/>
      <c r="C906" s="11"/>
      <c r="D906" s="11"/>
      <c r="E906" s="11"/>
      <c r="F906" s="12"/>
      <c r="G906" s="12"/>
      <c r="H906" s="12"/>
      <c r="I906" s="11"/>
      <c r="J906" s="11"/>
      <c r="K906" s="11"/>
      <c r="L906" s="11"/>
      <c r="M906" s="12"/>
      <c r="N906" s="11"/>
      <c r="O906" s="12"/>
      <c r="P906" s="12"/>
      <c r="Q906" s="11"/>
      <c r="R906" s="15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5">
      <c r="A907" s="10"/>
      <c r="B907" s="11"/>
      <c r="C907" s="11"/>
      <c r="D907" s="11"/>
      <c r="E907" s="11"/>
      <c r="F907" s="12"/>
      <c r="G907" s="12"/>
      <c r="H907" s="12"/>
      <c r="I907" s="11"/>
      <c r="J907" s="11"/>
      <c r="K907" s="11"/>
      <c r="L907" s="11"/>
      <c r="M907" s="12"/>
      <c r="N907" s="11"/>
      <c r="O907" s="12"/>
      <c r="P907" s="12"/>
      <c r="Q907" s="11"/>
      <c r="R907" s="15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5">
      <c r="A908" s="10"/>
      <c r="B908" s="11"/>
      <c r="C908" s="11"/>
      <c r="D908" s="11"/>
      <c r="E908" s="11"/>
      <c r="F908" s="12"/>
      <c r="G908" s="12"/>
      <c r="H908" s="12"/>
      <c r="I908" s="11"/>
      <c r="J908" s="11"/>
      <c r="K908" s="11"/>
      <c r="L908" s="11"/>
      <c r="M908" s="12"/>
      <c r="N908" s="11"/>
      <c r="O908" s="12"/>
      <c r="P908" s="12"/>
      <c r="Q908" s="11"/>
      <c r="R908" s="15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5">
      <c r="A909" s="10"/>
      <c r="B909" s="11"/>
      <c r="C909" s="11"/>
      <c r="D909" s="11"/>
      <c r="E909" s="11"/>
      <c r="F909" s="12"/>
      <c r="G909" s="12"/>
      <c r="H909" s="12"/>
      <c r="I909" s="11"/>
      <c r="J909" s="11"/>
      <c r="K909" s="11"/>
      <c r="L909" s="11"/>
      <c r="M909" s="12"/>
      <c r="N909" s="11"/>
      <c r="O909" s="12"/>
      <c r="P909" s="12"/>
      <c r="Q909" s="11"/>
      <c r="R909" s="15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5">
      <c r="A910" s="10"/>
      <c r="B910" s="11"/>
      <c r="C910" s="11"/>
      <c r="D910" s="11"/>
      <c r="E910" s="11"/>
      <c r="F910" s="12"/>
      <c r="G910" s="12"/>
      <c r="H910" s="12"/>
      <c r="I910" s="11"/>
      <c r="J910" s="11"/>
      <c r="K910" s="11"/>
      <c r="L910" s="11"/>
      <c r="M910" s="12"/>
      <c r="N910" s="11"/>
      <c r="O910" s="12"/>
      <c r="P910" s="12"/>
      <c r="Q910" s="11"/>
      <c r="R910" s="15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5">
      <c r="A911" s="10"/>
      <c r="B911" s="11"/>
      <c r="C911" s="11"/>
      <c r="D911" s="11"/>
      <c r="E911" s="11"/>
      <c r="F911" s="12"/>
      <c r="G911" s="12"/>
      <c r="H911" s="12"/>
      <c r="I911" s="11"/>
      <c r="J911" s="11"/>
      <c r="K911" s="11"/>
      <c r="L911" s="11"/>
      <c r="M911" s="12"/>
      <c r="N911" s="11"/>
      <c r="O911" s="12"/>
      <c r="P911" s="12"/>
      <c r="Q911" s="11"/>
      <c r="R911" s="15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5">
      <c r="A912" s="10"/>
      <c r="B912" s="11"/>
      <c r="C912" s="11"/>
      <c r="D912" s="11"/>
      <c r="E912" s="11"/>
      <c r="F912" s="12"/>
      <c r="G912" s="12"/>
      <c r="H912" s="12"/>
      <c r="I912" s="11"/>
      <c r="J912" s="11"/>
      <c r="K912" s="11"/>
      <c r="L912" s="11"/>
      <c r="M912" s="12"/>
      <c r="N912" s="11"/>
      <c r="O912" s="12"/>
      <c r="P912" s="12"/>
      <c r="Q912" s="11"/>
      <c r="R912" s="15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5">
      <c r="A913" s="10"/>
      <c r="B913" s="11"/>
      <c r="C913" s="11"/>
      <c r="D913" s="11"/>
      <c r="E913" s="11"/>
      <c r="F913" s="12"/>
      <c r="G913" s="12"/>
      <c r="H913" s="12"/>
      <c r="I913" s="11"/>
      <c r="J913" s="11"/>
      <c r="K913" s="11"/>
      <c r="L913" s="11"/>
      <c r="M913" s="12"/>
      <c r="N913" s="11"/>
      <c r="O913" s="12"/>
      <c r="P913" s="12"/>
      <c r="Q913" s="11"/>
      <c r="R913" s="15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5">
      <c r="A914" s="10"/>
      <c r="B914" s="11"/>
      <c r="C914" s="11"/>
      <c r="D914" s="11"/>
      <c r="E914" s="11"/>
      <c r="F914" s="12"/>
      <c r="G914" s="12"/>
      <c r="H914" s="12"/>
      <c r="I914" s="11"/>
      <c r="J914" s="11"/>
      <c r="K914" s="11"/>
      <c r="L914" s="11"/>
      <c r="M914" s="12"/>
      <c r="N914" s="11"/>
      <c r="O914" s="12"/>
      <c r="P914" s="12"/>
      <c r="Q914" s="11"/>
      <c r="R914" s="15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5">
      <c r="A915" s="10"/>
      <c r="B915" s="11"/>
      <c r="C915" s="11"/>
      <c r="D915" s="11"/>
      <c r="E915" s="11"/>
      <c r="F915" s="12"/>
      <c r="G915" s="12"/>
      <c r="H915" s="12"/>
      <c r="I915" s="11"/>
      <c r="J915" s="11"/>
      <c r="K915" s="11"/>
      <c r="L915" s="11"/>
      <c r="M915" s="12"/>
      <c r="N915" s="11"/>
      <c r="O915" s="12"/>
      <c r="P915" s="12"/>
      <c r="Q915" s="11"/>
      <c r="R915" s="15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5">
      <c r="A916" s="10"/>
      <c r="B916" s="11"/>
      <c r="C916" s="11"/>
      <c r="D916" s="11"/>
      <c r="E916" s="11"/>
      <c r="F916" s="12"/>
      <c r="G916" s="12"/>
      <c r="H916" s="12"/>
      <c r="I916" s="11"/>
      <c r="J916" s="11"/>
      <c r="K916" s="11"/>
      <c r="L916" s="11"/>
      <c r="M916" s="12"/>
      <c r="N916" s="11"/>
      <c r="O916" s="12"/>
      <c r="P916" s="12"/>
      <c r="Q916" s="11"/>
      <c r="R916" s="15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5">
      <c r="A917" s="10"/>
      <c r="B917" s="11"/>
      <c r="C917" s="11"/>
      <c r="D917" s="11"/>
      <c r="E917" s="11"/>
      <c r="F917" s="12"/>
      <c r="G917" s="12"/>
      <c r="H917" s="12"/>
      <c r="I917" s="11"/>
      <c r="J917" s="11"/>
      <c r="K917" s="11"/>
      <c r="L917" s="11"/>
      <c r="M917" s="12"/>
      <c r="N917" s="11"/>
      <c r="O917" s="12"/>
      <c r="P917" s="12"/>
      <c r="Q917" s="11"/>
      <c r="R917" s="15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5">
      <c r="A918" s="10"/>
      <c r="B918" s="11"/>
      <c r="C918" s="11"/>
      <c r="D918" s="11"/>
      <c r="E918" s="11"/>
      <c r="F918" s="12"/>
      <c r="G918" s="12"/>
      <c r="H918" s="12"/>
      <c r="I918" s="11"/>
      <c r="J918" s="11"/>
      <c r="K918" s="11"/>
      <c r="L918" s="11"/>
      <c r="M918" s="12"/>
      <c r="N918" s="11"/>
      <c r="O918" s="12"/>
      <c r="P918" s="12"/>
      <c r="Q918" s="11"/>
      <c r="R918" s="15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5">
      <c r="A919" s="10"/>
      <c r="B919" s="11"/>
      <c r="C919" s="11"/>
      <c r="D919" s="11"/>
      <c r="E919" s="11"/>
      <c r="F919" s="12"/>
      <c r="G919" s="12"/>
      <c r="H919" s="12"/>
      <c r="I919" s="11"/>
      <c r="J919" s="11"/>
      <c r="K919" s="11"/>
      <c r="L919" s="11"/>
      <c r="M919" s="12"/>
      <c r="N919" s="11"/>
      <c r="O919" s="12"/>
      <c r="P919" s="12"/>
      <c r="Q919" s="11"/>
      <c r="R919" s="15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5">
      <c r="A920" s="10"/>
      <c r="B920" s="11"/>
      <c r="C920" s="11"/>
      <c r="D920" s="11"/>
      <c r="E920" s="11"/>
      <c r="F920" s="12"/>
      <c r="G920" s="12"/>
      <c r="H920" s="12"/>
      <c r="I920" s="11"/>
      <c r="J920" s="11"/>
      <c r="K920" s="11"/>
      <c r="L920" s="11"/>
      <c r="M920" s="12"/>
      <c r="N920" s="11"/>
      <c r="O920" s="12"/>
      <c r="P920" s="12"/>
      <c r="Q920" s="11"/>
      <c r="R920" s="15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5">
      <c r="A921" s="10"/>
      <c r="B921" s="11"/>
      <c r="C921" s="11"/>
      <c r="D921" s="11"/>
      <c r="E921" s="11"/>
      <c r="F921" s="12"/>
      <c r="G921" s="12"/>
      <c r="H921" s="12"/>
      <c r="I921" s="11"/>
      <c r="J921" s="11"/>
      <c r="K921" s="11"/>
      <c r="L921" s="11"/>
      <c r="M921" s="12"/>
      <c r="N921" s="11"/>
      <c r="O921" s="12"/>
      <c r="P921" s="12"/>
      <c r="Q921" s="11"/>
      <c r="R921" s="15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5">
      <c r="A922" s="10"/>
      <c r="B922" s="11"/>
      <c r="C922" s="11"/>
      <c r="D922" s="11"/>
      <c r="E922" s="11"/>
      <c r="F922" s="12"/>
      <c r="G922" s="12"/>
      <c r="H922" s="12"/>
      <c r="I922" s="11"/>
      <c r="J922" s="11"/>
      <c r="K922" s="11"/>
      <c r="L922" s="11"/>
      <c r="M922" s="12"/>
      <c r="N922" s="11"/>
      <c r="O922" s="12"/>
      <c r="P922" s="12"/>
      <c r="Q922" s="11"/>
      <c r="R922" s="15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5">
      <c r="A923" s="10"/>
      <c r="B923" s="11"/>
      <c r="C923" s="11"/>
      <c r="D923" s="11"/>
      <c r="E923" s="11"/>
      <c r="F923" s="12"/>
      <c r="G923" s="12"/>
      <c r="H923" s="12"/>
      <c r="I923" s="11"/>
      <c r="J923" s="11"/>
      <c r="K923" s="11"/>
      <c r="L923" s="11"/>
      <c r="M923" s="12"/>
      <c r="N923" s="11"/>
      <c r="O923" s="12"/>
      <c r="P923" s="12"/>
      <c r="Q923" s="11"/>
      <c r="R923" s="15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5">
      <c r="A924" s="10"/>
      <c r="B924" s="11"/>
      <c r="C924" s="11"/>
      <c r="D924" s="11"/>
      <c r="E924" s="11"/>
      <c r="F924" s="12"/>
      <c r="G924" s="12"/>
      <c r="H924" s="12"/>
      <c r="I924" s="11"/>
      <c r="J924" s="11"/>
      <c r="K924" s="11"/>
      <c r="L924" s="11"/>
      <c r="M924" s="12"/>
      <c r="N924" s="11"/>
      <c r="O924" s="12"/>
      <c r="P924" s="12"/>
      <c r="Q924" s="11"/>
      <c r="R924" s="15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5">
      <c r="A925" s="10"/>
      <c r="B925" s="11"/>
      <c r="C925" s="11"/>
      <c r="D925" s="11"/>
      <c r="E925" s="11"/>
      <c r="F925" s="12"/>
      <c r="G925" s="12"/>
      <c r="H925" s="12"/>
      <c r="I925" s="11"/>
      <c r="J925" s="11"/>
      <c r="K925" s="11"/>
      <c r="L925" s="11"/>
      <c r="M925" s="12"/>
      <c r="N925" s="11"/>
      <c r="O925" s="12"/>
      <c r="P925" s="12"/>
      <c r="Q925" s="11"/>
      <c r="R925" s="15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5">
      <c r="A926" s="10"/>
      <c r="B926" s="11"/>
      <c r="C926" s="11"/>
      <c r="D926" s="11"/>
      <c r="E926" s="11"/>
      <c r="F926" s="12"/>
      <c r="G926" s="12"/>
      <c r="H926" s="12"/>
      <c r="I926" s="11"/>
      <c r="J926" s="11"/>
      <c r="K926" s="11"/>
      <c r="L926" s="11"/>
      <c r="M926" s="12"/>
      <c r="N926" s="11"/>
      <c r="O926" s="12"/>
      <c r="P926" s="12"/>
      <c r="Q926" s="11"/>
      <c r="R926" s="15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5">
      <c r="A927" s="10"/>
      <c r="B927" s="11"/>
      <c r="C927" s="11"/>
      <c r="D927" s="11"/>
      <c r="E927" s="11"/>
      <c r="F927" s="12"/>
      <c r="G927" s="12"/>
      <c r="H927" s="12"/>
      <c r="I927" s="11"/>
      <c r="J927" s="11"/>
      <c r="K927" s="11"/>
      <c r="L927" s="11"/>
      <c r="M927" s="12"/>
      <c r="N927" s="11"/>
      <c r="O927" s="12"/>
      <c r="P927" s="12"/>
      <c r="Q927" s="11"/>
      <c r="R927" s="15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5">
      <c r="A928" s="10"/>
      <c r="B928" s="11"/>
      <c r="C928" s="11"/>
      <c r="D928" s="11"/>
      <c r="E928" s="11"/>
      <c r="F928" s="12"/>
      <c r="G928" s="12"/>
      <c r="H928" s="12"/>
      <c r="I928" s="11"/>
      <c r="J928" s="11"/>
      <c r="K928" s="11"/>
      <c r="L928" s="11"/>
      <c r="M928" s="12"/>
      <c r="N928" s="11"/>
      <c r="O928" s="12"/>
      <c r="P928" s="12"/>
      <c r="Q928" s="11"/>
      <c r="R928" s="15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5">
      <c r="A929" s="10"/>
      <c r="B929" s="11"/>
      <c r="C929" s="11"/>
      <c r="D929" s="11"/>
      <c r="E929" s="11"/>
      <c r="F929" s="12"/>
      <c r="G929" s="12"/>
      <c r="H929" s="12"/>
      <c r="I929" s="11"/>
      <c r="J929" s="11"/>
      <c r="K929" s="11"/>
      <c r="L929" s="11"/>
      <c r="M929" s="12"/>
      <c r="N929" s="11"/>
      <c r="O929" s="12"/>
      <c r="P929" s="12"/>
      <c r="Q929" s="11"/>
      <c r="R929" s="15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5">
      <c r="A930" s="10"/>
      <c r="B930" s="11"/>
      <c r="C930" s="11"/>
      <c r="D930" s="11"/>
      <c r="E930" s="11"/>
      <c r="F930" s="12"/>
      <c r="G930" s="12"/>
      <c r="H930" s="12"/>
      <c r="I930" s="11"/>
      <c r="J930" s="11"/>
      <c r="K930" s="11"/>
      <c r="L930" s="11"/>
      <c r="M930" s="12"/>
      <c r="N930" s="11"/>
      <c r="O930" s="12"/>
      <c r="P930" s="12"/>
      <c r="Q930" s="11"/>
      <c r="R930" s="15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5">
      <c r="A931" s="10"/>
      <c r="B931" s="11"/>
      <c r="C931" s="11"/>
      <c r="D931" s="11"/>
      <c r="E931" s="11"/>
      <c r="F931" s="12"/>
      <c r="G931" s="12"/>
      <c r="H931" s="12"/>
      <c r="I931" s="11"/>
      <c r="J931" s="11"/>
      <c r="K931" s="11"/>
      <c r="L931" s="11"/>
      <c r="M931" s="12"/>
      <c r="N931" s="11"/>
      <c r="O931" s="12"/>
      <c r="P931" s="12"/>
      <c r="Q931" s="11"/>
      <c r="R931" s="15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5">
      <c r="A932" s="10"/>
      <c r="B932" s="11"/>
      <c r="C932" s="11"/>
      <c r="D932" s="11"/>
      <c r="E932" s="11"/>
      <c r="F932" s="12"/>
      <c r="G932" s="12"/>
      <c r="H932" s="12"/>
      <c r="I932" s="11"/>
      <c r="J932" s="11"/>
      <c r="K932" s="11"/>
      <c r="L932" s="11"/>
      <c r="M932" s="12"/>
      <c r="N932" s="11"/>
      <c r="O932" s="12"/>
      <c r="P932" s="12"/>
      <c r="Q932" s="11"/>
      <c r="R932" s="15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5">
      <c r="A933" s="10"/>
      <c r="B933" s="11"/>
      <c r="C933" s="11"/>
      <c r="D933" s="11"/>
      <c r="E933" s="11"/>
      <c r="F933" s="12"/>
      <c r="G933" s="12"/>
      <c r="H933" s="12"/>
      <c r="I933" s="11"/>
      <c r="J933" s="11"/>
      <c r="K933" s="11"/>
      <c r="L933" s="11"/>
      <c r="M933" s="12"/>
      <c r="N933" s="11"/>
      <c r="O933" s="12"/>
      <c r="P933" s="12"/>
      <c r="Q933" s="11"/>
      <c r="R933" s="15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5">
      <c r="A934" s="10"/>
      <c r="B934" s="11"/>
      <c r="C934" s="11"/>
      <c r="D934" s="11"/>
      <c r="E934" s="11"/>
      <c r="F934" s="12"/>
      <c r="G934" s="12"/>
      <c r="H934" s="12"/>
      <c r="I934" s="11"/>
      <c r="J934" s="11"/>
      <c r="K934" s="11"/>
      <c r="L934" s="11"/>
      <c r="M934" s="12"/>
      <c r="N934" s="11"/>
      <c r="O934" s="12"/>
      <c r="P934" s="12"/>
      <c r="Q934" s="11"/>
      <c r="R934" s="15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5">
      <c r="A935" s="10"/>
      <c r="B935" s="11"/>
      <c r="C935" s="11"/>
      <c r="D935" s="11"/>
      <c r="E935" s="11"/>
      <c r="F935" s="12"/>
      <c r="G935" s="12"/>
      <c r="H935" s="12"/>
      <c r="I935" s="11"/>
      <c r="J935" s="11"/>
      <c r="K935" s="11"/>
      <c r="L935" s="11"/>
      <c r="M935" s="12"/>
      <c r="N935" s="11"/>
      <c r="O935" s="12"/>
      <c r="P935" s="12"/>
      <c r="Q935" s="11"/>
      <c r="R935" s="15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5">
      <c r="A936" s="10"/>
      <c r="B936" s="11"/>
      <c r="C936" s="11"/>
      <c r="D936" s="11"/>
      <c r="E936" s="11"/>
      <c r="F936" s="12"/>
      <c r="G936" s="12"/>
      <c r="H936" s="12"/>
      <c r="I936" s="11"/>
      <c r="J936" s="11"/>
      <c r="K936" s="11"/>
      <c r="L936" s="11"/>
      <c r="M936" s="12"/>
      <c r="N936" s="11"/>
      <c r="O936" s="12"/>
      <c r="P936" s="12"/>
      <c r="Q936" s="11"/>
      <c r="R936" s="15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5">
      <c r="A937" s="10"/>
      <c r="B937" s="11"/>
      <c r="C937" s="11"/>
      <c r="D937" s="11"/>
      <c r="E937" s="11"/>
      <c r="F937" s="12"/>
      <c r="G937" s="12"/>
      <c r="H937" s="12"/>
      <c r="I937" s="11"/>
      <c r="J937" s="11"/>
      <c r="K937" s="11"/>
      <c r="L937" s="11"/>
      <c r="M937" s="12"/>
      <c r="N937" s="11"/>
      <c r="O937" s="12"/>
      <c r="P937" s="12"/>
      <c r="Q937" s="11"/>
      <c r="R937" s="15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5">
      <c r="A938" s="10"/>
      <c r="B938" s="11"/>
      <c r="C938" s="11"/>
      <c r="D938" s="11"/>
      <c r="E938" s="11"/>
      <c r="F938" s="12"/>
      <c r="G938" s="12"/>
      <c r="H938" s="12"/>
      <c r="I938" s="11"/>
      <c r="J938" s="11"/>
      <c r="K938" s="11"/>
      <c r="L938" s="11"/>
      <c r="M938" s="12"/>
      <c r="N938" s="11"/>
      <c r="O938" s="12"/>
      <c r="P938" s="12"/>
      <c r="Q938" s="11"/>
      <c r="R938" s="15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5">
      <c r="A939" s="10"/>
      <c r="B939" s="11"/>
      <c r="C939" s="11"/>
      <c r="D939" s="11"/>
      <c r="E939" s="11"/>
      <c r="F939" s="12"/>
      <c r="G939" s="12"/>
      <c r="H939" s="12"/>
      <c r="I939" s="11"/>
      <c r="J939" s="11"/>
      <c r="K939" s="11"/>
      <c r="L939" s="11"/>
      <c r="M939" s="12"/>
      <c r="N939" s="11"/>
      <c r="O939" s="12"/>
      <c r="P939" s="12"/>
      <c r="Q939" s="11"/>
      <c r="R939" s="15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5">
      <c r="A940" s="10"/>
      <c r="B940" s="11"/>
      <c r="C940" s="11"/>
      <c r="D940" s="11"/>
      <c r="E940" s="11"/>
      <c r="F940" s="12"/>
      <c r="G940" s="12"/>
      <c r="H940" s="12"/>
      <c r="I940" s="11"/>
      <c r="J940" s="11"/>
      <c r="K940" s="11"/>
      <c r="L940" s="11"/>
      <c r="M940" s="12"/>
      <c r="N940" s="11"/>
      <c r="O940" s="12"/>
      <c r="P940" s="12"/>
      <c r="Q940" s="11"/>
      <c r="R940" s="15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5">
      <c r="A941" s="10"/>
      <c r="B941" s="11"/>
      <c r="C941" s="11"/>
      <c r="D941" s="11"/>
      <c r="E941" s="11"/>
      <c r="F941" s="12"/>
      <c r="G941" s="12"/>
      <c r="H941" s="12"/>
      <c r="I941" s="11"/>
      <c r="J941" s="11"/>
      <c r="K941" s="11"/>
      <c r="L941" s="11"/>
      <c r="M941" s="12"/>
      <c r="N941" s="11"/>
      <c r="O941" s="12"/>
      <c r="P941" s="12"/>
      <c r="Q941" s="11"/>
      <c r="R941" s="15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5">
      <c r="A942" s="10"/>
      <c r="B942" s="11"/>
      <c r="C942" s="11"/>
      <c r="D942" s="11"/>
      <c r="E942" s="11"/>
      <c r="F942" s="12"/>
      <c r="G942" s="12"/>
      <c r="H942" s="12"/>
      <c r="I942" s="11"/>
      <c r="J942" s="11"/>
      <c r="K942" s="11"/>
      <c r="L942" s="11"/>
      <c r="M942" s="12"/>
      <c r="N942" s="11"/>
      <c r="O942" s="12"/>
      <c r="P942" s="12"/>
      <c r="Q942" s="11"/>
      <c r="R942" s="15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5">
      <c r="A943" s="10"/>
      <c r="B943" s="11"/>
      <c r="C943" s="11"/>
      <c r="D943" s="11"/>
      <c r="E943" s="11"/>
      <c r="F943" s="12"/>
      <c r="G943" s="12"/>
      <c r="H943" s="12"/>
      <c r="I943" s="11"/>
      <c r="J943" s="11"/>
      <c r="K943" s="11"/>
      <c r="L943" s="11"/>
      <c r="M943" s="12"/>
      <c r="N943" s="11"/>
      <c r="O943" s="12"/>
      <c r="P943" s="12"/>
      <c r="Q943" s="11"/>
      <c r="R943" s="15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5">
      <c r="A944" s="10"/>
      <c r="B944" s="11"/>
      <c r="C944" s="11"/>
      <c r="D944" s="11"/>
      <c r="E944" s="11"/>
      <c r="F944" s="12"/>
      <c r="G944" s="12"/>
      <c r="H944" s="12"/>
      <c r="I944" s="11"/>
      <c r="J944" s="11"/>
      <c r="K944" s="11"/>
      <c r="L944" s="11"/>
      <c r="M944" s="12"/>
      <c r="N944" s="11"/>
      <c r="O944" s="12"/>
      <c r="P944" s="12"/>
      <c r="Q944" s="11"/>
      <c r="R944" s="15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5">
      <c r="A945" s="10"/>
      <c r="B945" s="11"/>
      <c r="C945" s="11"/>
      <c r="D945" s="11"/>
      <c r="E945" s="11"/>
      <c r="F945" s="12"/>
      <c r="G945" s="12"/>
      <c r="H945" s="12"/>
      <c r="I945" s="11"/>
      <c r="J945" s="11"/>
      <c r="K945" s="11"/>
      <c r="L945" s="11"/>
      <c r="M945" s="12"/>
      <c r="N945" s="11"/>
      <c r="O945" s="12"/>
      <c r="P945" s="12"/>
      <c r="Q945" s="11"/>
      <c r="R945" s="15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5">
      <c r="A946" s="10"/>
      <c r="B946" s="11"/>
      <c r="C946" s="11"/>
      <c r="D946" s="11"/>
      <c r="E946" s="11"/>
      <c r="F946" s="12"/>
      <c r="G946" s="12"/>
      <c r="H946" s="12"/>
      <c r="I946" s="11"/>
      <c r="J946" s="11"/>
      <c r="K946" s="11"/>
      <c r="L946" s="11"/>
      <c r="M946" s="12"/>
      <c r="N946" s="11"/>
      <c r="O946" s="12"/>
      <c r="P946" s="12"/>
      <c r="Q946" s="11"/>
      <c r="R946" s="15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5">
      <c r="A947" s="10"/>
      <c r="B947" s="11"/>
      <c r="C947" s="11"/>
      <c r="D947" s="11"/>
      <c r="E947" s="11"/>
      <c r="F947" s="12"/>
      <c r="G947" s="12"/>
      <c r="H947" s="12"/>
      <c r="I947" s="11"/>
      <c r="J947" s="11"/>
      <c r="K947" s="11"/>
      <c r="L947" s="11"/>
      <c r="M947" s="12"/>
      <c r="N947" s="11"/>
      <c r="O947" s="12"/>
      <c r="P947" s="12"/>
      <c r="Q947" s="11"/>
      <c r="R947" s="15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5">
      <c r="A948" s="10"/>
      <c r="B948" s="11"/>
      <c r="C948" s="11"/>
      <c r="D948" s="11"/>
      <c r="E948" s="11"/>
      <c r="F948" s="12"/>
      <c r="G948" s="12"/>
      <c r="H948" s="12"/>
      <c r="I948" s="11"/>
      <c r="J948" s="11"/>
      <c r="K948" s="11"/>
      <c r="L948" s="11"/>
      <c r="M948" s="12"/>
      <c r="N948" s="11"/>
      <c r="O948" s="12"/>
      <c r="P948" s="12"/>
      <c r="Q948" s="11"/>
      <c r="R948" s="15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5">
      <c r="A949" s="10"/>
      <c r="B949" s="11"/>
      <c r="C949" s="11"/>
      <c r="D949" s="11"/>
      <c r="E949" s="11"/>
      <c r="F949" s="12"/>
      <c r="G949" s="12"/>
      <c r="H949" s="12"/>
      <c r="I949" s="11"/>
      <c r="J949" s="11"/>
      <c r="K949" s="11"/>
      <c r="L949" s="11"/>
      <c r="M949" s="12"/>
      <c r="N949" s="11"/>
      <c r="O949" s="12"/>
      <c r="P949" s="12"/>
      <c r="Q949" s="11"/>
      <c r="R949" s="15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5">
      <c r="A950" s="10"/>
      <c r="B950" s="11"/>
      <c r="C950" s="11"/>
      <c r="D950" s="11"/>
      <c r="E950" s="11"/>
      <c r="F950" s="12"/>
      <c r="G950" s="12"/>
      <c r="H950" s="12"/>
      <c r="I950" s="11"/>
      <c r="J950" s="11"/>
      <c r="K950" s="11"/>
      <c r="L950" s="11"/>
      <c r="M950" s="12"/>
      <c r="N950" s="11"/>
      <c r="O950" s="12"/>
      <c r="P950" s="12"/>
      <c r="Q950" s="11"/>
      <c r="R950" s="15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5">
      <c r="A951" s="10"/>
      <c r="B951" s="11"/>
      <c r="C951" s="11"/>
      <c r="D951" s="11"/>
      <c r="E951" s="11"/>
      <c r="F951" s="12"/>
      <c r="G951" s="12"/>
      <c r="H951" s="12"/>
      <c r="I951" s="11"/>
      <c r="J951" s="11"/>
      <c r="K951" s="11"/>
      <c r="L951" s="11"/>
      <c r="M951" s="12"/>
      <c r="N951" s="11"/>
      <c r="O951" s="12"/>
      <c r="P951" s="12"/>
      <c r="Q951" s="11"/>
      <c r="R951" s="15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5">
      <c r="A952" s="10"/>
      <c r="B952" s="11"/>
      <c r="C952" s="11"/>
      <c r="D952" s="11"/>
      <c r="E952" s="11"/>
      <c r="F952" s="12"/>
      <c r="G952" s="12"/>
      <c r="H952" s="12"/>
      <c r="I952" s="11"/>
      <c r="J952" s="11"/>
      <c r="K952" s="11"/>
      <c r="L952" s="11"/>
      <c r="M952" s="12"/>
      <c r="N952" s="11"/>
      <c r="O952" s="12"/>
      <c r="P952" s="12"/>
      <c r="Q952" s="11"/>
      <c r="R952" s="15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5">
      <c r="A953" s="10"/>
      <c r="B953" s="11"/>
      <c r="C953" s="11"/>
      <c r="D953" s="11"/>
      <c r="E953" s="11"/>
      <c r="F953" s="12"/>
      <c r="G953" s="12"/>
      <c r="H953" s="12"/>
      <c r="I953" s="11"/>
      <c r="J953" s="11"/>
      <c r="K953" s="11"/>
      <c r="L953" s="11"/>
      <c r="M953" s="12"/>
      <c r="N953" s="11"/>
      <c r="O953" s="12"/>
      <c r="P953" s="12"/>
      <c r="Q953" s="11"/>
      <c r="R953" s="15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5">
      <c r="A954" s="10"/>
      <c r="B954" s="11"/>
      <c r="C954" s="11"/>
      <c r="D954" s="11"/>
      <c r="E954" s="11"/>
      <c r="F954" s="12"/>
      <c r="G954" s="12"/>
      <c r="H954" s="12"/>
      <c r="I954" s="11"/>
      <c r="J954" s="11"/>
      <c r="K954" s="11"/>
      <c r="L954" s="11"/>
      <c r="M954" s="12"/>
      <c r="N954" s="11"/>
      <c r="O954" s="12"/>
      <c r="P954" s="12"/>
      <c r="Q954" s="11"/>
      <c r="R954" s="15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5">
      <c r="A955" s="10"/>
      <c r="B955" s="11"/>
      <c r="C955" s="11"/>
      <c r="D955" s="11"/>
      <c r="E955" s="11"/>
      <c r="F955" s="12"/>
      <c r="G955" s="12"/>
      <c r="H955" s="12"/>
      <c r="I955" s="11"/>
      <c r="J955" s="11"/>
      <c r="K955" s="11"/>
      <c r="L955" s="11"/>
      <c r="M955" s="12"/>
      <c r="N955" s="11"/>
      <c r="O955" s="12"/>
      <c r="P955" s="12"/>
      <c r="Q955" s="11"/>
      <c r="R955" s="15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5">
      <c r="A956" s="10"/>
      <c r="B956" s="11"/>
      <c r="C956" s="11"/>
      <c r="D956" s="11"/>
      <c r="E956" s="11"/>
      <c r="F956" s="12"/>
      <c r="G956" s="12"/>
      <c r="H956" s="12"/>
      <c r="I956" s="11"/>
      <c r="J956" s="11"/>
      <c r="K956" s="11"/>
      <c r="L956" s="11"/>
      <c r="M956" s="12"/>
      <c r="N956" s="11"/>
      <c r="O956" s="12"/>
      <c r="P956" s="12"/>
      <c r="Q956" s="11"/>
      <c r="R956" s="15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5">
      <c r="A957" s="10"/>
      <c r="B957" s="11"/>
      <c r="C957" s="11"/>
      <c r="D957" s="11"/>
      <c r="E957" s="11"/>
      <c r="F957" s="12"/>
      <c r="G957" s="12"/>
      <c r="H957" s="12"/>
      <c r="I957" s="11"/>
      <c r="J957" s="11"/>
      <c r="K957" s="11"/>
      <c r="L957" s="11"/>
      <c r="M957" s="12"/>
      <c r="N957" s="11"/>
      <c r="O957" s="12"/>
      <c r="P957" s="12"/>
      <c r="Q957" s="11"/>
      <c r="R957" s="15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5">
      <c r="A958" s="10"/>
      <c r="B958" s="11"/>
      <c r="C958" s="11"/>
      <c r="D958" s="11"/>
      <c r="E958" s="11"/>
      <c r="F958" s="12"/>
      <c r="G958" s="12"/>
      <c r="H958" s="12"/>
      <c r="I958" s="11"/>
      <c r="J958" s="11"/>
      <c r="K958" s="11"/>
      <c r="L958" s="11"/>
      <c r="M958" s="12"/>
      <c r="N958" s="11"/>
      <c r="O958" s="12"/>
      <c r="P958" s="12"/>
      <c r="Q958" s="11"/>
      <c r="R958" s="15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5">
      <c r="A959" s="10"/>
      <c r="B959" s="11"/>
      <c r="C959" s="11"/>
      <c r="D959" s="11"/>
      <c r="E959" s="11"/>
      <c r="F959" s="12"/>
      <c r="G959" s="12"/>
      <c r="H959" s="12"/>
      <c r="I959" s="11"/>
      <c r="J959" s="11"/>
      <c r="K959" s="11"/>
      <c r="L959" s="11"/>
      <c r="M959" s="12"/>
      <c r="N959" s="11"/>
      <c r="O959" s="12"/>
      <c r="P959" s="12"/>
      <c r="Q959" s="11"/>
      <c r="R959" s="15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5">
      <c r="A960" s="10"/>
      <c r="B960" s="11"/>
      <c r="C960" s="11"/>
      <c r="D960" s="11"/>
      <c r="E960" s="11"/>
      <c r="F960" s="12"/>
      <c r="G960" s="12"/>
      <c r="H960" s="12"/>
      <c r="I960" s="11"/>
      <c r="J960" s="11"/>
      <c r="K960" s="11"/>
      <c r="L960" s="11"/>
      <c r="M960" s="12"/>
      <c r="N960" s="11"/>
      <c r="O960" s="12"/>
      <c r="P960" s="12"/>
      <c r="Q960" s="11"/>
      <c r="R960" s="15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5">
      <c r="A961" s="10"/>
      <c r="B961" s="11"/>
      <c r="C961" s="11"/>
      <c r="D961" s="11"/>
      <c r="E961" s="11"/>
      <c r="F961" s="12"/>
      <c r="G961" s="12"/>
      <c r="H961" s="12"/>
      <c r="I961" s="11"/>
      <c r="J961" s="11"/>
      <c r="K961" s="11"/>
      <c r="L961" s="11"/>
      <c r="M961" s="12"/>
      <c r="N961" s="11"/>
      <c r="O961" s="12"/>
      <c r="P961" s="12"/>
      <c r="Q961" s="11"/>
      <c r="R961" s="15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5">
      <c r="A962" s="10"/>
      <c r="B962" s="11"/>
      <c r="C962" s="11"/>
      <c r="D962" s="11"/>
      <c r="E962" s="11"/>
      <c r="F962" s="12"/>
      <c r="G962" s="12"/>
      <c r="H962" s="12"/>
      <c r="I962" s="11"/>
      <c r="J962" s="11"/>
      <c r="K962" s="11"/>
      <c r="L962" s="11"/>
      <c r="M962" s="12"/>
      <c r="N962" s="11"/>
      <c r="O962" s="12"/>
      <c r="P962" s="12"/>
      <c r="Q962" s="11"/>
      <c r="R962" s="15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5">
      <c r="A963" s="10"/>
      <c r="B963" s="11"/>
      <c r="C963" s="11"/>
      <c r="D963" s="11"/>
      <c r="E963" s="11"/>
      <c r="F963" s="12"/>
      <c r="G963" s="12"/>
      <c r="H963" s="12"/>
      <c r="I963" s="11"/>
      <c r="J963" s="11"/>
      <c r="K963" s="11"/>
      <c r="L963" s="11"/>
      <c r="M963" s="12"/>
      <c r="N963" s="11"/>
      <c r="O963" s="12"/>
      <c r="P963" s="12"/>
      <c r="Q963" s="11"/>
      <c r="R963" s="15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5">
      <c r="A964" s="10"/>
      <c r="B964" s="11"/>
      <c r="C964" s="11"/>
      <c r="D964" s="11"/>
      <c r="E964" s="11"/>
      <c r="F964" s="12"/>
      <c r="G964" s="12"/>
      <c r="H964" s="12"/>
      <c r="I964" s="11"/>
      <c r="J964" s="11"/>
      <c r="K964" s="11"/>
      <c r="L964" s="11"/>
      <c r="M964" s="12"/>
      <c r="N964" s="11"/>
      <c r="O964" s="12"/>
      <c r="P964" s="12"/>
      <c r="Q964" s="11"/>
      <c r="R964" s="15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5">
      <c r="A965" s="10"/>
      <c r="B965" s="11"/>
      <c r="C965" s="11"/>
      <c r="D965" s="11"/>
      <c r="E965" s="11"/>
      <c r="F965" s="12"/>
      <c r="G965" s="12"/>
      <c r="H965" s="12"/>
      <c r="I965" s="11"/>
      <c r="J965" s="11"/>
      <c r="K965" s="11"/>
      <c r="L965" s="11"/>
      <c r="M965" s="12"/>
      <c r="N965" s="11"/>
      <c r="O965" s="12"/>
      <c r="P965" s="12"/>
      <c r="Q965" s="11"/>
      <c r="R965" s="15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5">
      <c r="A966" s="10"/>
      <c r="B966" s="11"/>
      <c r="C966" s="11"/>
      <c r="D966" s="11"/>
      <c r="E966" s="11"/>
      <c r="F966" s="12"/>
      <c r="G966" s="12"/>
      <c r="H966" s="12"/>
      <c r="I966" s="11"/>
      <c r="J966" s="11"/>
      <c r="K966" s="11"/>
      <c r="L966" s="11"/>
      <c r="M966" s="12"/>
      <c r="N966" s="11"/>
      <c r="O966" s="12"/>
      <c r="P966" s="12"/>
      <c r="Q966" s="11"/>
      <c r="R966" s="15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5">
      <c r="A967" s="10"/>
      <c r="B967" s="11"/>
      <c r="C967" s="11"/>
      <c r="D967" s="11"/>
      <c r="E967" s="11"/>
      <c r="F967" s="12"/>
      <c r="G967" s="12"/>
      <c r="H967" s="12"/>
      <c r="I967" s="11"/>
      <c r="J967" s="11"/>
      <c r="K967" s="11"/>
      <c r="L967" s="11"/>
      <c r="M967" s="12"/>
      <c r="N967" s="11"/>
      <c r="O967" s="12"/>
      <c r="P967" s="12"/>
      <c r="Q967" s="11"/>
      <c r="R967" s="15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5">
      <c r="A968" s="10"/>
      <c r="B968" s="11"/>
      <c r="C968" s="11"/>
      <c r="D968" s="11"/>
      <c r="E968" s="11"/>
      <c r="F968" s="12"/>
      <c r="G968" s="12"/>
      <c r="H968" s="12"/>
      <c r="I968" s="11"/>
      <c r="J968" s="11"/>
      <c r="K968" s="11"/>
      <c r="L968" s="11"/>
      <c r="M968" s="12"/>
      <c r="N968" s="11"/>
      <c r="O968" s="12"/>
      <c r="P968" s="12"/>
      <c r="Q968" s="11"/>
      <c r="R968" s="15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5">
      <c r="A969" s="10"/>
      <c r="B969" s="11"/>
      <c r="C969" s="11"/>
      <c r="D969" s="11"/>
      <c r="E969" s="11"/>
      <c r="F969" s="12"/>
      <c r="G969" s="12"/>
      <c r="H969" s="12"/>
      <c r="I969" s="11"/>
      <c r="J969" s="11"/>
      <c r="K969" s="11"/>
      <c r="L969" s="11"/>
      <c r="M969" s="12"/>
      <c r="N969" s="11"/>
      <c r="O969" s="12"/>
      <c r="P969" s="12"/>
      <c r="Q969" s="11"/>
      <c r="R969" s="15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5">
      <c r="A970" s="10"/>
      <c r="B970" s="11"/>
      <c r="C970" s="11"/>
      <c r="D970" s="11"/>
      <c r="E970" s="11"/>
      <c r="F970" s="12"/>
      <c r="G970" s="12"/>
      <c r="H970" s="12"/>
      <c r="I970" s="11"/>
      <c r="J970" s="11"/>
      <c r="K970" s="11"/>
      <c r="L970" s="11"/>
      <c r="M970" s="12"/>
      <c r="N970" s="11"/>
      <c r="O970" s="12"/>
      <c r="P970" s="12"/>
      <c r="Q970" s="11"/>
      <c r="R970" s="15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5">
      <c r="A971" s="10"/>
      <c r="B971" s="11"/>
      <c r="C971" s="11"/>
      <c r="D971" s="11"/>
      <c r="E971" s="11"/>
      <c r="F971" s="12"/>
      <c r="G971" s="12"/>
      <c r="H971" s="12"/>
      <c r="I971" s="11"/>
      <c r="J971" s="11"/>
      <c r="K971" s="11"/>
      <c r="L971" s="11"/>
      <c r="M971" s="12"/>
      <c r="N971" s="11"/>
      <c r="O971" s="12"/>
      <c r="P971" s="12"/>
      <c r="Q971" s="11"/>
      <c r="R971" s="15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5">
      <c r="A972" s="10"/>
      <c r="B972" s="11"/>
      <c r="C972" s="11"/>
      <c r="D972" s="11"/>
      <c r="E972" s="11"/>
      <c r="F972" s="12"/>
      <c r="G972" s="12"/>
      <c r="H972" s="12"/>
      <c r="I972" s="11"/>
      <c r="J972" s="11"/>
      <c r="K972" s="11"/>
      <c r="L972" s="11"/>
      <c r="M972" s="12"/>
      <c r="N972" s="11"/>
      <c r="O972" s="12"/>
      <c r="P972" s="12"/>
      <c r="Q972" s="11"/>
      <c r="R972" s="15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5">
      <c r="A973" s="10"/>
      <c r="B973" s="11"/>
      <c r="C973" s="11"/>
      <c r="D973" s="11"/>
      <c r="E973" s="11"/>
      <c r="F973" s="12"/>
      <c r="G973" s="12"/>
      <c r="H973" s="12"/>
      <c r="I973" s="11"/>
      <c r="J973" s="11"/>
      <c r="K973" s="11"/>
      <c r="L973" s="11"/>
      <c r="M973" s="12"/>
      <c r="N973" s="11"/>
      <c r="O973" s="12"/>
      <c r="P973" s="12"/>
      <c r="Q973" s="11"/>
      <c r="R973" s="15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5">
      <c r="A974" s="10"/>
      <c r="B974" s="11"/>
      <c r="C974" s="11"/>
      <c r="D974" s="11"/>
      <c r="E974" s="11"/>
      <c r="F974" s="12"/>
      <c r="G974" s="12"/>
      <c r="H974" s="12"/>
      <c r="I974" s="11"/>
      <c r="J974" s="11"/>
      <c r="K974" s="11"/>
      <c r="L974" s="11"/>
      <c r="M974" s="12"/>
      <c r="N974" s="11"/>
      <c r="O974" s="12"/>
      <c r="P974" s="12"/>
      <c r="Q974" s="11"/>
      <c r="R974" s="15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5">
      <c r="A975" s="10"/>
      <c r="B975" s="11"/>
      <c r="C975" s="11"/>
      <c r="D975" s="11"/>
      <c r="E975" s="11"/>
      <c r="F975" s="12"/>
      <c r="G975" s="12"/>
      <c r="H975" s="12"/>
      <c r="I975" s="11"/>
      <c r="J975" s="11"/>
      <c r="K975" s="11"/>
      <c r="L975" s="11"/>
      <c r="M975" s="12"/>
      <c r="N975" s="11"/>
      <c r="O975" s="12"/>
      <c r="P975" s="12"/>
      <c r="Q975" s="11"/>
      <c r="R975" s="15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5">
      <c r="A976" s="10"/>
      <c r="B976" s="11"/>
      <c r="C976" s="11"/>
      <c r="D976" s="11"/>
      <c r="E976" s="11"/>
      <c r="F976" s="12"/>
      <c r="G976" s="12"/>
      <c r="H976" s="12"/>
      <c r="I976" s="11"/>
      <c r="J976" s="11"/>
      <c r="K976" s="11"/>
      <c r="L976" s="11"/>
      <c r="M976" s="12"/>
      <c r="N976" s="11"/>
      <c r="O976" s="12"/>
      <c r="P976" s="12"/>
      <c r="Q976" s="11"/>
      <c r="R976" s="15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5">
      <c r="A977" s="10"/>
      <c r="B977" s="11"/>
      <c r="C977" s="11"/>
      <c r="D977" s="11"/>
      <c r="E977" s="11"/>
      <c r="F977" s="12"/>
      <c r="G977" s="12"/>
      <c r="H977" s="12"/>
      <c r="I977" s="11"/>
      <c r="J977" s="11"/>
      <c r="K977" s="11"/>
      <c r="L977" s="11"/>
      <c r="M977" s="12"/>
      <c r="N977" s="11"/>
      <c r="O977" s="12"/>
      <c r="P977" s="12"/>
      <c r="Q977" s="11"/>
      <c r="R977" s="15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5">
      <c r="A978" s="10"/>
      <c r="B978" s="11"/>
      <c r="C978" s="11"/>
      <c r="D978" s="11"/>
      <c r="E978" s="11"/>
      <c r="F978" s="12"/>
      <c r="G978" s="12"/>
      <c r="H978" s="12"/>
      <c r="I978" s="11"/>
      <c r="J978" s="11"/>
      <c r="K978" s="11"/>
      <c r="L978" s="11"/>
      <c r="M978" s="12"/>
      <c r="N978" s="11"/>
      <c r="O978" s="12"/>
      <c r="P978" s="12"/>
      <c r="Q978" s="11"/>
      <c r="R978" s="15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5">
      <c r="A979" s="10"/>
      <c r="B979" s="11"/>
      <c r="C979" s="11"/>
      <c r="D979" s="11"/>
      <c r="E979" s="11"/>
      <c r="F979" s="12"/>
      <c r="G979" s="12"/>
      <c r="H979" s="12"/>
      <c r="I979" s="11"/>
      <c r="J979" s="11"/>
      <c r="K979" s="11"/>
      <c r="L979" s="11"/>
      <c r="M979" s="12"/>
      <c r="N979" s="11"/>
      <c r="O979" s="12"/>
      <c r="P979" s="12"/>
      <c r="Q979" s="11"/>
      <c r="R979" s="15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5">
      <c r="A980" s="10"/>
      <c r="B980" s="11"/>
      <c r="C980" s="11"/>
      <c r="D980" s="11"/>
      <c r="E980" s="11"/>
      <c r="F980" s="12"/>
      <c r="G980" s="12"/>
      <c r="H980" s="12"/>
      <c r="I980" s="11"/>
      <c r="J980" s="11"/>
      <c r="K980" s="11"/>
      <c r="L980" s="11"/>
      <c r="M980" s="12"/>
      <c r="N980" s="11"/>
      <c r="O980" s="12"/>
      <c r="P980" s="12"/>
      <c r="Q980" s="11"/>
      <c r="R980" s="15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5">
      <c r="A981" s="10"/>
      <c r="B981" s="11"/>
      <c r="C981" s="11"/>
      <c r="D981" s="11"/>
      <c r="E981" s="11"/>
      <c r="F981" s="12"/>
      <c r="G981" s="12"/>
      <c r="H981" s="12"/>
      <c r="I981" s="11"/>
      <c r="J981" s="11"/>
      <c r="K981" s="11"/>
      <c r="L981" s="11"/>
      <c r="M981" s="12"/>
      <c r="N981" s="11"/>
      <c r="O981" s="12"/>
      <c r="P981" s="12"/>
      <c r="Q981" s="11"/>
      <c r="R981" s="15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5">
      <c r="A982" s="10"/>
      <c r="B982" s="11"/>
      <c r="C982" s="11"/>
      <c r="D982" s="11"/>
      <c r="E982" s="11"/>
      <c r="F982" s="12"/>
      <c r="G982" s="12"/>
      <c r="H982" s="12"/>
      <c r="I982" s="11"/>
      <c r="J982" s="11"/>
      <c r="K982" s="11"/>
      <c r="L982" s="11"/>
      <c r="M982" s="12"/>
      <c r="N982" s="11"/>
      <c r="O982" s="12"/>
      <c r="P982" s="12"/>
      <c r="Q982" s="11"/>
      <c r="R982" s="15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5">
      <c r="A983" s="10"/>
      <c r="B983" s="11"/>
      <c r="C983" s="11"/>
      <c r="D983" s="11"/>
      <c r="E983" s="11"/>
      <c r="F983" s="12"/>
      <c r="G983" s="12"/>
      <c r="H983" s="12"/>
      <c r="I983" s="11"/>
      <c r="J983" s="11"/>
      <c r="K983" s="11"/>
      <c r="L983" s="11"/>
      <c r="M983" s="12"/>
      <c r="N983" s="11"/>
      <c r="O983" s="12"/>
      <c r="P983" s="12"/>
      <c r="Q983" s="11"/>
      <c r="R983" s="15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5">
      <c r="A984" s="10"/>
      <c r="B984" s="11"/>
      <c r="C984" s="11"/>
      <c r="D984" s="11"/>
      <c r="E984" s="11"/>
      <c r="F984" s="12"/>
      <c r="G984" s="12"/>
      <c r="H984" s="12"/>
      <c r="I984" s="11"/>
      <c r="J984" s="11"/>
      <c r="K984" s="11"/>
      <c r="L984" s="11"/>
      <c r="M984" s="12"/>
      <c r="N984" s="11"/>
      <c r="O984" s="12"/>
      <c r="P984" s="12"/>
      <c r="Q984" s="11"/>
      <c r="R984" s="15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5">
      <c r="A985" s="10"/>
      <c r="B985" s="11"/>
      <c r="C985" s="11"/>
      <c r="D985" s="11"/>
      <c r="E985" s="11"/>
      <c r="F985" s="12"/>
      <c r="G985" s="12"/>
      <c r="H985" s="12"/>
      <c r="I985" s="11"/>
      <c r="J985" s="11"/>
      <c r="K985" s="11"/>
      <c r="L985" s="11"/>
      <c r="M985" s="12"/>
      <c r="N985" s="11"/>
      <c r="O985" s="12"/>
      <c r="P985" s="12"/>
      <c r="Q985" s="11"/>
      <c r="R985" s="15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5">
      <c r="A986" s="10"/>
      <c r="B986" s="11"/>
      <c r="C986" s="11"/>
      <c r="D986" s="11"/>
      <c r="E986" s="11"/>
      <c r="F986" s="12"/>
      <c r="G986" s="12"/>
      <c r="H986" s="12"/>
      <c r="I986" s="11"/>
      <c r="J986" s="11"/>
      <c r="K986" s="11"/>
      <c r="L986" s="11"/>
      <c r="M986" s="12"/>
      <c r="N986" s="11"/>
      <c r="O986" s="12"/>
      <c r="P986" s="12"/>
      <c r="Q986" s="11"/>
      <c r="R986" s="15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5">
      <c r="A987" s="10"/>
      <c r="B987" s="11"/>
      <c r="C987" s="11"/>
      <c r="D987" s="11"/>
      <c r="E987" s="11"/>
      <c r="F987" s="12"/>
      <c r="G987" s="12"/>
      <c r="H987" s="12"/>
      <c r="I987" s="11"/>
      <c r="J987" s="11"/>
      <c r="K987" s="11"/>
      <c r="L987" s="11"/>
      <c r="M987" s="12"/>
      <c r="N987" s="11"/>
      <c r="O987" s="12"/>
      <c r="P987" s="12"/>
      <c r="Q987" s="11"/>
      <c r="R987" s="15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5">
      <c r="A988" s="10"/>
      <c r="B988" s="11"/>
      <c r="C988" s="11"/>
      <c r="D988" s="11"/>
      <c r="E988" s="11"/>
      <c r="F988" s="12"/>
      <c r="G988" s="12"/>
      <c r="H988" s="12"/>
      <c r="I988" s="11"/>
      <c r="J988" s="11"/>
      <c r="K988" s="11"/>
      <c r="L988" s="11"/>
      <c r="M988" s="12"/>
      <c r="N988" s="11"/>
      <c r="O988" s="12"/>
      <c r="P988" s="12"/>
      <c r="Q988" s="11"/>
      <c r="R988" s="15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5">
      <c r="A989" s="10"/>
      <c r="B989" s="11"/>
      <c r="C989" s="11"/>
      <c r="D989" s="11"/>
      <c r="E989" s="11"/>
      <c r="F989" s="12"/>
      <c r="G989" s="12"/>
      <c r="H989" s="12"/>
      <c r="I989" s="11"/>
      <c r="J989" s="11"/>
      <c r="K989" s="11"/>
      <c r="L989" s="11"/>
      <c r="M989" s="12"/>
      <c r="N989" s="11"/>
      <c r="O989" s="12"/>
      <c r="P989" s="12"/>
      <c r="Q989" s="11"/>
      <c r="R989" s="15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5">
      <c r="A990" s="10"/>
      <c r="B990" s="11"/>
      <c r="C990" s="11"/>
      <c r="D990" s="11"/>
      <c r="E990" s="11"/>
      <c r="F990" s="12"/>
      <c r="G990" s="12"/>
      <c r="H990" s="12"/>
      <c r="I990" s="11"/>
      <c r="J990" s="11"/>
      <c r="K990" s="11"/>
      <c r="L990" s="11"/>
      <c r="M990" s="12"/>
      <c r="N990" s="11"/>
      <c r="O990" s="12"/>
      <c r="P990" s="12"/>
      <c r="Q990" s="11"/>
      <c r="R990" s="15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5">
      <c r="A991" s="10"/>
      <c r="B991" s="11"/>
      <c r="C991" s="11"/>
      <c r="D991" s="11"/>
      <c r="E991" s="11"/>
      <c r="F991" s="12"/>
      <c r="G991" s="12"/>
      <c r="H991" s="12"/>
      <c r="I991" s="11"/>
      <c r="J991" s="11"/>
      <c r="K991" s="11"/>
      <c r="L991" s="11"/>
      <c r="M991" s="12"/>
      <c r="N991" s="11"/>
      <c r="O991" s="12"/>
      <c r="P991" s="12"/>
      <c r="Q991" s="11"/>
      <c r="R991" s="15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5">
      <c r="A992" s="10"/>
      <c r="B992" s="11"/>
      <c r="C992" s="11"/>
      <c r="D992" s="11"/>
      <c r="E992" s="11"/>
      <c r="F992" s="12"/>
      <c r="G992" s="12"/>
      <c r="H992" s="12"/>
      <c r="I992" s="11"/>
      <c r="J992" s="11"/>
      <c r="K992" s="11"/>
      <c r="L992" s="11"/>
      <c r="M992" s="12"/>
      <c r="N992" s="11"/>
      <c r="O992" s="12"/>
      <c r="P992" s="12"/>
      <c r="Q992" s="11"/>
      <c r="R992" s="15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5">
      <c r="A993" s="10"/>
      <c r="B993" s="11"/>
      <c r="C993" s="11"/>
      <c r="D993" s="11"/>
      <c r="E993" s="11"/>
      <c r="F993" s="12"/>
      <c r="G993" s="12"/>
      <c r="H993" s="12"/>
      <c r="I993" s="11"/>
      <c r="J993" s="11"/>
      <c r="K993" s="11"/>
      <c r="L993" s="11"/>
      <c r="M993" s="12"/>
      <c r="N993" s="11"/>
      <c r="O993" s="12"/>
      <c r="P993" s="12"/>
      <c r="Q993" s="11"/>
      <c r="R993" s="15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5">
      <c r="A994" s="10"/>
      <c r="B994" s="11"/>
      <c r="C994" s="11"/>
      <c r="D994" s="11"/>
      <c r="E994" s="11"/>
      <c r="F994" s="12"/>
      <c r="G994" s="12"/>
      <c r="H994" s="12"/>
      <c r="I994" s="11"/>
      <c r="J994" s="11"/>
      <c r="K994" s="11"/>
      <c r="L994" s="11"/>
      <c r="M994" s="12"/>
      <c r="N994" s="11"/>
      <c r="O994" s="12"/>
      <c r="P994" s="12"/>
      <c r="Q994" s="11"/>
      <c r="R994" s="15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5">
      <c r="A995" s="10"/>
      <c r="B995" s="11"/>
      <c r="C995" s="11"/>
      <c r="D995" s="11"/>
      <c r="E995" s="11"/>
      <c r="F995" s="12"/>
      <c r="G995" s="12"/>
      <c r="H995" s="12"/>
      <c r="I995" s="11"/>
      <c r="J995" s="11"/>
      <c r="K995" s="11"/>
      <c r="L995" s="11"/>
      <c r="M995" s="12"/>
      <c r="N995" s="11"/>
      <c r="O995" s="12"/>
      <c r="P995" s="12"/>
      <c r="Q995" s="11"/>
      <c r="R995" s="15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5">
      <c r="A996" s="10"/>
      <c r="B996" s="11"/>
      <c r="C996" s="11"/>
      <c r="D996" s="11"/>
      <c r="E996" s="11"/>
      <c r="F996" s="12"/>
      <c r="G996" s="12"/>
      <c r="H996" s="12"/>
      <c r="I996" s="11"/>
      <c r="J996" s="11"/>
      <c r="K996" s="11"/>
      <c r="L996" s="11"/>
      <c r="M996" s="12"/>
      <c r="N996" s="11"/>
      <c r="O996" s="12"/>
      <c r="P996" s="12"/>
      <c r="Q996" s="11"/>
      <c r="R996" s="15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5">
      <c r="A997" s="10"/>
      <c r="B997" s="11"/>
      <c r="C997" s="11"/>
      <c r="D997" s="11"/>
      <c r="E997" s="11"/>
      <c r="F997" s="12"/>
      <c r="G997" s="12"/>
      <c r="H997" s="12"/>
      <c r="I997" s="11"/>
      <c r="J997" s="11"/>
      <c r="K997" s="11"/>
      <c r="L997" s="11"/>
      <c r="M997" s="12"/>
      <c r="N997" s="11"/>
      <c r="O997" s="12"/>
      <c r="P997" s="12"/>
      <c r="Q997" s="11"/>
      <c r="R997" s="15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5">
      <c r="A998" s="10"/>
      <c r="B998" s="11"/>
      <c r="C998" s="11"/>
      <c r="D998" s="11"/>
      <c r="E998" s="11"/>
      <c r="F998" s="12"/>
      <c r="G998" s="12"/>
      <c r="H998" s="12"/>
      <c r="I998" s="11"/>
      <c r="J998" s="11"/>
      <c r="K998" s="11"/>
      <c r="L998" s="11"/>
      <c r="M998" s="12"/>
      <c r="N998" s="11"/>
      <c r="O998" s="12"/>
      <c r="P998" s="12"/>
      <c r="Q998" s="11"/>
      <c r="R998" s="15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5">
      <c r="A999" s="10"/>
      <c r="B999" s="11"/>
      <c r="C999" s="11"/>
      <c r="D999" s="11"/>
      <c r="E999" s="11"/>
      <c r="F999" s="12"/>
      <c r="G999" s="12"/>
      <c r="H999" s="12"/>
      <c r="I999" s="11"/>
      <c r="J999" s="11"/>
      <c r="K999" s="11"/>
      <c r="L999" s="11"/>
      <c r="M999" s="12"/>
      <c r="N999" s="11"/>
      <c r="O999" s="12"/>
      <c r="P999" s="12"/>
      <c r="Q999" s="11"/>
      <c r="R999" s="15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5">
      <c r="A1000" s="10"/>
      <c r="B1000" s="11"/>
      <c r="C1000" s="11"/>
      <c r="D1000" s="11"/>
      <c r="E1000" s="11"/>
      <c r="F1000" s="12"/>
      <c r="G1000" s="12"/>
      <c r="H1000" s="12"/>
      <c r="I1000" s="11"/>
      <c r="J1000" s="11"/>
      <c r="K1000" s="11"/>
      <c r="L1000" s="11"/>
      <c r="M1000" s="12"/>
      <c r="N1000" s="11"/>
      <c r="O1000" s="12"/>
      <c r="P1000" s="12"/>
      <c r="Q1000" s="11"/>
      <c r="R1000" s="15"/>
      <c r="S1000" s="10"/>
      <c r="T1000" s="10"/>
      <c r="U1000" s="10"/>
      <c r="V1000" s="10"/>
      <c r="W1000" s="10"/>
      <c r="X1000" s="10"/>
      <c r="Y1000" s="10"/>
      <c r="Z1000" s="10"/>
    </row>
    <row r="1001" spans="1:26" ht="15.75" customHeight="1" x14ac:dyDescent="0.25">
      <c r="A1001" s="10"/>
      <c r="B1001" s="11"/>
      <c r="C1001" s="11"/>
      <c r="D1001" s="11"/>
      <c r="E1001" s="11"/>
      <c r="F1001" s="12"/>
      <c r="G1001" s="12"/>
      <c r="H1001" s="12"/>
      <c r="I1001" s="11"/>
      <c r="J1001" s="11"/>
      <c r="K1001" s="11"/>
      <c r="L1001" s="11"/>
      <c r="M1001" s="12"/>
      <c r="N1001" s="11"/>
      <c r="O1001" s="12"/>
      <c r="P1001" s="12"/>
      <c r="Q1001" s="11"/>
      <c r="R1001" s="15"/>
      <c r="S1001" s="10"/>
      <c r="T1001" s="10"/>
      <c r="U1001" s="10"/>
      <c r="V1001" s="10"/>
      <c r="W1001" s="10"/>
      <c r="X1001" s="10"/>
      <c r="Y1001" s="10"/>
      <c r="Z1001" s="10"/>
    </row>
    <row r="1002" spans="1:26" ht="15.75" customHeight="1" x14ac:dyDescent="0.25">
      <c r="A1002" s="10"/>
      <c r="B1002" s="11"/>
      <c r="C1002" s="11"/>
      <c r="D1002" s="11"/>
      <c r="E1002" s="11"/>
      <c r="F1002" s="12"/>
      <c r="G1002" s="12"/>
      <c r="H1002" s="12"/>
      <c r="I1002" s="11"/>
      <c r="J1002" s="11"/>
      <c r="K1002" s="11"/>
      <c r="L1002" s="11"/>
      <c r="M1002" s="12"/>
      <c r="N1002" s="11"/>
      <c r="O1002" s="12"/>
      <c r="P1002" s="12"/>
      <c r="Q1002" s="11"/>
      <c r="R1002" s="15"/>
      <c r="S1002" s="10"/>
      <c r="T1002" s="10"/>
      <c r="U1002" s="10"/>
      <c r="V1002" s="10"/>
      <c r="W1002" s="10"/>
      <c r="X1002" s="10"/>
      <c r="Y1002" s="10"/>
      <c r="Z1002" s="10"/>
    </row>
    <row r="1003" spans="1:26" ht="15.75" customHeight="1" x14ac:dyDescent="0.25">
      <c r="A1003" s="10"/>
      <c r="B1003" s="11"/>
      <c r="C1003" s="11"/>
      <c r="D1003" s="11"/>
      <c r="E1003" s="11"/>
      <c r="F1003" s="12"/>
      <c r="G1003" s="12"/>
      <c r="H1003" s="12"/>
      <c r="I1003" s="11"/>
      <c r="J1003" s="11"/>
      <c r="K1003" s="11"/>
      <c r="L1003" s="11"/>
      <c r="M1003" s="12"/>
      <c r="N1003" s="11"/>
      <c r="O1003" s="12"/>
      <c r="P1003" s="12"/>
      <c r="Q1003" s="11"/>
      <c r="R1003" s="15"/>
      <c r="S1003" s="10"/>
      <c r="T1003" s="10"/>
      <c r="U1003" s="10"/>
      <c r="V1003" s="10"/>
      <c r="W1003" s="10"/>
      <c r="X1003" s="10"/>
      <c r="Y1003" s="10"/>
      <c r="Z1003" s="10"/>
    </row>
    <row r="1004" spans="1:26" ht="15.75" customHeight="1" x14ac:dyDescent="0.25">
      <c r="A1004" s="10"/>
      <c r="B1004" s="11"/>
      <c r="C1004" s="11"/>
      <c r="D1004" s="11"/>
      <c r="E1004" s="11"/>
      <c r="F1004" s="12"/>
      <c r="G1004" s="12"/>
      <c r="H1004" s="12"/>
      <c r="I1004" s="11"/>
      <c r="J1004" s="11"/>
      <c r="K1004" s="11"/>
      <c r="L1004" s="11"/>
      <c r="M1004" s="12"/>
      <c r="N1004" s="11"/>
      <c r="O1004" s="12"/>
      <c r="P1004" s="12"/>
      <c r="Q1004" s="11"/>
      <c r="R1004" s="15"/>
      <c r="S1004" s="10"/>
      <c r="T1004" s="10"/>
      <c r="U1004" s="10"/>
      <c r="V1004" s="10"/>
      <c r="W1004" s="10"/>
      <c r="X1004" s="10"/>
      <c r="Y1004" s="10"/>
      <c r="Z1004" s="10"/>
    </row>
    <row r="1005" spans="1:26" ht="15.75" customHeight="1" x14ac:dyDescent="0.25">
      <c r="A1005" s="10"/>
      <c r="B1005" s="11"/>
      <c r="C1005" s="11"/>
      <c r="D1005" s="11"/>
      <c r="E1005" s="11"/>
      <c r="F1005" s="12"/>
      <c r="G1005" s="12"/>
      <c r="H1005" s="12"/>
      <c r="I1005" s="11"/>
      <c r="J1005" s="11"/>
      <c r="K1005" s="11"/>
      <c r="L1005" s="11"/>
      <c r="M1005" s="12"/>
      <c r="N1005" s="11"/>
      <c r="O1005" s="12"/>
      <c r="P1005" s="12"/>
      <c r="Q1005" s="11"/>
      <c r="R1005" s="15"/>
      <c r="S1005" s="10"/>
      <c r="T1005" s="10"/>
      <c r="U1005" s="10"/>
      <c r="V1005" s="10"/>
      <c r="W1005" s="10"/>
      <c r="X1005" s="10"/>
      <c r="Y1005" s="10"/>
      <c r="Z1005" s="10"/>
    </row>
    <row r="1006" spans="1:26" ht="15.75" customHeight="1" x14ac:dyDescent="0.25">
      <c r="A1006" s="10"/>
      <c r="B1006" s="11"/>
      <c r="C1006" s="11"/>
      <c r="D1006" s="11"/>
      <c r="E1006" s="11"/>
      <c r="F1006" s="12"/>
      <c r="G1006" s="12"/>
      <c r="H1006" s="12"/>
      <c r="I1006" s="11"/>
      <c r="J1006" s="11"/>
      <c r="K1006" s="11"/>
      <c r="L1006" s="11"/>
      <c r="M1006" s="12"/>
      <c r="N1006" s="11"/>
      <c r="O1006" s="12"/>
      <c r="P1006" s="12"/>
      <c r="Q1006" s="11"/>
      <c r="R1006" s="15"/>
      <c r="S1006" s="10"/>
      <c r="T1006" s="10"/>
      <c r="U1006" s="10"/>
      <c r="V1006" s="10"/>
      <c r="W1006" s="10"/>
      <c r="X1006" s="10"/>
      <c r="Y1006" s="10"/>
      <c r="Z1006" s="10"/>
    </row>
    <row r="1007" spans="1:26" ht="15.75" customHeight="1" x14ac:dyDescent="0.25">
      <c r="A1007" s="10"/>
      <c r="B1007" s="11"/>
      <c r="C1007" s="11"/>
      <c r="D1007" s="11"/>
      <c r="E1007" s="11"/>
      <c r="F1007" s="12"/>
      <c r="G1007" s="12"/>
      <c r="H1007" s="12"/>
      <c r="I1007" s="11"/>
      <c r="J1007" s="11"/>
      <c r="K1007" s="11"/>
      <c r="L1007" s="11"/>
      <c r="M1007" s="12"/>
      <c r="N1007" s="11"/>
      <c r="O1007" s="12"/>
      <c r="P1007" s="12"/>
      <c r="Q1007" s="11"/>
      <c r="R1007" s="15"/>
      <c r="S1007" s="10"/>
      <c r="T1007" s="10"/>
      <c r="U1007" s="10"/>
      <c r="V1007" s="10"/>
      <c r="W1007" s="10"/>
      <c r="X1007" s="10"/>
      <c r="Y1007" s="10"/>
      <c r="Z1007" s="10"/>
    </row>
    <row r="1008" spans="1:26" ht="15.75" customHeight="1" x14ac:dyDescent="0.25">
      <c r="A1008" s="10"/>
      <c r="B1008" s="11"/>
      <c r="C1008" s="11"/>
      <c r="D1008" s="11"/>
      <c r="E1008" s="11"/>
      <c r="F1008" s="12"/>
      <c r="G1008" s="12"/>
      <c r="H1008" s="12"/>
      <c r="I1008" s="11"/>
      <c r="J1008" s="11"/>
      <c r="K1008" s="11"/>
      <c r="L1008" s="11"/>
      <c r="M1008" s="12"/>
      <c r="N1008" s="11"/>
      <c r="O1008" s="12"/>
      <c r="P1008" s="12"/>
      <c r="Q1008" s="11"/>
      <c r="R1008" s="15"/>
      <c r="S1008" s="10"/>
      <c r="T1008" s="10"/>
      <c r="U1008" s="10"/>
      <c r="V1008" s="10"/>
      <c r="W1008" s="10"/>
      <c r="X1008" s="10"/>
      <c r="Y1008" s="10"/>
      <c r="Z1008" s="10"/>
    </row>
    <row r="1009" spans="1:26" ht="15.75" customHeight="1" x14ac:dyDescent="0.25">
      <c r="A1009" s="10"/>
      <c r="B1009" s="11"/>
      <c r="C1009" s="11"/>
      <c r="D1009" s="11"/>
      <c r="E1009" s="11"/>
      <c r="F1009" s="12"/>
      <c r="G1009" s="12"/>
      <c r="H1009" s="12"/>
      <c r="I1009" s="11"/>
      <c r="J1009" s="11"/>
      <c r="K1009" s="11"/>
      <c r="L1009" s="11"/>
      <c r="M1009" s="12"/>
      <c r="N1009" s="11"/>
      <c r="O1009" s="12"/>
      <c r="P1009" s="12"/>
      <c r="Q1009" s="11"/>
      <c r="R1009" s="15"/>
      <c r="S1009" s="10"/>
      <c r="T1009" s="10"/>
      <c r="U1009" s="10"/>
      <c r="V1009" s="10"/>
      <c r="W1009" s="10"/>
      <c r="X1009" s="10"/>
      <c r="Y1009" s="10"/>
      <c r="Z1009" s="10"/>
    </row>
    <row r="1010" spans="1:26" ht="15.75" customHeight="1" x14ac:dyDescent="0.25">
      <c r="A1010" s="10"/>
      <c r="B1010" s="11"/>
      <c r="C1010" s="11"/>
      <c r="D1010" s="11"/>
      <c r="E1010" s="11"/>
      <c r="F1010" s="12"/>
      <c r="G1010" s="12"/>
      <c r="H1010" s="12"/>
      <c r="I1010" s="11"/>
      <c r="J1010" s="11"/>
      <c r="K1010" s="11"/>
      <c r="L1010" s="11"/>
      <c r="M1010" s="12"/>
      <c r="N1010" s="11"/>
      <c r="O1010" s="12"/>
      <c r="P1010" s="12"/>
      <c r="Q1010" s="11"/>
      <c r="R1010" s="15"/>
      <c r="S1010" s="10"/>
      <c r="T1010" s="10"/>
      <c r="U1010" s="10"/>
      <c r="V1010" s="10"/>
      <c r="W1010" s="10"/>
      <c r="X1010" s="10"/>
      <c r="Y1010" s="10"/>
      <c r="Z1010" s="10"/>
    </row>
    <row r="1011" spans="1:26" ht="15.75" customHeight="1" x14ac:dyDescent="0.25">
      <c r="A1011" s="10"/>
      <c r="B1011" s="11"/>
      <c r="C1011" s="11"/>
      <c r="D1011" s="11"/>
      <c r="E1011" s="11"/>
      <c r="F1011" s="12"/>
      <c r="G1011" s="12"/>
      <c r="H1011" s="12"/>
      <c r="I1011" s="11"/>
      <c r="J1011" s="11"/>
      <c r="K1011" s="11"/>
      <c r="L1011" s="11"/>
      <c r="M1011" s="12"/>
      <c r="N1011" s="11"/>
      <c r="O1011" s="12"/>
      <c r="P1011" s="12"/>
      <c r="Q1011" s="11"/>
      <c r="R1011" s="15"/>
      <c r="S1011" s="10"/>
      <c r="T1011" s="10"/>
      <c r="U1011" s="10"/>
      <c r="V1011" s="10"/>
      <c r="W1011" s="10"/>
      <c r="X1011" s="10"/>
      <c r="Y1011" s="10"/>
      <c r="Z1011" s="10"/>
    </row>
    <row r="1012" spans="1:26" ht="15.75" customHeight="1" x14ac:dyDescent="0.25">
      <c r="A1012" s="10"/>
      <c r="B1012" s="11"/>
      <c r="C1012" s="11"/>
      <c r="D1012" s="11"/>
      <c r="E1012" s="11"/>
      <c r="F1012" s="12"/>
      <c r="G1012" s="12"/>
      <c r="H1012" s="12"/>
      <c r="I1012" s="11"/>
      <c r="J1012" s="11"/>
      <c r="K1012" s="11"/>
      <c r="L1012" s="11"/>
      <c r="M1012" s="12"/>
      <c r="N1012" s="11"/>
      <c r="O1012" s="12"/>
      <c r="P1012" s="12"/>
      <c r="Q1012" s="11"/>
      <c r="R1012" s="15"/>
      <c r="S1012" s="10"/>
      <c r="T1012" s="10"/>
      <c r="U1012" s="10"/>
      <c r="V1012" s="10"/>
      <c r="W1012" s="10"/>
      <c r="X1012" s="10"/>
      <c r="Y1012" s="10"/>
      <c r="Z1012" s="10"/>
    </row>
    <row r="1013" spans="1:26" ht="15.75" customHeight="1" x14ac:dyDescent="0.25">
      <c r="A1013" s="10"/>
      <c r="B1013" s="11"/>
      <c r="C1013" s="11"/>
      <c r="D1013" s="11"/>
      <c r="E1013" s="11"/>
      <c r="F1013" s="12"/>
      <c r="G1013" s="12"/>
      <c r="H1013" s="12"/>
      <c r="I1013" s="11"/>
      <c r="J1013" s="11"/>
      <c r="K1013" s="11"/>
      <c r="L1013" s="11"/>
      <c r="M1013" s="12"/>
      <c r="N1013" s="11"/>
      <c r="O1013" s="12"/>
      <c r="P1013" s="12"/>
      <c r="Q1013" s="11"/>
      <c r="R1013" s="15"/>
      <c r="S1013" s="10"/>
      <c r="T1013" s="10"/>
      <c r="U1013" s="10"/>
      <c r="V1013" s="10"/>
      <c r="W1013" s="10"/>
      <c r="X1013" s="10"/>
      <c r="Y1013" s="10"/>
      <c r="Z1013" s="10"/>
    </row>
    <row r="1014" spans="1:26" ht="15.75" customHeight="1" x14ac:dyDescent="0.25">
      <c r="A1014" s="10"/>
      <c r="B1014" s="11"/>
      <c r="C1014" s="11"/>
      <c r="D1014" s="11"/>
      <c r="E1014" s="11"/>
      <c r="F1014" s="12"/>
      <c r="G1014" s="12"/>
      <c r="H1014" s="12"/>
      <c r="I1014" s="11"/>
      <c r="J1014" s="11"/>
      <c r="K1014" s="11"/>
      <c r="L1014" s="11"/>
      <c r="M1014" s="12"/>
      <c r="N1014" s="11"/>
      <c r="O1014" s="12"/>
      <c r="P1014" s="12"/>
      <c r="Q1014" s="11"/>
      <c r="R1014" s="15"/>
      <c r="S1014" s="10"/>
      <c r="T1014" s="10"/>
      <c r="U1014" s="10"/>
      <c r="V1014" s="10"/>
      <c r="W1014" s="10"/>
      <c r="X1014" s="10"/>
      <c r="Y1014" s="10"/>
      <c r="Z1014" s="10"/>
    </row>
    <row r="1015" spans="1:26" ht="15.75" customHeight="1" x14ac:dyDescent="0.25">
      <c r="A1015" s="10"/>
      <c r="B1015" s="11"/>
      <c r="C1015" s="11"/>
      <c r="D1015" s="11"/>
      <c r="E1015" s="11"/>
      <c r="F1015" s="12"/>
      <c r="G1015" s="12"/>
      <c r="H1015" s="12"/>
      <c r="I1015" s="11"/>
      <c r="J1015" s="11"/>
      <c r="K1015" s="11"/>
      <c r="L1015" s="11"/>
      <c r="M1015" s="12"/>
      <c r="N1015" s="11"/>
      <c r="O1015" s="12"/>
      <c r="P1015" s="12"/>
      <c r="Q1015" s="11"/>
      <c r="R1015" s="15"/>
      <c r="S1015" s="10"/>
      <c r="T1015" s="10"/>
      <c r="U1015" s="10"/>
      <c r="V1015" s="10"/>
      <c r="W1015" s="10"/>
      <c r="X1015" s="10"/>
      <c r="Y1015" s="10"/>
      <c r="Z1015" s="10"/>
    </row>
    <row r="1016" spans="1:26" ht="15.75" customHeight="1" x14ac:dyDescent="0.25">
      <c r="A1016" s="10"/>
      <c r="B1016" s="11"/>
      <c r="C1016" s="11"/>
      <c r="D1016" s="11"/>
      <c r="E1016" s="11"/>
      <c r="F1016" s="12"/>
      <c r="G1016" s="12"/>
      <c r="H1016" s="12"/>
      <c r="I1016" s="11"/>
      <c r="J1016" s="11"/>
      <c r="K1016" s="11"/>
      <c r="L1016" s="11"/>
      <c r="M1016" s="12"/>
      <c r="N1016" s="11"/>
      <c r="O1016" s="12"/>
      <c r="P1016" s="12"/>
      <c r="Q1016" s="11"/>
      <c r="R1016" s="15"/>
      <c r="S1016" s="10"/>
      <c r="T1016" s="10"/>
      <c r="U1016" s="10"/>
      <c r="V1016" s="10"/>
      <c r="W1016" s="10"/>
      <c r="X1016" s="10"/>
      <c r="Y1016" s="10"/>
      <c r="Z1016" s="10"/>
    </row>
    <row r="1017" spans="1:26" ht="15.75" customHeight="1" x14ac:dyDescent="0.25">
      <c r="A1017" s="10"/>
      <c r="B1017" s="11"/>
      <c r="C1017" s="11"/>
      <c r="D1017" s="11"/>
      <c r="E1017" s="11"/>
      <c r="F1017" s="12"/>
      <c r="G1017" s="12"/>
      <c r="H1017" s="12"/>
      <c r="I1017" s="11"/>
      <c r="J1017" s="11"/>
      <c r="K1017" s="11"/>
      <c r="L1017" s="11"/>
      <c r="M1017" s="12"/>
      <c r="N1017" s="11"/>
      <c r="O1017" s="12"/>
      <c r="P1017" s="12"/>
      <c r="Q1017" s="11"/>
      <c r="R1017" s="15"/>
      <c r="S1017" s="10"/>
      <c r="T1017" s="10"/>
      <c r="U1017" s="10"/>
      <c r="V1017" s="10"/>
      <c r="W1017" s="10"/>
      <c r="X1017" s="10"/>
      <c r="Y1017" s="10"/>
      <c r="Z1017" s="10"/>
    </row>
    <row r="1018" spans="1:26" ht="15.75" customHeight="1" x14ac:dyDescent="0.25">
      <c r="A1018" s="10"/>
      <c r="B1018" s="11"/>
      <c r="C1018" s="11"/>
      <c r="D1018" s="11"/>
      <c r="E1018" s="11"/>
      <c r="F1018" s="12"/>
      <c r="G1018" s="12"/>
      <c r="H1018" s="12"/>
      <c r="I1018" s="11"/>
      <c r="J1018" s="11"/>
      <c r="K1018" s="11"/>
      <c r="L1018" s="11"/>
      <c r="M1018" s="12"/>
      <c r="N1018" s="11"/>
      <c r="O1018" s="12"/>
      <c r="P1018" s="12"/>
      <c r="Q1018" s="11"/>
      <c r="R1018" s="15"/>
      <c r="S1018" s="10"/>
      <c r="T1018" s="10"/>
      <c r="U1018" s="10"/>
      <c r="V1018" s="10"/>
      <c r="W1018" s="10"/>
      <c r="X1018" s="10"/>
      <c r="Y1018" s="10"/>
      <c r="Z1018" s="10"/>
    </row>
    <row r="1019" spans="1:26" ht="15.75" customHeight="1" x14ac:dyDescent="0.25">
      <c r="A1019" s="10"/>
      <c r="B1019" s="11"/>
      <c r="C1019" s="11"/>
      <c r="D1019" s="11"/>
      <c r="E1019" s="11"/>
      <c r="F1019" s="12"/>
      <c r="G1019" s="12"/>
      <c r="H1019" s="12"/>
      <c r="I1019" s="11"/>
      <c r="J1019" s="11"/>
      <c r="K1019" s="11"/>
      <c r="L1019" s="11"/>
      <c r="M1019" s="12"/>
      <c r="N1019" s="11"/>
      <c r="O1019" s="12"/>
      <c r="P1019" s="12"/>
      <c r="Q1019" s="11"/>
      <c r="R1019" s="15"/>
      <c r="S1019" s="10"/>
      <c r="T1019" s="10"/>
      <c r="U1019" s="10"/>
      <c r="V1019" s="10"/>
      <c r="W1019" s="10"/>
      <c r="X1019" s="10"/>
      <c r="Y1019" s="10"/>
      <c r="Z1019" s="10"/>
    </row>
    <row r="1020" spans="1:26" ht="15.75" customHeight="1" x14ac:dyDescent="0.25">
      <c r="A1020" s="10"/>
      <c r="B1020" s="11"/>
      <c r="C1020" s="11"/>
      <c r="D1020" s="11"/>
      <c r="E1020" s="11"/>
      <c r="F1020" s="12"/>
      <c r="G1020" s="12"/>
      <c r="H1020" s="12"/>
      <c r="I1020" s="11"/>
      <c r="J1020" s="11"/>
      <c r="K1020" s="11"/>
      <c r="L1020" s="11"/>
      <c r="M1020" s="12"/>
      <c r="N1020" s="11"/>
      <c r="O1020" s="12"/>
      <c r="P1020" s="12"/>
      <c r="Q1020" s="11"/>
      <c r="R1020" s="15"/>
      <c r="S1020" s="10"/>
      <c r="T1020" s="10"/>
      <c r="U1020" s="10"/>
      <c r="V1020" s="10"/>
      <c r="W1020" s="10"/>
      <c r="X1020" s="10"/>
      <c r="Y1020" s="10"/>
      <c r="Z1020" s="10"/>
    </row>
    <row r="1021" spans="1:26" ht="15.75" customHeight="1" x14ac:dyDescent="0.25">
      <c r="A1021" s="10"/>
      <c r="B1021" s="11"/>
      <c r="C1021" s="11"/>
      <c r="D1021" s="11"/>
      <c r="E1021" s="11"/>
      <c r="F1021" s="12"/>
      <c r="G1021" s="12"/>
      <c r="H1021" s="12"/>
      <c r="I1021" s="11"/>
      <c r="J1021" s="11"/>
      <c r="K1021" s="11"/>
      <c r="L1021" s="11"/>
      <c r="M1021" s="12"/>
      <c r="N1021" s="11"/>
      <c r="O1021" s="12"/>
      <c r="P1021" s="12"/>
      <c r="Q1021" s="11"/>
      <c r="R1021" s="15"/>
      <c r="S1021" s="10"/>
      <c r="T1021" s="10"/>
      <c r="U1021" s="10"/>
      <c r="V1021" s="10"/>
      <c r="W1021" s="10"/>
      <c r="X1021" s="10"/>
      <c r="Y1021" s="10"/>
      <c r="Z1021" s="10"/>
    </row>
    <row r="1022" spans="1:26" ht="15.75" customHeight="1" x14ac:dyDescent="0.25">
      <c r="A1022" s="10"/>
      <c r="B1022" s="11"/>
      <c r="C1022" s="11"/>
      <c r="D1022" s="11"/>
      <c r="E1022" s="11"/>
      <c r="F1022" s="12"/>
      <c r="G1022" s="12"/>
      <c r="H1022" s="12"/>
      <c r="I1022" s="11"/>
      <c r="J1022" s="11"/>
      <c r="K1022" s="11"/>
      <c r="L1022" s="11"/>
      <c r="M1022" s="12"/>
      <c r="N1022" s="11"/>
      <c r="O1022" s="12"/>
      <c r="P1022" s="12"/>
      <c r="Q1022" s="11"/>
      <c r="R1022" s="15"/>
      <c r="S1022" s="10"/>
      <c r="T1022" s="10"/>
      <c r="U1022" s="10"/>
      <c r="V1022" s="10"/>
      <c r="W1022" s="10"/>
      <c r="X1022" s="10"/>
      <c r="Y1022" s="10"/>
      <c r="Z1022" s="10"/>
    </row>
    <row r="1023" spans="1:26" ht="15.75" customHeight="1" x14ac:dyDescent="0.25">
      <c r="A1023" s="10"/>
      <c r="B1023" s="11"/>
      <c r="C1023" s="11"/>
      <c r="D1023" s="11"/>
      <c r="E1023" s="11"/>
      <c r="F1023" s="12"/>
      <c r="G1023" s="12"/>
      <c r="H1023" s="12"/>
      <c r="I1023" s="11"/>
      <c r="J1023" s="11"/>
      <c r="K1023" s="11"/>
      <c r="L1023" s="11"/>
      <c r="M1023" s="12"/>
      <c r="N1023" s="11"/>
      <c r="O1023" s="12"/>
      <c r="P1023" s="12"/>
      <c r="Q1023" s="11"/>
      <c r="R1023" s="15"/>
      <c r="S1023" s="10"/>
      <c r="T1023" s="10"/>
      <c r="U1023" s="10"/>
      <c r="V1023" s="10"/>
      <c r="W1023" s="10"/>
      <c r="X1023" s="10"/>
      <c r="Y1023" s="10"/>
      <c r="Z1023" s="10"/>
    </row>
    <row r="1024" spans="1:26" ht="15.75" customHeight="1" x14ac:dyDescent="0.25">
      <c r="A1024" s="10"/>
      <c r="B1024" s="11"/>
      <c r="C1024" s="11"/>
      <c r="D1024" s="11"/>
      <c r="E1024" s="11"/>
      <c r="F1024" s="12"/>
      <c r="G1024" s="12"/>
      <c r="H1024" s="12"/>
      <c r="I1024" s="11"/>
      <c r="J1024" s="11"/>
      <c r="K1024" s="11"/>
      <c r="L1024" s="11"/>
      <c r="M1024" s="12"/>
      <c r="N1024" s="11"/>
      <c r="O1024" s="12"/>
      <c r="P1024" s="12"/>
      <c r="Q1024" s="11"/>
      <c r="R1024" s="15"/>
      <c r="S1024" s="10"/>
      <c r="T1024" s="10"/>
      <c r="U1024" s="10"/>
      <c r="V1024" s="10"/>
      <c r="W1024" s="10"/>
      <c r="X1024" s="10"/>
      <c r="Y1024" s="10"/>
      <c r="Z1024" s="10"/>
    </row>
    <row r="1025" spans="1:26" ht="15.75" customHeight="1" x14ac:dyDescent="0.25">
      <c r="A1025" s="10"/>
      <c r="B1025" s="11"/>
      <c r="C1025" s="11"/>
      <c r="D1025" s="11"/>
      <c r="E1025" s="11"/>
      <c r="F1025" s="12"/>
      <c r="G1025" s="12"/>
      <c r="H1025" s="12"/>
      <c r="I1025" s="11"/>
      <c r="J1025" s="11"/>
      <c r="K1025" s="11"/>
      <c r="L1025" s="11"/>
      <c r="M1025" s="12"/>
      <c r="N1025" s="11"/>
      <c r="O1025" s="12"/>
      <c r="P1025" s="12"/>
      <c r="Q1025" s="11"/>
      <c r="R1025" s="15"/>
      <c r="S1025" s="10"/>
      <c r="T1025" s="10"/>
      <c r="U1025" s="10"/>
      <c r="V1025" s="10"/>
      <c r="W1025" s="10"/>
      <c r="X1025" s="10"/>
      <c r="Y1025" s="10"/>
      <c r="Z1025" s="10"/>
    </row>
    <row r="1026" spans="1:26" ht="15.75" customHeight="1" x14ac:dyDescent="0.25">
      <c r="A1026" s="10"/>
      <c r="B1026" s="11"/>
      <c r="C1026" s="11"/>
      <c r="D1026" s="11"/>
      <c r="E1026" s="11"/>
      <c r="F1026" s="12"/>
      <c r="G1026" s="12"/>
      <c r="H1026" s="12"/>
      <c r="I1026" s="11"/>
      <c r="J1026" s="11"/>
      <c r="K1026" s="11"/>
      <c r="L1026" s="11"/>
      <c r="M1026" s="12"/>
      <c r="N1026" s="11"/>
      <c r="O1026" s="12"/>
      <c r="P1026" s="12"/>
      <c r="Q1026" s="11"/>
      <c r="R1026" s="15"/>
      <c r="S1026" s="10"/>
      <c r="T1026" s="10"/>
      <c r="U1026" s="10"/>
      <c r="V1026" s="10"/>
      <c r="W1026" s="10"/>
      <c r="X1026" s="10"/>
      <c r="Y1026" s="10"/>
      <c r="Z1026" s="10"/>
    </row>
    <row r="1027" spans="1:26" ht="15.75" customHeight="1" x14ac:dyDescent="0.25">
      <c r="A1027" s="10"/>
      <c r="B1027" s="11"/>
      <c r="C1027" s="11"/>
      <c r="D1027" s="11"/>
      <c r="E1027" s="11"/>
      <c r="F1027" s="12"/>
      <c r="G1027" s="12"/>
      <c r="H1027" s="12"/>
      <c r="I1027" s="11"/>
      <c r="J1027" s="11"/>
      <c r="K1027" s="11"/>
      <c r="L1027" s="11"/>
      <c r="M1027" s="12"/>
      <c r="N1027" s="11"/>
      <c r="O1027" s="12"/>
      <c r="P1027" s="12"/>
      <c r="Q1027" s="11"/>
      <c r="R1027" s="15"/>
      <c r="S1027" s="10"/>
      <c r="T1027" s="10"/>
      <c r="U1027" s="10"/>
      <c r="V1027" s="10"/>
      <c r="W1027" s="10"/>
      <c r="X1027" s="10"/>
      <c r="Y1027" s="10"/>
      <c r="Z1027" s="10"/>
    </row>
    <row r="1028" spans="1:26" ht="15.75" customHeight="1" x14ac:dyDescent="0.25">
      <c r="A1028" s="10"/>
      <c r="B1028" s="11"/>
      <c r="C1028" s="11"/>
      <c r="D1028" s="11"/>
      <c r="E1028" s="11"/>
      <c r="F1028" s="12"/>
      <c r="G1028" s="12"/>
      <c r="H1028" s="12"/>
      <c r="I1028" s="11"/>
      <c r="J1028" s="11"/>
      <c r="K1028" s="11"/>
      <c r="L1028" s="11"/>
      <c r="M1028" s="12"/>
      <c r="N1028" s="11"/>
      <c r="O1028" s="12"/>
      <c r="P1028" s="12"/>
      <c r="Q1028" s="11"/>
      <c r="R1028" s="15"/>
      <c r="S1028" s="10"/>
      <c r="T1028" s="10"/>
      <c r="U1028" s="10"/>
      <c r="V1028" s="10"/>
      <c r="W1028" s="10"/>
      <c r="X1028" s="10"/>
      <c r="Y1028" s="10"/>
      <c r="Z1028" s="10"/>
    </row>
    <row r="1029" spans="1:26" ht="15.75" customHeight="1" x14ac:dyDescent="0.25">
      <c r="A1029" s="10"/>
      <c r="B1029" s="11"/>
      <c r="C1029" s="11"/>
      <c r="D1029" s="11"/>
      <c r="E1029" s="11"/>
      <c r="F1029" s="12"/>
      <c r="G1029" s="12"/>
      <c r="H1029" s="12"/>
      <c r="I1029" s="11"/>
      <c r="J1029" s="11"/>
      <c r="K1029" s="11"/>
      <c r="L1029" s="11"/>
      <c r="M1029" s="12"/>
      <c r="N1029" s="11"/>
      <c r="O1029" s="12"/>
      <c r="P1029" s="12"/>
      <c r="Q1029" s="11"/>
      <c r="R1029" s="15"/>
      <c r="S1029" s="10"/>
      <c r="T1029" s="10"/>
      <c r="U1029" s="10"/>
      <c r="V1029" s="10"/>
      <c r="W1029" s="10"/>
      <c r="X1029" s="10"/>
      <c r="Y1029" s="10"/>
      <c r="Z1029" s="10"/>
    </row>
    <row r="1030" spans="1:26" ht="15.75" customHeight="1" x14ac:dyDescent="0.25">
      <c r="A1030" s="10"/>
      <c r="B1030" s="11"/>
      <c r="C1030" s="11"/>
      <c r="D1030" s="11"/>
      <c r="E1030" s="11"/>
      <c r="F1030" s="12"/>
      <c r="G1030" s="12"/>
      <c r="H1030" s="12"/>
      <c r="I1030" s="11"/>
      <c r="J1030" s="11"/>
      <c r="K1030" s="11"/>
      <c r="L1030" s="11"/>
      <c r="M1030" s="12"/>
      <c r="N1030" s="11"/>
      <c r="O1030" s="12"/>
      <c r="P1030" s="12"/>
      <c r="Q1030" s="11"/>
      <c r="R1030" s="15"/>
      <c r="S1030" s="10"/>
      <c r="T1030" s="10"/>
      <c r="U1030" s="10"/>
      <c r="V1030" s="10"/>
      <c r="W1030" s="10"/>
      <c r="X1030" s="10"/>
      <c r="Y1030" s="10"/>
      <c r="Z1030" s="10"/>
    </row>
    <row r="1031" spans="1:26" ht="15" customHeight="1" x14ac:dyDescent="0.25">
      <c r="B1031" s="11"/>
      <c r="C1031" s="11"/>
      <c r="D1031" s="11"/>
      <c r="E1031" s="11"/>
      <c r="F1031" s="12"/>
      <c r="G1031" s="12"/>
      <c r="H1031" s="12"/>
      <c r="I1031" s="11"/>
      <c r="J1031" s="11"/>
      <c r="K1031" s="11"/>
      <c r="L1031" s="11"/>
      <c r="M1031" s="12"/>
      <c r="N1031" s="11"/>
      <c r="O1031" s="12"/>
      <c r="P1031" s="12"/>
      <c r="Q1031" s="11"/>
      <c r="R1031" s="15"/>
      <c r="S1031" s="10"/>
      <c r="T1031" s="10"/>
      <c r="U1031" s="10"/>
    </row>
    <row r="1032" spans="1:26" ht="15" customHeight="1" x14ac:dyDescent="0.25">
      <c r="B1032" s="11"/>
      <c r="C1032" s="11"/>
      <c r="D1032" s="11"/>
      <c r="E1032" s="11"/>
      <c r="F1032" s="12"/>
      <c r="G1032" s="12"/>
      <c r="H1032" s="12"/>
      <c r="I1032" s="11"/>
      <c r="J1032" s="11"/>
      <c r="K1032" s="11"/>
      <c r="L1032" s="11"/>
      <c r="M1032" s="12"/>
      <c r="N1032" s="11"/>
      <c r="O1032" s="12"/>
      <c r="P1032" s="12"/>
      <c r="Q1032" s="11"/>
      <c r="R1032" s="15"/>
      <c r="S1032" s="10"/>
      <c r="T1032" s="10"/>
      <c r="U1032" s="10"/>
    </row>
    <row r="1033" spans="1:26" ht="15" customHeight="1" x14ac:dyDescent="0.25">
      <c r="B1033" s="11"/>
      <c r="C1033" s="11"/>
      <c r="D1033" s="11"/>
      <c r="E1033" s="11"/>
      <c r="F1033" s="12"/>
      <c r="G1033" s="12"/>
      <c r="H1033" s="12"/>
      <c r="I1033" s="11"/>
      <c r="J1033" s="11"/>
      <c r="K1033" s="11"/>
      <c r="L1033" s="11"/>
      <c r="M1033" s="12"/>
      <c r="N1033" s="11"/>
      <c r="O1033" s="12"/>
      <c r="P1033" s="12"/>
      <c r="Q1033" s="11"/>
      <c r="R1033" s="15"/>
      <c r="S1033" s="10"/>
      <c r="T1033" s="10"/>
      <c r="U1033" s="10"/>
    </row>
    <row r="1034" spans="1:26" ht="15" customHeight="1" x14ac:dyDescent="0.25">
      <c r="B1034" s="11"/>
      <c r="C1034" s="11"/>
      <c r="D1034" s="11"/>
      <c r="E1034" s="11"/>
      <c r="F1034" s="12"/>
      <c r="G1034" s="12"/>
      <c r="H1034" s="12"/>
      <c r="I1034" s="11"/>
      <c r="J1034" s="11"/>
      <c r="K1034" s="11"/>
      <c r="L1034" s="11"/>
      <c r="M1034" s="12"/>
      <c r="N1034" s="11"/>
      <c r="O1034" s="12"/>
      <c r="P1034" s="12"/>
      <c r="Q1034" s="11"/>
      <c r="R1034" s="15"/>
      <c r="S1034" s="10"/>
      <c r="T1034" s="10"/>
      <c r="U1034" s="10"/>
    </row>
    <row r="1035" spans="1:26" ht="15" customHeight="1" x14ac:dyDescent="0.25">
      <c r="B1035" s="11"/>
      <c r="C1035" s="11"/>
      <c r="D1035" s="11"/>
      <c r="E1035" s="11"/>
      <c r="F1035" s="12"/>
      <c r="G1035" s="12"/>
      <c r="H1035" s="12"/>
      <c r="I1035" s="11"/>
      <c r="J1035" s="11"/>
      <c r="K1035" s="11"/>
      <c r="L1035" s="11"/>
      <c r="M1035" s="12"/>
      <c r="N1035" s="11"/>
      <c r="O1035" s="12"/>
      <c r="P1035" s="12"/>
      <c r="Q1035" s="11"/>
      <c r="R1035" s="15"/>
      <c r="S1035" s="10"/>
      <c r="T1035" s="10"/>
      <c r="U1035" s="10"/>
    </row>
    <row r="1036" spans="1:26" ht="15" customHeight="1" x14ac:dyDescent="0.25">
      <c r="B1036" s="11"/>
      <c r="C1036" s="11"/>
      <c r="D1036" s="11"/>
      <c r="E1036" s="11"/>
      <c r="F1036" s="12"/>
      <c r="G1036" s="12"/>
      <c r="H1036" s="12"/>
      <c r="I1036" s="11"/>
      <c r="J1036" s="11"/>
      <c r="K1036" s="11"/>
      <c r="L1036" s="11"/>
      <c r="M1036" s="12"/>
      <c r="N1036" s="11"/>
      <c r="O1036" s="12"/>
      <c r="P1036" s="12"/>
      <c r="Q1036" s="11"/>
      <c r="R1036" s="15"/>
      <c r="S1036" s="10"/>
      <c r="T1036" s="10"/>
      <c r="U1036" s="10"/>
    </row>
    <row r="1037" spans="1:26" ht="15" customHeight="1" x14ac:dyDescent="0.25">
      <c r="B1037" s="11"/>
      <c r="C1037" s="11"/>
      <c r="D1037" s="11"/>
      <c r="E1037" s="11"/>
      <c r="F1037" s="12"/>
      <c r="G1037" s="12"/>
      <c r="H1037" s="12"/>
      <c r="I1037" s="11"/>
      <c r="J1037" s="11"/>
      <c r="K1037" s="11"/>
      <c r="L1037" s="11"/>
      <c r="M1037" s="12"/>
      <c r="N1037" s="11"/>
      <c r="O1037" s="12"/>
      <c r="P1037" s="12"/>
      <c r="Q1037" s="11"/>
      <c r="R1037" s="15"/>
      <c r="S1037" s="10"/>
      <c r="T1037" s="10"/>
      <c r="U1037" s="10"/>
    </row>
  </sheetData>
  <mergeCells count="8">
    <mergeCell ref="B116:C116"/>
    <mergeCell ref="B117:C117"/>
    <mergeCell ref="B118:C118"/>
    <mergeCell ref="B2:U3"/>
    <mergeCell ref="B112:C112"/>
    <mergeCell ref="B113:C113"/>
    <mergeCell ref="B114:C114"/>
    <mergeCell ref="B115:C115"/>
  </mergeCells>
  <conditionalFormatting sqref="D71:E71">
    <cfRule type="containsText" dxfId="9398" priority="418" operator="containsText" text="CUMPRIDO">
      <formula>NOT(ISERROR(SEARCH(("CUMPRIDO"),(D71))))</formula>
    </cfRule>
    <cfRule type="containsText" dxfId="9397" priority="420" operator="containsText" text="CANCELADO">
      <formula>NOT(ISERROR(SEARCH(("CANCELADO"),(D71))))</formula>
    </cfRule>
    <cfRule type="containsText" dxfId="9396" priority="419" operator="containsText" text="PENDENTE">
      <formula>NOT(ISERROR(SEARCH(("PENDENTE"),(D71))))</formula>
    </cfRule>
  </conditionalFormatting>
  <conditionalFormatting sqref="L124:Q1037 O17:P26 O28:P30 O86:R91 N16:N19 N26:N37 N39:N61 O37:P37 O39:P41 Q63:R83 O107:P107 R46:R51">
    <cfRule type="containsText" dxfId="9395" priority="630" operator="containsText" text="CANCELADO">
      <formula>NOT(ISERROR(SEARCH(("CANCELADO"),(L16))))</formula>
    </cfRule>
  </conditionalFormatting>
  <conditionalFormatting sqref="M94:P94">
    <cfRule type="containsText" dxfId="9394" priority="51" operator="containsText" text="CANCELADO">
      <formula>NOT(ISERROR(SEARCH(("CANCELADO"),(M94))))</formula>
    </cfRule>
  </conditionalFormatting>
  <conditionalFormatting sqref="M108:Q108 M109:P109 M110:R119 D113:D114 B113:B118">
    <cfRule type="containsText" dxfId="9393" priority="633" operator="containsText" text="CUMPRIDO">
      <formula>NOT(ISERROR(SEARCH(("CUMPRIDO"),(B183))))</formula>
    </cfRule>
    <cfRule type="containsText" dxfId="9392" priority="631" operator="containsText" text="CANCELADO">
      <formula>NOT(ISERROR(SEARCH(("CANCELADO"),(B183))))</formula>
    </cfRule>
    <cfRule type="containsText" dxfId="9391" priority="632" operator="containsText" text="PENDENTE">
      <formula>NOT(ISERROR(SEARCH(("PENDENTE"),(B183))))</formula>
    </cfRule>
  </conditionalFormatting>
  <conditionalFormatting sqref="M1:R1 N4:T4 R5:S6">
    <cfRule type="containsText" dxfId="9390" priority="2710" operator="containsText" text="CANCELADO">
      <formula>NOT(ISERROR(SEARCH(("CANCELADO"),(M113))))</formula>
    </cfRule>
  </conditionalFormatting>
  <conditionalFormatting sqref="M1:R1 N4:T4 S5:S6">
    <cfRule type="containsText" dxfId="9389" priority="3568" operator="containsText" text="CUMPRIDO">
      <formula>NOT(ISERROR(SEARCH(("CUMPRIDO"),(M113))))</formula>
    </cfRule>
  </conditionalFormatting>
  <conditionalFormatting sqref="N5:N15 N20:N26">
    <cfRule type="containsText" dxfId="9388" priority="636" operator="containsText" text="CANCELADO">
      <formula>NOT(ISERROR(SEARCH(("CANCELADO"),(N5))))</formula>
    </cfRule>
    <cfRule type="containsText" dxfId="9387" priority="635" operator="containsText" text="PENDENTE">
      <formula>NOT(ISERROR(SEARCH(("PENDENTE"),(N5))))</formula>
    </cfRule>
  </conditionalFormatting>
  <conditionalFormatting sqref="N5:N91 N107">
    <cfRule type="containsText" dxfId="9386" priority="555" operator="containsText" text="CUMPRIDO">
      <formula>NOT(ISERROR(SEARCH("CUMPRIDO",N5)))</formula>
    </cfRule>
  </conditionalFormatting>
  <conditionalFormatting sqref="N17 N39:N50">
    <cfRule type="containsText" dxfId="9385" priority="2759" operator="containsText" text="CUMPRIDO">
      <formula>NOT(ISERROR(SEARCH(("CUMPRIDO"),(#REF!))))</formula>
    </cfRule>
  </conditionalFormatting>
  <conditionalFormatting sqref="N19">
    <cfRule type="containsText" dxfId="9384" priority="2709" operator="containsText" text="CUMPRIDO">
      <formula>NOT(ISERROR(SEARCH(("CUMPRIDO"),(#REF!))))</formula>
    </cfRule>
  </conditionalFormatting>
  <conditionalFormatting sqref="N20:N26 N48:N56 N5:N15">
    <cfRule type="containsText" dxfId="9383" priority="634" operator="containsText" text="CUMPRIDO">
      <formula>NOT(ISERROR(SEARCH(("CUMPRIDO"),(N5))))</formula>
    </cfRule>
  </conditionalFormatting>
  <conditionalFormatting sqref="N26:N36 N16 N18 N39 N41:N45 N49:N52 N55:N58 N78 R5">
    <cfRule type="containsText" dxfId="9382" priority="637" operator="containsText" text="CUMPRIDO">
      <formula>NOT(ISERROR(SEARCH(("CUMPRIDO"),(N6))))</formula>
    </cfRule>
  </conditionalFormatting>
  <conditionalFormatting sqref="N26:N86">
    <cfRule type="containsText" dxfId="9381" priority="405" operator="containsText" text="PENDENTE">
      <formula>NOT(ISERROR(SEARCH(("PENDENTE"),(N26))))</formula>
    </cfRule>
  </conditionalFormatting>
  <conditionalFormatting sqref="N37 N46 N53:N54 N57:N61 N79">
    <cfRule type="containsText" dxfId="9380" priority="2790" operator="containsText" text="CUMPRIDO">
      <formula>NOT(ISERROR(SEARCH(("CUMPRIDO"),(N39))))</formula>
    </cfRule>
  </conditionalFormatting>
  <conditionalFormatting sqref="N38">
    <cfRule type="containsText" dxfId="9379" priority="404" operator="containsText" text="CUMPRIDO">
      <formula>NOT(ISERROR(SEARCH(("CUMPRIDO"),(N38))))</formula>
    </cfRule>
    <cfRule type="containsText" dxfId="9378" priority="406" operator="containsText" text="CANCELADO">
      <formula>NOT(ISERROR(SEARCH(("CANCELADO"),(N38))))</formula>
    </cfRule>
  </conditionalFormatting>
  <conditionalFormatting sqref="N44:N47 N57:N73 N49:N50 O36:S36 S36:S37 R42:R43 Q44:R44">
    <cfRule type="containsText" dxfId="9377" priority="2805" operator="containsText" text="CANCELADO">
      <formula>NOT(ISERROR(SEARCH(("CANCELADO"),(N152))))</formula>
    </cfRule>
  </conditionalFormatting>
  <conditionalFormatting sqref="N47">
    <cfRule type="containsText" dxfId="9376" priority="70886" operator="containsText" text="CUMPRIDO">
      <formula>NOT(ISERROR(SEARCH(("CUMPRIDO"),(#REF!))))</formula>
    </cfRule>
  </conditionalFormatting>
  <conditionalFormatting sqref="N48">
    <cfRule type="containsText" dxfId="9375" priority="70889" operator="containsText" text="PENDENTE">
      <formula>NOT(ISERROR(SEARCH(("PENDENTE"),(N163))))</formula>
    </cfRule>
    <cfRule type="containsText" dxfId="9374" priority="70890" operator="containsText" text="CUMPRIDO">
      <formula>NOT(ISERROR(SEARCH(("CUMPRIDO"),(N163))))</formula>
    </cfRule>
    <cfRule type="containsText" dxfId="9373" priority="70883" operator="containsText" text="CUMPRIDO">
      <formula>NOT(ISERROR(SEARCH(("CUMPRIDO"),(#REF!))))</formula>
    </cfRule>
  </conditionalFormatting>
  <conditionalFormatting sqref="N49:N50">
    <cfRule type="containsText" dxfId="9372" priority="2976" operator="containsText" text="CUMPRIDO">
      <formula>NOT(ISERROR(SEARCH(("CUMPRIDO"),(N165))))</formula>
    </cfRule>
    <cfRule type="containsText" dxfId="9371" priority="2975" operator="containsText" text="PENDENTE">
      <formula>NOT(ISERROR(SEARCH(("PENDENTE"),(N165))))</formula>
    </cfRule>
  </conditionalFormatting>
  <conditionalFormatting sqref="N53:N54 O49:Q49 O52:R52 Q53:R54">
    <cfRule type="containsText" dxfId="9370" priority="3639" operator="containsText" text="CUMPRIDO">
      <formula>NOT(ISERROR(SEARCH(("CUMPRIDO"),(N57))))</formula>
    </cfRule>
  </conditionalFormatting>
  <conditionalFormatting sqref="N57:N73 N48">
    <cfRule type="containsText" dxfId="9369" priority="2998" operator="containsText" text="CANCELADO">
      <formula>NOT(ISERROR(SEARCH(("CANCELADO"),(N163))))</formula>
    </cfRule>
  </conditionalFormatting>
  <conditionalFormatting sqref="N57:N86">
    <cfRule type="containsText" dxfId="9368" priority="532" operator="containsText" text="CUMPRIDO">
      <formula>NOT(ISERROR(SEARCH(("CUMPRIDO"),(#REF!))))</formula>
    </cfRule>
    <cfRule type="containsText" dxfId="9367" priority="445" operator="containsText" text="CANCELADO">
      <formula>NOT(ISERROR(SEARCH(("CANCELADO"),(N57))))</formula>
    </cfRule>
  </conditionalFormatting>
  <conditionalFormatting sqref="N59:N60 Q57 R57:R58 Q59:R60">
    <cfRule type="containsText" dxfId="9366" priority="3018" operator="containsText" text="PENDENTE">
      <formula>NOT(ISERROR(SEARCH(("PENDENTE"),(N84))))</formula>
    </cfRule>
    <cfRule type="containsText" dxfId="9365" priority="2980" operator="containsText" text="CUMPRIDO">
      <formula>NOT(ISERROR(SEARCH(("CUMPRIDO"),(N84))))</formula>
    </cfRule>
  </conditionalFormatting>
  <conditionalFormatting sqref="N62:N65">
    <cfRule type="containsText" dxfId="9364" priority="3812" operator="containsText" text="CUMPRIDO">
      <formula>NOT(ISERROR(SEARCH(("CUMPRIDO"),(N84))))</formula>
    </cfRule>
  </conditionalFormatting>
  <conditionalFormatting sqref="N66:N73">
    <cfRule type="containsText" dxfId="9363" priority="4932" operator="containsText" text="CUMPRIDO">
      <formula>NOT(ISERROR(SEARCH(("CUMPRIDO"),(N108))))</formula>
    </cfRule>
  </conditionalFormatting>
  <conditionalFormatting sqref="N67:N68">
    <cfRule type="containsText" dxfId="9362" priority="7378" operator="containsText" text="CUMPRIDO">
      <formula>NOT(ISERROR(SEARCH(("CUMPRIDO"),(N86))))</formula>
    </cfRule>
    <cfRule type="containsText" dxfId="9361" priority="7379" operator="containsText" text="CANCELADO">
      <formula>NOT(ISERROR(SEARCH(("CANCELADO"),(N180))))</formula>
    </cfRule>
    <cfRule type="containsText" dxfId="9360" priority="7380" operator="containsText" text="CUMPRIDO">
      <formula>NOT(ISERROR(SEARCH(("CUMPRIDO"),(N180))))</formula>
    </cfRule>
    <cfRule type="containsText" dxfId="9359" priority="7382" operator="containsText" text="CANCELADO">
      <formula>NOT(ISERROR(SEARCH(("CANCELADO"),(N179))))</formula>
    </cfRule>
    <cfRule type="containsText" dxfId="9358" priority="7381" operator="containsText" text="PENDENTE">
      <formula>NOT(ISERROR(SEARCH(("PENDENTE"),(N180))))</formula>
    </cfRule>
  </conditionalFormatting>
  <conditionalFormatting sqref="N67:N73 Q67:R69">
    <cfRule type="containsText" dxfId="9357" priority="3573" operator="containsText" text="CUMPRIDO">
      <formula>NOT(ISERROR(SEARCH(("CUMPRIDO"),(N111))))</formula>
    </cfRule>
  </conditionalFormatting>
  <conditionalFormatting sqref="N69:N73">
    <cfRule type="containsText" dxfId="9356" priority="326" operator="containsText" text="CANCELADO">
      <formula>NOT(ISERROR(SEARCH(("CANCELADO"),(N182))))</formula>
    </cfRule>
    <cfRule type="containsText" dxfId="9355" priority="327" operator="containsText" text="CUMPRIDO">
      <formula>NOT(ISERROR(SEARCH(("CUMPRIDO"),(N182))))</formula>
    </cfRule>
    <cfRule type="containsText" dxfId="9354" priority="328" operator="containsText" text="PENDENTE">
      <formula>NOT(ISERROR(SEARCH(("PENDENTE"),(N182))))</formula>
    </cfRule>
    <cfRule type="containsText" dxfId="9353" priority="330" operator="containsText" text="CANCELADO">
      <formula>NOT(ISERROR(SEARCH(("CANCELADO"),(N181))))</formula>
    </cfRule>
    <cfRule type="containsText" dxfId="9352" priority="325" operator="containsText" text="CUMPRIDO">
      <formula>NOT(ISERROR(SEARCH(("CUMPRIDO"),(N108))))</formula>
    </cfRule>
  </conditionalFormatting>
  <conditionalFormatting sqref="N70:N71">
    <cfRule type="containsText" dxfId="9351" priority="7387" operator="containsText" text="CANCELADO">
      <formula>NOT(ISERROR(SEARCH(("CANCELADO"),(N179))))</formula>
    </cfRule>
    <cfRule type="containsText" dxfId="9350" priority="7386" operator="containsText" text="PENDENTE">
      <formula>NOT(ISERROR(SEARCH(("PENDENTE"),(N180))))</formula>
    </cfRule>
    <cfRule type="containsText" dxfId="9349" priority="7383" operator="containsText" text="CUMPRIDO">
      <formula>NOT(ISERROR(SEARCH(("CUMPRIDO"),(N86))))</formula>
    </cfRule>
    <cfRule type="containsText" dxfId="9348" priority="7384" operator="containsText" text="CANCELADO">
      <formula>NOT(ISERROR(SEARCH(("CANCELADO"),(N180))))</formula>
    </cfRule>
    <cfRule type="containsText" dxfId="9347" priority="7385" operator="containsText" text="CUMPRIDO">
      <formula>NOT(ISERROR(SEARCH(("CUMPRIDO"),(N180))))</formula>
    </cfRule>
  </conditionalFormatting>
  <conditionalFormatting sqref="N70:N73 Q70:R72">
    <cfRule type="containsText" dxfId="9346" priority="4908" operator="containsText" text="PENDENTE">
      <formula>NOT(ISERROR(SEARCH(("PENDENTE"),(N111))))</formula>
    </cfRule>
    <cfRule type="containsText" dxfId="9345" priority="332" operator="containsText" text="CUMPRIDO">
      <formula>NOT(ISERROR(SEARCH(("CUMPRIDO"),(N111))))</formula>
    </cfRule>
  </conditionalFormatting>
  <conditionalFormatting sqref="N72:N73">
    <cfRule type="containsText" dxfId="9344" priority="323" operator="containsText" text="CANCELADO">
      <formula>NOT(ISERROR(SEARCH(("CANCELADO"),(N181))))</formula>
    </cfRule>
    <cfRule type="containsText" dxfId="9343" priority="321" operator="containsText" text="CUMPRIDO">
      <formula>NOT(ISERROR(SEARCH(("CUMPRIDO"),(N182))))</formula>
    </cfRule>
    <cfRule type="containsText" dxfId="9342" priority="322" operator="containsText" text="PENDENTE">
      <formula>NOT(ISERROR(SEARCH(("PENDENTE"),(N182))))</formula>
    </cfRule>
    <cfRule type="containsText" dxfId="9341" priority="320" operator="containsText" text="CANCELADO">
      <formula>NOT(ISERROR(SEARCH(("CANCELADO"),(N182))))</formula>
    </cfRule>
    <cfRule type="containsText" dxfId="9340" priority="319" operator="containsText" text="CUMPRIDO">
      <formula>NOT(ISERROR(SEARCH(("CUMPRIDO"),(N108))))</formula>
    </cfRule>
  </conditionalFormatting>
  <conditionalFormatting sqref="N73:N74">
    <cfRule type="containsText" dxfId="9339" priority="7389" operator="containsText" text="CANCELADO">
      <formula>NOT(ISERROR(SEARCH(("CANCELADO"),(N180))))</formula>
    </cfRule>
    <cfRule type="containsText" dxfId="9338" priority="7388" operator="containsText" text="CUMPRIDO">
      <formula>NOT(ISERROR(SEARCH(("CUMPRIDO"),(N86))))</formula>
    </cfRule>
    <cfRule type="containsText" dxfId="9337" priority="7391" operator="containsText" text="PENDENTE">
      <formula>NOT(ISERROR(SEARCH(("PENDENTE"),(N180))))</formula>
    </cfRule>
    <cfRule type="containsText" dxfId="9336" priority="7392" operator="containsText" text="CANCELADO">
      <formula>NOT(ISERROR(SEARCH(("CANCELADO"),(N179))))</formula>
    </cfRule>
    <cfRule type="containsText" dxfId="9335" priority="7390" operator="containsText" text="CUMPRIDO">
      <formula>NOT(ISERROR(SEARCH(("CUMPRIDO"),(N180))))</formula>
    </cfRule>
  </conditionalFormatting>
  <conditionalFormatting sqref="N73:N77 Q73:R75">
    <cfRule type="containsText" dxfId="9334" priority="3384" operator="containsText" text="CUMPRIDO">
      <formula>NOT(ISERROR(SEARCH(("CUMPRIDO"),(N111))))</formula>
    </cfRule>
  </conditionalFormatting>
  <conditionalFormatting sqref="N74:N76">
    <cfRule type="containsText" dxfId="9333" priority="381" operator="containsText" text="PENDENTE">
      <formula>NOT(ISERROR(SEARCH(("PENDENTE"),(N74))))</formula>
    </cfRule>
    <cfRule type="containsText" dxfId="9332" priority="384" operator="containsText" text="CUMPRIDO">
      <formula>NOT(ISERROR(SEARCH(("CUMPRIDO"),(N74))))</formula>
    </cfRule>
    <cfRule type="containsText" dxfId="9331" priority="383" operator="containsText" text="CUMPRIDO">
      <formula>NOT(ISERROR(SEARCH(("CUMPRIDO"),(N75))))</formula>
    </cfRule>
    <cfRule type="containsText" dxfId="9330" priority="382" operator="containsText" text="CANCELADO">
      <formula>NOT(ISERROR(SEARCH(("CANCELADO"),(N74))))</formula>
    </cfRule>
  </conditionalFormatting>
  <conditionalFormatting sqref="N75:N77">
    <cfRule type="containsText" dxfId="9329" priority="4918" operator="containsText" text="PENDENTE">
      <formula>NOT(ISERROR(SEARCH(("PENDENTE"),(N182))))</formula>
    </cfRule>
    <cfRule type="containsText" dxfId="9328" priority="4919" operator="containsText" text="CANCELADO">
      <formula>NOT(ISERROR(SEARCH(("CANCELADO"),(N181))))</formula>
    </cfRule>
    <cfRule type="containsText" dxfId="9327" priority="4917" operator="containsText" text="CUMPRIDO">
      <formula>NOT(ISERROR(SEARCH(("CUMPRIDO"),(N182))))</formula>
    </cfRule>
  </conditionalFormatting>
  <conditionalFormatting sqref="N75:N80 Q78:R80">
    <cfRule type="containsText" dxfId="9326" priority="4921" operator="containsText" text="CUMPRIDO">
      <formula>NOT(ISERROR(SEARCH(("CUMPRIDO"),(N108))))</formula>
    </cfRule>
  </conditionalFormatting>
  <conditionalFormatting sqref="N75:N81">
    <cfRule type="containsText" dxfId="9325" priority="4039" operator="containsText" text="CANCELADO">
      <formula>NOT(ISERROR(SEARCH(("CANCELADO"),(N182))))</formula>
    </cfRule>
  </conditionalFormatting>
  <conditionalFormatting sqref="N76:N77 Q76:R77">
    <cfRule type="containsText" dxfId="9324" priority="3301" operator="containsText" text="PENDENTE">
      <formula>NOT(ISERROR(SEARCH(("PENDENTE"),(N111))))</formula>
    </cfRule>
  </conditionalFormatting>
  <conditionalFormatting sqref="N76:N77">
    <cfRule type="containsText" dxfId="9323" priority="7394" operator="containsText" text="CUMPRIDO">
      <formula>NOT(ISERROR(SEARCH(("CUMPRIDO"),(N86))))</formula>
    </cfRule>
    <cfRule type="containsText" dxfId="9322" priority="7393" operator="containsText" text="CANCELADO">
      <formula>NOT(ISERROR(SEARCH(("CANCELADO"),(N180))))</formula>
    </cfRule>
    <cfRule type="containsText" dxfId="9321" priority="7395" operator="containsText" text="CUMPRIDO">
      <formula>NOT(ISERROR(SEARCH(("CUMPRIDO"),(N180))))</formula>
    </cfRule>
    <cfRule type="containsText" dxfId="9320" priority="7396" operator="containsText" text="PENDENTE">
      <formula>NOT(ISERROR(SEARCH(("PENDENTE"),(N180))))</formula>
    </cfRule>
    <cfRule type="containsText" dxfId="9319" priority="7397" operator="containsText" text="CANCELADO">
      <formula>NOT(ISERROR(SEARCH(("CANCELADO"),(N179))))</formula>
    </cfRule>
  </conditionalFormatting>
  <conditionalFormatting sqref="N77">
    <cfRule type="containsText" dxfId="9318" priority="3839" operator="containsText" text="PENDENTE">
      <formula>NOT(ISERROR(SEARCH(("PENDENTE"),(N77))))</formula>
    </cfRule>
    <cfRule type="containsText" dxfId="9317" priority="3840" operator="containsText" text="CANCELADO">
      <formula>NOT(ISERROR(SEARCH(("CANCELADO"),(N77))))</formula>
    </cfRule>
    <cfRule type="containsText" dxfId="9316" priority="3841" operator="containsText" text="CUMPRIDO">
      <formula>NOT(ISERROR(SEARCH(("CUMPRIDO"),(#REF!))))</formula>
    </cfRule>
    <cfRule type="containsText" dxfId="9315" priority="3842" operator="containsText" text="CUMPRIDO">
      <formula>NOT(ISERROR(SEARCH(("CUMPRIDO"),(N77))))</formula>
    </cfRule>
  </conditionalFormatting>
  <conditionalFormatting sqref="N78:N80 Q78:R80">
    <cfRule type="containsText" dxfId="9314" priority="4950" operator="containsText" text="PENDENTE">
      <formula>NOT(ISERROR(SEARCH(("PENDENTE"),(N111))))</formula>
    </cfRule>
  </conditionalFormatting>
  <conditionalFormatting sqref="N78:N80">
    <cfRule type="containsText" dxfId="9313" priority="7405" operator="containsText" text="CUMPRIDO">
      <formula>NOT(ISERROR(SEARCH(("CUMPRIDO"),(N112))))</formula>
    </cfRule>
    <cfRule type="containsText" dxfId="9312" priority="7404" operator="containsText" text="CANCELADO">
      <formula>NOT(ISERROR(SEARCH(("CANCELADO"),(N182))))</formula>
    </cfRule>
    <cfRule type="containsText" dxfId="9311" priority="7403" operator="containsText" text="PENDENTE">
      <formula>NOT(ISERROR(SEARCH(("PENDENTE"),(N183))))</formula>
    </cfRule>
    <cfRule type="containsText" dxfId="9310" priority="7402" operator="containsText" text="CUMPRIDO">
      <formula>NOT(ISERROR(SEARCH(("CUMPRIDO"),(N183))))</formula>
    </cfRule>
    <cfRule type="containsText" dxfId="9309" priority="7401" operator="containsText" text="CUMPRIDO">
      <formula>NOT(ISERROR(SEARCH(("CUMPRIDO"),(N109))))</formula>
    </cfRule>
    <cfRule type="containsText" dxfId="9308" priority="7400" operator="containsText" text="CANCELADO">
      <formula>NOT(ISERROR(SEARCH(("CANCELADO"),(N179))))</formula>
    </cfRule>
    <cfRule type="containsText" dxfId="9307" priority="7399" operator="containsText" text="PENDENTE">
      <formula>NOT(ISERROR(SEARCH(("PENDENTE"),(N180))))</formula>
    </cfRule>
    <cfRule type="containsText" dxfId="9306" priority="7412" operator="containsText" text="PENDENTE">
      <formula>NOT(ISERROR(SEARCH(("PENDENTE"),(N114))))</formula>
    </cfRule>
    <cfRule type="containsText" dxfId="9305" priority="7406" operator="containsText" text="CANCELADO">
      <formula>NOT(ISERROR(SEARCH(("CANCELADO"),(N186))))</formula>
    </cfRule>
    <cfRule type="containsText" dxfId="9304" priority="7413" operator="containsText" text="CANCELADO">
      <formula>NOT(ISERROR(SEARCH(("CANCELADO"),(N183))))</formula>
    </cfRule>
    <cfRule type="containsText" dxfId="9303" priority="7411" operator="containsText" text="CUMPRIDO">
      <formula>NOT(ISERROR(SEARCH(("CUMPRIDO"),(N114))))</formula>
    </cfRule>
    <cfRule type="containsText" dxfId="9302" priority="7410" operator="containsText" text="PENDENTE">
      <formula>NOT(ISERROR(SEARCH(("PENDENTE"),(N117))))</formula>
    </cfRule>
    <cfRule type="containsText" dxfId="9301" priority="7398" operator="containsText" text="CUMPRIDO">
      <formula>NOT(ISERROR(SEARCH(("CUMPRIDO"),(N86))))</formula>
    </cfRule>
    <cfRule type="containsText" dxfId="9300" priority="7415" operator="containsText" text="CUMPRIDO">
      <formula>NOT(ISERROR(SEARCH(("CUMPRIDO"),(N180))))</formula>
    </cfRule>
    <cfRule type="containsText" dxfId="9299" priority="7414" operator="containsText" text="CANCELADO">
      <formula>NOT(ISERROR(SEARCH(("CANCELADO"),(N180))))</formula>
    </cfRule>
    <cfRule type="containsText" dxfId="9298" priority="7409" operator="containsText" text="CUMPRIDO">
      <formula>NOT(ISERROR(SEARCH(("CUMPRIDO"),(N117))))</formula>
    </cfRule>
    <cfRule type="containsText" dxfId="9297" priority="7408" operator="containsText" text="PENDENTE">
      <formula>NOT(ISERROR(SEARCH(("PENDENTE"),(N186))))</formula>
    </cfRule>
    <cfRule type="containsText" dxfId="9296" priority="7407" operator="containsText" text="CUMPRIDO">
      <formula>NOT(ISERROR(SEARCH(("CUMPRIDO"),(N186))))</formula>
    </cfRule>
  </conditionalFormatting>
  <conditionalFormatting sqref="N78:N83">
    <cfRule type="containsText" dxfId="9295" priority="348" operator="containsText" text="PENDENTE">
      <formula>NOT(ISERROR(SEARCH(("PENDENTE"),(N78))))</formula>
    </cfRule>
    <cfRule type="containsText" dxfId="9294" priority="349" operator="containsText" text="CANCELADO">
      <formula>NOT(ISERROR(SEARCH(("CANCELADO"),(N78))))</formula>
    </cfRule>
    <cfRule type="containsText" dxfId="9293" priority="351" operator="containsText" text="CUMPRIDO">
      <formula>NOT(ISERROR(SEARCH(("CUMPRIDO"),(N78))))</formula>
    </cfRule>
  </conditionalFormatting>
  <conditionalFormatting sqref="N80">
    <cfRule type="containsText" dxfId="9292" priority="104" operator="containsText" text="CANCELADO">
      <formula>NOT(ISERROR(SEARCH(("CANCELADO"),(N193))))</formula>
    </cfRule>
    <cfRule type="containsText" dxfId="9291" priority="103" operator="containsText" text="CUMPRIDO">
      <formula>NOT(ISERROR(SEARCH(("CUMPRIDO"),(N119))))</formula>
    </cfRule>
    <cfRule type="containsText" dxfId="9290" priority="102" operator="containsText" text="PENDENTE">
      <formula>NOT(ISERROR(SEARCH(("PENDENTE"),(N127))))</formula>
    </cfRule>
    <cfRule type="containsText" dxfId="9289" priority="109" operator="containsText" text="CUMPRIDO">
      <formula>NOT(ISERROR(SEARCH(("CUMPRIDO"),(N196))))</formula>
    </cfRule>
    <cfRule type="containsText" dxfId="9288" priority="110" operator="containsText" text="PENDENTE">
      <formula>NOT(ISERROR(SEARCH(("PENDENTE"),(N196))))</formula>
    </cfRule>
    <cfRule type="containsText" dxfId="9287" priority="111" operator="containsText" text="CANCELADO">
      <formula>NOT(ISERROR(SEARCH(("CANCELADO"),(N195))))</formula>
    </cfRule>
    <cfRule type="containsText" dxfId="9286" priority="101" operator="containsText" text="CUMPRIDO">
      <formula>NOT(ISERROR(SEARCH(("CUMPRIDO"),(N127))))</formula>
    </cfRule>
    <cfRule type="containsText" dxfId="9285" priority="112" operator="containsText" text="CUMPRIDO">
      <formula>NOT(ISERROR(SEARCH(("CUMPRIDO"),(N124))))</formula>
    </cfRule>
    <cfRule type="containsText" dxfId="9284" priority="113" operator="containsText" text="PENDENTE">
      <formula>NOT(ISERROR(SEARCH(("PENDENTE"),(N124))))</formula>
    </cfRule>
    <cfRule type="containsText" dxfId="9283" priority="114" operator="containsText" text="CUMPRIDO">
      <formula>NOT(ISERROR(SEARCH(("CUMPRIDO"),(N122))))</formula>
    </cfRule>
    <cfRule type="containsText" dxfId="9282" priority="108" operator="containsText" text="CANCELADO">
      <formula>NOT(ISERROR(SEARCH(("CANCELADO"),(N196))))</formula>
    </cfRule>
    <cfRule type="containsText" dxfId="9281" priority="107" operator="containsText" text="CANCELADO">
      <formula>NOT(ISERROR(SEARCH(("CANCELADO"),(N192))))</formula>
    </cfRule>
    <cfRule type="containsText" dxfId="9280" priority="105" operator="containsText" text="CUMPRIDO">
      <formula>NOT(ISERROR(SEARCH(("CUMPRIDO"),(N193))))</formula>
    </cfRule>
    <cfRule type="containsText" dxfId="9279" priority="106" operator="containsText" text="PENDENTE">
      <formula>NOT(ISERROR(SEARCH(("PENDENTE"),(N193))))</formula>
    </cfRule>
  </conditionalFormatting>
  <conditionalFormatting sqref="N80:N81">
    <cfRule type="containsText" dxfId="9278" priority="7432" operator="containsText" text="CUMPRIDO">
      <formula>NOT(ISERROR(SEARCH(("CUMPRIDO"),(#REF!))))</formula>
    </cfRule>
  </conditionalFormatting>
  <conditionalFormatting sqref="N81 Q81:R81">
    <cfRule type="containsText" dxfId="9277" priority="3212" operator="containsText" text="PENDENTE">
      <formula>NOT(ISERROR(SEARCH(("PENDENTE"),(N113))))</formula>
    </cfRule>
  </conditionalFormatting>
  <conditionalFormatting sqref="N81">
    <cfRule type="containsText" dxfId="9276" priority="4042" operator="containsText" text="CANCELADO">
      <formula>NOT(ISERROR(SEARCH(("CANCELADO"),(N187))))</formula>
    </cfRule>
    <cfRule type="containsText" dxfId="9275" priority="4041" operator="containsText" text="PENDENTE">
      <formula>NOT(ISERROR(SEARCH(("PENDENTE"),(N188))))</formula>
    </cfRule>
    <cfRule type="containsText" dxfId="9274" priority="4040" operator="containsText" text="CUMPRIDO">
      <formula>NOT(ISERROR(SEARCH(("CUMPRIDO"),(N188))))</formula>
    </cfRule>
    <cfRule type="containsText" dxfId="9273" priority="4038" operator="containsText" text="CUMPRIDO">
      <formula>NOT(ISERROR(SEARCH(("CUMPRIDO"),(N114))))</formula>
    </cfRule>
    <cfRule type="containsText" dxfId="9272" priority="4037" operator="containsText" text="CANCELADO">
      <formula>NOT(ISERROR(SEARCH(("CANCELADO"),(N184))))</formula>
    </cfRule>
    <cfRule type="containsText" dxfId="9271" priority="4036" operator="containsText" text="PENDENTE">
      <formula>NOT(ISERROR(SEARCH(("PENDENTE"),(N185))))</formula>
    </cfRule>
    <cfRule type="containsText" dxfId="9270" priority="4035" operator="containsText" text="CUMPRIDO">
      <formula>NOT(ISERROR(SEARCH(("CUMPRIDO"),(N185))))</formula>
    </cfRule>
    <cfRule type="containsText" dxfId="9269" priority="4034" operator="containsText" text="CUMPRIDO">
      <formula>NOT(ISERROR(SEARCH(("CUMPRIDO"),(N111))))</formula>
    </cfRule>
    <cfRule type="containsText" dxfId="9268" priority="4033" operator="containsText" text="CANCELADO">
      <formula>NOT(ISERROR(SEARCH(("CANCELADO"),(N181))))</formula>
    </cfRule>
    <cfRule type="containsText" dxfId="9267" priority="4032" operator="containsText" text="PENDENTE">
      <formula>NOT(ISERROR(SEARCH(("PENDENTE"),(N182))))</formula>
    </cfRule>
    <cfRule type="containsText" dxfId="9266" priority="4031" operator="containsText" text="CUMPRIDO">
      <formula>NOT(ISERROR(SEARCH(("CUMPRIDO"),(N182))))</formula>
    </cfRule>
    <cfRule type="containsText" dxfId="9265" priority="4030" operator="containsText" text="CUMPRIDO">
      <formula>NOT(ISERROR(SEARCH(("CUMPRIDO"),(N108))))</formula>
    </cfRule>
    <cfRule type="containsText" dxfId="9264" priority="4029" operator="containsText" text="CANCELADO">
      <formula>NOT(ISERROR(SEARCH(("CANCELADO"),(N182))))</formula>
    </cfRule>
    <cfRule type="containsText" dxfId="9263" priority="4028" operator="containsText" text="CANCELADO">
      <formula>NOT(ISERROR(SEARCH(("CANCELADO"),(N185))))</formula>
    </cfRule>
    <cfRule type="containsText" dxfId="9262" priority="4046" operator="containsText" text="PENDENTE">
      <formula>NOT(ISERROR(SEARCH(("PENDENTE"),(N116))))</formula>
    </cfRule>
    <cfRule type="containsText" dxfId="9261" priority="4045" operator="containsText" text="CUMPRIDO">
      <formula>NOT(ISERROR(SEARCH(("CUMPRIDO"),(N116))))</formula>
    </cfRule>
    <cfRule type="containsText" dxfId="9260" priority="4044" operator="containsText" text="PENDENTE">
      <formula>NOT(ISERROR(SEARCH(("PENDENTE"),(N119))))</formula>
    </cfRule>
    <cfRule type="containsText" dxfId="9259" priority="4043" operator="containsText" text="CUMPRIDO">
      <formula>NOT(ISERROR(SEARCH(("CUMPRIDO"),(N119))))</formula>
    </cfRule>
  </conditionalFormatting>
  <conditionalFormatting sqref="N82">
    <cfRule type="containsText" dxfId="9258" priority="7416" operator="containsText" text="CUMPRIDO">
      <formula>NOT(ISERROR(SEARCH(("CUMPRIDO"),(N87))))</formula>
    </cfRule>
    <cfRule type="containsText" dxfId="9257" priority="7417" operator="containsText" text="CANCELADO">
      <formula>NOT(ISERROR(SEARCH(("CANCELADO"),(N180))))</formula>
    </cfRule>
  </conditionalFormatting>
  <conditionalFormatting sqref="N82:N83 Q82:R83">
    <cfRule type="containsText" dxfId="9256" priority="3123" operator="containsText" text="PENDENTE">
      <formula>NOT(ISERROR(SEARCH(("PENDENTE"),(N112))))</formula>
    </cfRule>
  </conditionalFormatting>
  <conditionalFormatting sqref="N82:N83">
    <cfRule type="containsText" dxfId="9255" priority="354" operator="containsText" text="CUMPRIDO">
      <formula>NOT(ISERROR(SEARCH(("CUMPRIDO"),(N186))))</formula>
    </cfRule>
    <cfRule type="containsText" dxfId="9254" priority="352" operator="containsText" text="CANCELADO">
      <formula>NOT(ISERROR(SEARCH(("CANCELADO"),(N186))))</formula>
    </cfRule>
    <cfRule type="containsText" dxfId="9253" priority="355" operator="containsText" text="PENDENTE">
      <formula>NOT(ISERROR(SEARCH(("PENDENTE"),(N186))))</formula>
    </cfRule>
    <cfRule type="containsText" dxfId="9252" priority="346" operator="containsText" text="PENDENTE">
      <formula>NOT(ISERROR(SEARCH(("PENDENTE"),(N189))))</formula>
    </cfRule>
    <cfRule type="containsText" dxfId="9251" priority="347" operator="containsText" text="CANCELADO">
      <formula>NOT(ISERROR(SEARCH(("CANCELADO"),(N188))))</formula>
    </cfRule>
    <cfRule type="containsText" dxfId="9250" priority="353" operator="containsText" text="CUMPRIDO">
      <formula>NOT(ISERROR(SEARCH(("CUMPRIDO"),(N112))))</formula>
    </cfRule>
    <cfRule type="containsText" dxfId="9249" priority="356" operator="containsText" text="CANCELADO">
      <formula>NOT(ISERROR(SEARCH(("CANCELADO"),(N185))))</formula>
    </cfRule>
    <cfRule type="containsText" dxfId="9248" priority="350" operator="containsText" text="CUMPRIDO">
      <formula>NOT(ISERROR(SEARCH(("CUMPRIDO"),(#REF!))))</formula>
    </cfRule>
    <cfRule type="containsText" dxfId="9247" priority="4056" operator="containsText" text="PENDENTE">
      <formula>NOT(ISERROR(SEARCH(("PENDENTE"),(N181))))</formula>
    </cfRule>
    <cfRule type="containsText" dxfId="9246" priority="4055" operator="containsText" text="CUMPRIDO">
      <formula>NOT(ISERROR(SEARCH(("CUMPRIDO"),(N181))))</formula>
    </cfRule>
    <cfRule type="containsText" dxfId="9245" priority="339" operator="containsText" text="CUMPRIDO">
      <formula>NOT(ISERROR(SEARCH(("CUMPRIDO"),(N117))))</formula>
    </cfRule>
    <cfRule type="containsText" dxfId="9244" priority="340" operator="containsText" text="PENDENTE">
      <formula>NOT(ISERROR(SEARCH(("PENDENTE"),(N117))))</formula>
    </cfRule>
    <cfRule type="containsText" dxfId="9243" priority="4054" operator="containsText" text="CANCELADO">
      <formula>NOT(ISERROR(SEARCH(("CANCELADO"),(N181))))</formula>
    </cfRule>
    <cfRule type="containsText" dxfId="9242" priority="341" operator="containsText" text="CUMPRIDO">
      <formula>NOT(ISERROR(SEARCH(("CUMPRIDO"),(N120))))</formula>
    </cfRule>
    <cfRule type="containsText" dxfId="9241" priority="342" operator="containsText" text="PENDENTE">
      <formula>NOT(ISERROR(SEARCH(("PENDENTE"),(N120))))</formula>
    </cfRule>
    <cfRule type="containsText" dxfId="9240" priority="343" operator="containsText" text="CUMPRIDO">
      <formula>NOT(ISERROR(SEARCH(("CUMPRIDO"),(N115))))</formula>
    </cfRule>
    <cfRule type="containsText" dxfId="9239" priority="344" operator="containsText" text="CANCELADO">
      <formula>NOT(ISERROR(SEARCH(("CANCELADO"),(N189))))</formula>
    </cfRule>
    <cfRule type="containsText" dxfId="9238" priority="345" operator="containsText" text="CUMPRIDO">
      <formula>NOT(ISERROR(SEARCH(("CUMPRIDO"),(N189))))</formula>
    </cfRule>
  </conditionalFormatting>
  <conditionalFormatting sqref="N83">
    <cfRule type="containsText" dxfId="9237" priority="4058" operator="containsText" text="CANCELADO">
      <formula>NOT(ISERROR(SEARCH(("CANCELADO"),(N181))))</formula>
    </cfRule>
    <cfRule type="containsText" dxfId="9236" priority="4057" operator="containsText" text="CUMPRIDO">
      <formula>NOT(ISERROR(SEARCH(("CUMPRIDO"),(N108))))</formula>
    </cfRule>
  </conditionalFormatting>
  <conditionalFormatting sqref="N84:N89">
    <cfRule type="containsText" dxfId="9235" priority="7274" operator="containsText" text="CANCELADO">
      <formula>NOT(ISERROR(SEARCH(("CANCELADO"),(N196))))</formula>
    </cfRule>
    <cfRule type="containsText" dxfId="9234" priority="7276" operator="containsText" text="CUMPRIDO">
      <formula>NOT(ISERROR(SEARCH(("CUMPRIDO"),(N126))))</formula>
    </cfRule>
    <cfRule type="containsText" dxfId="9233" priority="7275" operator="containsText" text="PENDENTE">
      <formula>NOT(ISERROR(SEARCH(("PENDENTE"),(N128))))</formula>
    </cfRule>
    <cfRule type="containsText" dxfId="9232" priority="7271" operator="containsText" text="CUMPRIDO">
      <formula>NOT(ISERROR(SEARCH(("CUMPRIDO"),(N197))))</formula>
    </cfRule>
    <cfRule type="containsText" dxfId="9231" priority="7270" operator="containsText" text="CANCELADO">
      <formula>NOT(ISERROR(SEARCH(("CANCELADO"),(N197))))</formula>
    </cfRule>
    <cfRule type="containsText" dxfId="9230" priority="7269" operator="containsText" text="CUMPRIDO">
      <formula>NOT(ISERROR(SEARCH(("CUMPRIDO"),(N123))))</formula>
    </cfRule>
    <cfRule type="containsText" dxfId="9229" priority="7260" operator="containsText" text="CUMPRIDO">
      <formula>NOT(ISERROR(SEARCH(("CUMPRIDO"),(N131))))</formula>
    </cfRule>
    <cfRule type="containsText" dxfId="9228" priority="7268" operator="containsText" text="PENDENTE">
      <formula>NOT(ISERROR(SEARCH(("PENDENTE"),(N125))))</formula>
    </cfRule>
    <cfRule type="containsText" dxfId="9227" priority="7264" operator="containsText" text="CANCELADO">
      <formula>NOT(ISERROR(SEARCH(("CANCELADO"),(N194))))</formula>
    </cfRule>
    <cfRule type="containsText" dxfId="9226" priority="7256" operator="containsText" text="CUMPRIDO">
      <formula>NOT(ISERROR(SEARCH(("CUMPRIDO"),(N125))))</formula>
    </cfRule>
    <cfRule type="containsText" dxfId="9225" priority="7257" operator="containsText" text="CANCELADO">
      <formula>NOT(ISERROR(SEARCH(("CANCELADO"),(N200))))</formula>
    </cfRule>
    <cfRule type="containsText" dxfId="9224" priority="7262" operator="containsText" text="PENDENTE">
      <formula>NOT(ISERROR(SEARCH(("PENDENTE"),(N131))))</formula>
    </cfRule>
    <cfRule type="containsText" dxfId="9223" priority="7267" operator="containsText" text="CANCELADO">
      <formula>NOT(ISERROR(SEARCH(("CANCELADO"),(N193))))</formula>
    </cfRule>
    <cfRule type="containsText" dxfId="9222" priority="7266" operator="containsText" text="PENDENTE">
      <formula>NOT(ISERROR(SEARCH(("PENDENTE"),(N194))))</formula>
    </cfRule>
    <cfRule type="containsText" dxfId="9221" priority="7265" operator="containsText" text="CUMPRIDO">
      <formula>NOT(ISERROR(SEARCH(("CUMPRIDO"),(N194))))</formula>
    </cfRule>
    <cfRule type="containsText" dxfId="9220" priority="7273" operator="containsText" text="CUMPRIDO">
      <formula>NOT(ISERROR(SEARCH(("CUMPRIDO"),(N128))))</formula>
    </cfRule>
    <cfRule type="containsText" dxfId="9219" priority="7263" operator="containsText" text="CUMPRIDO">
      <formula>NOT(ISERROR(SEARCH(("CUMPRIDO"),(N120))))</formula>
    </cfRule>
    <cfRule type="containsText" dxfId="9218" priority="7272" operator="containsText" text="PENDENTE">
      <formula>NOT(ISERROR(SEARCH(("PENDENTE"),(N197))))</formula>
    </cfRule>
    <cfRule type="containsText" dxfId="9217" priority="7258" operator="containsText" text="CUMPRIDO">
      <formula>NOT(ISERROR(SEARCH(("CUMPRIDO"),(N200))))</formula>
    </cfRule>
    <cfRule type="containsText" dxfId="9216" priority="7259" operator="containsText" text="PENDENTE">
      <formula>NOT(ISERROR(SEARCH(("PENDENTE"),(N200))))</formula>
    </cfRule>
    <cfRule type="containsText" dxfId="9215" priority="7261" operator="containsText" text="CANCELADO">
      <formula>NOT(ISERROR(SEARCH(("CANCELADO"),(N199))))</formula>
    </cfRule>
  </conditionalFormatting>
  <conditionalFormatting sqref="N87:N91">
    <cfRule type="containsText" dxfId="9214" priority="100" operator="containsText" text="CUMPRIDO">
      <formula>NOT(ISERROR(SEARCH(("CUMPRIDO"),(#REF!))))</formula>
    </cfRule>
  </conditionalFormatting>
  <conditionalFormatting sqref="N87:N93 N96:N107">
    <cfRule type="containsText" dxfId="9213" priority="90" operator="containsText" text="PENDENTE">
      <formula>NOT(ISERROR(SEARCH(("PENDENTE"),(N87))))</formula>
    </cfRule>
    <cfRule type="containsText" dxfId="9212" priority="91" operator="containsText" text="CANCELADO">
      <formula>NOT(ISERROR(SEARCH(("CANCELADO"),(N87))))</formula>
    </cfRule>
  </conditionalFormatting>
  <conditionalFormatting sqref="N90:N91">
    <cfRule type="containsText" dxfId="9211" priority="146" operator="containsText" text="CUMPRIDO">
      <formula>NOT(ISERROR(SEARCH(("CUMPRIDO"),(N130))))</formula>
    </cfRule>
    <cfRule type="containsText" dxfId="9210" priority="145" operator="containsText" text="PENDENTE">
      <formula>NOT(ISERROR(SEARCH(("PENDENTE"),(N132))))</formula>
    </cfRule>
    <cfRule type="containsText" dxfId="9209" priority="144" operator="containsText" text="CANCELADO">
      <formula>NOT(ISERROR(SEARCH(("CANCELADO"),(N200))))</formula>
    </cfRule>
    <cfRule type="containsText" dxfId="9208" priority="143" operator="containsText" text="PENDENTE">
      <formula>NOT(ISERROR(SEARCH(("PENDENTE"),(N201))))</formula>
    </cfRule>
    <cfRule type="containsText" dxfId="9207" priority="142" operator="containsText" text="CUMPRIDO">
      <formula>NOT(ISERROR(SEARCH(("CUMPRIDO"),(N201))))</formula>
    </cfRule>
    <cfRule type="containsText" dxfId="9206" priority="153" operator="containsText" text="CUMPRIDO">
      <formula>NOT(ISERROR(SEARCH(("CUMPRIDO"),(N133))))</formula>
    </cfRule>
    <cfRule type="containsText" dxfId="9205" priority="141" operator="containsText" text="CANCELADO">
      <formula>NOT(ISERROR(SEARCH(("CANCELADO"),(N201))))</formula>
    </cfRule>
    <cfRule type="containsText" dxfId="9204" priority="140" operator="containsText" text="CUMPRIDO">
      <formula>NOT(ISERROR(SEARCH(("CUMPRIDO"),(N127))))</formula>
    </cfRule>
    <cfRule type="containsText" dxfId="9203" priority="152" operator="containsText" text="PENDENTE">
      <formula>NOT(ISERROR(SEARCH(("PENDENTE"),(N135))))</formula>
    </cfRule>
    <cfRule type="containsText" dxfId="9202" priority="151" operator="containsText" text="CANCELADO">
      <formula>NOT(ISERROR(SEARCH(("CANCELADO"),(N203))))</formula>
    </cfRule>
    <cfRule type="containsText" dxfId="9201" priority="139" operator="containsText" text="PENDENTE">
      <formula>NOT(ISERROR(SEARCH(("PENDENTE"),(N138))))</formula>
    </cfRule>
    <cfRule type="containsText" dxfId="9200" priority="150" operator="containsText" text="CUMPRIDO">
      <formula>NOT(ISERROR(SEARCH(("CUMPRIDO"),(N135))))</formula>
    </cfRule>
    <cfRule type="containsText" dxfId="9199" priority="138" operator="containsText" text="CANCELADO">
      <formula>NOT(ISERROR(SEARCH(("CANCELADO"),(N206))))</formula>
    </cfRule>
    <cfRule type="containsText" dxfId="9198" priority="137" operator="containsText" text="CUMPRIDO">
      <formula>NOT(ISERROR(SEARCH(("CUMPRIDO"),(N138))))</formula>
    </cfRule>
    <cfRule type="containsText" dxfId="9197" priority="149" operator="containsText" text="PENDENTE">
      <formula>NOT(ISERROR(SEARCH(("PENDENTE"),(N204))))</formula>
    </cfRule>
    <cfRule type="containsText" dxfId="9196" priority="136" operator="containsText" text="PENDENTE">
      <formula>NOT(ISERROR(SEARCH(("PENDENTE"),(N207))))</formula>
    </cfRule>
    <cfRule type="containsText" dxfId="9195" priority="135" operator="containsText" text="CUMPRIDO">
      <formula>NOT(ISERROR(SEARCH(("CUMPRIDO"),(N207))))</formula>
    </cfRule>
    <cfRule type="containsText" dxfId="9194" priority="134" operator="containsText" text="CANCELADO">
      <formula>NOT(ISERROR(SEARCH(("CANCELADO"),(N207))))</formula>
    </cfRule>
    <cfRule type="containsText" dxfId="9193" priority="133" operator="containsText" text="CUMPRIDO">
      <formula>NOT(ISERROR(SEARCH(("CUMPRIDO"),(N132))))</formula>
    </cfRule>
    <cfRule type="containsText" dxfId="9192" priority="148" operator="containsText" text="CUMPRIDO">
      <formula>NOT(ISERROR(SEARCH(("CUMPRIDO"),(N204))))</formula>
    </cfRule>
    <cfRule type="containsText" dxfId="9191" priority="147" operator="containsText" text="CANCELADO">
      <formula>NOT(ISERROR(SEARCH(("CANCELADO"),(N204))))</formula>
    </cfRule>
  </conditionalFormatting>
  <conditionalFormatting sqref="N95">
    <cfRule type="containsText" dxfId="9190" priority="63" operator="containsText" text="PENDENTE">
      <formula>NOT(ISERROR(SEARCH(("PENDENTE"),(N212))))</formula>
    </cfRule>
    <cfRule type="containsText" dxfId="9189" priority="54" operator="containsText" text="CANCELADO">
      <formula>NOT(ISERROR(SEARCH(("CANCELADO"),(N95))))</formula>
    </cfRule>
    <cfRule type="containsText" dxfId="9188" priority="58" operator="containsText" text="CANCELADO">
      <formula>NOT(ISERROR(SEARCH(("CANCELADO"),(N95))))</formula>
    </cfRule>
    <cfRule type="containsText" dxfId="9187" priority="55" operator="containsText" text="PENDENTE">
      <formula>NOT(ISERROR(SEARCH(("PENDENTE"),(N95))))</formula>
    </cfRule>
    <cfRule type="containsText" dxfId="9186" priority="61" operator="containsText" text="CANCELADO">
      <formula>NOT(ISERROR(SEARCH(("CANCELADO"),(N212))))</formula>
    </cfRule>
    <cfRule type="containsText" dxfId="9185" priority="56" operator="containsText" text="CUMPRIDO">
      <formula>NOT(ISERROR(SEARCH(("CUMPRIDO"),(#REF!))))</formula>
    </cfRule>
    <cfRule type="containsText" dxfId="9184" priority="62" operator="containsText" text="CUMPRIDO">
      <formula>NOT(ISERROR(SEARCH(("CUMPRIDO"),(N212))))</formula>
    </cfRule>
    <cfRule type="containsText" dxfId="9183" priority="64" operator="containsText" text="CANCELADO">
      <formula>NOT(ISERROR(SEARCH(("CANCELADO"),(N211))))</formula>
    </cfRule>
    <cfRule type="containsText" dxfId="9182" priority="60" operator="containsText" text="CUMPRIDO">
      <formula>NOT(ISERROR(SEARCH(("CUMPRIDO"),(N97))))</formula>
    </cfRule>
    <cfRule type="containsText" dxfId="9181" priority="59" operator="containsText" text="CUMPRIDO">
      <formula>NOT(ISERROR(SEARCH(("CUMPRIDO"),(N96))))</formula>
    </cfRule>
  </conditionalFormatting>
  <conditionalFormatting sqref="N95:N106 N92:N93">
    <cfRule type="containsText" dxfId="9180" priority="57" operator="containsText" text="CUMPRIDO">
      <formula>NOT(ISERROR(SEARCH("CUMPRIDO",N92)))</formula>
    </cfRule>
  </conditionalFormatting>
  <conditionalFormatting sqref="N96:N107 N92:N93">
    <cfRule type="containsText" dxfId="9179" priority="89" operator="containsText" text="CUMPRIDO">
      <formula>NOT(ISERROR(SEARCH(("CUMPRIDO"),(N92))))</formula>
    </cfRule>
  </conditionalFormatting>
  <conditionalFormatting sqref="N97">
    <cfRule type="containsText" dxfId="9178" priority="42" operator="containsText" text="CANCELADO">
      <formula>NOT(ISERROR(SEARCH(("CANCELADO"),(N209))))</formula>
    </cfRule>
    <cfRule type="containsText" dxfId="9177" priority="28" operator="containsText" text="CUMPRIDO">
      <formula>NOT(ISERROR(SEARCH(("CUMPRIDO"),(N144))))</formula>
    </cfRule>
    <cfRule type="containsText" dxfId="9176" priority="27" operator="containsText" text="PENDENTE">
      <formula>NOT(ISERROR(SEARCH(("PENDENTE"),(N213))))</formula>
    </cfRule>
    <cfRule type="containsText" dxfId="9175" priority="25" operator="containsText" text="CANCELADO">
      <formula>NOT(ISERROR(SEARCH(("CANCELADO"),(N213))))</formula>
    </cfRule>
    <cfRule type="containsText" dxfId="9174" priority="24" operator="containsText" text="CUMPRIDO">
      <formula>NOT(ISERROR(SEARCH(("CUMPRIDO"),(N138))))</formula>
    </cfRule>
    <cfRule type="containsText" dxfId="9173" priority="23" operator="containsText" text="CUMPRIDO">
      <formula>NOT(ISERROR(SEARCH("CUMPRIDO",N97)))</formula>
    </cfRule>
    <cfRule type="containsText" dxfId="9172" priority="22" operator="containsText" text="CUMPRIDO">
      <formula>NOT(ISERROR(SEARCH(("CUMPRIDO"),(#REF!))))</formula>
    </cfRule>
    <cfRule type="containsText" dxfId="9171" priority="38" operator="containsText" text="CANCELADO">
      <formula>NOT(ISERROR(SEARCH(("CANCELADO"),(N210))))</formula>
    </cfRule>
    <cfRule type="containsText" dxfId="9170" priority="43" operator="containsText" text="PENDENTE">
      <formula>NOT(ISERROR(SEARCH(("PENDENTE"),(N141))))</formula>
    </cfRule>
    <cfRule type="containsText" dxfId="9169" priority="29" operator="containsText" text="CANCELADO">
      <formula>NOT(ISERROR(SEARCH(("CANCELADO"),(N212))))</formula>
    </cfRule>
    <cfRule type="containsText" dxfId="9168" priority="44" operator="containsText" text="CUMPRIDO">
      <formula>NOT(ISERROR(SEARCH(("CUMPRIDO"),(N139))))</formula>
    </cfRule>
    <cfRule type="containsText" dxfId="9167" priority="26" operator="containsText" text="CUMPRIDO">
      <formula>NOT(ISERROR(SEARCH(("CUMPRIDO"),(N213))))</formula>
    </cfRule>
    <cfRule type="containsText" dxfId="9166" priority="36" operator="containsText" text="PENDENTE">
      <formula>NOT(ISERROR(SEARCH(("PENDENTE"),(N138))))</formula>
    </cfRule>
    <cfRule type="containsText" dxfId="9165" priority="41" operator="containsText" text="CUMPRIDO">
      <formula>NOT(ISERROR(SEARCH(("CUMPRIDO"),(N141))))</formula>
    </cfRule>
    <cfRule type="containsText" dxfId="9164" priority="40" operator="containsText" text="PENDENTE">
      <formula>NOT(ISERROR(SEARCH(("PENDENTE"),(N210))))</formula>
    </cfRule>
    <cfRule type="containsText" dxfId="9163" priority="39" operator="containsText" text="CUMPRIDO">
      <formula>NOT(ISERROR(SEARCH(("CUMPRIDO"),(N210))))</formula>
    </cfRule>
    <cfRule type="containsText" dxfId="9162" priority="37" operator="containsText" text="CUMPRIDO">
      <formula>NOT(ISERROR(SEARCH(("CUMPRIDO"),(N136))))</formula>
    </cfRule>
    <cfRule type="containsText" dxfId="9161" priority="35" operator="containsText" text="CANCELADO">
      <formula>NOT(ISERROR(SEARCH(("CANCELADO"),(N206))))</formula>
    </cfRule>
    <cfRule type="containsText" dxfId="9160" priority="34" operator="containsText" text="PENDENTE">
      <formula>NOT(ISERROR(SEARCH(("PENDENTE"),(N207))))</formula>
    </cfRule>
    <cfRule type="containsText" dxfId="9159" priority="33" operator="containsText" text="CUMPRIDO">
      <formula>NOT(ISERROR(SEARCH(("CUMPRIDO"),(N207))))</formula>
    </cfRule>
    <cfRule type="containsText" dxfId="9158" priority="32" operator="containsText" text="CANCELADO">
      <formula>NOT(ISERROR(SEARCH(("CANCELADO"),(N207))))</formula>
    </cfRule>
    <cfRule type="containsText" dxfId="9157" priority="31" operator="containsText" text="CUMPRIDO">
      <formula>NOT(ISERROR(SEARCH(("CUMPRIDO"),(N133))))</formula>
    </cfRule>
    <cfRule type="containsText" dxfId="9156" priority="30" operator="containsText" text="PENDENTE">
      <formula>NOT(ISERROR(SEARCH(("PENDENTE"),(N144))))</formula>
    </cfRule>
  </conditionalFormatting>
  <conditionalFormatting sqref="N4:T4 S5:S6 M1:R1">
    <cfRule type="containsText" dxfId="9155" priority="2583" operator="containsText" text="PENDENTE">
      <formula>NOT(ISERROR(SEARCH(("PENDENTE"),(M113))))</formula>
    </cfRule>
  </conditionalFormatting>
  <conditionalFormatting sqref="O27 O63:P85">
    <cfRule type="containsText" dxfId="9154" priority="562" operator="containsText" text="CUMPRIDO">
      <formula>NOT(ISERROR(SEARCH(("CUMPRIDO"),(O27))))</formula>
    </cfRule>
    <cfRule type="containsText" dxfId="9153" priority="561" operator="containsText" text="CANCELADO">
      <formula>NOT(ISERROR(SEARCH(("CANCELADO"),(O27))))</formula>
    </cfRule>
    <cfRule type="containsText" dxfId="9152" priority="563" operator="containsText" text="PENDENTE">
      <formula>NOT(ISERROR(SEARCH(("PENDENTE"),(O27))))</formula>
    </cfRule>
  </conditionalFormatting>
  <conditionalFormatting sqref="O42">
    <cfRule type="containsText" dxfId="9151" priority="473" operator="containsText" text="CUMPRIDO">
      <formula>NOT(ISERROR(SEARCH(("CUMPRIDO"),(O42))))</formula>
    </cfRule>
    <cfRule type="containsText" dxfId="9150" priority="474" operator="containsText" text="PENDENTE">
      <formula>NOT(ISERROR(SEARCH(("PENDENTE"),(O42))))</formula>
    </cfRule>
    <cfRule type="containsText" dxfId="9149" priority="472" operator="containsText" text="CANCELADO">
      <formula>NOT(ISERROR(SEARCH(("CANCELADO"),(O42))))</formula>
    </cfRule>
  </conditionalFormatting>
  <conditionalFormatting sqref="O5:P6 O8:P10 O20:P26 O28:P28 O87:R91">
    <cfRule type="containsText" dxfId="9148" priority="602" operator="containsText" text="PENDENTE">
      <formula>NOT(ISERROR(SEARCH(("PENDENTE"),(O5))))</formula>
    </cfRule>
    <cfRule type="containsText" dxfId="9147" priority="601" operator="containsText" text="CUMPRIDO">
      <formula>NOT(ISERROR(SEARCH(("CUMPRIDO"),(O5))))</formula>
    </cfRule>
  </conditionalFormatting>
  <conditionalFormatting sqref="O5:P12 N56:Q56 N62:R62 Q57 Q59:R61 Q46:Q48 O49:Q49 O52:R52 Q53:R55 R56:R58 L120:Q123">
    <cfRule type="containsText" dxfId="9146" priority="627" operator="containsText" text="CANCELADO">
      <formula>NOT(ISERROR(SEARCH(("CANCELADO"),(L5))))</formula>
    </cfRule>
  </conditionalFormatting>
  <conditionalFormatting sqref="O7:P7 L120:Q1037">
    <cfRule type="containsText" dxfId="9145" priority="628" operator="containsText" text="CUMPRIDO">
      <formula>NOT(ISERROR(SEARCH(("CUMPRIDO"),(L7))))</formula>
    </cfRule>
    <cfRule type="containsText" dxfId="9144" priority="629" operator="containsText" text="PENDENTE">
      <formula>NOT(ISERROR(SEARCH(("PENDENTE"),(L7))))</formula>
    </cfRule>
  </conditionalFormatting>
  <conditionalFormatting sqref="O11:P12 O14:P15">
    <cfRule type="containsText" dxfId="9143" priority="651" operator="containsText" text="CUMPRIDO">
      <formula>NOT(ISERROR(SEARCH(("CUMPRIDO"),(O11))))</formula>
    </cfRule>
    <cfRule type="containsText" dxfId="9142" priority="652" operator="containsText" text="PENDENTE">
      <formula>NOT(ISERROR(SEARCH(("PENDENTE"),(O11))))</formula>
    </cfRule>
  </conditionalFormatting>
  <conditionalFormatting sqref="O13:P13">
    <cfRule type="containsText" dxfId="9141" priority="586" operator="containsText" text="PENDENTE">
      <formula>NOT(ISERROR(SEARCH(("PENDENTE"),(O13))))</formula>
    </cfRule>
    <cfRule type="containsText" dxfId="9140" priority="585" operator="containsText" text="CUMPRIDO">
      <formula>NOT(ISERROR(SEARCH(("CUMPRIDO"),(O13))))</formula>
    </cfRule>
  </conditionalFormatting>
  <conditionalFormatting sqref="O13:P15">
    <cfRule type="containsText" dxfId="9139" priority="587" operator="containsText" text="CANCELADO">
      <formula>NOT(ISERROR(SEARCH(("CANCELADO"),(O13))))</formula>
    </cfRule>
  </conditionalFormatting>
  <conditionalFormatting sqref="O17:P19 N16:N19">
    <cfRule type="containsText" dxfId="9138" priority="643" operator="containsText" text="PENDENTE">
      <formula>NOT(ISERROR(SEARCH(("PENDENTE"),(N16))))</formula>
    </cfRule>
  </conditionalFormatting>
  <conditionalFormatting sqref="O17:P19">
    <cfRule type="containsText" dxfId="9137" priority="642" operator="containsText" text="CUMPRIDO">
      <formula>NOT(ISERROR(SEARCH(("CUMPRIDO"),(O17))))</formula>
    </cfRule>
  </conditionalFormatting>
  <conditionalFormatting sqref="O18:P18">
    <cfRule type="containsText" dxfId="9136" priority="557" operator="containsText" text="PENDENTE">
      <formula>NOT(ISERROR(SEARCH(("PENDENTE"),(O18))))</formula>
    </cfRule>
    <cfRule type="containsText" dxfId="9135" priority="556" operator="containsText" text="CUMPRIDO">
      <formula>NOT(ISERROR(SEARCH(("CUMPRIDO"),(O18))))</formula>
    </cfRule>
  </conditionalFormatting>
  <conditionalFormatting sqref="O29:P31">
    <cfRule type="containsText" dxfId="9134" priority="656" operator="containsText" text="CUMPRIDO">
      <formula>NOT(ISERROR(SEARCH(("CUMPRIDO"),(O29))))</formula>
    </cfRule>
    <cfRule type="containsText" dxfId="9133" priority="657" operator="containsText" text="PENDENTE">
      <formula>NOT(ISERROR(SEARCH(("PENDENTE"),(O29))))</formula>
    </cfRule>
  </conditionalFormatting>
  <conditionalFormatting sqref="O31:P32">
    <cfRule type="containsText" dxfId="9132" priority="658" operator="containsText" text="CANCELADO">
      <formula>NOT(ISERROR(SEARCH(("CANCELADO"),(O31))))</formula>
    </cfRule>
  </conditionalFormatting>
  <conditionalFormatting sqref="O32:P32">
    <cfRule type="containsText" dxfId="9131" priority="660" operator="containsText" text="CUMPRIDO">
      <formula>NOT(ISERROR(SEARCH(("CUMPRIDO"),(O32))))</formula>
    </cfRule>
    <cfRule type="containsText" dxfId="9130" priority="661" operator="containsText" text="PENDENTE">
      <formula>NOT(ISERROR(SEARCH(("PENDENTE"),(O32))))</formula>
    </cfRule>
  </conditionalFormatting>
  <conditionalFormatting sqref="O33:P35">
    <cfRule type="containsText" dxfId="9129" priority="554" operator="containsText" text="PENDENTE">
      <formula>NOT(ISERROR(SEARCH(("PENDENTE"),(O33))))</formula>
    </cfRule>
    <cfRule type="containsText" dxfId="9128" priority="552" operator="containsText" text="CANCELADO">
      <formula>NOT(ISERROR(SEARCH(("CANCELADO"),(O33))))</formula>
    </cfRule>
    <cfRule type="containsText" dxfId="9127" priority="553" operator="containsText" text="CUMPRIDO">
      <formula>NOT(ISERROR(SEARCH(("CUMPRIDO"),(O33))))</formula>
    </cfRule>
  </conditionalFormatting>
  <conditionalFormatting sqref="O37:P41">
    <cfRule type="containsText" dxfId="9126" priority="408" operator="containsText" text="PENDENTE">
      <formula>NOT(ISERROR(SEARCH(("PENDENTE"),(O37))))</formula>
    </cfRule>
    <cfRule type="containsText" dxfId="9125" priority="407" operator="containsText" text="CUMPRIDO">
      <formula>NOT(ISERROR(SEARCH(("CUMPRIDO"),(O37))))</formula>
    </cfRule>
  </conditionalFormatting>
  <conditionalFormatting sqref="O38:P38">
    <cfRule type="containsText" dxfId="9124" priority="403" operator="containsText" text="CANCELADO">
      <formula>NOT(ISERROR(SEARCH(("CANCELADO"),(O38))))</formula>
    </cfRule>
  </conditionalFormatting>
  <conditionalFormatting sqref="O43:P43">
    <cfRule type="containsText" dxfId="9123" priority="504" operator="containsText" text="CANCELADO">
      <formula>NOT(ISERROR(SEARCH(("CANCELADO"),(O43))))</formula>
    </cfRule>
  </conditionalFormatting>
  <conditionalFormatting sqref="O43:P45">
    <cfRule type="containsText" dxfId="9122" priority="435" operator="containsText" text="PENDENTE">
      <formula>NOT(ISERROR(SEARCH(("PENDENTE"),(O43))))</formula>
    </cfRule>
    <cfRule type="containsText" dxfId="9121" priority="434" operator="containsText" text="CUMPRIDO">
      <formula>NOT(ISERROR(SEARCH(("CUMPRIDO"),(O43))))</formula>
    </cfRule>
  </conditionalFormatting>
  <conditionalFormatting sqref="O44:P44">
    <cfRule type="containsText" dxfId="9120" priority="433" operator="containsText" text="CANCELADO">
      <formula>NOT(ISERROR(SEARCH(("CANCELADO"),(O44))))</formula>
    </cfRule>
  </conditionalFormatting>
  <conditionalFormatting sqref="O45:P48">
    <cfRule type="containsText" dxfId="9119" priority="670" operator="containsText" text="CANCELADO">
      <formula>NOT(ISERROR(SEARCH(("CANCELADO"),(O45))))</formula>
    </cfRule>
    <cfRule type="containsText" dxfId="9118" priority="673" operator="containsText" text="PENDENTE">
      <formula>NOT(ISERROR(SEARCH(("PENDENTE"),(O45))))</formula>
    </cfRule>
    <cfRule type="containsText" dxfId="9117" priority="672" operator="containsText" text="CUMPRIDO">
      <formula>NOT(ISERROR(SEARCH(("CUMPRIDO"),(O45))))</formula>
    </cfRule>
  </conditionalFormatting>
  <conditionalFormatting sqref="O51:P51">
    <cfRule type="containsText" dxfId="9116" priority="490" operator="containsText" text="CUMPRIDO">
      <formula>NOT(ISERROR(SEARCH(("CUMPRIDO"),(O51))))</formula>
    </cfRule>
    <cfRule type="containsText" dxfId="9115" priority="491" operator="containsText" text="PENDENTE">
      <formula>NOT(ISERROR(SEARCH(("PENDENTE"),(O51))))</formula>
    </cfRule>
    <cfRule type="containsText" dxfId="9114" priority="489" operator="containsText" text="PENDENTE">
      <formula>NOT(ISERROR(SEARCH(("PENDENTE"),(O51))))</formula>
    </cfRule>
    <cfRule type="containsText" dxfId="9113" priority="488" operator="containsText" text="CUMPRIDO">
      <formula>NOT(ISERROR(SEARCH(("CUMPRIDO"),(O51))))</formula>
    </cfRule>
    <cfRule type="containsText" dxfId="9112" priority="487" operator="containsText" text="CANCELADO">
      <formula>NOT(ISERROR(SEARCH(("CANCELADO"),(O51))))</formula>
    </cfRule>
  </conditionalFormatting>
  <conditionalFormatting sqref="O53:P55">
    <cfRule type="containsText" dxfId="9111" priority="423" operator="containsText" text="PENDENTE">
      <formula>NOT(ISERROR(SEARCH(("PENDENTE"),(O53))))</formula>
    </cfRule>
    <cfRule type="containsText" dxfId="9110" priority="422" operator="containsText" text="CUMPRIDO">
      <formula>NOT(ISERROR(SEARCH(("CUMPRIDO"),(O53))))</formula>
    </cfRule>
    <cfRule type="containsText" dxfId="9109" priority="421" operator="containsText" text="CANCELADO">
      <formula>NOT(ISERROR(SEARCH(("CANCELADO"),(O53))))</formula>
    </cfRule>
  </conditionalFormatting>
  <conditionalFormatting sqref="O57:P61">
    <cfRule type="containsText" dxfId="9108" priority="393" operator="containsText" text="CANCELADO">
      <formula>NOT(ISERROR(SEARCH(("CANCELADO"),(O57))))</formula>
    </cfRule>
    <cfRule type="containsText" dxfId="9107" priority="394" operator="containsText" text="CUMPRIDO">
      <formula>NOT(ISERROR(SEARCH(("CUMPRIDO"),(O57))))</formula>
    </cfRule>
    <cfRule type="containsText" dxfId="9106" priority="395" operator="containsText" text="PENDENTE">
      <formula>NOT(ISERROR(SEARCH(("PENDENTE"),(O57))))</formula>
    </cfRule>
  </conditionalFormatting>
  <conditionalFormatting sqref="O92:P93 O95:P95 O97:P106">
    <cfRule type="containsText" dxfId="9105" priority="73" operator="containsText" text="CANCELADO">
      <formula>NOT(ISERROR(SEARCH(("CANCELADO"),(O92))))</formula>
    </cfRule>
  </conditionalFormatting>
  <conditionalFormatting sqref="O92:P93 O95:P95 O97:P107">
    <cfRule type="containsText" dxfId="9104" priority="74" operator="containsText" text="CUMPRIDO">
      <formula>NOT(ISERROR(SEARCH(("CUMPRIDO"),(O92))))</formula>
    </cfRule>
    <cfRule type="containsText" dxfId="9103" priority="75" operator="containsText" text="PENDENTE">
      <formula>NOT(ISERROR(SEARCH(("PENDENTE"),(O92))))</formula>
    </cfRule>
  </conditionalFormatting>
  <conditionalFormatting sqref="O92:P95 M94:N94">
    <cfRule type="containsText" dxfId="9102" priority="53" operator="containsText" text="PENDENTE">
      <formula>NOT(ISERROR(SEARCH(("PENDENTE"),(M92))))</formula>
    </cfRule>
    <cfRule type="containsText" dxfId="9101" priority="52" operator="containsText" text="CUMPRIDO">
      <formula>NOT(ISERROR(SEARCH(("CUMPRIDO"),(M92))))</formula>
    </cfRule>
  </conditionalFormatting>
  <conditionalFormatting sqref="O96:P96">
    <cfRule type="containsText" dxfId="9100" priority="45" operator="containsText" text="CANCELADO">
      <formula>NOT(ISERROR(SEARCH(("CANCELADO"),(O96))))</formula>
    </cfRule>
  </conditionalFormatting>
  <conditionalFormatting sqref="O96:P106">
    <cfRule type="containsText" dxfId="9099" priority="47" operator="containsText" text="PENDENTE">
      <formula>NOT(ISERROR(SEARCH(("PENDENTE"),(O96))))</formula>
    </cfRule>
    <cfRule type="containsText" dxfId="9098" priority="46" operator="containsText" text="CUMPRIDO">
      <formula>NOT(ISERROR(SEARCH(("CUMPRIDO"),(O96))))</formula>
    </cfRule>
  </conditionalFormatting>
  <conditionalFormatting sqref="O16:Q16">
    <cfRule type="containsText" dxfId="9097" priority="589" operator="containsText" text="CUMPRIDO">
      <formula>NOT(ISERROR(SEARCH(("CUMPRIDO"),(O16))))</formula>
    </cfRule>
    <cfRule type="containsText" dxfId="9096" priority="590" operator="containsText" text="PENDENTE">
      <formula>NOT(ISERROR(SEARCH(("PENDENTE"),(O16))))</formula>
    </cfRule>
    <cfRule type="containsText" dxfId="9095" priority="591" operator="containsText" text="CANCELADO">
      <formula>NOT(ISERROR(SEARCH(("CANCELADO"),(O16))))</formula>
    </cfRule>
  </conditionalFormatting>
  <conditionalFormatting sqref="O49:Q49 O52:R52 N53:N54 Q53:R54">
    <cfRule type="containsText" dxfId="9094" priority="3686" operator="containsText" text="PENDENTE">
      <formula>NOT(ISERROR(SEARCH(("PENDENTE"),(N57))))</formula>
    </cfRule>
  </conditionalFormatting>
  <conditionalFormatting sqref="O86:R86">
    <cfRule type="containsText" dxfId="9093" priority="4331" operator="containsText" text="CUMPRIDO">
      <formula>NOT(ISERROR(SEARCH(("CUMPRIDO"),(O113))))</formula>
    </cfRule>
    <cfRule type="containsText" dxfId="9092" priority="4332" operator="containsText" text="PENDENTE">
      <formula>NOT(ISERROR(SEARCH(("PENDENTE"),(O113))))</formula>
    </cfRule>
  </conditionalFormatting>
  <conditionalFormatting sqref="P27">
    <cfRule type="containsText" dxfId="9091" priority="565" operator="containsText" text="CUMPRIDO">
      <formula>NOT(ISERROR(SEARCH(("CUMPRIDO"),(P27))))</formula>
    </cfRule>
    <cfRule type="containsText" dxfId="9090" priority="566" operator="containsText" text="PENDENTE">
      <formula>NOT(ISERROR(SEARCH(("PENDENTE"),(P27))))</formula>
    </cfRule>
    <cfRule type="containsText" dxfId="9089" priority="564" operator="containsText" text="CANCELADO">
      <formula>NOT(ISERROR(SEARCH(("CANCELADO"),(P27))))</formula>
    </cfRule>
  </conditionalFormatting>
  <conditionalFormatting sqref="P36">
    <cfRule type="containsText" dxfId="9088" priority="692" operator="containsText" text="CUMPRIDO">
      <formula>NOT(ISERROR(SEARCH(("CUMPRIDO"),(P36))))</formula>
    </cfRule>
    <cfRule type="containsText" dxfId="9087" priority="693" operator="containsText" text="PENDENTE">
      <formula>NOT(ISERROR(SEARCH(("PENDENTE"),(P36))))</formula>
    </cfRule>
  </conditionalFormatting>
  <conditionalFormatting sqref="P42">
    <cfRule type="containsText" dxfId="9086" priority="477" operator="containsText" text="PENDENTE">
      <formula>NOT(ISERROR(SEARCH(("PENDENTE"),(P42))))</formula>
    </cfRule>
    <cfRule type="containsText" dxfId="9085" priority="475" operator="containsText" text="CANCELADO">
      <formula>NOT(ISERROR(SEARCH(("CANCELADO"),(P42))))</formula>
    </cfRule>
    <cfRule type="containsText" dxfId="9084" priority="476" operator="containsText" text="CUMPRIDO">
      <formula>NOT(ISERROR(SEARCH(("CUMPRIDO"),(P42))))</formula>
    </cfRule>
  </conditionalFormatting>
  <conditionalFormatting sqref="P50">
    <cfRule type="containsText" dxfId="9083" priority="695" operator="containsText" text="CUMPRIDO">
      <formula>NOT(ISERROR(SEARCH(("CUMPRIDO"),(P50))))</formula>
    </cfRule>
    <cfRule type="containsText" dxfId="9082" priority="694" operator="containsText" text="CANCELADO">
      <formula>NOT(ISERROR(SEARCH(("CANCELADO"),(P50))))</formula>
    </cfRule>
    <cfRule type="containsText" dxfId="9081" priority="696" operator="containsText" text="PENDENTE">
      <formula>NOT(ISERROR(SEARCH(("PENDENTE"),(P50))))</formula>
    </cfRule>
  </conditionalFormatting>
  <conditionalFormatting sqref="Q5:Q10">
    <cfRule type="containsText" dxfId="9080" priority="664" operator="containsText" text="PENDENTE">
      <formula>NOT(ISERROR(SEARCH(("PENDENTE"),(Q5))))</formula>
    </cfRule>
    <cfRule type="containsText" dxfId="9079" priority="662" operator="containsText" text="CANCELADO">
      <formula>NOT(ISERROR(SEARCH(("CANCELADO"),(Q5))))</formula>
    </cfRule>
    <cfRule type="containsText" dxfId="9078" priority="663" operator="containsText" text="CUMPRIDO">
      <formula>NOT(ISERROR(SEARCH(("CUMPRIDO"),(Q5))))</formula>
    </cfRule>
  </conditionalFormatting>
  <conditionalFormatting sqref="Q11:Q13 R11:R16 S11:S17 Q17:R17 S38:S40">
    <cfRule type="containsText" dxfId="9077" priority="2767" operator="containsText" text="PENDENTE">
      <formula>NOT(ISERROR(SEARCH(("PENDENTE"),(Q124))))</formula>
    </cfRule>
  </conditionalFormatting>
  <conditionalFormatting sqref="Q14:Q15">
    <cfRule type="containsText" dxfId="9076" priority="702" operator="containsText" text="CANCELADO">
      <formula>NOT(ISERROR(SEARCH(("CANCELADO"),(Q14))))</formula>
    </cfRule>
    <cfRule type="containsText" dxfId="9075" priority="703" operator="containsText" text="CUMPRIDO">
      <formula>NOT(ISERROR(SEARCH(("CUMPRIDO"),(Q14))))</formula>
    </cfRule>
    <cfRule type="containsText" dxfId="9074" priority="704" operator="containsText" text="PENDENTE">
      <formula>NOT(ISERROR(SEARCH(("PENDENTE"),(Q14))))</formula>
    </cfRule>
  </conditionalFormatting>
  <conditionalFormatting sqref="Q21:Q24">
    <cfRule type="containsText" dxfId="9073" priority="667" operator="containsText" text="PENDENTE">
      <formula>NOT(ISERROR(SEARCH(("PENDENTE"),(Q21))))</formula>
    </cfRule>
    <cfRule type="containsText" dxfId="9072" priority="665" operator="containsText" text="CANCELADO">
      <formula>NOT(ISERROR(SEARCH(("CANCELADO"),(Q21))))</formula>
    </cfRule>
    <cfRule type="containsText" dxfId="9071" priority="666" operator="containsText" text="CUMPRIDO">
      <formula>NOT(ISERROR(SEARCH(("CUMPRIDO"),(Q21))))</formula>
    </cfRule>
  </conditionalFormatting>
  <conditionalFormatting sqref="Q27">
    <cfRule type="containsText" dxfId="9070" priority="559" operator="containsText" text="CUMPRIDO">
      <formula>NOT(ISERROR(SEARCH(("CUMPRIDO"),(Q27))))</formula>
    </cfRule>
    <cfRule type="containsText" dxfId="9069" priority="560" operator="containsText" text="PENDENTE">
      <formula>NOT(ISERROR(SEARCH(("PENDENTE"),(Q27))))</formula>
    </cfRule>
    <cfRule type="containsText" dxfId="9068" priority="558" operator="containsText" text="CANCELADO">
      <formula>NOT(ISERROR(SEARCH(("CANCELADO"),(Q27))))</formula>
    </cfRule>
  </conditionalFormatting>
  <conditionalFormatting sqref="Q33">
    <cfRule type="containsText" dxfId="9067" priority="687" operator="containsText" text="CUMPRIDO">
      <formula>NOT(ISERROR(SEARCH(("CUMPRIDO"),(Q33))))</formula>
    </cfRule>
    <cfRule type="containsText" dxfId="9066" priority="688" operator="containsText" text="PENDENTE">
      <formula>NOT(ISERROR(SEARCH(("PENDENTE"),(Q33))))</formula>
    </cfRule>
    <cfRule type="containsText" dxfId="9065" priority="686" operator="containsText" text="CANCELADO">
      <formula>NOT(ISERROR(SEARCH(("CANCELADO"),(Q33))))</formula>
    </cfRule>
  </conditionalFormatting>
  <conditionalFormatting sqref="Q38:Q39">
    <cfRule type="containsText" dxfId="9064" priority="410" operator="containsText" text="CUMPRIDO">
      <formula>NOT(ISERROR(SEARCH(("CUMPRIDO"),(Q38))))</formula>
    </cfRule>
    <cfRule type="containsText" dxfId="9063" priority="409" operator="containsText" text="CANCELADO">
      <formula>NOT(ISERROR(SEARCH(("CANCELADO"),(Q38))))</formula>
    </cfRule>
    <cfRule type="containsText" dxfId="9062" priority="411" operator="containsText" text="PENDENTE">
      <formula>NOT(ISERROR(SEARCH(("PENDENTE"),(Q38))))</formula>
    </cfRule>
  </conditionalFormatting>
  <conditionalFormatting sqref="Q41 Q25:R26 Q28:R31 Q32">
    <cfRule type="containsText" dxfId="9061" priority="518" operator="containsText" text="CANCELADO">
      <formula>NOT(ISERROR(SEARCH(("CANCELADO"),(Q30))))</formula>
    </cfRule>
  </conditionalFormatting>
  <conditionalFormatting sqref="Q41:Q43">
    <cfRule type="containsText" dxfId="9060" priority="505" operator="containsText" text="CUMPRIDO">
      <formula>NOT(ISERROR(SEARCH(("CUMPRIDO"),(Q84))))</formula>
    </cfRule>
  </conditionalFormatting>
  <conditionalFormatting sqref="Q42">
    <cfRule type="containsText" dxfId="9059" priority="506" operator="containsText" text="CANCELADO">
      <formula>NOT(ISERROR(SEARCH(("CANCELADO"),(Q48))))</formula>
    </cfRule>
    <cfRule type="containsText" dxfId="9058" priority="507" operator="containsText" text="PENDENTE">
      <formula>NOT(ISERROR(SEARCH(("PENDENTE"),(Q48))))</formula>
    </cfRule>
  </conditionalFormatting>
  <conditionalFormatting sqref="Q43">
    <cfRule type="containsText" dxfId="9057" priority="70913" operator="containsText" text="PENDENTE">
      <formula>NOT(ISERROR(SEARCH(("PENDENTE"),(#REF!))))</formula>
    </cfRule>
    <cfRule type="containsText" dxfId="9056" priority="70912" operator="containsText" text="CANCELADO">
      <formula>NOT(ISERROR(SEARCH(("CANCELADO"),(#REF!))))</formula>
    </cfRule>
  </conditionalFormatting>
  <conditionalFormatting sqref="Q46:Q48">
    <cfRule type="containsText" dxfId="9055" priority="715" operator="containsText" text="CUMPRIDO">
      <formula>NOT(ISERROR(SEARCH(("CUMPRIDO"),(Q46))))</formula>
    </cfRule>
    <cfRule type="containsText" dxfId="9054" priority="716" operator="containsText" text="PENDENTE">
      <formula>NOT(ISERROR(SEARCH(("PENDENTE"),(Q46))))</formula>
    </cfRule>
  </conditionalFormatting>
  <conditionalFormatting sqref="Q50:Q51">
    <cfRule type="containsText" dxfId="9053" priority="719" operator="containsText" text="PENDENTE">
      <formula>NOT(ISERROR(SEARCH(("PENDENTE"),(Q50))))</formula>
    </cfRule>
    <cfRule type="containsText" dxfId="9052" priority="718" operator="containsText" text="CUMPRIDO">
      <formula>NOT(ISERROR(SEARCH(("CUMPRIDO"),(Q50))))</formula>
    </cfRule>
    <cfRule type="containsText" dxfId="9051" priority="717" operator="containsText" text="CANCELADO">
      <formula>NOT(ISERROR(SEARCH(("CANCELADO"),(Q50))))</formula>
    </cfRule>
  </conditionalFormatting>
  <conditionalFormatting sqref="Q57">
    <cfRule type="containsText" dxfId="9050" priority="462" operator="containsText" text="CUMPRIDO">
      <formula>NOT(ISERROR(SEARCH(("CUMPRIDO"),(Q57))))</formula>
    </cfRule>
    <cfRule type="containsText" dxfId="9049" priority="463" operator="containsText" text="PENDENTE">
      <formula>NOT(ISERROR(SEARCH(("PENDENTE"),(Q57))))</formula>
    </cfRule>
  </conditionalFormatting>
  <conditionalFormatting sqref="Q58">
    <cfRule type="containsText" dxfId="9048" priority="7484" operator="containsText" text="CUMPRIDO">
      <formula>NOT(ISERROR(SEARCH(("CUMPRIDO"),(Q121))))</formula>
    </cfRule>
    <cfRule type="containsText" dxfId="9047" priority="7486" operator="containsText" text="PENDENTE">
      <formula>NOT(ISERROR(SEARCH(("PENDENTE"),(Q63))))</formula>
    </cfRule>
    <cfRule type="containsText" dxfId="9046" priority="7485" operator="containsText" text="CANCELADO">
      <formula>NOT(ISERROR(SEARCH(("CANCELADO"),(Q63))))</formula>
    </cfRule>
  </conditionalFormatting>
  <conditionalFormatting sqref="Q59">
    <cfRule type="containsText" dxfId="9045" priority="461" operator="containsText" text="PENDENTE">
      <formula>NOT(ISERROR(SEARCH(("PENDENTE"),(Q59))))</formula>
    </cfRule>
    <cfRule type="containsText" dxfId="9044" priority="460" operator="containsText" text="CUMPRIDO">
      <formula>NOT(ISERROR(SEARCH(("CUMPRIDO"),(Q59))))</formula>
    </cfRule>
  </conditionalFormatting>
  <conditionalFormatting sqref="Q85">
    <cfRule type="containsText" dxfId="9043" priority="722" operator="containsText" text="PENDENTE">
      <formula>NOT(ISERROR(SEARCH(("PENDENTE"),(Q85))))</formula>
    </cfRule>
    <cfRule type="containsText" dxfId="9042" priority="720" operator="containsText" text="CANCELADO">
      <formula>NOT(ISERROR(SEARCH(("CANCELADO"),(Q85))))</formula>
    </cfRule>
    <cfRule type="containsText" dxfId="9041" priority="721" operator="containsText" text="CUMPRIDO">
      <formula>NOT(ISERROR(SEARCH(("CUMPRIDO"),(Q85))))</formula>
    </cfRule>
  </conditionalFormatting>
  <conditionalFormatting sqref="Q94">
    <cfRule type="containsText" dxfId="9040" priority="65" operator="containsText" text="CUMPRIDO">
      <formula>NOT(ISERROR(SEARCH(("CUMPRIDO"),(Q158))))</formula>
    </cfRule>
    <cfRule type="containsText" dxfId="9039" priority="66" operator="containsText" text="CANCELADO">
      <formula>NOT(ISERROR(SEARCH(("CANCELADO"),(Q99))))</formula>
    </cfRule>
    <cfRule type="containsText" dxfId="9038" priority="67" operator="containsText" text="PENDENTE">
      <formula>NOT(ISERROR(SEARCH(("PENDENTE"),(Q99))))</formula>
    </cfRule>
  </conditionalFormatting>
  <conditionalFormatting sqref="Q96">
    <cfRule type="containsText" dxfId="9037" priority="50" operator="containsText" text="PENDENTE">
      <formula>NOT(ISERROR(SEARCH(("PENDENTE"),(Q96))))</formula>
    </cfRule>
    <cfRule type="containsText" dxfId="9036" priority="49" operator="containsText" text="CUMPRIDO">
      <formula>NOT(ISERROR(SEARCH(("CUMPRIDO"),(Q96))))</formula>
    </cfRule>
    <cfRule type="containsText" dxfId="9035" priority="48" operator="containsText" text="CANCELADO">
      <formula>NOT(ISERROR(SEARCH(("CANCELADO"),(Q96))))</formula>
    </cfRule>
  </conditionalFormatting>
  <conditionalFormatting sqref="Q120:Q1037">
    <cfRule type="containsText" dxfId="9034" priority="724" operator="containsText" text="NÃO">
      <formula>NOT(ISERROR(SEARCH(("NÃO"),(Q120))))</formula>
    </cfRule>
    <cfRule type="containsText" dxfId="9033" priority="723" operator="containsText" text="SIM">
      <formula>NOT(ISERROR(SEARCH(("SIM"),(Q120))))</formula>
    </cfRule>
  </conditionalFormatting>
  <conditionalFormatting sqref="Q18:R18 R19">
    <cfRule type="containsText" dxfId="9032" priority="3669" operator="containsText" text="PENDENTE">
      <formula>NOT(ISERROR(SEARCH(("PENDENTE"),(Q132))))</formula>
    </cfRule>
    <cfRule type="containsText" dxfId="9031" priority="3668" operator="containsText" text="CUMPRIDO">
      <formula>NOT(ISERROR(SEARCH(("CUMPRIDO"),(Q132))))</formula>
    </cfRule>
  </conditionalFormatting>
  <conditionalFormatting sqref="Q20:R20">
    <cfRule type="containsText" dxfId="9030" priority="2654" operator="containsText" text="PENDENTE">
      <formula>NOT(ISERROR(SEARCH(("PENDENTE"),(Q135))))</formula>
    </cfRule>
    <cfRule type="containsText" dxfId="9029" priority="2888" operator="containsText" text="CANCELADO">
      <formula>NOT(ISERROR(SEARCH(("CANCELADO"),(Q135))))</formula>
    </cfRule>
    <cfRule type="containsText" dxfId="9028" priority="2647" operator="containsText" text="CUMPRIDO">
      <formula>NOT(ISERROR(SEARCH(("CUMPRIDO"),(Q135))))</formula>
    </cfRule>
  </conditionalFormatting>
  <conditionalFormatting sqref="Q25:R25 Q32">
    <cfRule type="containsText" dxfId="9027" priority="3737" operator="containsText" text="CUMPRIDO">
      <formula>NOT(ISERROR(SEARCH(("CUMPRIDO"),(Q48))))</formula>
    </cfRule>
  </conditionalFormatting>
  <conditionalFormatting sqref="Q25:R26 Q28:R31 Q32 Q41">
    <cfRule type="containsText" dxfId="9026" priority="519" operator="containsText" text="PENDENTE">
      <formula>NOT(ISERROR(SEARCH(("PENDENTE"),(Q30))))</formula>
    </cfRule>
  </conditionalFormatting>
  <conditionalFormatting sqref="Q26:R26">
    <cfRule type="containsText" dxfId="9025" priority="70917" operator="containsText" text="CUMPRIDO">
      <formula>NOT(ISERROR(SEARCH(("CUMPRIDO"),(#REF!))))</formula>
    </cfRule>
  </conditionalFormatting>
  <conditionalFormatting sqref="Q28:R31">
    <cfRule type="containsText" dxfId="9024" priority="3614" operator="containsText" text="CUMPRIDO">
      <formula>NOT(ISERROR(SEARCH(("CUMPRIDO"),(Q50))))</formula>
    </cfRule>
  </conditionalFormatting>
  <conditionalFormatting sqref="Q37:R37 Q40:R40 R41 Q45:R45 O50 R85">
    <cfRule type="containsText" dxfId="9023" priority="646" operator="containsText" text="PENDENTE">
      <formula>NOT(ISERROR(SEARCH(("PENDENTE"),(O37))))</formula>
    </cfRule>
    <cfRule type="containsText" dxfId="9022" priority="644" operator="containsText" text="CANCELADO">
      <formula>NOT(ISERROR(SEARCH(("CANCELADO"),(O37))))</formula>
    </cfRule>
    <cfRule type="containsText" dxfId="9021" priority="645" operator="containsText" text="CUMPRIDO">
      <formula>NOT(ISERROR(SEARCH(("CUMPRIDO"),(O37))))</formula>
    </cfRule>
  </conditionalFormatting>
  <conditionalFormatting sqref="Q44:R44 N44:N47 N57:N73">
    <cfRule type="containsText" dxfId="9020" priority="2823" operator="containsText" text="CUMPRIDO">
      <formula>NOT(ISERROR(SEARCH(("CUMPRIDO"),(N160))))</formula>
    </cfRule>
    <cfRule type="containsText" dxfId="9019" priority="2831" operator="containsText" text="PENDENTE">
      <formula>NOT(ISERROR(SEARCH(("PENDENTE"),(N160))))</formula>
    </cfRule>
  </conditionalFormatting>
  <conditionalFormatting sqref="Q61:R61 N61:N73 N62:R62 Q63:R66">
    <cfRule type="containsText" dxfId="9018" priority="315" operator="containsText" text="PENDENTE">
      <formula>NOT(ISERROR(SEARCH(("PENDENTE"),(N108))))</formula>
    </cfRule>
    <cfRule type="containsText" dxfId="9017" priority="313" operator="containsText" text="CUMPRIDO">
      <formula>NOT(ISERROR(SEARCH(("CUMPRIDO"),(N108))))</formula>
    </cfRule>
  </conditionalFormatting>
  <conditionalFormatting sqref="Q67:R69 N67:N73">
    <cfRule type="containsText" dxfId="9016" priority="3588" operator="containsText" text="PENDENTE">
      <formula>NOT(ISERROR(SEARCH(("PENDENTE"),(N111))))</formula>
    </cfRule>
  </conditionalFormatting>
  <conditionalFormatting sqref="Q73:R75 N73:N77">
    <cfRule type="containsText" dxfId="9015" priority="3398" operator="containsText" text="PENDENTE">
      <formula>NOT(ISERROR(SEARCH(("PENDENTE"),(N111))))</formula>
    </cfRule>
  </conditionalFormatting>
  <conditionalFormatting sqref="Q76:R77 N76:N77">
    <cfRule type="containsText" dxfId="9014" priority="3287" operator="containsText" text="CUMPRIDO">
      <formula>NOT(ISERROR(SEARCH(("CUMPRIDO"),(N111))))</formula>
    </cfRule>
  </conditionalFormatting>
  <conditionalFormatting sqref="Q81:R81 N81">
    <cfRule type="containsText" dxfId="9013" priority="3198" operator="containsText" text="CUMPRIDO">
      <formula>NOT(ISERROR(SEARCH(("CUMPRIDO"),(N113))))</formula>
    </cfRule>
  </conditionalFormatting>
  <conditionalFormatting sqref="Q82:R83 N82:N83">
    <cfRule type="containsText" dxfId="9012" priority="3109" operator="containsText" text="CUMPRIDO">
      <formula>NOT(ISERROR(SEARCH(("CUMPRIDO"),(N112))))</formula>
    </cfRule>
  </conditionalFormatting>
  <conditionalFormatting sqref="Q84:R84">
    <cfRule type="containsText" dxfId="9011" priority="517" operator="containsText" text="CUMPRIDO">
      <formula>NOT(ISERROR(SEARCH(("CUMPRIDO"),(Q125))))</formula>
    </cfRule>
    <cfRule type="containsText" dxfId="9010" priority="305" operator="containsText" text="CANCELADO">
      <formula>NOT(ISERROR(SEARCH(("CANCELADO"),(Q84))))</formula>
    </cfRule>
    <cfRule type="containsText" dxfId="9009" priority="3491" operator="containsText" text="PENDENTE">
      <formula>NOT(ISERROR(SEARCH(("PENDENTE"),(Q125))))</formula>
    </cfRule>
  </conditionalFormatting>
  <conditionalFormatting sqref="Q92:R93">
    <cfRule type="containsText" dxfId="9008" priority="7170" operator="containsText" text="CANCELADO">
      <formula>NOT(ISERROR(SEARCH(("CANCELADO"),(Q181))))</formula>
    </cfRule>
    <cfRule type="containsText" dxfId="9007" priority="7172" operator="containsText" text="PENDENTE">
      <formula>NOT(ISERROR(SEARCH(("PENDENTE"),(Q181))))</formula>
    </cfRule>
    <cfRule type="containsText" dxfId="9006" priority="7171" operator="containsText" text="CUMPRIDO">
      <formula>NOT(ISERROR(SEARCH(("CUMPRIDO"),(Q181))))</formula>
    </cfRule>
  </conditionalFormatting>
  <conditionalFormatting sqref="Q95:R95">
    <cfRule type="containsText" dxfId="9005" priority="6837" operator="containsText" text="PENDENTE">
      <formula>NOT(ISERROR(SEARCH(("PENDENTE"),(Q182))))</formula>
    </cfRule>
    <cfRule type="containsText" dxfId="9004" priority="6836" operator="containsText" text="CUMPRIDO">
      <formula>NOT(ISERROR(SEARCH(("CUMPRIDO"),(Q182))))</formula>
    </cfRule>
    <cfRule type="containsText" dxfId="9003" priority="6835" operator="containsText" text="CANCELADO">
      <formula>NOT(ISERROR(SEARCH(("CANCELADO"),(Q182))))</formula>
    </cfRule>
  </conditionalFormatting>
  <conditionalFormatting sqref="Q97:R97">
    <cfRule type="containsText" dxfId="9002" priority="6537" operator="containsText" text="PENDENTE">
      <formula>NOT(ISERROR(SEARCH(("PENDENTE"),(Q182))))</formula>
    </cfRule>
    <cfRule type="containsText" dxfId="9001" priority="6536" operator="containsText" text="CUMPRIDO">
      <formula>NOT(ISERROR(SEARCH(("CUMPRIDO"),(Q182))))</formula>
    </cfRule>
    <cfRule type="containsText" dxfId="9000" priority="6535" operator="containsText" text="CANCELADO">
      <formula>NOT(ISERROR(SEARCH(("CANCELADO"),(Q182))))</formula>
    </cfRule>
  </conditionalFormatting>
  <conditionalFormatting sqref="Q98:R98">
    <cfRule type="containsText" dxfId="8999" priority="6385" operator="containsText" text="CANCELADO">
      <formula>NOT(ISERROR(SEARCH(("CANCELADO"),(Q182))))</formula>
    </cfRule>
    <cfRule type="containsText" dxfId="8998" priority="6386" operator="containsText" text="CUMPRIDO">
      <formula>NOT(ISERROR(SEARCH(("CUMPRIDO"),(Q182))))</formula>
    </cfRule>
    <cfRule type="containsText" dxfId="8997" priority="6387" operator="containsText" text="PENDENTE">
      <formula>NOT(ISERROR(SEARCH(("PENDENTE"),(Q182))))</formula>
    </cfRule>
  </conditionalFormatting>
  <conditionalFormatting sqref="Q99:R99">
    <cfRule type="containsText" dxfId="8996" priority="6236" operator="containsText" text="CUMPRIDO">
      <formula>NOT(ISERROR(SEARCH(("CUMPRIDO"),(Q182))))</formula>
    </cfRule>
    <cfRule type="containsText" dxfId="8995" priority="6237" operator="containsText" text="PENDENTE">
      <formula>NOT(ISERROR(SEARCH(("PENDENTE"),(Q182))))</formula>
    </cfRule>
    <cfRule type="containsText" dxfId="8994" priority="6235" operator="containsText" text="CANCELADO">
      <formula>NOT(ISERROR(SEARCH(("CANCELADO"),(Q182))))</formula>
    </cfRule>
  </conditionalFormatting>
  <conditionalFormatting sqref="Q100:R100">
    <cfRule type="containsText" dxfId="8993" priority="6085" operator="containsText" text="CANCELADO">
      <formula>NOT(ISERROR(SEARCH(("CANCELADO"),(Q182))))</formula>
    </cfRule>
    <cfRule type="containsText" dxfId="8992" priority="6086" operator="containsText" text="CUMPRIDO">
      <formula>NOT(ISERROR(SEARCH(("CUMPRIDO"),(Q182))))</formula>
    </cfRule>
    <cfRule type="containsText" dxfId="8991" priority="6087" operator="containsText" text="PENDENTE">
      <formula>NOT(ISERROR(SEARCH(("PENDENTE"),(Q182))))</formula>
    </cfRule>
  </conditionalFormatting>
  <conditionalFormatting sqref="Q101:R101">
    <cfRule type="containsText" dxfId="8990" priority="5937" operator="containsText" text="PENDENTE">
      <formula>NOT(ISERROR(SEARCH(("PENDENTE"),(Q182))))</formula>
    </cfRule>
    <cfRule type="containsText" dxfId="8989" priority="5936" operator="containsText" text="CUMPRIDO">
      <formula>NOT(ISERROR(SEARCH(("CUMPRIDO"),(Q182))))</formula>
    </cfRule>
    <cfRule type="containsText" dxfId="8988" priority="5935" operator="containsText" text="CANCELADO">
      <formula>NOT(ISERROR(SEARCH(("CANCELADO"),(Q182))))</formula>
    </cfRule>
  </conditionalFormatting>
  <conditionalFormatting sqref="Q102:R102">
    <cfRule type="containsText" dxfId="8987" priority="5787" operator="containsText" text="PENDENTE">
      <formula>NOT(ISERROR(SEARCH(("PENDENTE"),(Q182))))</formula>
    </cfRule>
    <cfRule type="containsText" dxfId="8986" priority="5785" operator="containsText" text="CANCELADO">
      <formula>NOT(ISERROR(SEARCH(("CANCELADO"),(Q182))))</formula>
    </cfRule>
    <cfRule type="containsText" dxfId="8985" priority="5786" operator="containsText" text="CUMPRIDO">
      <formula>NOT(ISERROR(SEARCH(("CUMPRIDO"),(Q182))))</formula>
    </cfRule>
  </conditionalFormatting>
  <conditionalFormatting sqref="Q103:R103">
    <cfRule type="containsText" dxfId="8984" priority="5637" operator="containsText" text="PENDENTE">
      <formula>NOT(ISERROR(SEARCH(("PENDENTE"),(Q182))))</formula>
    </cfRule>
    <cfRule type="containsText" dxfId="8983" priority="5635" operator="containsText" text="CANCELADO">
      <formula>NOT(ISERROR(SEARCH(("CANCELADO"),(Q182))))</formula>
    </cfRule>
    <cfRule type="containsText" dxfId="8982" priority="5636" operator="containsText" text="CUMPRIDO">
      <formula>NOT(ISERROR(SEARCH(("CUMPRIDO"),(Q182))))</formula>
    </cfRule>
  </conditionalFormatting>
  <conditionalFormatting sqref="Q104:R104">
    <cfRule type="containsText" dxfId="8981" priority="5487" operator="containsText" text="PENDENTE">
      <formula>NOT(ISERROR(SEARCH(("PENDENTE"),(Q182))))</formula>
    </cfRule>
    <cfRule type="containsText" dxfId="8980" priority="5486" operator="containsText" text="CUMPRIDO">
      <formula>NOT(ISERROR(SEARCH(("CUMPRIDO"),(Q182))))</formula>
    </cfRule>
    <cfRule type="containsText" dxfId="8979" priority="5485" operator="containsText" text="CANCELADO">
      <formula>NOT(ISERROR(SEARCH(("CANCELADO"),(Q182))))</formula>
    </cfRule>
  </conditionalFormatting>
  <conditionalFormatting sqref="Q105:R105">
    <cfRule type="containsText" dxfId="8978" priority="5337" operator="containsText" text="PENDENTE">
      <formula>NOT(ISERROR(SEARCH(("PENDENTE"),(Q182))))</formula>
    </cfRule>
    <cfRule type="containsText" dxfId="8977" priority="5335" operator="containsText" text="CANCELADO">
      <formula>NOT(ISERROR(SEARCH(("CANCELADO"),(Q182))))</formula>
    </cfRule>
    <cfRule type="containsText" dxfId="8976" priority="5336" operator="containsText" text="CUMPRIDO">
      <formula>NOT(ISERROR(SEARCH(("CUMPRIDO"),(Q182))))</formula>
    </cfRule>
  </conditionalFormatting>
  <conditionalFormatting sqref="Q106:R106">
    <cfRule type="containsText" dxfId="8975" priority="5170" operator="containsText" text="CUMPRIDO">
      <formula>NOT(ISERROR(SEARCH(("CUMPRIDO"),(Q182))))</formula>
    </cfRule>
    <cfRule type="containsText" dxfId="8974" priority="5171" operator="containsText" text="PENDENTE">
      <formula>NOT(ISERROR(SEARCH(("PENDENTE"),(Q182))))</formula>
    </cfRule>
    <cfRule type="containsText" dxfId="8973" priority="5169" operator="containsText" text="CANCELADO">
      <formula>NOT(ISERROR(SEARCH(("CANCELADO"),(Q182))))</formula>
    </cfRule>
  </conditionalFormatting>
  <conditionalFormatting sqref="Q107:R107">
    <cfRule type="containsText" dxfId="8972" priority="94" operator="containsText" text="PENDENTE">
      <formula>NOT(ISERROR(SEARCH(("PENDENTE"),(Q182))))</formula>
    </cfRule>
    <cfRule type="containsText" dxfId="8971" priority="93" operator="containsText" text="CUMPRIDO">
      <formula>NOT(ISERROR(SEARCH(("CUMPRIDO"),(Q182))))</formula>
    </cfRule>
    <cfRule type="containsText" dxfId="8970" priority="92" operator="containsText" text="CANCELADO">
      <formula>NOT(ISERROR(SEARCH(("CANCELADO"),(Q182))))</formula>
    </cfRule>
  </conditionalFormatting>
  <conditionalFormatting sqref="Q11:S13 R14:S16 Q17:S17 R7:S9">
    <cfRule type="containsText" dxfId="8969" priority="3738" operator="containsText" text="CANCELADO">
      <formula>NOT(ISERROR(SEARCH(("CANCELADO"),(Q120))))</formula>
    </cfRule>
  </conditionalFormatting>
  <conditionalFormatting sqref="Q34:S35">
    <cfRule type="containsText" dxfId="8968" priority="3636" operator="containsText" text="CANCELADO">
      <formula>NOT(ISERROR(SEARCH(("CANCELADO"),(Q150))))</formula>
    </cfRule>
  </conditionalFormatting>
  <conditionalFormatting sqref="R5:R6">
    <cfRule type="containsText" dxfId="8967" priority="768" operator="containsText" text="PENDENTE">
      <formula>NOT(ISERROR(SEARCH(("PENDENTE"),(R5))))</formula>
    </cfRule>
  </conditionalFormatting>
  <conditionalFormatting sqref="R6">
    <cfRule type="containsText" dxfId="8966" priority="2530" operator="containsText" text="CUMPRIDO">
      <formula>NOT(ISERROR(SEARCH(("CUMPRIDO"),(#REF!))))</formula>
    </cfRule>
  </conditionalFormatting>
  <conditionalFormatting sqref="R7:R8">
    <cfRule type="containsText" dxfId="8965" priority="613" operator="containsText" text="CUMPRIDO">
      <formula>NOT(ISERROR(SEARCH(("CUMPRIDO"),(R8))))</formula>
    </cfRule>
    <cfRule type="containsText" dxfId="8964" priority="620" operator="containsText" text="PENDENTE">
      <formula>NOT(ISERROR(SEARCH(("PENDENTE"),(R7))))</formula>
    </cfRule>
  </conditionalFormatting>
  <conditionalFormatting sqref="R9">
    <cfRule type="containsText" dxfId="8963" priority="2607" operator="containsText" text="PENDENTE">
      <formula>NOT(ISERROR(SEARCH(("PENDENTE"),(R9))))</formula>
    </cfRule>
    <cfRule type="containsText" dxfId="8962" priority="2606" operator="containsText" text="CUMPRIDO">
      <formula>NOT(ISERROR(SEARCH(("CUMPRIDO"),(#REF!))))</formula>
    </cfRule>
  </conditionalFormatting>
  <conditionalFormatting sqref="R10">
    <cfRule type="containsText" dxfId="8961" priority="2568" operator="containsText" text="CUMPRIDO">
      <formula>NOT(ISERROR(SEARCH(("CUMPRIDO"),(R12))))</formula>
    </cfRule>
    <cfRule type="containsText" dxfId="8960" priority="2569" operator="containsText" text="PENDENTE">
      <formula>NOT(ISERROR(SEARCH(("PENDENTE"),(R10))))</formula>
    </cfRule>
  </conditionalFormatting>
  <conditionalFormatting sqref="R21">
    <cfRule type="containsText" dxfId="8959" priority="2908" operator="containsText" text="CANCELADO">
      <formula>NOT(ISERROR(SEARCH(("CANCELADO"),(R25))))</formula>
    </cfRule>
    <cfRule type="containsText" dxfId="8958" priority="2909" operator="containsText" text="PENDENTE">
      <formula>NOT(ISERROR(SEARCH(("PENDENTE"),(R25))))</formula>
    </cfRule>
    <cfRule type="containsText" dxfId="8957" priority="2907" operator="containsText" text="CUMPRIDO">
      <formula>NOT(ISERROR(SEARCH(("CUMPRIDO"),(R42))))</formula>
    </cfRule>
  </conditionalFormatting>
  <conditionalFormatting sqref="R22:R24">
    <cfRule type="containsText" dxfId="8956" priority="3753" operator="containsText" text="PENDENTE">
      <formula>NOT(ISERROR(SEARCH(("PENDENTE"),(R27))))</formula>
    </cfRule>
    <cfRule type="containsText" dxfId="8955" priority="3752" operator="containsText" text="CANCELADO">
      <formula>NOT(ISERROR(SEARCH(("CANCELADO"),(R27))))</formula>
    </cfRule>
    <cfRule type="containsText" dxfId="8954" priority="3751" operator="containsText" text="CUMPRIDO">
      <formula>NOT(ISERROR(SEARCH(("CUMPRIDO"),(R44))))</formula>
    </cfRule>
  </conditionalFormatting>
  <conditionalFormatting sqref="R27">
    <cfRule type="containsText" dxfId="8953" priority="10" operator="containsText" text="CUMPRIDO">
      <formula>NOT(ISERROR(SEARCH(("CUMPRIDO"),(R140))))</formula>
    </cfRule>
    <cfRule type="containsText" dxfId="8952" priority="12" operator="containsText" text="CANCELADO">
      <formula>NOT(ISERROR(SEARCH(("CANCELADO"),(R140))))</formula>
    </cfRule>
    <cfRule type="containsText" dxfId="8951" priority="11" operator="containsText" text="PENDENTE">
      <formula>NOT(ISERROR(SEARCH(("PENDENTE"),(R140))))</formula>
    </cfRule>
  </conditionalFormatting>
  <conditionalFormatting sqref="R32:R33">
    <cfRule type="containsText" dxfId="8950" priority="6" operator="containsText" text="CANCELADO">
      <formula>NOT(ISERROR(SEARCH(("CANCELADO"),(R145))))</formula>
    </cfRule>
    <cfRule type="containsText" dxfId="8949" priority="4" operator="containsText" text="CUMPRIDO">
      <formula>NOT(ISERROR(SEARCH(("CUMPRIDO"),(R145))))</formula>
    </cfRule>
    <cfRule type="containsText" dxfId="8948" priority="5" operator="containsText" text="PENDENTE">
      <formula>NOT(ISERROR(SEARCH(("PENDENTE"),(R145))))</formula>
    </cfRule>
  </conditionalFormatting>
  <conditionalFormatting sqref="R38:R39">
    <cfRule type="containsText" dxfId="8947" priority="1" operator="containsText" text="CUMPRIDO">
      <formula>NOT(ISERROR(SEARCH(("CUMPRIDO"),(R151))))</formula>
    </cfRule>
    <cfRule type="containsText" dxfId="8946" priority="2" operator="containsText" text="PENDENTE">
      <formula>NOT(ISERROR(SEARCH(("PENDENTE"),(R151))))</formula>
    </cfRule>
  </conditionalFormatting>
  <conditionalFormatting sqref="R39">
    <cfRule type="containsText" dxfId="8945" priority="3" operator="containsText" text="CANCELADO">
      <formula>NOT(ISERROR(SEARCH(("CANCELADO"),(R152))))</formula>
    </cfRule>
  </conditionalFormatting>
  <conditionalFormatting sqref="R42:R43">
    <cfRule type="containsText" dxfId="8944" priority="3677" operator="containsText" text="PENDENTE">
      <formula>NOT(ISERROR(SEARCH(("PENDENTE"),(R158))))</formula>
    </cfRule>
    <cfRule type="containsText" dxfId="8943" priority="3676" operator="containsText" text="CUMPRIDO">
      <formula>NOT(ISERROR(SEARCH(("CUMPRIDO"),(R158))))</formula>
    </cfRule>
  </conditionalFormatting>
  <conditionalFormatting sqref="R46">
    <cfRule type="containsText" dxfId="8942" priority="2839" operator="containsText" text="PENDENTE">
      <formula>NOT(ISERROR(SEARCH(("PENDENTE"),(R53))))</formula>
    </cfRule>
    <cfRule type="containsText" dxfId="8941" priority="2793" operator="containsText" text="CUMPRIDO">
      <formula>NOT(ISERROR(SEARCH(("CUMPRIDO"),(R53))))</formula>
    </cfRule>
  </conditionalFormatting>
  <conditionalFormatting sqref="R47 R49:R51">
    <cfRule type="containsText" dxfId="8940" priority="3684" operator="containsText" text="CUMPRIDO">
      <formula>NOT(ISERROR(SEARCH(("CUMPRIDO"),(R55))))</formula>
    </cfRule>
    <cfRule type="containsText" dxfId="8939" priority="3685" operator="containsText" text="PENDENTE">
      <formula>NOT(ISERROR(SEARCH(("PENDENTE"),(R55))))</formula>
    </cfRule>
  </conditionalFormatting>
  <conditionalFormatting sqref="R48 N55:N56 N56:R56 Q55:R55">
    <cfRule type="containsText" dxfId="8938" priority="763" operator="containsText" text="CUMPRIDO">
      <formula>NOT(ISERROR(SEARCH(("CUMPRIDO"),(N55))))</formula>
    </cfRule>
  </conditionalFormatting>
  <conditionalFormatting sqref="R48 Q55:R55 N55:N56 N56:R56">
    <cfRule type="containsText" dxfId="8937" priority="764" operator="containsText" text="PENDENTE">
      <formula>NOT(ISERROR(SEARCH(("PENDENTE"),(N55))))</formula>
    </cfRule>
  </conditionalFormatting>
  <conditionalFormatting sqref="R94">
    <cfRule type="containsText" dxfId="8936" priority="6987" operator="containsText" text="PENDENTE">
      <formula>NOT(ISERROR(SEARCH(("PENDENTE"),(R182))))</formula>
    </cfRule>
    <cfRule type="containsText" dxfId="8935" priority="6985" operator="containsText" text="CANCELADO">
      <formula>NOT(ISERROR(SEARCH(("CANCELADO"),(R182))))</formula>
    </cfRule>
    <cfRule type="containsText" dxfId="8934" priority="6986" operator="containsText" text="CUMPRIDO">
      <formula>NOT(ISERROR(SEARCH(("CUMPRIDO"),(R182))))</formula>
    </cfRule>
  </conditionalFormatting>
  <conditionalFormatting sqref="R96">
    <cfRule type="containsText" dxfId="8933" priority="6685" operator="containsText" text="CANCELADO">
      <formula>NOT(ISERROR(SEARCH(("CANCELADO"),(R182))))</formula>
    </cfRule>
    <cfRule type="containsText" dxfId="8932" priority="6686" operator="containsText" text="CUMPRIDO">
      <formula>NOT(ISERROR(SEARCH(("CUMPRIDO"),(R182))))</formula>
    </cfRule>
    <cfRule type="containsText" dxfId="8931" priority="6687" operator="containsText" text="PENDENTE">
      <formula>NOT(ISERROR(SEARCH(("PENDENTE"),(R182))))</formula>
    </cfRule>
  </conditionalFormatting>
  <conditionalFormatting sqref="R10:S10 Q18:S18 R19:S19 S20:S21">
    <cfRule type="containsText" dxfId="8930" priority="3656" operator="containsText" text="CANCELADO">
      <formula>NOT(ISERROR(SEARCH(("CANCELADO"),(Q124))))</formula>
    </cfRule>
  </conditionalFormatting>
  <conditionalFormatting sqref="R38:S38">
    <cfRule type="containsText" dxfId="8929" priority="414" operator="containsText" text="CANCELADO">
      <formula>NOT(ISERROR(SEARCH(("CANCELADO"),(R151))))</formula>
    </cfRule>
  </conditionalFormatting>
  <conditionalFormatting sqref="S4">
    <cfRule type="containsText" dxfId="8928" priority="2713" operator="containsText" text="SIM">
      <formula>NOT(ISERROR(SEARCH(("SIM"),(#REF!))))</formula>
    </cfRule>
  </conditionalFormatting>
  <conditionalFormatting sqref="S4:S86">
    <cfRule type="containsText" dxfId="8927" priority="739" operator="containsText" text="NÃO">
      <formula>NOT(ISERROR(SEARCH(("NÃO"),(S4))))</formula>
    </cfRule>
  </conditionalFormatting>
  <conditionalFormatting sqref="S5:S6">
    <cfRule type="containsText" dxfId="8926" priority="2714" operator="containsText" text="SIM">
      <formula>NOT(ISERROR(SEARCH(("SIM"),(S20))))</formula>
    </cfRule>
  </conditionalFormatting>
  <conditionalFormatting sqref="S5:S86">
    <cfRule type="containsText" dxfId="8925" priority="567" operator="containsText" text="SIM">
      <formula>NOT(ISERROR(SEARCH("SIM",S5)))</formula>
    </cfRule>
  </conditionalFormatting>
  <conditionalFormatting sqref="S7:S9 S11:S17">
    <cfRule type="containsText" dxfId="8924" priority="3900" operator="containsText" text="SIM">
      <formula>NOT(ISERROR(SEARCH(("SIM"),(S22))))</formula>
    </cfRule>
  </conditionalFormatting>
  <conditionalFormatting sqref="S7:S9">
    <cfRule type="containsText" dxfId="8923" priority="3899" operator="containsText" text="PENDENTE">
      <formula>NOT(ISERROR(SEARCH(("PENDENTE"),(S120))))</formula>
    </cfRule>
    <cfRule type="containsText" dxfId="8922" priority="3898" operator="containsText" text="CUMPRIDO">
      <formula>NOT(ISERROR(SEARCH(("CUMPRIDO"),(S120))))</formula>
    </cfRule>
  </conditionalFormatting>
  <conditionalFormatting sqref="S10 S18:S21">
    <cfRule type="containsText" dxfId="8921" priority="3904" operator="containsText" text="CUMPRIDO">
      <formula>NOT(ISERROR(SEARCH(("CUMPRIDO"),(S124))))</formula>
    </cfRule>
    <cfRule type="containsText" dxfId="8920" priority="70940" operator="containsText" text="SIM">
      <formula>NOT(ISERROR(SEARCH(("SIM"),(S26))))</formula>
    </cfRule>
    <cfRule type="containsText" dxfId="8919" priority="70939" operator="containsText" text="PENDENTE">
      <formula>NOT(ISERROR(SEARCH(("PENDENTE"),(S124))))</formula>
    </cfRule>
  </conditionalFormatting>
  <conditionalFormatting sqref="S11:S17 S38:S40 Q11:Q13 R11:R16 Q17:R17">
    <cfRule type="containsText" dxfId="8918" priority="2766" operator="containsText" text="CUMPRIDO">
      <formula>NOT(ISERROR(SEARCH(("CUMPRIDO"),(Q124))))</formula>
    </cfRule>
  </conditionalFormatting>
  <conditionalFormatting sqref="S22 S105">
    <cfRule type="containsText" dxfId="8917" priority="2935" operator="containsText" text="SIM">
      <formula>NOT(ISERROR(SEARCH(("SIM"),(S40))))</formula>
    </cfRule>
  </conditionalFormatting>
  <conditionalFormatting sqref="S22:S25">
    <cfRule type="containsText" dxfId="8916" priority="2936" operator="containsText" text="CUMPRIDO">
      <formula>NOT(ISERROR(SEARCH(("CUMPRIDO"),(S137))))</formula>
    </cfRule>
    <cfRule type="containsText" dxfId="8915" priority="2933" operator="containsText" text="CANCELADO">
      <formula>NOT(ISERROR(SEARCH(("CANCELADO"),(S137))))</formula>
    </cfRule>
    <cfRule type="containsText" dxfId="8914" priority="2934" operator="containsText" text="PENDENTE">
      <formula>NOT(ISERROR(SEARCH(("PENDENTE"),(S137))))</formula>
    </cfRule>
  </conditionalFormatting>
  <conditionalFormatting sqref="S23">
    <cfRule type="containsText" dxfId="8913" priority="2943" operator="containsText" text="SIM">
      <formula>NOT(ISERROR(SEARCH(("SIM"),(#REF!))))</formula>
    </cfRule>
  </conditionalFormatting>
  <conditionalFormatting sqref="S24:S25 S106">
    <cfRule type="containsText" dxfId="8912" priority="2939" operator="containsText" text="SIM">
      <formula>NOT(ISERROR(SEARCH(("SIM"),(S41))))</formula>
    </cfRule>
  </conditionalFormatting>
  <conditionalFormatting sqref="S26:S37 S51:S56 S74:S79 S81:S83">
    <cfRule type="containsText" dxfId="8911" priority="777" operator="containsText" text="SIM">
      <formula>NOT(ISERROR(SEARCH(("SIM"),(S26))))</formula>
    </cfRule>
  </conditionalFormatting>
  <conditionalFormatting sqref="S38">
    <cfRule type="containsText" dxfId="8910" priority="70938" operator="containsText" text="SIM">
      <formula>NOT(ISERROR(SEARCH(("SIM"),(S52))))</formula>
    </cfRule>
  </conditionalFormatting>
  <conditionalFormatting sqref="S39:S40">
    <cfRule type="containsText" dxfId="8909" priority="7535" operator="containsText" text="SIM">
      <formula>NOT(ISERROR(SEARCH(("SIM"),(S55))))</formula>
    </cfRule>
    <cfRule type="containsText" dxfId="8908" priority="7534" operator="containsText" text="CANCELADO">
      <formula>NOT(ISERROR(SEARCH(("CANCELADO"),(S152))))</formula>
    </cfRule>
  </conditionalFormatting>
  <conditionalFormatting sqref="S41:S46">
    <cfRule type="containsText" dxfId="8907" priority="3628" operator="containsText" text="SIM">
      <formula>NOT(ISERROR(SEARCH(("SIM"),(S58))))</formula>
    </cfRule>
  </conditionalFormatting>
  <conditionalFormatting sqref="S41:S47">
    <cfRule type="containsText" dxfId="8906" priority="3703" operator="containsText" text="PENDENTE">
      <formula>NOT(ISERROR(SEARCH(("PENDENTE"),(S155))))</formula>
    </cfRule>
    <cfRule type="containsText" dxfId="8905" priority="3706" operator="containsText" text="CUMPRIDO">
      <formula>NOT(ISERROR(SEARCH(("CUMPRIDO"),(S155))))</formula>
    </cfRule>
    <cfRule type="containsText" dxfId="8904" priority="3704" operator="containsText" text="CANCELADO">
      <formula>NOT(ISERROR(SEARCH(("CANCELADO"),(S155))))</formula>
    </cfRule>
  </conditionalFormatting>
  <conditionalFormatting sqref="S47">
    <cfRule type="containsText" dxfId="8903" priority="3705" operator="containsText" text="SIM">
      <formula>NOT(ISERROR(SEARCH(("SIM"),(S84))))</formula>
    </cfRule>
  </conditionalFormatting>
  <conditionalFormatting sqref="S48">
    <cfRule type="containsText" dxfId="8902" priority="70951" operator="containsText" text="SIM">
      <formula>NOT(ISERROR(SEARCH(("SIM"),(S84))))</formula>
    </cfRule>
    <cfRule type="containsText" dxfId="8901" priority="70950" operator="containsText" text="CANCELADO">
      <formula>NOT(ISERROR(SEARCH(("CANCELADO"),(S161))))</formula>
    </cfRule>
    <cfRule type="containsText" dxfId="8900" priority="70949" operator="containsText" text="PENDENTE">
      <formula>NOT(ISERROR(SEARCH(("PENDENTE"),(S161))))</formula>
    </cfRule>
    <cfRule type="containsText" dxfId="8899" priority="70948" operator="containsText" text="CUMPRIDO">
      <formula>NOT(ISERROR(SEARCH(("CUMPRIDO"),(S161))))</formula>
    </cfRule>
  </conditionalFormatting>
  <conditionalFormatting sqref="S49:S50">
    <cfRule type="containsText" dxfId="8898" priority="7422" operator="containsText" text="CANCELADO">
      <formula>NOT(ISERROR(SEARCH(("CANCELADO"),(S163))))</formula>
    </cfRule>
    <cfRule type="containsText" dxfId="8897" priority="7420" operator="containsText" text="CUMPRIDO">
      <formula>NOT(ISERROR(SEARCH(("CUMPRIDO"),(S163))))</formula>
    </cfRule>
    <cfRule type="containsText" dxfId="8896" priority="7421" operator="containsText" text="PENDENTE">
      <formula>NOT(ISERROR(SEARCH(("PENDENTE"),(S163))))</formula>
    </cfRule>
    <cfRule type="containsText" dxfId="8895" priority="7423" operator="containsText" text="SIM">
      <formula>NOT(ISERROR(SEARCH(("SIM"),(S86))))</formula>
    </cfRule>
  </conditionalFormatting>
  <conditionalFormatting sqref="S57:S73">
    <cfRule type="containsText" dxfId="8894" priority="396" operator="containsText" text="CUMPRIDO">
      <formula>NOT(ISERROR(SEARCH(("CUMPRIDO"),(S171))))</formula>
    </cfRule>
    <cfRule type="containsText" dxfId="8893" priority="398" operator="containsText" text="CANCELADO">
      <formula>NOT(ISERROR(SEARCH(("CANCELADO"),(S171))))</formula>
    </cfRule>
    <cfRule type="containsText" dxfId="8892" priority="399" operator="containsText" text="SIM">
      <formula>NOT(ISERROR(SEARCH(("SIM"),(S114))))</formula>
    </cfRule>
    <cfRule type="containsText" dxfId="8891" priority="397" operator="containsText" text="PENDENTE">
      <formula>NOT(ISERROR(SEARCH(("PENDENTE"),(S171))))</formula>
    </cfRule>
  </conditionalFormatting>
  <conditionalFormatting sqref="S80">
    <cfRule type="containsText" dxfId="8890" priority="117" operator="containsText" text="CANCELADO">
      <formula>NOT(ISERROR(SEARCH(("CANCELADO"),(S194))))</formula>
    </cfRule>
    <cfRule type="containsText" dxfId="8889" priority="118" operator="containsText" text="SIM">
      <formula>NOT(ISERROR(SEARCH(("SIM"),(S137))))</formula>
    </cfRule>
    <cfRule type="containsText" dxfId="8888" priority="115" operator="containsText" text="CUMPRIDO">
      <formula>NOT(ISERROR(SEARCH(("CUMPRIDO"),(S194))))</formula>
    </cfRule>
    <cfRule type="containsText" dxfId="8887" priority="116" operator="containsText" text="PENDENTE">
      <formula>NOT(ISERROR(SEARCH(("PENDENTE"),(S194))))</formula>
    </cfRule>
  </conditionalFormatting>
  <conditionalFormatting sqref="S84:S89">
    <cfRule type="containsText" dxfId="8886" priority="7349" operator="containsText" text="SIM">
      <formula>NOT(ISERROR(SEARCH(("SIM"),(S141))))</formula>
    </cfRule>
    <cfRule type="containsText" dxfId="8885" priority="7346" operator="containsText" text="CUMPRIDO">
      <formula>NOT(ISERROR(SEARCH(("CUMPRIDO"),(S198))))</formula>
    </cfRule>
    <cfRule type="containsText" dxfId="8884" priority="7347" operator="containsText" text="PENDENTE">
      <formula>NOT(ISERROR(SEARCH(("PENDENTE"),(S198))))</formula>
    </cfRule>
    <cfRule type="containsText" dxfId="8883" priority="7348" operator="containsText" text="CANCELADO">
      <formula>NOT(ISERROR(SEARCH(("CANCELADO"),(S198))))</formula>
    </cfRule>
  </conditionalFormatting>
  <conditionalFormatting sqref="S87:S91">
    <cfRule type="containsText" dxfId="8882" priority="132" operator="containsText" text="NÃO">
      <formula>NOT(ISERROR(SEARCH(("NÃO"),(S87))))</formula>
    </cfRule>
    <cfRule type="containsText" dxfId="8881" priority="129" operator="containsText" text="SIM">
      <formula>NOT(ISERROR(SEARCH("SIM",S87)))</formula>
    </cfRule>
  </conditionalFormatting>
  <conditionalFormatting sqref="S90:S91">
    <cfRule type="containsText" dxfId="8880" priority="2855" operator="containsText" text="PENDENTE">
      <formula>NOT(ISERROR(SEARCH(("PENDENTE"),(S205))))</formula>
    </cfRule>
    <cfRule type="containsText" dxfId="8879" priority="2856" operator="containsText" text="CANCELADO">
      <formula>NOT(ISERROR(SEARCH(("CANCELADO"),(S205))))</formula>
    </cfRule>
    <cfRule type="containsText" dxfId="8878" priority="2857" operator="containsText" text="SIM">
      <formula>NOT(ISERROR(SEARCH(("SIM"),(S148))))</formula>
    </cfRule>
    <cfRule type="containsText" dxfId="8877" priority="2854" operator="containsText" text="CUMPRIDO">
      <formula>NOT(ISERROR(SEARCH(("CUMPRIDO"),(S205))))</formula>
    </cfRule>
  </conditionalFormatting>
  <conditionalFormatting sqref="S92:S93">
    <cfRule type="containsText" dxfId="8876" priority="7184" operator="containsText" text="PENDENTE">
      <formula>NOT(ISERROR(SEARCH(("PENDENTE"),(S180))))</formula>
    </cfRule>
    <cfRule type="containsText" dxfId="8875" priority="7183" operator="containsText" text="SIM">
      <formula>NOT(ISERROR(SEARCH(("SIM"),(S122))))</formula>
    </cfRule>
    <cfRule type="containsText" dxfId="8874" priority="7186" operator="containsText" text="CUMPRIDO">
      <formula>NOT(ISERROR(SEARCH(("CUMPRIDO"),(S179))))</formula>
    </cfRule>
    <cfRule type="containsText" dxfId="8873" priority="7179" operator="containsText" text="CUMPRIDO">
      <formula>NOT(ISERROR(SEARCH(("CUMPRIDO"),(S180))))</formula>
    </cfRule>
    <cfRule type="containsText" dxfId="8872" priority="7178" operator="containsText" text="NÃO">
      <formula>NOT(ISERROR(SEARCH(("NÃO"),(S92))))</formula>
    </cfRule>
    <cfRule type="containsText" dxfId="8871" priority="7185" operator="containsText" text="PENDENTE">
      <formula>NOT(ISERROR(SEARCH(("PENDENTE"),(S179))))</formula>
    </cfRule>
    <cfRule type="containsText" dxfId="8870" priority="7168" operator="containsText" text="SIM">
      <formula>NOT(ISERROR(SEARCH(("SIM"),(S122))))</formula>
    </cfRule>
    <cfRule type="containsText" dxfId="8869" priority="7177" operator="containsText" text="SIM">
      <formula>NOT(ISERROR(SEARCH("SIM",S92)))</formula>
    </cfRule>
    <cfRule type="containsText" dxfId="8868" priority="7174" operator="containsText" text="CANCELADO">
      <formula>NOT(ISERROR(SEARCH(("CANCELADO"),(S179))))</formula>
    </cfRule>
    <cfRule type="containsText" dxfId="8867" priority="7173" operator="containsText" text="CANCELADO">
      <formula>NOT(ISERROR(SEARCH(("CANCELADO"),(S180))))</formula>
    </cfRule>
  </conditionalFormatting>
  <conditionalFormatting sqref="S94:S95">
    <cfRule type="containsText" dxfId="8866" priority="6983" operator="containsText" text="SIM">
      <formula>NOT(ISERROR(SEARCH(("SIM"),(S123))))</formula>
    </cfRule>
    <cfRule type="containsText" dxfId="8865" priority="6991" operator="containsText" text="CANCELADO">
      <formula>NOT(ISERROR(SEARCH(("CANCELADO"),(S181))))</formula>
    </cfRule>
    <cfRule type="containsText" dxfId="8864" priority="6992" operator="containsText" text="CANCELADO">
      <formula>NOT(ISERROR(SEARCH(("CANCELADO"),(S180))))</formula>
    </cfRule>
    <cfRule type="containsText" dxfId="8863" priority="6995" operator="containsText" text="SIM">
      <formula>NOT(ISERROR(SEARCH("SIM",S94)))</formula>
    </cfRule>
    <cfRule type="containsText" dxfId="8862" priority="6996" operator="containsText" text="NÃO">
      <formula>NOT(ISERROR(SEARCH(("NÃO"),(S94))))</formula>
    </cfRule>
    <cfRule type="containsText" dxfId="8861" priority="7001" operator="containsText" text="SIM">
      <formula>NOT(ISERROR(SEARCH(("SIM"),(S123))))</formula>
    </cfRule>
    <cfRule type="containsText" dxfId="8860" priority="7002" operator="containsText" text="PENDENTE">
      <formula>NOT(ISERROR(SEARCH(("PENDENTE"),(S181))))</formula>
    </cfRule>
    <cfRule type="containsText" dxfId="8859" priority="7003" operator="containsText" text="PENDENTE">
      <formula>NOT(ISERROR(SEARCH(("PENDENTE"),(S180))))</formula>
    </cfRule>
    <cfRule type="containsText" dxfId="8858" priority="7004" operator="containsText" text="CUMPRIDO">
      <formula>NOT(ISERROR(SEARCH(("CUMPRIDO"),(S180))))</formula>
    </cfRule>
    <cfRule type="containsText" dxfId="8857" priority="6997" operator="containsText" text="CUMPRIDO">
      <formula>NOT(ISERROR(SEARCH(("CUMPRIDO"),(S181))))</formula>
    </cfRule>
  </conditionalFormatting>
  <conditionalFormatting sqref="S96">
    <cfRule type="containsText" dxfId="8856" priority="6691" operator="containsText" text="CANCELADO">
      <formula>NOT(ISERROR(SEARCH(("CANCELADO"),(S181))))</formula>
    </cfRule>
    <cfRule type="containsText" dxfId="8855" priority="6704" operator="containsText" text="CUMPRIDO">
      <formula>NOT(ISERROR(SEARCH(("CUMPRIDO"),(S180))))</formula>
    </cfRule>
    <cfRule type="containsText" dxfId="8854" priority="6696" operator="containsText" text="NÃO">
      <formula>NOT(ISERROR(SEARCH(("NÃO"),(S96))))</formula>
    </cfRule>
    <cfRule type="containsText" dxfId="8853" priority="6702" operator="containsText" text="PENDENTE">
      <formula>NOT(ISERROR(SEARCH(("PENDENTE"),(S181))))</formula>
    </cfRule>
    <cfRule type="containsText" dxfId="8852" priority="6701" operator="containsText" text="SIM">
      <formula>NOT(ISERROR(SEARCH(("SIM"),(S123))))</formula>
    </cfRule>
    <cfRule type="containsText" dxfId="8851" priority="6695" operator="containsText" text="SIM">
      <formula>NOT(ISERROR(SEARCH("SIM",S96)))</formula>
    </cfRule>
    <cfRule type="containsText" dxfId="8850" priority="6697" operator="containsText" text="CUMPRIDO">
      <formula>NOT(ISERROR(SEARCH(("CUMPRIDO"),(S181))))</formula>
    </cfRule>
    <cfRule type="containsText" dxfId="8849" priority="6703" operator="containsText" text="PENDENTE">
      <formula>NOT(ISERROR(SEARCH(("PENDENTE"),(S180))))</formula>
    </cfRule>
    <cfRule type="containsText" dxfId="8848" priority="6692" operator="containsText" text="CANCELADO">
      <formula>NOT(ISERROR(SEARCH(("CANCELADO"),(S180))))</formula>
    </cfRule>
    <cfRule type="containsText" dxfId="8847" priority="6683" operator="containsText" text="SIM">
      <formula>NOT(ISERROR(SEARCH(("SIM"),(S123))))</formula>
    </cfRule>
  </conditionalFormatting>
  <conditionalFormatting sqref="S97">
    <cfRule type="containsText" dxfId="8846" priority="18" operator="containsText" text="SIM">
      <formula>NOT(ISERROR(SEARCH(("SIM"),(S154))))</formula>
    </cfRule>
    <cfRule type="containsText" dxfId="8845" priority="16" operator="containsText" text="PENDENTE">
      <formula>NOT(ISERROR(SEARCH(("PENDENTE"),(S211))))</formula>
    </cfRule>
    <cfRule type="containsText" dxfId="8844" priority="15" operator="containsText" text="CUMPRIDO">
      <formula>NOT(ISERROR(SEARCH(("CUMPRIDO"),(S211))))</formula>
    </cfRule>
    <cfRule type="containsText" dxfId="8843" priority="14" operator="containsText" text="NÃO">
      <formula>NOT(ISERROR(SEARCH(("NÃO"),(S97))))</formula>
    </cfRule>
    <cfRule type="containsText" dxfId="8842" priority="13" operator="containsText" text="SIM">
      <formula>NOT(ISERROR(SEARCH("SIM",S97)))</formula>
    </cfRule>
    <cfRule type="containsText" dxfId="8841" priority="17" operator="containsText" text="CANCELADO">
      <formula>NOT(ISERROR(SEARCH(("CANCELADO"),(S211))))</formula>
    </cfRule>
  </conditionalFormatting>
  <conditionalFormatting sqref="S98">
    <cfRule type="containsText" dxfId="8840" priority="6397" operator="containsText" text="CUMPRIDO">
      <formula>NOT(ISERROR(SEARCH(("CUMPRIDO"),(S181))))</formula>
    </cfRule>
    <cfRule type="containsText" dxfId="8839" priority="6396" operator="containsText" text="NÃO">
      <formula>NOT(ISERROR(SEARCH(("NÃO"),(S98))))</formula>
    </cfRule>
    <cfRule type="containsText" dxfId="8838" priority="6403" operator="containsText" text="PENDENTE">
      <formula>NOT(ISERROR(SEARCH(("PENDENTE"),(S180))))</formula>
    </cfRule>
    <cfRule type="containsText" dxfId="8837" priority="6404" operator="containsText" text="CUMPRIDO">
      <formula>NOT(ISERROR(SEARCH(("CUMPRIDO"),(S180))))</formula>
    </cfRule>
    <cfRule type="containsText" dxfId="8836" priority="6383" operator="containsText" text="SIM">
      <formula>NOT(ISERROR(SEARCH(("SIM"),(S123))))</formula>
    </cfRule>
    <cfRule type="containsText" dxfId="8835" priority="6395" operator="containsText" text="SIM">
      <formula>NOT(ISERROR(SEARCH("SIM",S98)))</formula>
    </cfRule>
    <cfRule type="containsText" dxfId="8834" priority="6402" operator="containsText" text="PENDENTE">
      <formula>NOT(ISERROR(SEARCH(("PENDENTE"),(S181))))</formula>
    </cfRule>
    <cfRule type="containsText" dxfId="8833" priority="6392" operator="containsText" text="CANCELADO">
      <formula>NOT(ISERROR(SEARCH(("CANCELADO"),(S180))))</formula>
    </cfRule>
    <cfRule type="containsText" dxfId="8832" priority="6401" operator="containsText" text="SIM">
      <formula>NOT(ISERROR(SEARCH(("SIM"),(S123))))</formula>
    </cfRule>
    <cfRule type="containsText" dxfId="8831" priority="6391" operator="containsText" text="CANCELADO">
      <formula>NOT(ISERROR(SEARCH(("CANCELADO"),(S181))))</formula>
    </cfRule>
  </conditionalFormatting>
  <conditionalFormatting sqref="S99">
    <cfRule type="containsText" dxfId="8830" priority="6254" operator="containsText" text="CUMPRIDO">
      <formula>NOT(ISERROR(SEARCH(("CUMPRIDO"),(S180))))</formula>
    </cfRule>
    <cfRule type="containsText" dxfId="8829" priority="6233" operator="containsText" text="SIM">
      <formula>NOT(ISERROR(SEARCH(("SIM"),(S123))))</formula>
    </cfRule>
    <cfRule type="containsText" dxfId="8828" priority="6251" operator="containsText" text="SIM">
      <formula>NOT(ISERROR(SEARCH(("SIM"),(S123))))</formula>
    </cfRule>
    <cfRule type="containsText" dxfId="8827" priority="6241" operator="containsText" text="CANCELADO">
      <formula>NOT(ISERROR(SEARCH(("CANCELADO"),(S181))))</formula>
    </cfRule>
    <cfRule type="containsText" dxfId="8826" priority="6242" operator="containsText" text="CANCELADO">
      <formula>NOT(ISERROR(SEARCH(("CANCELADO"),(S180))))</formula>
    </cfRule>
    <cfRule type="containsText" dxfId="8825" priority="6245" operator="containsText" text="SIM">
      <formula>NOT(ISERROR(SEARCH("SIM",S99)))</formula>
    </cfRule>
    <cfRule type="containsText" dxfId="8824" priority="6246" operator="containsText" text="NÃO">
      <formula>NOT(ISERROR(SEARCH(("NÃO"),(S99))))</formula>
    </cfRule>
    <cfRule type="containsText" dxfId="8823" priority="6247" operator="containsText" text="CUMPRIDO">
      <formula>NOT(ISERROR(SEARCH(("CUMPRIDO"),(S181))))</formula>
    </cfRule>
    <cfRule type="containsText" dxfId="8822" priority="6252" operator="containsText" text="PENDENTE">
      <formula>NOT(ISERROR(SEARCH(("PENDENTE"),(S181))))</formula>
    </cfRule>
    <cfRule type="containsText" dxfId="8821" priority="6253" operator="containsText" text="PENDENTE">
      <formula>NOT(ISERROR(SEARCH(("PENDENTE"),(S180))))</formula>
    </cfRule>
  </conditionalFormatting>
  <conditionalFormatting sqref="S100">
    <cfRule type="containsText" dxfId="8820" priority="6103" operator="containsText" text="PENDENTE">
      <formula>NOT(ISERROR(SEARCH(("PENDENTE"),(S180))))</formula>
    </cfRule>
    <cfRule type="containsText" dxfId="8819" priority="6104" operator="containsText" text="CUMPRIDO">
      <formula>NOT(ISERROR(SEARCH(("CUMPRIDO"),(S180))))</formula>
    </cfRule>
    <cfRule type="containsText" dxfId="8818" priority="6101" operator="containsText" text="SIM">
      <formula>NOT(ISERROR(SEARCH(("SIM"),(S123))))</formula>
    </cfRule>
    <cfRule type="containsText" dxfId="8817" priority="6097" operator="containsText" text="CUMPRIDO">
      <formula>NOT(ISERROR(SEARCH(("CUMPRIDO"),(S181))))</formula>
    </cfRule>
    <cfRule type="containsText" dxfId="8816" priority="6096" operator="containsText" text="NÃO">
      <formula>NOT(ISERROR(SEARCH(("NÃO"),(S100))))</formula>
    </cfRule>
    <cfRule type="containsText" dxfId="8815" priority="6095" operator="containsText" text="SIM">
      <formula>NOT(ISERROR(SEARCH("SIM",S100)))</formula>
    </cfRule>
    <cfRule type="containsText" dxfId="8814" priority="6092" operator="containsText" text="CANCELADO">
      <formula>NOT(ISERROR(SEARCH(("CANCELADO"),(S180))))</formula>
    </cfRule>
    <cfRule type="containsText" dxfId="8813" priority="6083" operator="containsText" text="SIM">
      <formula>NOT(ISERROR(SEARCH(("SIM"),(S123))))</formula>
    </cfRule>
    <cfRule type="containsText" dxfId="8812" priority="6091" operator="containsText" text="CANCELADO">
      <formula>NOT(ISERROR(SEARCH(("CANCELADO"),(S181))))</formula>
    </cfRule>
    <cfRule type="containsText" dxfId="8811" priority="6102" operator="containsText" text="PENDENTE">
      <formula>NOT(ISERROR(SEARCH(("PENDENTE"),(S181))))</formula>
    </cfRule>
  </conditionalFormatting>
  <conditionalFormatting sqref="S101">
    <cfRule type="containsText" dxfId="8810" priority="5946" operator="containsText" text="NÃO">
      <formula>NOT(ISERROR(SEARCH(("NÃO"),(S101))))</formula>
    </cfRule>
    <cfRule type="containsText" dxfId="8809" priority="5945" operator="containsText" text="SIM">
      <formula>NOT(ISERROR(SEARCH("SIM",S101)))</formula>
    </cfRule>
    <cfRule type="containsText" dxfId="8808" priority="5942" operator="containsText" text="CANCELADO">
      <formula>NOT(ISERROR(SEARCH(("CANCELADO"),(S180))))</formula>
    </cfRule>
    <cfRule type="containsText" dxfId="8807" priority="5933" operator="containsText" text="SIM">
      <formula>NOT(ISERROR(SEARCH(("SIM"),(S123))))</formula>
    </cfRule>
    <cfRule type="containsText" dxfId="8806" priority="5941" operator="containsText" text="CANCELADO">
      <formula>NOT(ISERROR(SEARCH(("CANCELADO"),(S181))))</formula>
    </cfRule>
    <cfRule type="containsText" dxfId="8805" priority="5954" operator="containsText" text="CUMPRIDO">
      <formula>NOT(ISERROR(SEARCH(("CUMPRIDO"),(S180))))</formula>
    </cfRule>
    <cfRule type="containsText" dxfId="8804" priority="5953" operator="containsText" text="PENDENTE">
      <formula>NOT(ISERROR(SEARCH(("PENDENTE"),(S180))))</formula>
    </cfRule>
    <cfRule type="containsText" dxfId="8803" priority="5952" operator="containsText" text="PENDENTE">
      <formula>NOT(ISERROR(SEARCH(("PENDENTE"),(S181))))</formula>
    </cfRule>
    <cfRule type="containsText" dxfId="8802" priority="5951" operator="containsText" text="SIM">
      <formula>NOT(ISERROR(SEARCH(("SIM"),(S123))))</formula>
    </cfRule>
    <cfRule type="containsText" dxfId="8801" priority="5947" operator="containsText" text="CUMPRIDO">
      <formula>NOT(ISERROR(SEARCH(("CUMPRIDO"),(S181))))</formula>
    </cfRule>
  </conditionalFormatting>
  <conditionalFormatting sqref="S102">
    <cfRule type="containsText" dxfId="8800" priority="5796" operator="containsText" text="NÃO">
      <formula>NOT(ISERROR(SEARCH(("NÃO"),(S102))))</formula>
    </cfRule>
    <cfRule type="containsText" dxfId="8799" priority="5795" operator="containsText" text="SIM">
      <formula>NOT(ISERROR(SEARCH("SIM",S102)))</formula>
    </cfRule>
    <cfRule type="containsText" dxfId="8798" priority="5792" operator="containsText" text="CANCELADO">
      <formula>NOT(ISERROR(SEARCH(("CANCELADO"),(S180))))</formula>
    </cfRule>
    <cfRule type="containsText" dxfId="8797" priority="5802" operator="containsText" text="PENDENTE">
      <formula>NOT(ISERROR(SEARCH(("PENDENTE"),(S181))))</formula>
    </cfRule>
    <cfRule type="containsText" dxfId="8796" priority="5791" operator="containsText" text="CANCELADO">
      <formula>NOT(ISERROR(SEARCH(("CANCELADO"),(S181))))</formula>
    </cfRule>
    <cfRule type="containsText" dxfId="8795" priority="5804" operator="containsText" text="CUMPRIDO">
      <formula>NOT(ISERROR(SEARCH(("CUMPRIDO"),(S180))))</formula>
    </cfRule>
    <cfRule type="containsText" dxfId="8794" priority="5797" operator="containsText" text="CUMPRIDO">
      <formula>NOT(ISERROR(SEARCH(("CUMPRIDO"),(S181))))</formula>
    </cfRule>
    <cfRule type="containsText" dxfId="8793" priority="5803" operator="containsText" text="PENDENTE">
      <formula>NOT(ISERROR(SEARCH(("PENDENTE"),(S180))))</formula>
    </cfRule>
    <cfRule type="containsText" dxfId="8792" priority="5783" operator="containsText" text="SIM">
      <formula>NOT(ISERROR(SEARCH(("SIM"),(S123))))</formula>
    </cfRule>
    <cfRule type="containsText" dxfId="8791" priority="5801" operator="containsText" text="SIM">
      <formula>NOT(ISERROR(SEARCH(("SIM"),(S123))))</formula>
    </cfRule>
  </conditionalFormatting>
  <conditionalFormatting sqref="S103">
    <cfRule type="containsText" dxfId="8790" priority="5651" operator="containsText" text="SIM">
      <formula>NOT(ISERROR(SEARCH(("SIM"),(S123))))</formula>
    </cfRule>
    <cfRule type="containsText" dxfId="8789" priority="5642" operator="containsText" text="CANCELADO">
      <formula>NOT(ISERROR(SEARCH(("CANCELADO"),(S180))))</formula>
    </cfRule>
    <cfRule type="containsText" dxfId="8788" priority="5633" operator="containsText" text="SIM">
      <formula>NOT(ISERROR(SEARCH(("SIM"),(S123))))</formula>
    </cfRule>
    <cfRule type="containsText" dxfId="8787" priority="5652" operator="containsText" text="PENDENTE">
      <formula>NOT(ISERROR(SEARCH(("PENDENTE"),(S181))))</formula>
    </cfRule>
    <cfRule type="containsText" dxfId="8786" priority="5641" operator="containsText" text="CANCELADO">
      <formula>NOT(ISERROR(SEARCH(("CANCELADO"),(S181))))</formula>
    </cfRule>
    <cfRule type="containsText" dxfId="8785" priority="5645" operator="containsText" text="SIM">
      <formula>NOT(ISERROR(SEARCH("SIM",S103)))</formula>
    </cfRule>
    <cfRule type="containsText" dxfId="8784" priority="5647" operator="containsText" text="CUMPRIDO">
      <formula>NOT(ISERROR(SEARCH(("CUMPRIDO"),(S181))))</formula>
    </cfRule>
    <cfRule type="containsText" dxfId="8783" priority="5654" operator="containsText" text="CUMPRIDO">
      <formula>NOT(ISERROR(SEARCH(("CUMPRIDO"),(S180))))</formula>
    </cfRule>
    <cfRule type="containsText" dxfId="8782" priority="5653" operator="containsText" text="PENDENTE">
      <formula>NOT(ISERROR(SEARCH(("PENDENTE"),(S180))))</formula>
    </cfRule>
    <cfRule type="containsText" dxfId="8781" priority="5646" operator="containsText" text="NÃO">
      <formula>NOT(ISERROR(SEARCH(("NÃO"),(S103))))</formula>
    </cfRule>
  </conditionalFormatting>
  <conditionalFormatting sqref="S104">
    <cfRule type="containsText" dxfId="8780" priority="5503" operator="containsText" text="PENDENTE">
      <formula>NOT(ISERROR(SEARCH(("PENDENTE"),(S180))))</formula>
    </cfRule>
    <cfRule type="containsText" dxfId="8779" priority="5496" operator="containsText" text="NÃO">
      <formula>NOT(ISERROR(SEARCH(("NÃO"),(S104))))</formula>
    </cfRule>
    <cfRule type="containsText" dxfId="8778" priority="5497" operator="containsText" text="CUMPRIDO">
      <formula>NOT(ISERROR(SEARCH(("CUMPRIDO"),(S181))))</formula>
    </cfRule>
    <cfRule type="containsText" dxfId="8777" priority="5492" operator="containsText" text="CANCELADO">
      <formula>NOT(ISERROR(SEARCH(("CANCELADO"),(S180))))</formula>
    </cfRule>
    <cfRule type="containsText" dxfId="8776" priority="5491" operator="containsText" text="CANCELADO">
      <formula>NOT(ISERROR(SEARCH(("CANCELADO"),(S181))))</formula>
    </cfRule>
    <cfRule type="containsText" dxfId="8775" priority="5464" operator="containsText" text="SIM">
      <formula>NOT(ISERROR(SEARCH(("SIM"),(S123))))</formula>
    </cfRule>
    <cfRule type="containsText" dxfId="8774" priority="5502" operator="containsText" text="PENDENTE">
      <formula>NOT(ISERROR(SEARCH(("PENDENTE"),(S181))))</formula>
    </cfRule>
    <cfRule type="containsText" dxfId="8773" priority="5495" operator="containsText" text="SIM">
      <formula>NOT(ISERROR(SEARCH("SIM",S104)))</formula>
    </cfRule>
    <cfRule type="containsText" dxfId="8772" priority="5504" operator="containsText" text="CUMPRIDO">
      <formula>NOT(ISERROR(SEARCH(("CUMPRIDO"),(S180))))</formula>
    </cfRule>
    <cfRule type="containsText" dxfId="8771" priority="5501" operator="containsText" text="SIM">
      <formula>NOT(ISERROR(SEARCH(("SIM"),(S123))))</formula>
    </cfRule>
  </conditionalFormatting>
  <conditionalFormatting sqref="S105">
    <cfRule type="containsText" dxfId="8770" priority="5351" operator="containsText" text="SIM">
      <formula>NOT(ISERROR(SEARCH(("SIM"),(S123))))</formula>
    </cfRule>
    <cfRule type="containsText" dxfId="8769" priority="5345" operator="containsText" text="SIM">
      <formula>NOT(ISERROR(SEARCH("SIM",S105)))</formula>
    </cfRule>
    <cfRule type="containsText" dxfId="8768" priority="5354" operator="containsText" text="CUMPRIDO">
      <formula>NOT(ISERROR(SEARCH(("CUMPRIDO"),(S180))))</formula>
    </cfRule>
    <cfRule type="containsText" dxfId="8767" priority="5353" operator="containsText" text="PENDENTE">
      <formula>NOT(ISERROR(SEARCH(("PENDENTE"),(S180))))</formula>
    </cfRule>
    <cfRule type="containsText" dxfId="8766" priority="5352" operator="containsText" text="PENDENTE">
      <formula>NOT(ISERROR(SEARCH(("PENDENTE"),(S181))))</formula>
    </cfRule>
    <cfRule type="containsText" dxfId="8765" priority="5346" operator="containsText" text="NÃO">
      <formula>NOT(ISERROR(SEARCH(("NÃO"),(S105))))</formula>
    </cfRule>
    <cfRule type="containsText" dxfId="8764" priority="5347" operator="containsText" text="CUMPRIDO">
      <formula>NOT(ISERROR(SEARCH(("CUMPRIDO"),(S181))))</formula>
    </cfRule>
    <cfRule type="containsText" dxfId="8763" priority="5341" operator="containsText" text="CANCELADO">
      <formula>NOT(ISERROR(SEARCH(("CANCELADO"),(S181))))</formula>
    </cfRule>
  </conditionalFormatting>
  <conditionalFormatting sqref="S105:S106">
    <cfRule type="containsText" dxfId="8762" priority="5181" operator="containsText" text="CANCELADO">
      <formula>NOT(ISERROR(SEARCH(("CANCELADO"),(S180))))</formula>
    </cfRule>
  </conditionalFormatting>
  <conditionalFormatting sqref="S106">
    <cfRule type="containsText" dxfId="8761" priority="5195" operator="containsText" text="PENDENTE">
      <formula>NOT(ISERROR(SEARCH(("PENDENTE"),(S180))))</formula>
    </cfRule>
    <cfRule type="containsText" dxfId="8760" priority="5196" operator="containsText" text="CUMPRIDO">
      <formula>NOT(ISERROR(SEARCH(("CUMPRIDO"),(S180))))</formula>
    </cfRule>
    <cfRule type="containsText" dxfId="8759" priority="5194" operator="containsText" text="PENDENTE">
      <formula>NOT(ISERROR(SEARCH(("PENDENTE"),(S181))))</formula>
    </cfRule>
    <cfRule type="containsText" dxfId="8758" priority="5193" operator="containsText" text="SIM">
      <formula>NOT(ISERROR(SEARCH(("SIM"),(S123))))</formula>
    </cfRule>
    <cfRule type="containsText" dxfId="8757" priority="5187" operator="containsText" text="CUMPRIDO">
      <formula>NOT(ISERROR(SEARCH(("CUMPRIDO"),(S181))))</formula>
    </cfRule>
    <cfRule type="containsText" dxfId="8756" priority="5186" operator="containsText" text="NÃO">
      <formula>NOT(ISERROR(SEARCH(("NÃO"),(S106))))</formula>
    </cfRule>
    <cfRule type="containsText" dxfId="8755" priority="5185" operator="containsText" text="SIM">
      <formula>NOT(ISERROR(SEARCH("SIM",S106)))</formula>
    </cfRule>
    <cfRule type="containsText" dxfId="8754" priority="5182" operator="containsText" text="CANCELADO">
      <formula>NOT(ISERROR(SEARCH(("CANCELADO"),(S180))))</formula>
    </cfRule>
  </conditionalFormatting>
  <conditionalFormatting sqref="S107">
    <cfRule type="containsText" dxfId="8753" priority="86" operator="containsText" text="SIM">
      <formula>NOT(ISERROR(SEARCH(("SIM"),(S123))))</formula>
    </cfRule>
    <cfRule type="containsText" dxfId="8752" priority="88" operator="containsText" text="CUMPRIDO">
      <formula>NOT(ISERROR(SEARCH(("CUMPRIDO"),(S180))))</formula>
    </cfRule>
    <cfRule type="containsText" dxfId="8751" priority="87" operator="containsText" text="PENDENTE">
      <formula>NOT(ISERROR(SEARCH(("PENDENTE"),(S180))))</formula>
    </cfRule>
    <cfRule type="containsText" dxfId="8750" priority="85" operator="containsText" text="PENDENTE">
      <formula>NOT(ISERROR(SEARCH(("PENDENTE"),(S181))))</formula>
    </cfRule>
    <cfRule type="containsText" dxfId="8749" priority="84" operator="containsText" text="CUMPRIDO">
      <formula>NOT(ISERROR(SEARCH(("CUMPRIDO"),(S181))))</formula>
    </cfRule>
    <cfRule type="containsText" dxfId="8748" priority="83" operator="containsText" text="SIM">
      <formula>NOT(ISERROR(SEARCH(("SIM"),(S123))))</formula>
    </cfRule>
    <cfRule type="containsText" dxfId="8747" priority="79" operator="containsText" text="NÃO">
      <formula>NOT(ISERROR(SEARCH(("NÃO"),(S107))))</formula>
    </cfRule>
    <cfRule type="containsText" dxfId="8746" priority="78" operator="containsText" text="SIM">
      <formula>NOT(ISERROR(SEARCH("SIM",S107)))</formula>
    </cfRule>
    <cfRule type="containsText" dxfId="8745" priority="77" operator="containsText" text="CANCELADO">
      <formula>NOT(ISERROR(SEARCH(("CANCELADO"),(S180))))</formula>
    </cfRule>
    <cfRule type="containsText" dxfId="8744" priority="76" operator="containsText" text="CANCELADO">
      <formula>NOT(ISERROR(SEARCH(("CANCELADO"),(S181))))</formula>
    </cfRule>
  </conditionalFormatting>
  <conditionalFormatting sqref="S26:T28 S31:T33 T23:T25">
    <cfRule type="containsText" dxfId="8743" priority="784" operator="containsText" text="CANCELADO">
      <formula>NOT(ISERROR(SEARCH(("CANCELADO"),(S41))))</formula>
    </cfRule>
  </conditionalFormatting>
  <conditionalFormatting sqref="S29:T29 T104">
    <cfRule type="containsText" dxfId="8742" priority="550" operator="containsText" text="CUMPRIDO">
      <formula>NOT(ISERROR(SEARCH(("CUMPRIDO"),(S48))))</formula>
    </cfRule>
    <cfRule type="containsText" dxfId="8741" priority="551" operator="containsText" text="PENDENTE">
      <formula>NOT(ISERROR(SEARCH(("PENDENTE"),(S48))))</formula>
    </cfRule>
  </conditionalFormatting>
  <conditionalFormatting sqref="S30:T30">
    <cfRule type="containsText" dxfId="8740" priority="70988" operator="containsText" text="CANCELADO">
      <formula>NOT(ISERROR(SEARCH(("CANCELADO"),(#REF!))))</formula>
    </cfRule>
    <cfRule type="containsText" dxfId="8739" priority="70960" operator="containsText" text="CUMPRIDO">
      <formula>NOT(ISERROR(SEARCH(("CUMPRIDO"),(#REF!))))</formula>
    </cfRule>
    <cfRule type="containsText" dxfId="8738" priority="70961" operator="containsText" text="PENDENTE">
      <formula>NOT(ISERROR(SEARCH(("PENDENTE"),(#REF!))))</formula>
    </cfRule>
  </conditionalFormatting>
  <conditionalFormatting sqref="S34:T37 O36:R36 T33 T38 Q34:R35">
    <cfRule type="containsText" dxfId="8737" priority="2913" operator="containsText" text="CUMPRIDO">
      <formula>NOT(ISERROR(SEARCH(("CUMPRIDO"),(O149))))</formula>
    </cfRule>
  </conditionalFormatting>
  <conditionalFormatting sqref="S51:T54 S75:T77 S81:T81">
    <cfRule type="containsText" dxfId="8736" priority="3709" operator="containsText" text="PENDENTE">
      <formula>NOT(ISERROR(SEARCH(("PENDENTE"),(S111))))</formula>
    </cfRule>
    <cfRule type="containsText" dxfId="8735" priority="3708" operator="containsText" text="CUMPRIDO">
      <formula>NOT(ISERROR(SEARCH(("CUMPRIDO"),(S111))))</formula>
    </cfRule>
    <cfRule type="containsText" dxfId="8734" priority="3707" operator="containsText" text="CANCELADO">
      <formula>NOT(ISERROR(SEARCH(("CANCELADO"),(S111))))</formula>
    </cfRule>
  </conditionalFormatting>
  <conditionalFormatting sqref="S55:T56">
    <cfRule type="containsText" dxfId="8733" priority="478" operator="containsText" text="CANCELADO">
      <formula>NOT(ISERROR(SEARCH(("CANCELADO"),(S114))))</formula>
    </cfRule>
    <cfRule type="containsText" dxfId="8732" priority="480" operator="containsText" text="PENDENTE">
      <formula>NOT(ISERROR(SEARCH(("PENDENTE"),(S114))))</formula>
    </cfRule>
    <cfRule type="containsText" dxfId="8731" priority="479" operator="containsText" text="CUMPRIDO">
      <formula>NOT(ISERROR(SEARCH(("CUMPRIDO"),(S114))))</formula>
    </cfRule>
  </conditionalFormatting>
  <conditionalFormatting sqref="S74:T74">
    <cfRule type="containsText" dxfId="8730" priority="391" operator="containsText" text="CUMPRIDO">
      <formula>NOT(ISERROR(SEARCH(("CUMPRIDO"),(S134))))</formula>
    </cfRule>
    <cfRule type="containsText" dxfId="8729" priority="390" operator="containsText" text="CANCELADO">
      <formula>NOT(ISERROR(SEARCH(("CANCELADO"),(S134))))</formula>
    </cfRule>
    <cfRule type="containsText" dxfId="8728" priority="392" operator="containsText" text="PENDENTE">
      <formula>NOT(ISERROR(SEARCH(("PENDENTE"),(S134))))</formula>
    </cfRule>
  </conditionalFormatting>
  <conditionalFormatting sqref="S78:T79">
    <cfRule type="containsText" dxfId="8727" priority="4986" operator="containsText" text="PENDENTE">
      <formula>NOT(ISERROR(SEARCH(("PENDENTE"),(S139))))</formula>
    </cfRule>
    <cfRule type="containsText" dxfId="8726" priority="4984" operator="containsText" text="CANCELADO">
      <formula>NOT(ISERROR(SEARCH(("CANCELADO"),(S139))))</formula>
    </cfRule>
    <cfRule type="containsText" dxfId="8725" priority="4985" operator="containsText" text="CUMPRIDO">
      <formula>NOT(ISERROR(SEARCH(("CUMPRIDO"),(S139))))</formula>
    </cfRule>
  </conditionalFormatting>
  <conditionalFormatting sqref="S82:T83">
    <cfRule type="containsText" dxfId="8724" priority="333" operator="containsText" text="CANCELADO">
      <formula>NOT(ISERROR(SEARCH(("CANCELADO"),(S142))))</formula>
    </cfRule>
    <cfRule type="containsText" dxfId="8723" priority="335" operator="containsText" text="PENDENTE">
      <formula>NOT(ISERROR(SEARCH(("PENDENTE"),(S142))))</formula>
    </cfRule>
    <cfRule type="containsText" dxfId="8722" priority="334" operator="containsText" text="CUMPRIDO">
      <formula>NOT(ISERROR(SEARCH(("CUMPRIDO"),(S142))))</formula>
    </cfRule>
  </conditionalFormatting>
  <conditionalFormatting sqref="T5:T9 T11:T17">
    <cfRule type="containsText" dxfId="8721" priority="2548" operator="containsText" text="CANCELADO">
      <formula>NOT(ISERROR(SEARCH(("CANCELADO"),(T20))))</formula>
    </cfRule>
    <cfRule type="containsText" dxfId="8720" priority="2551" operator="containsText" text="PENDENTE">
      <formula>NOT(ISERROR(SEARCH(("PENDENTE"),(T20))))</formula>
    </cfRule>
    <cfRule type="containsText" dxfId="8719" priority="2550" operator="containsText" text="CUMPRIDO">
      <formula>NOT(ISERROR(SEARCH(("CUMPRIDO"),(T20))))</formula>
    </cfRule>
  </conditionalFormatting>
  <conditionalFormatting sqref="T5:T86">
    <cfRule type="containsText" dxfId="8718" priority="588" operator="containsText" text="CUMPRIDO">
      <formula>NOT(ISERROR(SEARCH("CUMPRIDO",T5)))</formula>
    </cfRule>
    <cfRule type="containsText" dxfId="8717" priority="626" operator="containsText" text="PENDENTE">
      <formula>NOT(ISERROR(SEARCH("PENDENTE",T5)))</formula>
    </cfRule>
  </conditionalFormatting>
  <conditionalFormatting sqref="T10 T18:T19 T39:T40 T107">
    <cfRule type="containsText" dxfId="8716" priority="2581" operator="containsText" text="CUMPRIDO">
      <formula>NOT(ISERROR(SEARCH(("CUMPRIDO"),(T26))))</formula>
    </cfRule>
    <cfRule type="containsText" dxfId="8715" priority="2582" operator="containsText" text="PENDENTE">
      <formula>NOT(ISERROR(SEARCH(("PENDENTE"),(T26))))</formula>
    </cfRule>
    <cfRule type="containsText" dxfId="8714" priority="2579" operator="containsText" text="CANCELADO">
      <formula>NOT(ISERROR(SEARCH(("CANCELADO"),(T26))))</formula>
    </cfRule>
  </conditionalFormatting>
  <conditionalFormatting sqref="T20 T41:T46 T106">
    <cfRule type="containsText" dxfId="8713" priority="2698" operator="containsText" text="PENDENTE">
      <formula>NOT(ISERROR(SEARCH(("PENDENTE"),(T37))))</formula>
    </cfRule>
    <cfRule type="containsText" dxfId="8712" priority="2697" operator="containsText" text="CUMPRIDO">
      <formula>NOT(ISERROR(SEARCH(("CUMPRIDO"),(T37))))</formula>
    </cfRule>
    <cfRule type="containsText" dxfId="8711" priority="2691" operator="containsText" text="CANCELADO">
      <formula>NOT(ISERROR(SEARCH(("CANCELADO"),(T37))))</formula>
    </cfRule>
  </conditionalFormatting>
  <conditionalFormatting sqref="T21 T105">
    <cfRule type="containsText" dxfId="8710" priority="2868" operator="containsText" text="PENDENTE">
      <formula>NOT(ISERROR(SEARCH(("PENDENTE"),(T39))))</formula>
    </cfRule>
    <cfRule type="containsText" dxfId="8709" priority="2864" operator="containsText" text="CANCELADO">
      <formula>NOT(ISERROR(SEARCH(("CANCELADO"),(T39))))</formula>
    </cfRule>
    <cfRule type="containsText" dxfId="8708" priority="2867" operator="containsText" text="CUMPRIDO">
      <formula>NOT(ISERROR(SEARCH(("CUMPRIDO"),(T39))))</formula>
    </cfRule>
  </conditionalFormatting>
  <conditionalFormatting sqref="T22">
    <cfRule type="containsText" dxfId="8707" priority="2965" operator="containsText" text="CUMPRIDO">
      <formula>NOT(ISERROR(SEARCH(("CUMPRIDO"),(#REF!))))</formula>
    </cfRule>
    <cfRule type="containsText" dxfId="8706" priority="2957" operator="containsText" text="CANCELADO">
      <formula>NOT(ISERROR(SEARCH(("CANCELADO"),(#REF!))))</formula>
    </cfRule>
    <cfRule type="containsText" dxfId="8705" priority="2966" operator="containsText" text="PENDENTE">
      <formula>NOT(ISERROR(SEARCH(("PENDENTE"),(#REF!))))</formula>
    </cfRule>
  </conditionalFormatting>
  <conditionalFormatting sqref="T23:T25 S26:T28 S31:T33">
    <cfRule type="containsText" dxfId="8704" priority="791" operator="containsText" text="CUMPRIDO">
      <formula>NOT(ISERROR(SEARCH(("CUMPRIDO"),(S41))))</formula>
    </cfRule>
    <cfRule type="containsText" dxfId="8703" priority="792" operator="containsText" text="PENDENTE">
      <formula>NOT(ISERROR(SEARCH(("PENDENTE"),(S41))))</formula>
    </cfRule>
  </conditionalFormatting>
  <conditionalFormatting sqref="T33 Q34:R35 S34:T37 O36:R36 T38">
    <cfRule type="containsText" dxfId="8702" priority="2914" operator="containsText" text="PENDENTE">
      <formula>NOT(ISERROR(SEARCH(("PENDENTE"),(O149))))</formula>
    </cfRule>
  </conditionalFormatting>
  <conditionalFormatting sqref="T33:T38">
    <cfRule type="containsText" dxfId="8701" priority="793" operator="containsText" text="CANCELADO">
      <formula>NOT(ISERROR(SEARCH(("CANCELADO"),(T33))))</formula>
    </cfRule>
  </conditionalFormatting>
  <conditionalFormatting sqref="T47 T49:T50">
    <cfRule type="containsText" dxfId="8700" priority="3723" operator="containsText" text="CANCELADO">
      <formula>NOT(ISERROR(SEARCH(("CANCELADO"),(T84))))</formula>
    </cfRule>
    <cfRule type="containsText" dxfId="8699" priority="3724" operator="containsText" text="CUMPRIDO">
      <formula>NOT(ISERROR(SEARCH(("CUMPRIDO"),(T84))))</formula>
    </cfRule>
    <cfRule type="containsText" dxfId="8698" priority="3725" operator="containsText" text="PENDENTE">
      <formula>NOT(ISERROR(SEARCH(("PENDENTE"),(T84))))</formula>
    </cfRule>
  </conditionalFormatting>
  <conditionalFormatting sqref="T48">
    <cfRule type="containsText" dxfId="8697" priority="70980" operator="containsText" text="CANCELADO">
      <formula>NOT(ISERROR(SEARCH(("CANCELADO"),(T84))))</formula>
    </cfRule>
    <cfRule type="containsText" dxfId="8696" priority="70981" operator="containsText" text="CUMPRIDO">
      <formula>NOT(ISERROR(SEARCH(("CUMPRIDO"),(T84))))</formula>
    </cfRule>
    <cfRule type="containsText" dxfId="8695" priority="70982" operator="containsText" text="PENDENTE">
      <formula>NOT(ISERROR(SEARCH(("PENDENTE"),(T84))))</formula>
    </cfRule>
  </conditionalFormatting>
  <conditionalFormatting sqref="T57:T73">
    <cfRule type="containsText" dxfId="8694" priority="401" operator="containsText" text="CUMPRIDO">
      <formula>NOT(ISERROR(SEARCH(("CUMPRIDO"),(T114))))</formula>
    </cfRule>
    <cfRule type="containsText" dxfId="8693" priority="400" operator="containsText" text="CANCELADO">
      <formula>NOT(ISERROR(SEARCH(("CANCELADO"),(T114))))</formula>
    </cfRule>
    <cfRule type="containsText" dxfId="8692" priority="402" operator="containsText" text="PENDENTE">
      <formula>NOT(ISERROR(SEARCH(("PENDENTE"),(T114))))</formula>
    </cfRule>
  </conditionalFormatting>
  <conditionalFormatting sqref="T80">
    <cfRule type="containsText" dxfId="8691" priority="121" operator="containsText" text="PENDENTE">
      <formula>NOT(ISERROR(SEARCH(("PENDENTE"),(T137))))</formula>
    </cfRule>
    <cfRule type="containsText" dxfId="8690" priority="120" operator="containsText" text="CUMPRIDO">
      <formula>NOT(ISERROR(SEARCH(("CUMPRIDO"),(T137))))</formula>
    </cfRule>
    <cfRule type="containsText" dxfId="8689" priority="119" operator="containsText" text="CANCELADO">
      <formula>NOT(ISERROR(SEARCH(("CANCELADO"),(T137))))</formula>
    </cfRule>
  </conditionalFormatting>
  <conditionalFormatting sqref="T84:T89">
    <cfRule type="containsText" dxfId="8688" priority="7367" operator="containsText" text="PENDENTE">
      <formula>NOT(ISERROR(SEARCH(("PENDENTE"),(T141))))</formula>
    </cfRule>
    <cfRule type="containsText" dxfId="8687" priority="7366" operator="containsText" text="CUMPRIDO">
      <formula>NOT(ISERROR(SEARCH(("CUMPRIDO"),(T141))))</formula>
    </cfRule>
    <cfRule type="containsText" dxfId="8686" priority="7365" operator="containsText" text="CANCELADO">
      <formula>NOT(ISERROR(SEARCH(("CANCELADO"),(T141))))</formula>
    </cfRule>
  </conditionalFormatting>
  <conditionalFormatting sqref="T87:T107">
    <cfRule type="containsText" dxfId="8685" priority="72" operator="containsText" text="PENDENTE">
      <formula>NOT(ISERROR(SEARCH("PENDENTE",T87)))</formula>
    </cfRule>
    <cfRule type="containsText" dxfId="8684" priority="71" operator="containsText" text="CUMPRIDO">
      <formula>NOT(ISERROR(SEARCH("CUMPRIDO",T87)))</formula>
    </cfRule>
  </conditionalFormatting>
  <conditionalFormatting sqref="T90:T91">
    <cfRule type="containsText" dxfId="8683" priority="3055" operator="containsText" text="PENDENTE">
      <formula>NOT(ISERROR(SEARCH(("PENDENTE"),(T148))))</formula>
    </cfRule>
    <cfRule type="containsText" dxfId="8682" priority="3053" operator="containsText" text="CANCELADO">
      <formula>NOT(ISERROR(SEARCH(("CANCELADO"),(T148))))</formula>
    </cfRule>
    <cfRule type="containsText" dxfId="8681" priority="3054" operator="containsText" text="CUMPRIDO">
      <formula>NOT(ISERROR(SEARCH(("CUMPRIDO"),(T148))))</formula>
    </cfRule>
  </conditionalFormatting>
  <conditionalFormatting sqref="T92:T93">
    <cfRule type="containsText" dxfId="8680" priority="7162" operator="containsText" text="CANCELADO">
      <formula>NOT(ISERROR(SEARCH(("CANCELADO"),(T122))))</formula>
    </cfRule>
    <cfRule type="containsText" dxfId="8679" priority="7163" operator="containsText" text="CUMPRIDO">
      <formula>NOT(ISERROR(SEARCH(("CUMPRIDO"),(T122))))</formula>
    </cfRule>
    <cfRule type="containsText" dxfId="8678" priority="7164" operator="containsText" text="PENDENTE">
      <formula>NOT(ISERROR(SEARCH(("PENDENTE"),(T122))))</formula>
    </cfRule>
  </conditionalFormatting>
  <conditionalFormatting sqref="T94:T95">
    <cfRule type="containsText" dxfId="8677" priority="6978" operator="containsText" text="CUMPRIDO">
      <formula>NOT(ISERROR(SEARCH(("CUMPRIDO"),(T123))))</formula>
    </cfRule>
    <cfRule type="containsText" dxfId="8676" priority="6979" operator="containsText" text="PENDENTE">
      <formula>NOT(ISERROR(SEARCH(("PENDENTE"),(T123))))</formula>
    </cfRule>
    <cfRule type="containsText" dxfId="8675" priority="6977" operator="containsText" text="CANCELADO">
      <formula>NOT(ISERROR(SEARCH(("CANCELADO"),(T123))))</formula>
    </cfRule>
  </conditionalFormatting>
  <conditionalFormatting sqref="T96">
    <cfRule type="containsText" dxfId="8674" priority="6679" operator="containsText" text="PENDENTE">
      <formula>NOT(ISERROR(SEARCH(("PENDENTE"),(T123))))</formula>
    </cfRule>
    <cfRule type="containsText" dxfId="8673" priority="6678" operator="containsText" text="CUMPRIDO">
      <formula>NOT(ISERROR(SEARCH(("CUMPRIDO"),(T123))))</formula>
    </cfRule>
    <cfRule type="containsText" dxfId="8672" priority="6677" operator="containsText" text="CANCELADO">
      <formula>NOT(ISERROR(SEARCH(("CANCELADO"),(T123))))</formula>
    </cfRule>
  </conditionalFormatting>
  <conditionalFormatting sqref="T97">
    <cfRule type="containsText" dxfId="8671" priority="21" operator="containsText" text="PENDENTE">
      <formula>NOT(ISERROR(SEARCH(("PENDENTE"),(T154))))</formula>
    </cfRule>
    <cfRule type="containsText" dxfId="8670" priority="20" operator="containsText" text="CUMPRIDO">
      <formula>NOT(ISERROR(SEARCH(("CUMPRIDO"),(T154))))</formula>
    </cfRule>
    <cfRule type="containsText" dxfId="8669" priority="19" operator="containsText" text="CANCELADO">
      <formula>NOT(ISERROR(SEARCH(("CANCELADO"),(T154))))</formula>
    </cfRule>
  </conditionalFormatting>
  <conditionalFormatting sqref="T98">
    <cfRule type="containsText" dxfId="8668" priority="6377" operator="containsText" text="CANCELADO">
      <formula>NOT(ISERROR(SEARCH(("CANCELADO"),(T123))))</formula>
    </cfRule>
    <cfRule type="containsText" dxfId="8667" priority="6379" operator="containsText" text="PENDENTE">
      <formula>NOT(ISERROR(SEARCH(("PENDENTE"),(T123))))</formula>
    </cfRule>
    <cfRule type="containsText" dxfId="8666" priority="6378" operator="containsText" text="CUMPRIDO">
      <formula>NOT(ISERROR(SEARCH(("CUMPRIDO"),(T123))))</formula>
    </cfRule>
  </conditionalFormatting>
  <conditionalFormatting sqref="T99">
    <cfRule type="containsText" dxfId="8665" priority="6228" operator="containsText" text="CUMPRIDO">
      <formula>NOT(ISERROR(SEARCH(("CUMPRIDO"),(T123))))</formula>
    </cfRule>
    <cfRule type="containsText" dxfId="8664" priority="6227" operator="containsText" text="CANCELADO">
      <formula>NOT(ISERROR(SEARCH(("CANCELADO"),(T123))))</formula>
    </cfRule>
    <cfRule type="containsText" dxfId="8663" priority="6229" operator="containsText" text="PENDENTE">
      <formula>NOT(ISERROR(SEARCH(("PENDENTE"),(T123))))</formula>
    </cfRule>
  </conditionalFormatting>
  <conditionalFormatting sqref="T100">
    <cfRule type="containsText" dxfId="8662" priority="6079" operator="containsText" text="PENDENTE">
      <formula>NOT(ISERROR(SEARCH(("PENDENTE"),(T123))))</formula>
    </cfRule>
    <cfRule type="containsText" dxfId="8661" priority="6078" operator="containsText" text="CUMPRIDO">
      <formula>NOT(ISERROR(SEARCH(("CUMPRIDO"),(T123))))</formula>
    </cfRule>
    <cfRule type="containsText" dxfId="8660" priority="6077" operator="containsText" text="CANCELADO">
      <formula>NOT(ISERROR(SEARCH(("CANCELADO"),(T123))))</formula>
    </cfRule>
  </conditionalFormatting>
  <conditionalFormatting sqref="T101">
    <cfRule type="containsText" dxfId="8659" priority="5927" operator="containsText" text="CANCELADO">
      <formula>NOT(ISERROR(SEARCH(("CANCELADO"),(T123))))</formula>
    </cfRule>
    <cfRule type="containsText" dxfId="8658" priority="5928" operator="containsText" text="CUMPRIDO">
      <formula>NOT(ISERROR(SEARCH(("CUMPRIDO"),(T123))))</formula>
    </cfRule>
    <cfRule type="containsText" dxfId="8657" priority="5929" operator="containsText" text="PENDENTE">
      <formula>NOT(ISERROR(SEARCH(("PENDENTE"),(T123))))</formula>
    </cfRule>
  </conditionalFormatting>
  <conditionalFormatting sqref="T102">
    <cfRule type="containsText" dxfId="8656" priority="5777" operator="containsText" text="CANCELADO">
      <formula>NOT(ISERROR(SEARCH(("CANCELADO"),(T123))))</formula>
    </cfRule>
    <cfRule type="containsText" dxfId="8655" priority="5779" operator="containsText" text="PENDENTE">
      <formula>NOT(ISERROR(SEARCH(("PENDENTE"),(T123))))</formula>
    </cfRule>
    <cfRule type="containsText" dxfId="8654" priority="5778" operator="containsText" text="CUMPRIDO">
      <formula>NOT(ISERROR(SEARCH(("CUMPRIDO"),(T123))))</formula>
    </cfRule>
  </conditionalFormatting>
  <conditionalFormatting sqref="T103">
    <cfRule type="containsText" dxfId="8653" priority="5616" operator="containsText" text="PENDENTE">
      <formula>NOT(ISERROR(SEARCH(("PENDENTE"),(T123))))</formula>
    </cfRule>
    <cfRule type="containsText" dxfId="8652" priority="5615" operator="containsText" text="CUMPRIDO">
      <formula>NOT(ISERROR(SEARCH(("CUMPRIDO"),(T123))))</formula>
    </cfRule>
    <cfRule type="containsText" dxfId="8651" priority="5614" operator="containsText" text="CANCELADO">
      <formula>NOT(ISERROR(SEARCH(("CANCELADO"),(T123))))</formula>
    </cfRule>
  </conditionalFormatting>
  <conditionalFormatting sqref="T104 S29:T29">
    <cfRule type="containsText" dxfId="8650" priority="549" operator="containsText" text="CANCELADO">
      <formula>NOT(ISERROR(SEARCH(("CANCELADO"),(S48))))</formula>
    </cfRule>
  </conditionalFormatting>
  <pageMargins left="0.511811024" right="0.511811024" top="0.78740157499999996" bottom="0.78740157499999996" header="0" footer="0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43"/>
  <sheetViews>
    <sheetView topLeftCell="B30" zoomScaleNormal="100" workbookViewId="0">
      <selection activeCell="K30" sqref="K30"/>
    </sheetView>
  </sheetViews>
  <sheetFormatPr defaultColWidth="14.42578125" defaultRowHeight="15" customHeight="1" x14ac:dyDescent="0.25"/>
  <cols>
    <col min="1" max="1" width="0.7109375" customWidth="1"/>
    <col min="2" max="2" width="12.5703125" customWidth="1"/>
    <col min="3" max="3" width="9.7109375" customWidth="1"/>
    <col min="4" max="4" width="15.7109375" customWidth="1"/>
    <col min="5" max="5" width="14.85546875" bestFit="1" customWidth="1"/>
    <col min="6" max="6" width="19.42578125" bestFit="1" customWidth="1"/>
    <col min="7" max="7" width="23.7109375" bestFit="1" customWidth="1"/>
    <col min="8" max="8" width="11.140625" customWidth="1"/>
    <col min="9" max="9" width="10.85546875" bestFit="1" customWidth="1"/>
    <col min="10" max="10" width="21" bestFit="1" customWidth="1"/>
    <col min="11" max="11" width="18.85546875" bestFit="1" customWidth="1"/>
    <col min="12" max="12" width="11.42578125" customWidth="1"/>
    <col min="13" max="13" width="6.28515625" customWidth="1"/>
    <col min="14" max="14" width="9.5703125" bestFit="1" customWidth="1"/>
    <col min="15" max="15" width="21.85546875" bestFit="1" customWidth="1"/>
    <col min="16" max="16" width="13.140625" bestFit="1" customWidth="1"/>
    <col min="17" max="17" width="10.85546875" customWidth="1"/>
    <col min="18" max="18" width="8" customWidth="1"/>
    <col min="19" max="19" width="6.28515625" customWidth="1"/>
    <col min="20" max="20" width="9.5703125" bestFit="1" customWidth="1"/>
    <col min="21" max="21" width="11.42578125" bestFit="1" customWidth="1"/>
    <col min="22" max="22" width="10.42578125" customWidth="1"/>
    <col min="23" max="26" width="9.140625" customWidth="1"/>
  </cols>
  <sheetData>
    <row r="1" spans="1:26" x14ac:dyDescent="0.25">
      <c r="A1" s="10"/>
      <c r="B1" s="11"/>
      <c r="C1" s="11"/>
      <c r="D1" s="11"/>
      <c r="E1" s="12"/>
      <c r="F1" s="12"/>
      <c r="G1" s="12"/>
      <c r="H1" s="11"/>
      <c r="I1" s="11"/>
      <c r="J1" s="11"/>
      <c r="K1" s="13"/>
      <c r="L1" s="11"/>
      <c r="M1" s="12"/>
      <c r="N1" s="11"/>
      <c r="O1" s="12"/>
      <c r="P1" s="14"/>
      <c r="Q1" s="11"/>
      <c r="R1" s="11"/>
      <c r="S1" s="15"/>
      <c r="T1" s="10"/>
      <c r="U1" s="10"/>
      <c r="V1" s="10"/>
      <c r="W1" s="10"/>
      <c r="X1" s="10"/>
      <c r="Y1" s="10"/>
      <c r="Z1" s="10"/>
    </row>
    <row r="2" spans="1:26" ht="21" x14ac:dyDescent="0.25">
      <c r="A2" s="10"/>
      <c r="B2" s="104" t="s">
        <v>22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56"/>
      <c r="W2" s="10"/>
      <c r="X2" s="10"/>
      <c r="Y2" s="10"/>
      <c r="Z2" s="10"/>
    </row>
    <row r="3" spans="1:26" ht="21" x14ac:dyDescent="0.25">
      <c r="A3" s="10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56"/>
      <c r="W3" s="10"/>
      <c r="X3" s="10"/>
      <c r="Y3" s="10"/>
      <c r="Z3" s="10"/>
    </row>
    <row r="4" spans="1:26" x14ac:dyDescent="0.25">
      <c r="A4" s="31"/>
      <c r="B4" s="33" t="s">
        <v>23</v>
      </c>
      <c r="C4" s="33" t="s">
        <v>24</v>
      </c>
      <c r="D4" s="34" t="s">
        <v>25</v>
      </c>
      <c r="E4" s="34" t="s">
        <v>26</v>
      </c>
      <c r="F4" s="34" t="s">
        <v>27</v>
      </c>
      <c r="G4" s="34" t="s">
        <v>28</v>
      </c>
      <c r="H4" s="34" t="s">
        <v>29</v>
      </c>
      <c r="I4" s="33" t="s">
        <v>30</v>
      </c>
      <c r="J4" s="34" t="s">
        <v>31</v>
      </c>
      <c r="K4" s="34" t="s">
        <v>32</v>
      </c>
      <c r="L4" s="32" t="s">
        <v>33</v>
      </c>
      <c r="M4" s="33" t="s">
        <v>34</v>
      </c>
      <c r="N4" s="33" t="s">
        <v>35</v>
      </c>
      <c r="O4" s="34" t="s">
        <v>36</v>
      </c>
      <c r="P4" s="33" t="s">
        <v>37</v>
      </c>
      <c r="Q4" s="32" t="s">
        <v>38</v>
      </c>
      <c r="R4" s="34" t="s">
        <v>39</v>
      </c>
      <c r="S4" s="33" t="s">
        <v>7</v>
      </c>
      <c r="T4" s="33" t="s">
        <v>40</v>
      </c>
      <c r="U4" s="32" t="s">
        <v>3</v>
      </c>
      <c r="V4" s="32"/>
      <c r="W4" s="10"/>
      <c r="X4" s="10"/>
      <c r="Y4" s="10"/>
      <c r="Z4" s="10"/>
    </row>
    <row r="5" spans="1:26" x14ac:dyDescent="0.25">
      <c r="A5" s="10"/>
      <c r="B5" s="20">
        <v>45729</v>
      </c>
      <c r="C5" s="17"/>
      <c r="D5" s="18" t="s">
        <v>627</v>
      </c>
      <c r="E5" s="18" t="s">
        <v>628</v>
      </c>
      <c r="F5" s="18" t="s">
        <v>92</v>
      </c>
      <c r="G5" s="18"/>
      <c r="H5" s="21">
        <v>45748</v>
      </c>
      <c r="I5" s="22">
        <v>0.63194444444444442</v>
      </c>
      <c r="J5" s="18" t="s">
        <v>776</v>
      </c>
      <c r="K5" s="18" t="s">
        <v>304</v>
      </c>
      <c r="L5" s="52">
        <v>300</v>
      </c>
      <c r="M5" s="20" t="s">
        <v>84</v>
      </c>
      <c r="N5" s="17" t="s">
        <v>44</v>
      </c>
      <c r="O5" s="18" t="s">
        <v>305</v>
      </c>
      <c r="P5" s="17" t="s">
        <v>306</v>
      </c>
      <c r="Q5" s="52">
        <v>130</v>
      </c>
      <c r="R5" s="18"/>
      <c r="S5" s="17" t="s">
        <v>45</v>
      </c>
      <c r="T5" s="17" t="s">
        <v>44</v>
      </c>
      <c r="U5" s="19">
        <f>Table_5[[#This Row],[VALOR]]-Table_5[[#This Row],[ CUSTO]]</f>
        <v>170</v>
      </c>
      <c r="V5" s="19"/>
      <c r="W5" s="10"/>
      <c r="X5" s="10"/>
      <c r="Y5" s="10"/>
      <c r="Z5" s="10"/>
    </row>
    <row r="6" spans="1:26" x14ac:dyDescent="0.25">
      <c r="A6" s="10"/>
      <c r="B6" s="20">
        <v>45730</v>
      </c>
      <c r="C6" s="17"/>
      <c r="D6" s="18" t="s">
        <v>704</v>
      </c>
      <c r="E6" s="18" t="s">
        <v>705</v>
      </c>
      <c r="F6" s="18" t="s">
        <v>92</v>
      </c>
      <c r="G6" s="18"/>
      <c r="H6" s="21">
        <v>45748</v>
      </c>
      <c r="I6" s="22">
        <v>0.38194444444444442</v>
      </c>
      <c r="J6" s="18" t="s">
        <v>320</v>
      </c>
      <c r="K6" s="18" t="s">
        <v>304</v>
      </c>
      <c r="L6" s="52">
        <v>300</v>
      </c>
      <c r="M6" s="20" t="s">
        <v>84</v>
      </c>
      <c r="N6" s="17" t="s">
        <v>44</v>
      </c>
      <c r="O6" s="18" t="s">
        <v>305</v>
      </c>
      <c r="P6" s="17" t="s">
        <v>306</v>
      </c>
      <c r="Q6" s="52">
        <v>130</v>
      </c>
      <c r="R6" s="18"/>
      <c r="S6" s="17" t="s">
        <v>45</v>
      </c>
      <c r="T6" s="17" t="s">
        <v>44</v>
      </c>
      <c r="U6" s="19">
        <f>Table_5[[#This Row],[VALOR]]-Table_5[[#This Row],[ CUSTO]]</f>
        <v>170</v>
      </c>
      <c r="V6" s="19"/>
      <c r="W6" s="10"/>
      <c r="X6" s="10"/>
      <c r="Y6" s="10"/>
      <c r="Z6" s="10"/>
    </row>
    <row r="7" spans="1:26" ht="25.5" x14ac:dyDescent="0.25">
      <c r="A7" s="10"/>
      <c r="B7" s="20">
        <v>45740</v>
      </c>
      <c r="C7" s="17"/>
      <c r="D7" s="18" t="s">
        <v>123</v>
      </c>
      <c r="E7" s="18" t="s">
        <v>124</v>
      </c>
      <c r="F7" s="18" t="s">
        <v>783</v>
      </c>
      <c r="G7" s="18"/>
      <c r="H7" s="21">
        <v>45748</v>
      </c>
      <c r="I7" s="22">
        <v>0.41666666666666669</v>
      </c>
      <c r="J7" s="18" t="s">
        <v>784</v>
      </c>
      <c r="K7" s="18" t="s">
        <v>56</v>
      </c>
      <c r="L7" s="52">
        <v>150</v>
      </c>
      <c r="M7" s="20" t="s">
        <v>84</v>
      </c>
      <c r="N7" s="17" t="s">
        <v>44</v>
      </c>
      <c r="O7" s="18" t="s">
        <v>389</v>
      </c>
      <c r="P7" s="17" t="s">
        <v>390</v>
      </c>
      <c r="Q7" s="52">
        <v>70</v>
      </c>
      <c r="R7" s="18" t="s">
        <v>84</v>
      </c>
      <c r="S7" s="17" t="s">
        <v>45</v>
      </c>
      <c r="T7" s="17" t="s">
        <v>44</v>
      </c>
      <c r="U7" s="19">
        <f>Table_5[[#This Row],[VALOR]]-Table_5[[#This Row],[ CUSTO]]</f>
        <v>80</v>
      </c>
      <c r="V7" s="19"/>
      <c r="W7" s="10"/>
      <c r="X7" s="10"/>
      <c r="Y7" s="10"/>
      <c r="Z7" s="10"/>
    </row>
    <row r="8" spans="1:26" ht="25.5" x14ac:dyDescent="0.25">
      <c r="A8" s="10"/>
      <c r="B8" s="20">
        <v>45741</v>
      </c>
      <c r="C8" s="17"/>
      <c r="D8" s="18" t="s">
        <v>724</v>
      </c>
      <c r="E8" s="18" t="s">
        <v>725</v>
      </c>
      <c r="F8" s="18" t="s">
        <v>726</v>
      </c>
      <c r="G8" s="18"/>
      <c r="H8" s="21">
        <v>45748</v>
      </c>
      <c r="I8" s="22"/>
      <c r="J8" s="18" t="s">
        <v>790</v>
      </c>
      <c r="K8" s="18" t="s">
        <v>549</v>
      </c>
      <c r="L8" s="52">
        <v>800</v>
      </c>
      <c r="M8" s="20"/>
      <c r="N8" s="17" t="s">
        <v>44</v>
      </c>
      <c r="O8" s="18" t="s">
        <v>729</v>
      </c>
      <c r="P8" s="17" t="s">
        <v>730</v>
      </c>
      <c r="Q8" s="52">
        <v>400</v>
      </c>
      <c r="R8" s="18" t="s">
        <v>84</v>
      </c>
      <c r="S8" s="17" t="s">
        <v>45</v>
      </c>
      <c r="T8" s="17" t="s">
        <v>44</v>
      </c>
      <c r="U8" s="19">
        <f>Table_5[[#This Row],[VALOR]]-Table_5[[#This Row],[ CUSTO]]</f>
        <v>400</v>
      </c>
      <c r="V8" s="19"/>
      <c r="W8" s="10"/>
      <c r="X8" s="10"/>
      <c r="Y8" s="10"/>
      <c r="Z8" s="10"/>
    </row>
    <row r="9" spans="1:26" x14ac:dyDescent="0.25">
      <c r="A9" s="10"/>
      <c r="B9" s="20">
        <v>45742</v>
      </c>
      <c r="C9" s="17"/>
      <c r="D9" s="18" t="s">
        <v>52</v>
      </c>
      <c r="E9" s="18" t="s">
        <v>53</v>
      </c>
      <c r="F9" s="18" t="s">
        <v>132</v>
      </c>
      <c r="G9" s="18" t="s">
        <v>791</v>
      </c>
      <c r="H9" s="21">
        <v>45748</v>
      </c>
      <c r="I9" s="22">
        <v>0.45833333333333331</v>
      </c>
      <c r="J9" s="18" t="s">
        <v>387</v>
      </c>
      <c r="K9" s="18" t="s">
        <v>56</v>
      </c>
      <c r="L9" s="52">
        <v>300</v>
      </c>
      <c r="M9" s="20" t="s">
        <v>84</v>
      </c>
      <c r="N9" s="17" t="s">
        <v>44</v>
      </c>
      <c r="O9" s="18" t="s">
        <v>792</v>
      </c>
      <c r="P9" s="17" t="s">
        <v>793</v>
      </c>
      <c r="Q9" s="52">
        <v>60</v>
      </c>
      <c r="R9" s="18" t="s">
        <v>84</v>
      </c>
      <c r="S9" s="17" t="s">
        <v>45</v>
      </c>
      <c r="T9" s="17" t="s">
        <v>44</v>
      </c>
      <c r="U9" s="19">
        <f>Table_5[[#This Row],[VALOR]]-Table_5[[#This Row],[ CUSTO]]</f>
        <v>240</v>
      </c>
      <c r="V9" s="19"/>
      <c r="W9" s="10"/>
      <c r="X9" s="10"/>
      <c r="Y9" s="10"/>
      <c r="Z9" s="10"/>
    </row>
    <row r="10" spans="1:26" x14ac:dyDescent="0.25">
      <c r="A10" s="10"/>
      <c r="B10" s="20">
        <v>45743</v>
      </c>
      <c r="C10" s="17"/>
      <c r="D10" s="18" t="s">
        <v>799</v>
      </c>
      <c r="E10" s="18" t="s">
        <v>800</v>
      </c>
      <c r="F10" s="18" t="s">
        <v>590</v>
      </c>
      <c r="G10" s="18" t="s">
        <v>801</v>
      </c>
      <c r="H10" s="21">
        <v>45748</v>
      </c>
      <c r="I10" s="22">
        <v>0.56944444444444442</v>
      </c>
      <c r="J10" s="18" t="s">
        <v>777</v>
      </c>
      <c r="K10" s="18" t="s">
        <v>677</v>
      </c>
      <c r="L10" s="52"/>
      <c r="M10" s="20"/>
      <c r="N10" s="17" t="s">
        <v>44</v>
      </c>
      <c r="O10" s="18" t="s">
        <v>70</v>
      </c>
      <c r="P10" s="17" t="s">
        <v>71</v>
      </c>
      <c r="Q10" s="52">
        <v>40</v>
      </c>
      <c r="R10" s="18" t="s">
        <v>84</v>
      </c>
      <c r="S10" s="17" t="s">
        <v>45</v>
      </c>
      <c r="T10" s="17" t="s">
        <v>44</v>
      </c>
      <c r="U10" s="19">
        <f>Table_5[[#This Row],[VALOR]]-Table_5[[#This Row],[ CUSTO]]</f>
        <v>-40</v>
      </c>
      <c r="V10" s="19"/>
      <c r="W10" s="10"/>
      <c r="X10" s="10"/>
      <c r="Y10" s="10"/>
      <c r="Z10" s="10"/>
    </row>
    <row r="11" spans="1:26" ht="25.5" x14ac:dyDescent="0.25">
      <c r="A11" s="10"/>
      <c r="B11" s="20">
        <v>45744</v>
      </c>
      <c r="C11" s="17"/>
      <c r="D11" s="18" t="s">
        <v>808</v>
      </c>
      <c r="E11" s="18" t="s">
        <v>809</v>
      </c>
      <c r="F11" s="18" t="s">
        <v>60</v>
      </c>
      <c r="G11" s="18" t="s">
        <v>810</v>
      </c>
      <c r="H11" s="21">
        <v>45748</v>
      </c>
      <c r="I11" s="22">
        <v>0.63541666666666663</v>
      </c>
      <c r="J11" s="18" t="s">
        <v>776</v>
      </c>
      <c r="K11" s="18" t="s">
        <v>811</v>
      </c>
      <c r="L11" s="52">
        <v>300</v>
      </c>
      <c r="M11" s="20"/>
      <c r="N11" s="17" t="s">
        <v>44</v>
      </c>
      <c r="O11" s="18" t="s">
        <v>812</v>
      </c>
      <c r="P11" s="17" t="s">
        <v>813</v>
      </c>
      <c r="Q11" s="52">
        <v>230</v>
      </c>
      <c r="R11" s="21" t="s">
        <v>84</v>
      </c>
      <c r="S11" s="17" t="s">
        <v>45</v>
      </c>
      <c r="T11" s="17" t="s">
        <v>44</v>
      </c>
      <c r="U11" s="19">
        <f>Table_5[[#This Row],[VALOR]]-Table_5[[#This Row],[ CUSTO]]</f>
        <v>70</v>
      </c>
      <c r="V11" s="19"/>
      <c r="W11" s="10"/>
      <c r="X11" s="10"/>
      <c r="Y11" s="10"/>
      <c r="Z11" s="10"/>
    </row>
    <row r="12" spans="1:26" ht="25.5" x14ac:dyDescent="0.25">
      <c r="A12" s="10"/>
      <c r="B12" s="20">
        <v>45747</v>
      </c>
      <c r="C12" s="17"/>
      <c r="D12" s="18" t="s">
        <v>704</v>
      </c>
      <c r="E12" s="18" t="s">
        <v>705</v>
      </c>
      <c r="F12" s="18" t="s">
        <v>92</v>
      </c>
      <c r="G12" s="18"/>
      <c r="H12" s="21">
        <v>45748</v>
      </c>
      <c r="I12" s="22">
        <v>0.34375</v>
      </c>
      <c r="J12" s="18" t="s">
        <v>822</v>
      </c>
      <c r="K12" s="18" t="s">
        <v>56</v>
      </c>
      <c r="L12" s="52">
        <v>150</v>
      </c>
      <c r="M12" s="20" t="s">
        <v>84</v>
      </c>
      <c r="N12" s="17" t="s">
        <v>44</v>
      </c>
      <c r="O12" s="18" t="s">
        <v>823</v>
      </c>
      <c r="P12" s="17" t="s">
        <v>824</v>
      </c>
      <c r="Q12" s="52">
        <v>50</v>
      </c>
      <c r="R12" s="18"/>
      <c r="S12" s="17" t="s">
        <v>45</v>
      </c>
      <c r="T12" s="17" t="s">
        <v>44</v>
      </c>
      <c r="U12" s="19">
        <f>Table_5[[#This Row],[VALOR]]-Table_5[[#This Row],[ CUSTO]]</f>
        <v>100</v>
      </c>
      <c r="V12" s="19"/>
      <c r="W12" s="10"/>
      <c r="X12" s="10"/>
      <c r="Y12" s="10"/>
      <c r="Z12" s="10"/>
    </row>
    <row r="13" spans="1:26" ht="25.5" x14ac:dyDescent="0.25">
      <c r="A13" s="10"/>
      <c r="B13" s="20">
        <v>45747</v>
      </c>
      <c r="C13" s="17"/>
      <c r="D13" s="18" t="s">
        <v>825</v>
      </c>
      <c r="E13" s="18" t="s">
        <v>826</v>
      </c>
      <c r="F13" s="18" t="s">
        <v>92</v>
      </c>
      <c r="G13" s="18"/>
      <c r="H13" s="21">
        <v>45748</v>
      </c>
      <c r="I13" s="22">
        <v>0.48958333333333331</v>
      </c>
      <c r="J13" s="18" t="s">
        <v>827</v>
      </c>
      <c r="K13" s="18" t="s">
        <v>56</v>
      </c>
      <c r="L13" s="52">
        <v>120</v>
      </c>
      <c r="M13" s="20"/>
      <c r="N13" s="17" t="s">
        <v>44</v>
      </c>
      <c r="O13" s="18" t="s">
        <v>828</v>
      </c>
      <c r="P13" s="17" t="s">
        <v>829</v>
      </c>
      <c r="Q13" s="52">
        <v>70</v>
      </c>
      <c r="R13" s="18" t="s">
        <v>548</v>
      </c>
      <c r="S13" s="17" t="s">
        <v>45</v>
      </c>
      <c r="T13" s="17" t="s">
        <v>44</v>
      </c>
      <c r="U13" s="19">
        <f>Table_5[[#This Row],[VALOR]]-Table_5[[#This Row],[ CUSTO]]</f>
        <v>50</v>
      </c>
      <c r="V13" s="19"/>
      <c r="W13" s="10"/>
      <c r="X13" s="10"/>
      <c r="Y13" s="10"/>
      <c r="Z13" s="10"/>
    </row>
    <row r="14" spans="1:26" x14ac:dyDescent="0.25">
      <c r="A14" s="10"/>
      <c r="B14" s="20">
        <v>45748</v>
      </c>
      <c r="C14" s="17"/>
      <c r="D14" s="18" t="s">
        <v>220</v>
      </c>
      <c r="E14" s="18" t="s">
        <v>221</v>
      </c>
      <c r="F14" s="18" t="s">
        <v>92</v>
      </c>
      <c r="G14" s="18"/>
      <c r="H14" s="21">
        <v>45748</v>
      </c>
      <c r="I14" s="22">
        <v>0.66666666666666663</v>
      </c>
      <c r="J14" s="18" t="s">
        <v>832</v>
      </c>
      <c r="K14" s="18" t="s">
        <v>56</v>
      </c>
      <c r="L14" s="52">
        <v>150</v>
      </c>
      <c r="M14" s="20"/>
      <c r="N14" s="17" t="s">
        <v>44</v>
      </c>
      <c r="O14" s="18" t="s">
        <v>833</v>
      </c>
      <c r="P14" s="17" t="s">
        <v>834</v>
      </c>
      <c r="Q14" s="52">
        <v>70</v>
      </c>
      <c r="R14" s="18" t="s">
        <v>84</v>
      </c>
      <c r="S14" s="17" t="s">
        <v>45</v>
      </c>
      <c r="T14" s="17" t="s">
        <v>44</v>
      </c>
      <c r="U14" s="19">
        <f>Table_5[[#This Row],[VALOR]]-Table_5[[#This Row],[ CUSTO]]</f>
        <v>80</v>
      </c>
      <c r="V14" s="19"/>
      <c r="W14" s="10"/>
      <c r="X14" s="10"/>
      <c r="Y14" s="10"/>
      <c r="Z14" s="10"/>
    </row>
    <row r="15" spans="1:26" ht="25.5" x14ac:dyDescent="0.25">
      <c r="A15" s="10"/>
      <c r="B15" s="20">
        <v>45740</v>
      </c>
      <c r="C15" s="17"/>
      <c r="D15" s="18" t="s">
        <v>123</v>
      </c>
      <c r="E15" s="18" t="s">
        <v>124</v>
      </c>
      <c r="F15" s="18" t="s">
        <v>783</v>
      </c>
      <c r="G15" s="18"/>
      <c r="H15" s="21">
        <v>45749</v>
      </c>
      <c r="I15" s="22">
        <v>0.3576388888888889</v>
      </c>
      <c r="J15" s="18" t="s">
        <v>187</v>
      </c>
      <c r="K15" s="18" t="s">
        <v>785</v>
      </c>
      <c r="L15" s="52">
        <v>150</v>
      </c>
      <c r="M15" s="20" t="s">
        <v>84</v>
      </c>
      <c r="N15" s="17" t="s">
        <v>44</v>
      </c>
      <c r="O15" s="18" t="s">
        <v>786</v>
      </c>
      <c r="P15" s="17" t="s">
        <v>787</v>
      </c>
      <c r="Q15" s="52">
        <v>70</v>
      </c>
      <c r="R15" s="20"/>
      <c r="S15" s="17" t="s">
        <v>45</v>
      </c>
      <c r="T15" s="17" t="s">
        <v>44</v>
      </c>
      <c r="U15" s="19">
        <f>Table_5[[#This Row],[VALOR]]-Table_5[[#This Row],[ CUSTO]]</f>
        <v>80</v>
      </c>
      <c r="V15" s="19"/>
      <c r="W15" s="10"/>
      <c r="X15" s="10"/>
      <c r="Y15" s="10"/>
      <c r="Z15" s="10"/>
    </row>
    <row r="16" spans="1:26" ht="25.5" x14ac:dyDescent="0.25">
      <c r="A16" s="10"/>
      <c r="B16" s="20">
        <v>45744</v>
      </c>
      <c r="C16" s="17"/>
      <c r="D16" s="18" t="s">
        <v>808</v>
      </c>
      <c r="E16" s="18" t="s">
        <v>809</v>
      </c>
      <c r="F16" s="18" t="s">
        <v>780</v>
      </c>
      <c r="G16" s="18" t="s">
        <v>814</v>
      </c>
      <c r="H16" s="21">
        <v>45749</v>
      </c>
      <c r="I16" s="22">
        <v>0.60416666666666663</v>
      </c>
      <c r="J16" s="18" t="s">
        <v>777</v>
      </c>
      <c r="K16" s="18" t="s">
        <v>815</v>
      </c>
      <c r="L16" s="52">
        <v>200</v>
      </c>
      <c r="M16" s="20"/>
      <c r="N16" s="17" t="s">
        <v>44</v>
      </c>
      <c r="O16" s="18" t="s">
        <v>816</v>
      </c>
      <c r="P16" s="17" t="s">
        <v>817</v>
      </c>
      <c r="Q16" s="52">
        <v>100</v>
      </c>
      <c r="R16" s="21"/>
      <c r="S16" s="17" t="s">
        <v>45</v>
      </c>
      <c r="T16" s="17" t="s">
        <v>44</v>
      </c>
      <c r="U16" s="19">
        <f>Table_5[[#This Row],[VALOR]]-Table_5[[#This Row],[ CUSTO]]</f>
        <v>100</v>
      </c>
      <c r="V16" s="19"/>
      <c r="W16" s="10"/>
      <c r="X16" s="10"/>
      <c r="Y16" s="10"/>
      <c r="Z16" s="10"/>
    </row>
    <row r="17" spans="1:26" ht="25.5" x14ac:dyDescent="0.25">
      <c r="A17" s="10"/>
      <c r="B17" s="20">
        <v>45744</v>
      </c>
      <c r="C17" s="17"/>
      <c r="D17" s="18" t="s">
        <v>808</v>
      </c>
      <c r="E17" s="18" t="s">
        <v>809</v>
      </c>
      <c r="F17" s="18" t="s">
        <v>780</v>
      </c>
      <c r="G17" s="18" t="s">
        <v>818</v>
      </c>
      <c r="H17" s="21">
        <v>45749</v>
      </c>
      <c r="I17" s="22">
        <v>0.39583333333333331</v>
      </c>
      <c r="J17" s="18" t="s">
        <v>289</v>
      </c>
      <c r="K17" s="18" t="s">
        <v>819</v>
      </c>
      <c r="L17" s="52">
        <v>200</v>
      </c>
      <c r="M17" s="20"/>
      <c r="N17" s="17" t="s">
        <v>44</v>
      </c>
      <c r="O17" s="18" t="s">
        <v>820</v>
      </c>
      <c r="P17" s="17" t="s">
        <v>821</v>
      </c>
      <c r="Q17" s="52">
        <v>100</v>
      </c>
      <c r="R17" s="21"/>
      <c r="S17" s="17" t="s">
        <v>45</v>
      </c>
      <c r="T17" s="17" t="s">
        <v>44</v>
      </c>
      <c r="U17" s="19">
        <f>Table_5[[#This Row],[VALOR]]-Table_5[[#This Row],[ CUSTO]]</f>
        <v>100</v>
      </c>
      <c r="V17" s="19"/>
      <c r="W17" s="10"/>
      <c r="X17" s="10"/>
      <c r="Y17" s="10"/>
      <c r="Z17" s="10"/>
    </row>
    <row r="18" spans="1:26" x14ac:dyDescent="0.25">
      <c r="A18" s="10"/>
      <c r="B18" s="20">
        <v>45747</v>
      </c>
      <c r="C18" s="17"/>
      <c r="D18" s="18" t="s">
        <v>214</v>
      </c>
      <c r="E18" s="18" t="s">
        <v>215</v>
      </c>
      <c r="F18" s="18" t="s">
        <v>60</v>
      </c>
      <c r="G18" s="18"/>
      <c r="H18" s="21">
        <v>45749</v>
      </c>
      <c r="I18" s="22">
        <v>0.57638888888888884</v>
      </c>
      <c r="J18" s="18" t="s">
        <v>554</v>
      </c>
      <c r="K18" s="18" t="s">
        <v>217</v>
      </c>
      <c r="L18" s="52">
        <v>250</v>
      </c>
      <c r="M18" s="20"/>
      <c r="N18" s="17" t="s">
        <v>44</v>
      </c>
      <c r="O18" s="18" t="s">
        <v>830</v>
      </c>
      <c r="P18" s="17" t="s">
        <v>831</v>
      </c>
      <c r="Q18" s="52">
        <v>70</v>
      </c>
      <c r="R18" s="18" t="s">
        <v>548</v>
      </c>
      <c r="S18" s="17" t="s">
        <v>45</v>
      </c>
      <c r="T18" s="17" t="s">
        <v>44</v>
      </c>
      <c r="U18" s="19">
        <f>Table_5[[#This Row],[VALOR]]-Table_5[[#This Row],[ CUSTO]]</f>
        <v>180</v>
      </c>
      <c r="V18" s="19"/>
      <c r="W18" s="10"/>
      <c r="X18" s="10"/>
      <c r="Y18" s="10"/>
      <c r="Z18" s="10"/>
    </row>
    <row r="19" spans="1:26" x14ac:dyDescent="0.25">
      <c r="A19" s="10"/>
      <c r="B19" s="20">
        <v>45748</v>
      </c>
      <c r="C19" s="17"/>
      <c r="D19" s="18" t="s">
        <v>52</v>
      </c>
      <c r="E19" s="18" t="s">
        <v>53</v>
      </c>
      <c r="F19" s="18" t="s">
        <v>132</v>
      </c>
      <c r="G19" s="18" t="s">
        <v>791</v>
      </c>
      <c r="H19" s="21">
        <v>45749</v>
      </c>
      <c r="I19" s="22">
        <v>0.33333333333333331</v>
      </c>
      <c r="J19" s="18" t="s">
        <v>387</v>
      </c>
      <c r="K19" s="18" t="s">
        <v>56</v>
      </c>
      <c r="L19" s="52">
        <f>170+44.75</f>
        <v>214.75</v>
      </c>
      <c r="M19" s="20" t="s">
        <v>84</v>
      </c>
      <c r="N19" s="17" t="s">
        <v>44</v>
      </c>
      <c r="O19" s="18" t="s">
        <v>792</v>
      </c>
      <c r="P19" s="17" t="s">
        <v>793</v>
      </c>
      <c r="Q19" s="52">
        <f>60+44.75</f>
        <v>104.75</v>
      </c>
      <c r="R19" s="18"/>
      <c r="S19" s="17" t="s">
        <v>45</v>
      </c>
      <c r="T19" s="17" t="s">
        <v>44</v>
      </c>
      <c r="U19" s="19">
        <f>Table_5[[#This Row],[VALOR]]-Table_5[[#This Row],[ CUSTO]]</f>
        <v>110</v>
      </c>
      <c r="V19" s="19"/>
      <c r="W19" s="10"/>
      <c r="X19" s="10"/>
      <c r="Y19" s="10"/>
      <c r="Z19" s="10"/>
    </row>
    <row r="20" spans="1:26" x14ac:dyDescent="0.25">
      <c r="A20" s="10"/>
      <c r="B20" s="20">
        <v>45748</v>
      </c>
      <c r="C20" s="17"/>
      <c r="D20" s="18" t="s">
        <v>103</v>
      </c>
      <c r="E20" s="18" t="s">
        <v>104</v>
      </c>
      <c r="F20" s="18" t="s">
        <v>92</v>
      </c>
      <c r="G20" s="18"/>
      <c r="H20" s="21">
        <v>45749</v>
      </c>
      <c r="I20" s="22">
        <v>0.41666666666666669</v>
      </c>
      <c r="J20" s="18" t="s">
        <v>187</v>
      </c>
      <c r="K20" s="18" t="s">
        <v>89</v>
      </c>
      <c r="L20" s="52">
        <v>250</v>
      </c>
      <c r="M20" s="20"/>
      <c r="N20" s="17" t="s">
        <v>44</v>
      </c>
      <c r="O20" s="18" t="s">
        <v>64</v>
      </c>
      <c r="P20" s="17" t="s">
        <v>65</v>
      </c>
      <c r="Q20" s="52">
        <v>100</v>
      </c>
      <c r="R20" s="18"/>
      <c r="S20" s="17" t="s">
        <v>45</v>
      </c>
      <c r="T20" s="17" t="s">
        <v>44</v>
      </c>
      <c r="U20" s="19">
        <f>Table_5[[#This Row],[VALOR]]-Table_5[[#This Row],[ CUSTO]]</f>
        <v>150</v>
      </c>
      <c r="V20" s="19"/>
      <c r="W20" s="10"/>
      <c r="X20" s="10"/>
      <c r="Y20" s="10"/>
      <c r="Z20" s="10"/>
    </row>
    <row r="21" spans="1:26" ht="25.5" x14ac:dyDescent="0.25">
      <c r="A21" s="10"/>
      <c r="B21" s="20">
        <v>45729</v>
      </c>
      <c r="C21" s="17"/>
      <c r="D21" s="18" t="s">
        <v>627</v>
      </c>
      <c r="E21" s="18" t="s">
        <v>628</v>
      </c>
      <c r="F21" s="18" t="s">
        <v>92</v>
      </c>
      <c r="G21" s="18"/>
      <c r="H21" s="21">
        <v>45750</v>
      </c>
      <c r="I21" s="22">
        <v>0.59027777777777779</v>
      </c>
      <c r="J21" s="18" t="s">
        <v>777</v>
      </c>
      <c r="K21" s="18" t="s">
        <v>113</v>
      </c>
      <c r="L21" s="52"/>
      <c r="M21" s="20"/>
      <c r="N21" s="17" t="s">
        <v>44</v>
      </c>
      <c r="O21" s="18" t="s">
        <v>224</v>
      </c>
      <c r="P21" s="17" t="s">
        <v>225</v>
      </c>
      <c r="Q21" s="52">
        <v>60</v>
      </c>
      <c r="R21" s="21"/>
      <c r="S21" s="17" t="s">
        <v>45</v>
      </c>
      <c r="T21" s="17" t="s">
        <v>44</v>
      </c>
      <c r="U21" s="19">
        <f>Table_5[[#This Row],[VALOR]]-Table_5[[#This Row],[ CUSTO]]</f>
        <v>-60</v>
      </c>
      <c r="V21" s="19"/>
      <c r="W21" s="10"/>
      <c r="X21" s="10"/>
      <c r="Y21" s="10"/>
      <c r="Z21" s="10"/>
    </row>
    <row r="22" spans="1:26" x14ac:dyDescent="0.25">
      <c r="A22" s="10"/>
      <c r="B22" s="20">
        <v>45729</v>
      </c>
      <c r="C22" s="17"/>
      <c r="D22" s="18" t="s">
        <v>627</v>
      </c>
      <c r="E22" s="18" t="s">
        <v>628</v>
      </c>
      <c r="F22" s="18" t="s">
        <v>92</v>
      </c>
      <c r="G22" s="18"/>
      <c r="H22" s="21">
        <v>45750</v>
      </c>
      <c r="I22" s="22">
        <v>0.59027777777777779</v>
      </c>
      <c r="J22" s="18" t="s">
        <v>777</v>
      </c>
      <c r="K22" s="18" t="s">
        <v>113</v>
      </c>
      <c r="L22" s="52">
        <v>300</v>
      </c>
      <c r="M22" s="20"/>
      <c r="N22" s="17" t="s">
        <v>44</v>
      </c>
      <c r="O22" s="18" t="s">
        <v>70</v>
      </c>
      <c r="P22" s="17" t="s">
        <v>71</v>
      </c>
      <c r="Q22" s="52">
        <v>70</v>
      </c>
      <c r="R22" s="18"/>
      <c r="S22" s="17" t="s">
        <v>45</v>
      </c>
      <c r="T22" s="17" t="s">
        <v>44</v>
      </c>
      <c r="U22" s="19">
        <f>Table_5[[#This Row],[VALOR]]-Table_5[[#This Row],[ CUSTO]]</f>
        <v>230</v>
      </c>
      <c r="V22" s="19"/>
      <c r="W22" s="10"/>
      <c r="X22" s="10"/>
      <c r="Y22" s="10"/>
      <c r="Z22" s="10"/>
    </row>
    <row r="23" spans="1:26" ht="25.5" x14ac:dyDescent="0.25">
      <c r="A23" s="10"/>
      <c r="B23" s="20">
        <v>45730</v>
      </c>
      <c r="C23" s="17"/>
      <c r="D23" s="18" t="s">
        <v>704</v>
      </c>
      <c r="E23" s="18" t="s">
        <v>705</v>
      </c>
      <c r="F23" s="18" t="s">
        <v>92</v>
      </c>
      <c r="G23" s="18"/>
      <c r="H23" s="21">
        <v>45750</v>
      </c>
      <c r="I23" s="22">
        <v>0.58680555555555558</v>
      </c>
      <c r="J23" s="18" t="s">
        <v>777</v>
      </c>
      <c r="K23" s="18" t="s">
        <v>113</v>
      </c>
      <c r="L23" s="52"/>
      <c r="M23" s="20"/>
      <c r="N23" s="17" t="s">
        <v>44</v>
      </c>
      <c r="O23" s="18" t="s">
        <v>224</v>
      </c>
      <c r="P23" s="17" t="s">
        <v>225</v>
      </c>
      <c r="Q23" s="52">
        <v>60</v>
      </c>
      <c r="R23" s="18"/>
      <c r="S23" s="17" t="s">
        <v>45</v>
      </c>
      <c r="T23" s="17" t="s">
        <v>44</v>
      </c>
      <c r="U23" s="19">
        <f>Table_5[[#This Row],[VALOR]]-Table_5[[#This Row],[ CUSTO]]</f>
        <v>-60</v>
      </c>
      <c r="V23" s="19"/>
      <c r="W23" s="10"/>
      <c r="X23" s="10"/>
      <c r="Y23" s="10"/>
      <c r="Z23" s="10"/>
    </row>
    <row r="24" spans="1:26" x14ac:dyDescent="0.25">
      <c r="A24" s="10"/>
      <c r="B24" s="20">
        <v>45730</v>
      </c>
      <c r="C24" s="17"/>
      <c r="D24" s="18" t="s">
        <v>704</v>
      </c>
      <c r="E24" s="18" t="s">
        <v>705</v>
      </c>
      <c r="F24" s="18" t="s">
        <v>92</v>
      </c>
      <c r="G24" s="18"/>
      <c r="H24" s="21">
        <v>45750</v>
      </c>
      <c r="I24" s="22">
        <v>0.58680555555555558</v>
      </c>
      <c r="J24" s="18" t="s">
        <v>777</v>
      </c>
      <c r="K24" s="18" t="s">
        <v>113</v>
      </c>
      <c r="L24" s="52">
        <v>300</v>
      </c>
      <c r="M24" s="20"/>
      <c r="N24" s="17" t="s">
        <v>44</v>
      </c>
      <c r="O24" s="18" t="s">
        <v>70</v>
      </c>
      <c r="P24" s="17" t="s">
        <v>71</v>
      </c>
      <c r="Q24" s="52">
        <v>70</v>
      </c>
      <c r="R24" s="18"/>
      <c r="S24" s="17" t="s">
        <v>45</v>
      </c>
      <c r="T24" s="17" t="s">
        <v>44</v>
      </c>
      <c r="U24" s="19">
        <f>Table_5[[#This Row],[VALOR]]-Table_5[[#This Row],[ CUSTO]]</f>
        <v>230</v>
      </c>
      <c r="V24" s="19"/>
      <c r="W24" s="10"/>
      <c r="X24" s="10"/>
      <c r="Y24" s="10"/>
      <c r="Z24" s="10"/>
    </row>
    <row r="25" spans="1:26" ht="25.5" x14ac:dyDescent="0.25">
      <c r="A25" s="10"/>
      <c r="B25" s="20">
        <v>45749</v>
      </c>
      <c r="C25" s="17"/>
      <c r="D25" s="18" t="s">
        <v>52</v>
      </c>
      <c r="E25" s="18" t="s">
        <v>53</v>
      </c>
      <c r="F25" s="18" t="s">
        <v>132</v>
      </c>
      <c r="G25" s="18" t="s">
        <v>838</v>
      </c>
      <c r="H25" s="21">
        <v>45750</v>
      </c>
      <c r="I25" s="22">
        <v>0.58333333333333337</v>
      </c>
      <c r="J25" s="18" t="s">
        <v>839</v>
      </c>
      <c r="K25" s="18" t="s">
        <v>840</v>
      </c>
      <c r="L25" s="52">
        <f>300+27</f>
        <v>327</v>
      </c>
      <c r="M25" s="20" t="s">
        <v>84</v>
      </c>
      <c r="N25" s="17" t="s">
        <v>44</v>
      </c>
      <c r="O25" s="18" t="s">
        <v>841</v>
      </c>
      <c r="P25" s="17" t="s">
        <v>842</v>
      </c>
      <c r="Q25" s="52">
        <f>120+27</f>
        <v>147</v>
      </c>
      <c r="R25" s="18"/>
      <c r="S25" s="17" t="s">
        <v>45</v>
      </c>
      <c r="T25" s="17" t="s">
        <v>44</v>
      </c>
      <c r="U25" s="19">
        <f>Table_5[[#This Row],[VALOR]]-Table_5[[#This Row],[ CUSTO]]</f>
        <v>180</v>
      </c>
      <c r="V25" s="19"/>
      <c r="W25" s="10"/>
      <c r="X25" s="10"/>
      <c r="Y25" s="10"/>
      <c r="Z25" s="10"/>
    </row>
    <row r="26" spans="1:26" ht="25.5" x14ac:dyDescent="0.25">
      <c r="A26" s="10"/>
      <c r="B26" s="20">
        <v>45749</v>
      </c>
      <c r="C26" s="17"/>
      <c r="D26" s="18" t="s">
        <v>52</v>
      </c>
      <c r="E26" s="18" t="s">
        <v>53</v>
      </c>
      <c r="F26" s="18" t="s">
        <v>132</v>
      </c>
      <c r="G26" s="18" t="s">
        <v>843</v>
      </c>
      <c r="H26" s="21">
        <v>45750</v>
      </c>
      <c r="I26" s="22">
        <v>0.66666666666666663</v>
      </c>
      <c r="J26" s="18" t="s">
        <v>844</v>
      </c>
      <c r="K26" s="18" t="s">
        <v>845</v>
      </c>
      <c r="L26" s="52">
        <f>500+121.5</f>
        <v>621.5</v>
      </c>
      <c r="M26" s="20" t="s">
        <v>84</v>
      </c>
      <c r="N26" s="17" t="s">
        <v>44</v>
      </c>
      <c r="O26" s="18" t="s">
        <v>846</v>
      </c>
      <c r="P26" s="17" t="s">
        <v>847</v>
      </c>
      <c r="Q26" s="52">
        <f>150+121.5</f>
        <v>271.5</v>
      </c>
      <c r="R26" s="21"/>
      <c r="S26" s="17" t="s">
        <v>45</v>
      </c>
      <c r="T26" s="17" t="s">
        <v>44</v>
      </c>
      <c r="U26" s="19">
        <f>Table_5[[#This Row],[VALOR]]-Table_5[[#This Row],[ CUSTO]]</f>
        <v>350</v>
      </c>
      <c r="V26" s="19"/>
      <c r="W26" s="10"/>
      <c r="X26" s="10"/>
      <c r="Y26" s="10"/>
      <c r="Z26" s="10"/>
    </row>
    <row r="27" spans="1:26" ht="25.5" x14ac:dyDescent="0.25">
      <c r="A27" s="10"/>
      <c r="B27" s="20">
        <v>45743</v>
      </c>
      <c r="C27" s="17"/>
      <c r="D27" s="18" t="s">
        <v>799</v>
      </c>
      <c r="E27" s="18" t="s">
        <v>800</v>
      </c>
      <c r="F27" s="18" t="s">
        <v>780</v>
      </c>
      <c r="G27" s="18" t="s">
        <v>802</v>
      </c>
      <c r="H27" s="21">
        <v>45751</v>
      </c>
      <c r="I27" s="22">
        <v>0.55555555555555558</v>
      </c>
      <c r="J27" s="18" t="s">
        <v>803</v>
      </c>
      <c r="K27" s="18" t="s">
        <v>56</v>
      </c>
      <c r="L27" s="52">
        <v>150</v>
      </c>
      <c r="M27" s="20"/>
      <c r="N27" s="17" t="s">
        <v>44</v>
      </c>
      <c r="O27" s="18" t="s">
        <v>70</v>
      </c>
      <c r="P27" s="17" t="s">
        <v>71</v>
      </c>
      <c r="Q27" s="52">
        <v>70</v>
      </c>
      <c r="R27" s="18"/>
      <c r="S27" s="17" t="s">
        <v>45</v>
      </c>
      <c r="T27" s="17" t="s">
        <v>44</v>
      </c>
      <c r="U27" s="19">
        <f>Table_5[[#This Row],[VALOR]]-Table_5[[#This Row],[ CUSTO]]</f>
        <v>80</v>
      </c>
      <c r="V27" s="19"/>
      <c r="W27" s="10"/>
      <c r="X27" s="10"/>
      <c r="Y27" s="10"/>
      <c r="Z27" s="10"/>
    </row>
    <row r="28" spans="1:26" ht="25.5" x14ac:dyDescent="0.25">
      <c r="A28" s="10"/>
      <c r="B28" s="20">
        <v>45751</v>
      </c>
      <c r="C28" s="17"/>
      <c r="D28" s="18" t="s">
        <v>123</v>
      </c>
      <c r="E28" s="18" t="s">
        <v>124</v>
      </c>
      <c r="F28" s="18" t="s">
        <v>783</v>
      </c>
      <c r="G28" s="18"/>
      <c r="H28" s="21">
        <v>45754</v>
      </c>
      <c r="I28" s="22">
        <v>0.625</v>
      </c>
      <c r="J28" s="18" t="s">
        <v>852</v>
      </c>
      <c r="K28" s="18" t="s">
        <v>56</v>
      </c>
      <c r="L28" s="52">
        <v>150</v>
      </c>
      <c r="M28" s="20"/>
      <c r="N28" s="17" t="s">
        <v>44</v>
      </c>
      <c r="O28" s="18" t="s">
        <v>745</v>
      </c>
      <c r="P28" s="17" t="s">
        <v>142</v>
      </c>
      <c r="Q28" s="52">
        <v>70</v>
      </c>
      <c r="R28" s="53">
        <v>45792</v>
      </c>
      <c r="S28" s="17" t="s">
        <v>45</v>
      </c>
      <c r="T28" s="17" t="s">
        <v>44</v>
      </c>
      <c r="U28" s="19">
        <f>Table_5[[#This Row],[VALOR]]-Table_5[[#This Row],[ CUSTO]]</f>
        <v>80</v>
      </c>
      <c r="V28" s="19"/>
      <c r="W28" s="10"/>
      <c r="X28" s="10"/>
      <c r="Y28" s="10"/>
      <c r="Z28" s="10"/>
    </row>
    <row r="29" spans="1:26" x14ac:dyDescent="0.25">
      <c r="A29" s="10"/>
      <c r="B29" s="20">
        <v>45751</v>
      </c>
      <c r="C29" s="17"/>
      <c r="D29" s="18" t="s">
        <v>214</v>
      </c>
      <c r="E29" s="18" t="s">
        <v>215</v>
      </c>
      <c r="F29" s="18" t="s">
        <v>60</v>
      </c>
      <c r="G29" s="18" t="s">
        <v>853</v>
      </c>
      <c r="H29" s="21">
        <v>45754</v>
      </c>
      <c r="I29" s="22">
        <v>0.35416666666666669</v>
      </c>
      <c r="J29" s="18" t="s">
        <v>776</v>
      </c>
      <c r="K29" s="18" t="s">
        <v>615</v>
      </c>
      <c r="L29" s="52">
        <v>350</v>
      </c>
      <c r="M29" s="20"/>
      <c r="N29" s="17" t="s">
        <v>44</v>
      </c>
      <c r="O29" s="18" t="s">
        <v>854</v>
      </c>
      <c r="P29" s="17" t="s">
        <v>617</v>
      </c>
      <c r="Q29" s="52">
        <v>150</v>
      </c>
      <c r="R29" s="18"/>
      <c r="S29" s="17" t="s">
        <v>45</v>
      </c>
      <c r="T29" s="17" t="s">
        <v>44</v>
      </c>
      <c r="U29" s="19">
        <f>Table_5[[#This Row],[VALOR]]-Table_5[[#This Row],[ CUSTO]]</f>
        <v>200</v>
      </c>
      <c r="V29" s="19"/>
      <c r="W29" s="10"/>
      <c r="X29" s="10"/>
      <c r="Y29" s="10"/>
      <c r="Z29" s="10"/>
    </row>
    <row r="30" spans="1:26" ht="25.5" x14ac:dyDescent="0.25">
      <c r="A30" s="10"/>
      <c r="B30" s="20">
        <v>45751</v>
      </c>
      <c r="C30" s="17"/>
      <c r="D30" s="18" t="s">
        <v>137</v>
      </c>
      <c r="E30" s="18" t="s">
        <v>138</v>
      </c>
      <c r="F30" s="18" t="s">
        <v>92</v>
      </c>
      <c r="G30" s="18" t="s">
        <v>855</v>
      </c>
      <c r="H30" s="21">
        <v>45754</v>
      </c>
      <c r="I30" s="22">
        <v>0.37847222222222221</v>
      </c>
      <c r="J30" s="18" t="s">
        <v>856</v>
      </c>
      <c r="K30" s="18" t="s">
        <v>857</v>
      </c>
      <c r="L30" s="52">
        <v>170</v>
      </c>
      <c r="M30" s="20"/>
      <c r="N30" s="17" t="s">
        <v>44</v>
      </c>
      <c r="O30" s="18" t="s">
        <v>858</v>
      </c>
      <c r="P30" s="17" t="s">
        <v>859</v>
      </c>
      <c r="Q30" s="52">
        <v>70</v>
      </c>
      <c r="R30" s="18"/>
      <c r="S30" s="17" t="s">
        <v>45</v>
      </c>
      <c r="T30" s="17" t="s">
        <v>44</v>
      </c>
      <c r="U30" s="19">
        <f>Table_5[[#This Row],[VALOR]]-Table_5[[#This Row],[ CUSTO]]</f>
        <v>100</v>
      </c>
      <c r="V30" s="19"/>
      <c r="W30" s="10"/>
      <c r="X30" s="10"/>
      <c r="Y30" s="10"/>
      <c r="Z30" s="10"/>
    </row>
    <row r="31" spans="1:26" ht="25.5" x14ac:dyDescent="0.25">
      <c r="A31" s="10"/>
      <c r="B31" s="20">
        <v>45751</v>
      </c>
      <c r="C31" s="17"/>
      <c r="D31" s="18" t="s">
        <v>137</v>
      </c>
      <c r="E31" s="18" t="s">
        <v>138</v>
      </c>
      <c r="F31" s="18" t="s">
        <v>92</v>
      </c>
      <c r="G31" s="18" t="s">
        <v>860</v>
      </c>
      <c r="H31" s="21">
        <v>45754</v>
      </c>
      <c r="I31" s="22">
        <v>0.59722222222222221</v>
      </c>
      <c r="J31" s="18" t="s">
        <v>187</v>
      </c>
      <c r="K31" s="18" t="s">
        <v>861</v>
      </c>
      <c r="L31" s="52">
        <v>200</v>
      </c>
      <c r="M31" s="20"/>
      <c r="N31" s="17" t="s">
        <v>44</v>
      </c>
      <c r="O31" s="18" t="s">
        <v>862</v>
      </c>
      <c r="P31" s="17" t="s">
        <v>863</v>
      </c>
      <c r="Q31" s="52">
        <v>100</v>
      </c>
      <c r="R31" s="21"/>
      <c r="S31" s="17" t="s">
        <v>45</v>
      </c>
      <c r="T31" s="17" t="s">
        <v>44</v>
      </c>
      <c r="U31" s="19">
        <f>Table_5[[#This Row],[VALOR]]-Table_5[[#This Row],[ CUSTO]]</f>
        <v>100</v>
      </c>
      <c r="V31" s="19"/>
      <c r="W31" s="10"/>
      <c r="X31" s="10"/>
      <c r="Y31" s="10"/>
      <c r="Z31" s="10"/>
    </row>
    <row r="32" spans="1:26" x14ac:dyDescent="0.25">
      <c r="A32" s="10"/>
      <c r="B32" s="20">
        <v>45751</v>
      </c>
      <c r="C32" s="17"/>
      <c r="D32" s="18" t="s">
        <v>52</v>
      </c>
      <c r="E32" s="18" t="s">
        <v>53</v>
      </c>
      <c r="F32" s="18" t="s">
        <v>864</v>
      </c>
      <c r="G32" s="18" t="s">
        <v>865</v>
      </c>
      <c r="H32" s="21">
        <v>45754</v>
      </c>
      <c r="I32" s="22">
        <v>0.5</v>
      </c>
      <c r="J32" s="18" t="s">
        <v>866</v>
      </c>
      <c r="K32" s="18" t="s">
        <v>867</v>
      </c>
      <c r="L32" s="52">
        <v>300</v>
      </c>
      <c r="M32" s="20" t="s">
        <v>84</v>
      </c>
      <c r="N32" s="55" t="s">
        <v>44</v>
      </c>
      <c r="O32" s="18" t="s">
        <v>868</v>
      </c>
      <c r="P32" s="17" t="s">
        <v>869</v>
      </c>
      <c r="Q32" s="52">
        <v>40</v>
      </c>
      <c r="R32" s="18" t="s">
        <v>548</v>
      </c>
      <c r="S32" s="17" t="s">
        <v>45</v>
      </c>
      <c r="T32" s="17" t="s">
        <v>44</v>
      </c>
      <c r="U32" s="19">
        <f>Table_5[[#This Row],[VALOR]]-Table_5[[#This Row],[ CUSTO]]</f>
        <v>260</v>
      </c>
      <c r="V32" s="19"/>
      <c r="W32" s="10"/>
      <c r="X32" s="10"/>
      <c r="Y32" s="10"/>
      <c r="Z32" s="10"/>
    </row>
    <row r="33" spans="1:26" ht="25.5" x14ac:dyDescent="0.25">
      <c r="A33" s="10"/>
      <c r="B33" s="20">
        <v>45754</v>
      </c>
      <c r="C33" s="17"/>
      <c r="D33" s="18" t="s">
        <v>123</v>
      </c>
      <c r="E33" s="18" t="s">
        <v>124</v>
      </c>
      <c r="F33" s="18" t="s">
        <v>877</v>
      </c>
      <c r="G33" s="18"/>
      <c r="H33" s="21">
        <v>45754</v>
      </c>
      <c r="I33" s="22">
        <v>0.625</v>
      </c>
      <c r="J33" s="18" t="s">
        <v>852</v>
      </c>
      <c r="K33" s="18" t="s">
        <v>56</v>
      </c>
      <c r="L33" s="52">
        <v>120</v>
      </c>
      <c r="M33" s="20"/>
      <c r="N33" s="17" t="s">
        <v>44</v>
      </c>
      <c r="O33" s="18" t="s">
        <v>885</v>
      </c>
      <c r="P33" s="17" t="s">
        <v>886</v>
      </c>
      <c r="Q33" s="52">
        <v>40</v>
      </c>
      <c r="R33" s="18"/>
      <c r="S33" s="17" t="s">
        <v>45</v>
      </c>
      <c r="T33" s="17" t="s">
        <v>44</v>
      </c>
      <c r="U33" s="19">
        <f>Table_5[[#This Row],[VALOR]]-Table_5[[#This Row],[ CUSTO]]</f>
        <v>80</v>
      </c>
      <c r="V33" s="19"/>
      <c r="W33" s="10"/>
      <c r="X33" s="10"/>
      <c r="Y33" s="10"/>
      <c r="Z33" s="10"/>
    </row>
    <row r="34" spans="1:26" ht="25.5" x14ac:dyDescent="0.25">
      <c r="A34" s="10"/>
      <c r="B34" s="20">
        <v>45730</v>
      </c>
      <c r="C34" s="17"/>
      <c r="D34" s="18" t="s">
        <v>704</v>
      </c>
      <c r="E34" s="18" t="s">
        <v>705</v>
      </c>
      <c r="F34" s="18" t="s">
        <v>92</v>
      </c>
      <c r="G34" s="18" t="s">
        <v>778</v>
      </c>
      <c r="H34" s="21">
        <v>45755</v>
      </c>
      <c r="I34" s="22">
        <v>0.44791666666666669</v>
      </c>
      <c r="J34" s="18" t="s">
        <v>289</v>
      </c>
      <c r="K34" s="18" t="s">
        <v>779</v>
      </c>
      <c r="L34" s="52">
        <v>300</v>
      </c>
      <c r="M34" s="20" t="s">
        <v>84</v>
      </c>
      <c r="N34" s="17" t="s">
        <v>44</v>
      </c>
      <c r="O34" s="18" t="s">
        <v>224</v>
      </c>
      <c r="P34" s="17" t="s">
        <v>225</v>
      </c>
      <c r="Q34" s="52">
        <v>150</v>
      </c>
      <c r="R34" s="18"/>
      <c r="S34" s="17" t="s">
        <v>45</v>
      </c>
      <c r="T34" s="17" t="s">
        <v>44</v>
      </c>
      <c r="U34" s="19">
        <f>Table_5[[#This Row],[VALOR]]-Table_5[[#This Row],[ CUSTO]]</f>
        <v>150</v>
      </c>
      <c r="V34" s="19"/>
      <c r="W34" s="10"/>
      <c r="X34" s="10"/>
      <c r="Y34" s="10"/>
      <c r="Z34" s="10"/>
    </row>
    <row r="35" spans="1:26" ht="25.5" x14ac:dyDescent="0.25">
      <c r="A35" s="10"/>
      <c r="B35" s="20">
        <v>45742</v>
      </c>
      <c r="C35" s="17"/>
      <c r="D35" s="18" t="s">
        <v>794</v>
      </c>
      <c r="E35" s="18" t="s">
        <v>795</v>
      </c>
      <c r="F35" s="18" t="s">
        <v>60</v>
      </c>
      <c r="G35" s="18"/>
      <c r="H35" s="21">
        <v>45755</v>
      </c>
      <c r="I35" s="22">
        <v>0.35416666666666669</v>
      </c>
      <c r="J35" s="18" t="s">
        <v>558</v>
      </c>
      <c r="K35" s="18" t="s">
        <v>796</v>
      </c>
      <c r="L35" s="52">
        <v>300</v>
      </c>
      <c r="M35" s="20"/>
      <c r="N35" s="17" t="s">
        <v>44</v>
      </c>
      <c r="O35" s="18" t="s">
        <v>797</v>
      </c>
      <c r="P35" s="17" t="s">
        <v>798</v>
      </c>
      <c r="Q35" s="52">
        <v>150</v>
      </c>
      <c r="R35" s="18"/>
      <c r="S35" s="17" t="s">
        <v>45</v>
      </c>
      <c r="T35" s="17" t="s">
        <v>44</v>
      </c>
      <c r="U35" s="19">
        <f>Table_5[[#This Row],[VALOR]]-Table_5[[#This Row],[ CUSTO]]</f>
        <v>150</v>
      </c>
      <c r="V35" s="19"/>
      <c r="W35" s="10"/>
      <c r="X35" s="10"/>
      <c r="Y35" s="10"/>
      <c r="Z35" s="10"/>
    </row>
    <row r="36" spans="1:26" ht="25.5" x14ac:dyDescent="0.25">
      <c r="A36" s="10"/>
      <c r="B36" s="20">
        <v>45749</v>
      </c>
      <c r="C36" s="17"/>
      <c r="D36" s="18" t="s">
        <v>848</v>
      </c>
      <c r="E36" s="18" t="s">
        <v>849</v>
      </c>
      <c r="F36" s="18" t="s">
        <v>726</v>
      </c>
      <c r="G36" s="18" t="s">
        <v>850</v>
      </c>
      <c r="H36" s="21">
        <v>45755</v>
      </c>
      <c r="I36" s="22">
        <v>0.58333333333333337</v>
      </c>
      <c r="J36" s="18" t="s">
        <v>851</v>
      </c>
      <c r="K36" s="18" t="s">
        <v>56</v>
      </c>
      <c r="L36" s="52">
        <v>800</v>
      </c>
      <c r="M36" s="20"/>
      <c r="N36" s="17" t="s">
        <v>44</v>
      </c>
      <c r="O36" s="18" t="s">
        <v>729</v>
      </c>
      <c r="P36" s="17" t="s">
        <v>730</v>
      </c>
      <c r="Q36" s="52">
        <v>300</v>
      </c>
      <c r="R36" s="18"/>
      <c r="S36" s="17" t="s">
        <v>45</v>
      </c>
      <c r="T36" s="17" t="s">
        <v>44</v>
      </c>
      <c r="U36" s="19">
        <f>Table_5[[#This Row],[VALOR]]-Table_5[[#This Row],[ CUSTO]]</f>
        <v>500</v>
      </c>
      <c r="V36" s="19"/>
      <c r="W36" s="10"/>
      <c r="X36" s="10"/>
      <c r="Y36" s="10"/>
      <c r="Z36" s="10"/>
    </row>
    <row r="37" spans="1:26" x14ac:dyDescent="0.25">
      <c r="A37" s="10"/>
      <c r="B37" s="20">
        <v>45751</v>
      </c>
      <c r="C37" s="17"/>
      <c r="D37" s="18" t="s">
        <v>52</v>
      </c>
      <c r="E37" s="18" t="s">
        <v>53</v>
      </c>
      <c r="F37" s="18" t="s">
        <v>132</v>
      </c>
      <c r="G37" s="18" t="s">
        <v>870</v>
      </c>
      <c r="H37" s="21">
        <v>45755</v>
      </c>
      <c r="I37" s="22">
        <v>0.4375</v>
      </c>
      <c r="J37" s="18" t="s">
        <v>387</v>
      </c>
      <c r="K37" s="18" t="s">
        <v>56</v>
      </c>
      <c r="L37" s="52">
        <f>300+36.8</f>
        <v>336.8</v>
      </c>
      <c r="M37" s="20" t="s">
        <v>84</v>
      </c>
      <c r="N37" s="17" t="s">
        <v>44</v>
      </c>
      <c r="O37" s="18" t="s">
        <v>265</v>
      </c>
      <c r="P37" s="17" t="s">
        <v>266</v>
      </c>
      <c r="Q37" s="52">
        <f>50+36.8</f>
        <v>86.8</v>
      </c>
      <c r="R37" s="18"/>
      <c r="S37" s="17" t="s">
        <v>45</v>
      </c>
      <c r="T37" s="17" t="s">
        <v>44</v>
      </c>
      <c r="U37" s="19">
        <f>Table_5[[#This Row],[VALOR]]-Table_5[[#This Row],[ CUSTO]]</f>
        <v>250</v>
      </c>
      <c r="V37" s="19"/>
      <c r="W37" s="10"/>
      <c r="X37" s="10"/>
      <c r="Y37" s="10"/>
      <c r="Z37" s="10"/>
    </row>
    <row r="38" spans="1:26" ht="38.25" x14ac:dyDescent="0.25">
      <c r="A38" s="10"/>
      <c r="B38" s="20">
        <v>45751</v>
      </c>
      <c r="C38" s="17"/>
      <c r="D38" s="18" t="s">
        <v>871</v>
      </c>
      <c r="E38" s="18" t="s">
        <v>439</v>
      </c>
      <c r="F38" s="18" t="s">
        <v>872</v>
      </c>
      <c r="G38" s="18"/>
      <c r="H38" s="21">
        <v>45755</v>
      </c>
      <c r="I38" s="22">
        <v>0.35416666666666669</v>
      </c>
      <c r="J38" s="18" t="s">
        <v>873</v>
      </c>
      <c r="K38" s="18" t="s">
        <v>874</v>
      </c>
      <c r="L38" s="52">
        <v>150</v>
      </c>
      <c r="M38" s="20"/>
      <c r="N38" s="17" t="s">
        <v>44</v>
      </c>
      <c r="O38" s="18" t="s">
        <v>875</v>
      </c>
      <c r="P38" s="17" t="s">
        <v>876</v>
      </c>
      <c r="Q38" s="52">
        <v>80</v>
      </c>
      <c r="R38" s="18"/>
      <c r="S38" s="17" t="s">
        <v>45</v>
      </c>
      <c r="T38" s="17" t="s">
        <v>44</v>
      </c>
      <c r="U38" s="19">
        <f>Table_5[[#This Row],[VALOR]]-Table_5[[#This Row],[ CUSTO]]</f>
        <v>70</v>
      </c>
      <c r="V38" s="19"/>
      <c r="W38" s="10"/>
      <c r="X38" s="10"/>
      <c r="Y38" s="10"/>
      <c r="Z38" s="10"/>
    </row>
    <row r="39" spans="1:26" ht="25.5" x14ac:dyDescent="0.25">
      <c r="A39" s="10"/>
      <c r="B39" s="20">
        <v>45740</v>
      </c>
      <c r="C39" s="17"/>
      <c r="D39" s="18" t="s">
        <v>123</v>
      </c>
      <c r="E39" s="18" t="s">
        <v>124</v>
      </c>
      <c r="F39" s="18" t="s">
        <v>783</v>
      </c>
      <c r="G39" s="18"/>
      <c r="H39" s="21">
        <v>45756</v>
      </c>
      <c r="I39" s="22">
        <v>0.36458333333333331</v>
      </c>
      <c r="J39" s="18" t="s">
        <v>788</v>
      </c>
      <c r="K39" s="18" t="s">
        <v>56</v>
      </c>
      <c r="L39" s="52">
        <v>150</v>
      </c>
      <c r="M39" s="20"/>
      <c r="N39" s="17" t="s">
        <v>44</v>
      </c>
      <c r="O39" s="18" t="s">
        <v>70</v>
      </c>
      <c r="P39" s="17" t="s">
        <v>71</v>
      </c>
      <c r="Q39" s="52">
        <v>70</v>
      </c>
      <c r="R39" s="18"/>
      <c r="S39" s="17" t="s">
        <v>45</v>
      </c>
      <c r="T39" s="17" t="s">
        <v>44</v>
      </c>
      <c r="U39" s="19">
        <f>Table_5[[#This Row],[VALOR]]-Table_5[[#This Row],[ CUSTO]]</f>
        <v>80</v>
      </c>
      <c r="V39" s="19"/>
      <c r="W39" s="10"/>
      <c r="X39" s="10"/>
      <c r="Y39" s="10"/>
      <c r="Z39" s="10"/>
    </row>
    <row r="40" spans="1:26" ht="25.5" x14ac:dyDescent="0.25">
      <c r="A40" s="10"/>
      <c r="B40" s="20">
        <v>45751</v>
      </c>
      <c r="C40" s="17"/>
      <c r="D40" s="18" t="s">
        <v>123</v>
      </c>
      <c r="E40" s="18" t="s">
        <v>124</v>
      </c>
      <c r="F40" s="18" t="s">
        <v>783</v>
      </c>
      <c r="G40" s="18"/>
      <c r="H40" s="21">
        <v>45756</v>
      </c>
      <c r="I40" s="22">
        <v>0.48958333333333331</v>
      </c>
      <c r="J40" s="18" t="s">
        <v>558</v>
      </c>
      <c r="K40" s="18" t="s">
        <v>412</v>
      </c>
      <c r="L40" s="52">
        <v>150</v>
      </c>
      <c r="M40" s="20"/>
      <c r="N40" s="17" t="s">
        <v>44</v>
      </c>
      <c r="O40" s="18" t="s">
        <v>305</v>
      </c>
      <c r="P40" s="17" t="s">
        <v>306</v>
      </c>
      <c r="Q40" s="52">
        <v>130</v>
      </c>
      <c r="R40" s="18"/>
      <c r="S40" s="17" t="s">
        <v>45</v>
      </c>
      <c r="T40" s="17" t="s">
        <v>44</v>
      </c>
      <c r="U40" s="19">
        <f>Table_5[[#This Row],[VALOR]]-Table_5[[#This Row],[ CUSTO]]</f>
        <v>20</v>
      </c>
      <c r="V40" s="19"/>
      <c r="W40" s="10"/>
      <c r="X40" s="10"/>
      <c r="Y40" s="10"/>
      <c r="Z40" s="10"/>
    </row>
    <row r="41" spans="1:26" ht="25.5" x14ac:dyDescent="0.25">
      <c r="A41" s="10"/>
      <c r="B41" s="20">
        <v>45751</v>
      </c>
      <c r="C41" s="17"/>
      <c r="D41" s="18" t="s">
        <v>123</v>
      </c>
      <c r="E41" s="18" t="s">
        <v>124</v>
      </c>
      <c r="F41" s="18" t="s">
        <v>877</v>
      </c>
      <c r="G41" s="18"/>
      <c r="H41" s="21">
        <v>45756</v>
      </c>
      <c r="I41" s="22">
        <v>0.48958333333333331</v>
      </c>
      <c r="J41" s="18" t="s">
        <v>558</v>
      </c>
      <c r="K41" s="18" t="s">
        <v>412</v>
      </c>
      <c r="L41" s="52">
        <v>130</v>
      </c>
      <c r="M41" s="20"/>
      <c r="N41" s="17" t="s">
        <v>44</v>
      </c>
      <c r="O41" s="18" t="s">
        <v>305</v>
      </c>
      <c r="P41" s="17" t="s">
        <v>306</v>
      </c>
      <c r="Q41" s="52"/>
      <c r="R41" s="18"/>
      <c r="S41" s="17" t="s">
        <v>45</v>
      </c>
      <c r="T41" s="17" t="s">
        <v>44</v>
      </c>
      <c r="U41" s="19">
        <f>Table_5[[#This Row],[VALOR]]-Table_5[[#This Row],[ CUSTO]]</f>
        <v>130</v>
      </c>
      <c r="V41" s="19"/>
      <c r="W41" s="10"/>
      <c r="X41" s="10"/>
      <c r="Y41" s="10"/>
      <c r="Z41" s="10"/>
    </row>
    <row r="42" spans="1:26" ht="76.5" x14ac:dyDescent="0.25">
      <c r="A42" s="10"/>
      <c r="B42" s="20">
        <v>45751</v>
      </c>
      <c r="C42" s="17"/>
      <c r="D42" s="18" t="s">
        <v>871</v>
      </c>
      <c r="E42" s="18" t="s">
        <v>439</v>
      </c>
      <c r="F42" s="18" t="s">
        <v>872</v>
      </c>
      <c r="G42" s="18"/>
      <c r="H42" s="21">
        <v>45756</v>
      </c>
      <c r="I42" s="22">
        <v>0.39583333333333331</v>
      </c>
      <c r="J42" s="18" t="s">
        <v>878</v>
      </c>
      <c r="K42" s="18" t="s">
        <v>94</v>
      </c>
      <c r="L42" s="52">
        <v>150</v>
      </c>
      <c r="M42" s="20"/>
      <c r="N42" s="17" t="s">
        <v>44</v>
      </c>
      <c r="O42" s="18" t="s">
        <v>879</v>
      </c>
      <c r="P42" s="17" t="s">
        <v>880</v>
      </c>
      <c r="Q42" s="52">
        <v>80</v>
      </c>
      <c r="R42" s="18"/>
      <c r="S42" s="17" t="s">
        <v>45</v>
      </c>
      <c r="T42" s="17" t="s">
        <v>44</v>
      </c>
      <c r="U42" s="19">
        <f>Table_5[[#This Row],[VALOR]]-Table_5[[#This Row],[ CUSTO]]</f>
        <v>70</v>
      </c>
      <c r="V42" s="19"/>
      <c r="W42" s="10"/>
      <c r="X42" s="10"/>
      <c r="Y42" s="10"/>
      <c r="Z42" s="10"/>
    </row>
    <row r="43" spans="1:26" ht="25.5" x14ac:dyDescent="0.25">
      <c r="A43" s="10"/>
      <c r="B43" s="20">
        <v>45755</v>
      </c>
      <c r="C43" s="17"/>
      <c r="D43" s="18" t="s">
        <v>137</v>
      </c>
      <c r="E43" s="18" t="s">
        <v>138</v>
      </c>
      <c r="F43" s="18" t="s">
        <v>593</v>
      </c>
      <c r="G43" s="18" t="s">
        <v>887</v>
      </c>
      <c r="H43" s="21">
        <v>45756</v>
      </c>
      <c r="I43" s="22">
        <v>0.59027777777777779</v>
      </c>
      <c r="J43" s="18" t="s">
        <v>524</v>
      </c>
      <c r="K43" s="18" t="s">
        <v>326</v>
      </c>
      <c r="L43" s="52">
        <v>200</v>
      </c>
      <c r="M43" s="20"/>
      <c r="N43" s="17" t="s">
        <v>44</v>
      </c>
      <c r="O43" s="18" t="s">
        <v>327</v>
      </c>
      <c r="P43" s="17" t="s">
        <v>328</v>
      </c>
      <c r="Q43" s="52">
        <v>60</v>
      </c>
      <c r="R43" s="18"/>
      <c r="S43" s="17" t="s">
        <v>45</v>
      </c>
      <c r="T43" s="17" t="s">
        <v>44</v>
      </c>
      <c r="U43" s="19">
        <f>Table_5[[#This Row],[VALOR]]-Table_5[[#This Row],[ CUSTO]]</f>
        <v>140</v>
      </c>
      <c r="V43" s="19"/>
      <c r="W43" s="10"/>
      <c r="X43" s="10"/>
      <c r="Y43" s="10"/>
      <c r="Z43" s="10"/>
    </row>
    <row r="44" spans="1:26" ht="25.5" x14ac:dyDescent="0.25">
      <c r="A44" s="10"/>
      <c r="B44" s="20">
        <v>45756</v>
      </c>
      <c r="C44" s="17"/>
      <c r="D44" s="18" t="s">
        <v>52</v>
      </c>
      <c r="E44" s="18" t="s">
        <v>53</v>
      </c>
      <c r="F44" s="18" t="s">
        <v>132</v>
      </c>
      <c r="G44" s="18" t="s">
        <v>888</v>
      </c>
      <c r="H44" s="21">
        <v>45756</v>
      </c>
      <c r="I44" s="22">
        <v>0.58333333333333337</v>
      </c>
      <c r="J44" s="18" t="s">
        <v>889</v>
      </c>
      <c r="K44" s="18" t="s">
        <v>857</v>
      </c>
      <c r="L44" s="52">
        <f>380+76.9</f>
        <v>456.9</v>
      </c>
      <c r="M44" s="20" t="s">
        <v>84</v>
      </c>
      <c r="N44" s="17" t="s">
        <v>44</v>
      </c>
      <c r="O44" s="18" t="s">
        <v>890</v>
      </c>
      <c r="P44" s="17" t="s">
        <v>891</v>
      </c>
      <c r="Q44" s="52">
        <f>150+76.9</f>
        <v>226.9</v>
      </c>
      <c r="R44" s="18"/>
      <c r="S44" s="17" t="s">
        <v>45</v>
      </c>
      <c r="T44" s="17" t="s">
        <v>44</v>
      </c>
      <c r="U44" s="19">
        <f>Table_5[[#This Row],[VALOR]]-Table_5[[#This Row],[ CUSTO]]</f>
        <v>229.99999999999997</v>
      </c>
      <c r="V44" s="19"/>
      <c r="W44" s="10"/>
      <c r="X44" s="10"/>
      <c r="Y44" s="10"/>
      <c r="Z44" s="10"/>
    </row>
    <row r="45" spans="1:26" ht="25.5" x14ac:dyDescent="0.25">
      <c r="A45" s="10"/>
      <c r="B45" s="20">
        <v>45740</v>
      </c>
      <c r="C45" s="17"/>
      <c r="D45" s="18" t="s">
        <v>123</v>
      </c>
      <c r="E45" s="18" t="s">
        <v>124</v>
      </c>
      <c r="F45" s="18" t="s">
        <v>92</v>
      </c>
      <c r="G45" s="18"/>
      <c r="H45" s="21">
        <v>45757</v>
      </c>
      <c r="I45" s="22">
        <v>0.61111111111111116</v>
      </c>
      <c r="J45" s="18" t="s">
        <v>789</v>
      </c>
      <c r="K45" s="18" t="s">
        <v>56</v>
      </c>
      <c r="L45" s="52">
        <v>150</v>
      </c>
      <c r="M45" s="20"/>
      <c r="N45" s="17" t="s">
        <v>44</v>
      </c>
      <c r="O45" s="18" t="s">
        <v>70</v>
      </c>
      <c r="P45" s="17" t="s">
        <v>71</v>
      </c>
      <c r="Q45" s="52">
        <v>70</v>
      </c>
      <c r="R45" s="18"/>
      <c r="S45" s="17" t="s">
        <v>45</v>
      </c>
      <c r="T45" s="17" t="s">
        <v>44</v>
      </c>
      <c r="U45" s="19">
        <f>Table_5[[#This Row],[VALOR]]-Table_5[[#This Row],[ CUSTO]]</f>
        <v>80</v>
      </c>
      <c r="V45" s="19"/>
      <c r="W45" s="10"/>
      <c r="X45" s="10"/>
      <c r="Y45" s="10"/>
      <c r="Z45" s="10"/>
    </row>
    <row r="46" spans="1:26" ht="25.5" x14ac:dyDescent="0.25">
      <c r="A46" s="10"/>
      <c r="B46" s="20">
        <v>45743</v>
      </c>
      <c r="C46" s="17"/>
      <c r="D46" s="18" t="s">
        <v>799</v>
      </c>
      <c r="E46" s="18" t="s">
        <v>800</v>
      </c>
      <c r="F46" s="18" t="s">
        <v>60</v>
      </c>
      <c r="G46" s="18" t="s">
        <v>804</v>
      </c>
      <c r="H46" s="21">
        <v>45757</v>
      </c>
      <c r="I46" s="22">
        <v>0.375</v>
      </c>
      <c r="J46" s="18" t="s">
        <v>805</v>
      </c>
      <c r="K46" s="18" t="s">
        <v>56</v>
      </c>
      <c r="L46" s="52">
        <v>150</v>
      </c>
      <c r="M46" s="20"/>
      <c r="N46" s="17" t="s">
        <v>44</v>
      </c>
      <c r="O46" s="18" t="s">
        <v>806</v>
      </c>
      <c r="P46" s="17" t="s">
        <v>807</v>
      </c>
      <c r="Q46" s="52">
        <v>100</v>
      </c>
      <c r="R46" s="18"/>
      <c r="S46" s="17" t="s">
        <v>45</v>
      </c>
      <c r="T46" s="17" t="s">
        <v>44</v>
      </c>
      <c r="U46" s="19">
        <f>Table_5[[#This Row],[VALOR]]-Table_5[[#This Row],[ CUSTO]]</f>
        <v>50</v>
      </c>
      <c r="V46" s="19"/>
      <c r="W46" s="10"/>
      <c r="X46" s="10"/>
      <c r="Y46" s="10"/>
      <c r="Z46" s="10"/>
    </row>
    <row r="47" spans="1:26" ht="25.5" x14ac:dyDescent="0.25">
      <c r="A47" s="10"/>
      <c r="B47" s="20">
        <v>45757</v>
      </c>
      <c r="C47" s="17"/>
      <c r="D47" s="18" t="s">
        <v>731</v>
      </c>
      <c r="E47" s="18" t="s">
        <v>732</v>
      </c>
      <c r="F47" s="18" t="s">
        <v>708</v>
      </c>
      <c r="G47" s="18" t="s">
        <v>895</v>
      </c>
      <c r="H47" s="21">
        <v>45758</v>
      </c>
      <c r="I47" s="22">
        <v>0.5</v>
      </c>
      <c r="J47" s="18" t="s">
        <v>896</v>
      </c>
      <c r="K47" s="18" t="s">
        <v>734</v>
      </c>
      <c r="L47" s="52">
        <v>200</v>
      </c>
      <c r="M47" s="20"/>
      <c r="N47" s="17" t="s">
        <v>44</v>
      </c>
      <c r="O47" s="18" t="s">
        <v>897</v>
      </c>
      <c r="P47" s="17" t="s">
        <v>898</v>
      </c>
      <c r="Q47" s="52">
        <v>70</v>
      </c>
      <c r="R47" s="18"/>
      <c r="S47" s="17" t="s">
        <v>45</v>
      </c>
      <c r="T47" s="17" t="s">
        <v>44</v>
      </c>
      <c r="U47" s="19">
        <f>Table_5[[#This Row],[VALOR]]-Table_5[[#This Row],[ CUSTO]]</f>
        <v>130</v>
      </c>
      <c r="V47" s="19"/>
      <c r="W47" s="10"/>
      <c r="X47" s="10"/>
      <c r="Y47" s="10"/>
      <c r="Z47" s="10"/>
    </row>
    <row r="48" spans="1:26" ht="25.5" x14ac:dyDescent="0.25">
      <c r="A48" s="10"/>
      <c r="B48" s="20">
        <v>45758</v>
      </c>
      <c r="C48" s="17"/>
      <c r="D48" s="18" t="s">
        <v>52</v>
      </c>
      <c r="E48" s="18" t="s">
        <v>53</v>
      </c>
      <c r="F48" s="18" t="s">
        <v>132</v>
      </c>
      <c r="G48" s="18" t="s">
        <v>906</v>
      </c>
      <c r="H48" s="21">
        <v>45758</v>
      </c>
      <c r="I48" s="22">
        <v>0.58333333333333337</v>
      </c>
      <c r="J48" s="18" t="s">
        <v>907</v>
      </c>
      <c r="K48" s="18" t="s">
        <v>908</v>
      </c>
      <c r="L48" s="52">
        <f>300+51.4</f>
        <v>351.4</v>
      </c>
      <c r="M48" s="20" t="s">
        <v>84</v>
      </c>
      <c r="N48" s="17" t="s">
        <v>44</v>
      </c>
      <c r="O48" s="18" t="s">
        <v>909</v>
      </c>
      <c r="P48" s="17" t="s">
        <v>910</v>
      </c>
      <c r="Q48" s="52">
        <f>80+51.4</f>
        <v>131.4</v>
      </c>
      <c r="R48" s="21"/>
      <c r="S48" s="17" t="s">
        <v>45</v>
      </c>
      <c r="T48" s="17" t="s">
        <v>44</v>
      </c>
      <c r="U48" s="19">
        <f>Table_5[[#This Row],[VALOR]]-Table_5[[#This Row],[ CUSTO]]</f>
        <v>219.99999999999997</v>
      </c>
      <c r="V48" s="19"/>
      <c r="W48" s="10"/>
      <c r="X48" s="10"/>
      <c r="Y48" s="10"/>
      <c r="Z48" s="10"/>
    </row>
    <row r="49" spans="1:26" ht="25.5" x14ac:dyDescent="0.25">
      <c r="A49" s="10"/>
      <c r="B49" s="20">
        <v>45748</v>
      </c>
      <c r="C49" s="17"/>
      <c r="D49" s="18" t="s">
        <v>116</v>
      </c>
      <c r="E49" s="18" t="s">
        <v>117</v>
      </c>
      <c r="F49" s="18" t="s">
        <v>780</v>
      </c>
      <c r="G49" s="18" t="s">
        <v>835</v>
      </c>
      <c r="H49" s="21">
        <v>45761</v>
      </c>
      <c r="I49" s="22">
        <v>0.52083333333333337</v>
      </c>
      <c r="J49" s="18" t="s">
        <v>289</v>
      </c>
      <c r="K49" s="18" t="s">
        <v>836</v>
      </c>
      <c r="L49" s="52">
        <v>250</v>
      </c>
      <c r="M49" s="20"/>
      <c r="N49" s="17" t="s">
        <v>44</v>
      </c>
      <c r="O49" s="18" t="s">
        <v>837</v>
      </c>
      <c r="P49" s="17" t="s">
        <v>688</v>
      </c>
      <c r="Q49" s="52">
        <v>80</v>
      </c>
      <c r="R49" s="18" t="s">
        <v>548</v>
      </c>
      <c r="S49" s="17" t="s">
        <v>45</v>
      </c>
      <c r="T49" s="17" t="s">
        <v>44</v>
      </c>
      <c r="U49" s="19">
        <f>Table_5[[#This Row],[VALOR]]-Table_5[[#This Row],[ CUSTO]]</f>
        <v>170</v>
      </c>
      <c r="V49" s="19"/>
      <c r="W49" s="10"/>
      <c r="X49" s="10"/>
      <c r="Y49" s="10"/>
      <c r="Z49" s="10"/>
    </row>
    <row r="50" spans="1:26" ht="25.5" x14ac:dyDescent="0.25">
      <c r="A50" s="10"/>
      <c r="B50" s="20">
        <v>45757</v>
      </c>
      <c r="C50" s="17"/>
      <c r="D50" s="18" t="s">
        <v>137</v>
      </c>
      <c r="E50" s="18" t="s">
        <v>138</v>
      </c>
      <c r="F50" s="18" t="s">
        <v>780</v>
      </c>
      <c r="G50" s="18" t="s">
        <v>899</v>
      </c>
      <c r="H50" s="21">
        <v>45761</v>
      </c>
      <c r="I50" s="22">
        <v>0.375</v>
      </c>
      <c r="J50" s="18" t="s">
        <v>900</v>
      </c>
      <c r="K50" s="18" t="s">
        <v>56</v>
      </c>
      <c r="L50" s="52">
        <v>170</v>
      </c>
      <c r="M50" s="20"/>
      <c r="N50" s="17" t="s">
        <v>44</v>
      </c>
      <c r="O50" s="18" t="s">
        <v>745</v>
      </c>
      <c r="P50" s="17" t="s">
        <v>142</v>
      </c>
      <c r="Q50" s="52">
        <v>70</v>
      </c>
      <c r="R50" s="53">
        <v>45792</v>
      </c>
      <c r="S50" s="17" t="s">
        <v>45</v>
      </c>
      <c r="T50" s="17" t="s">
        <v>44</v>
      </c>
      <c r="U50" s="19">
        <f>Table_5[[#This Row],[VALOR]]-Table_5[[#This Row],[ CUSTO]]</f>
        <v>100</v>
      </c>
      <c r="V50" s="19"/>
      <c r="W50" s="10"/>
      <c r="X50" s="10"/>
      <c r="Y50" s="10"/>
      <c r="Z50" s="10"/>
    </row>
    <row r="51" spans="1:26" ht="25.5" x14ac:dyDescent="0.25">
      <c r="A51" s="10"/>
      <c r="B51" s="20">
        <v>45757</v>
      </c>
      <c r="C51" s="17"/>
      <c r="D51" s="18" t="s">
        <v>137</v>
      </c>
      <c r="E51" s="18" t="s">
        <v>138</v>
      </c>
      <c r="F51" s="18" t="s">
        <v>780</v>
      </c>
      <c r="G51" s="18" t="s">
        <v>901</v>
      </c>
      <c r="H51" s="21">
        <v>45761</v>
      </c>
      <c r="I51" s="22">
        <v>0.40625</v>
      </c>
      <c r="J51" s="18" t="s">
        <v>187</v>
      </c>
      <c r="K51" s="18" t="s">
        <v>902</v>
      </c>
      <c r="L51" s="52">
        <v>200</v>
      </c>
      <c r="M51" s="20"/>
      <c r="N51" s="17" t="s">
        <v>44</v>
      </c>
      <c r="O51" s="18" t="s">
        <v>903</v>
      </c>
      <c r="P51" s="17" t="s">
        <v>904</v>
      </c>
      <c r="Q51" s="52">
        <v>70</v>
      </c>
      <c r="R51" s="18" t="s">
        <v>548</v>
      </c>
      <c r="S51" s="17" t="s">
        <v>45</v>
      </c>
      <c r="T51" s="17" t="s">
        <v>44</v>
      </c>
      <c r="U51" s="19">
        <f>Table_5[[#This Row],[VALOR]]-Table_5[[#This Row],[ CUSTO]]</f>
        <v>130</v>
      </c>
      <c r="V51" s="19"/>
      <c r="W51" s="10"/>
      <c r="X51" s="10"/>
      <c r="Y51" s="10"/>
      <c r="Z51" s="10"/>
    </row>
    <row r="52" spans="1:26" ht="25.5" x14ac:dyDescent="0.25">
      <c r="A52" s="10"/>
      <c r="B52" s="20">
        <v>45757</v>
      </c>
      <c r="C52" s="17"/>
      <c r="D52" s="18" t="s">
        <v>137</v>
      </c>
      <c r="E52" s="18" t="s">
        <v>138</v>
      </c>
      <c r="F52" s="18" t="s">
        <v>780</v>
      </c>
      <c r="G52" s="18" t="s">
        <v>905</v>
      </c>
      <c r="H52" s="21">
        <v>45761</v>
      </c>
      <c r="I52" s="22">
        <v>0.58333333333333337</v>
      </c>
      <c r="J52" s="18" t="s">
        <v>187</v>
      </c>
      <c r="K52" s="18" t="s">
        <v>861</v>
      </c>
      <c r="L52" s="52">
        <v>170</v>
      </c>
      <c r="M52" s="20"/>
      <c r="N52" s="17" t="s">
        <v>44</v>
      </c>
      <c r="O52" s="18" t="s">
        <v>862</v>
      </c>
      <c r="P52" s="17" t="s">
        <v>863</v>
      </c>
      <c r="Q52" s="52">
        <v>70</v>
      </c>
      <c r="R52" s="18"/>
      <c r="S52" s="17" t="s">
        <v>45</v>
      </c>
      <c r="T52" s="17" t="s">
        <v>44</v>
      </c>
      <c r="U52" s="19">
        <f>Table_5[[#This Row],[VALOR]]-Table_5[[#This Row],[ CUSTO]]</f>
        <v>100</v>
      </c>
      <c r="V52" s="19"/>
      <c r="W52" s="10"/>
      <c r="X52" s="10"/>
      <c r="Y52" s="10"/>
      <c r="Z52" s="10"/>
    </row>
    <row r="53" spans="1:26" ht="25.5" x14ac:dyDescent="0.25">
      <c r="A53" s="10"/>
      <c r="B53" s="20">
        <v>45758</v>
      </c>
      <c r="C53" s="17"/>
      <c r="D53" s="18" t="s">
        <v>627</v>
      </c>
      <c r="E53" s="18" t="s">
        <v>628</v>
      </c>
      <c r="F53" s="18" t="s">
        <v>780</v>
      </c>
      <c r="G53" s="18" t="s">
        <v>911</v>
      </c>
      <c r="H53" s="21">
        <v>45761</v>
      </c>
      <c r="I53" s="22">
        <v>0.67708333333333337</v>
      </c>
      <c r="J53" s="18" t="s">
        <v>912</v>
      </c>
      <c r="K53" s="18" t="s">
        <v>56</v>
      </c>
      <c r="L53" s="52">
        <v>200</v>
      </c>
      <c r="M53" s="20" t="s">
        <v>84</v>
      </c>
      <c r="N53" s="17" t="s">
        <v>44</v>
      </c>
      <c r="O53" s="18" t="s">
        <v>70</v>
      </c>
      <c r="P53" s="17" t="s">
        <v>71</v>
      </c>
      <c r="Q53" s="52">
        <v>70</v>
      </c>
      <c r="R53" s="21"/>
      <c r="S53" s="17" t="s">
        <v>45</v>
      </c>
      <c r="T53" s="17" t="s">
        <v>44</v>
      </c>
      <c r="U53" s="19">
        <f>Table_5[[#This Row],[VALOR]]-Table_5[[#This Row],[ CUSTO]]</f>
        <v>130</v>
      </c>
      <c r="V53" s="19"/>
      <c r="W53" s="10"/>
      <c r="X53" s="10"/>
      <c r="Y53" s="10"/>
      <c r="Z53" s="10"/>
    </row>
    <row r="54" spans="1:26" ht="25.5" x14ac:dyDescent="0.25">
      <c r="A54" s="10"/>
      <c r="B54" s="20">
        <v>45761</v>
      </c>
      <c r="C54" s="17"/>
      <c r="D54" s="18" t="s">
        <v>916</v>
      </c>
      <c r="E54" s="18" t="s">
        <v>917</v>
      </c>
      <c r="F54" s="18" t="s">
        <v>418</v>
      </c>
      <c r="G54" s="21" t="s">
        <v>918</v>
      </c>
      <c r="H54" s="21">
        <v>45761</v>
      </c>
      <c r="I54" s="22">
        <v>0.6875</v>
      </c>
      <c r="J54" s="18" t="s">
        <v>919</v>
      </c>
      <c r="K54" s="44" t="s">
        <v>56</v>
      </c>
      <c r="L54" s="52">
        <v>120</v>
      </c>
      <c r="M54" s="17"/>
      <c r="N54" s="17" t="s">
        <v>44</v>
      </c>
      <c r="O54" s="17" t="s">
        <v>378</v>
      </c>
      <c r="P54" s="19" t="s">
        <v>379</v>
      </c>
      <c r="Q54" s="54">
        <v>50</v>
      </c>
      <c r="R54" s="21"/>
      <c r="S54" s="17" t="s">
        <v>45</v>
      </c>
      <c r="T54" s="17" t="s">
        <v>44</v>
      </c>
      <c r="U54" s="19">
        <f>Table_5[[#This Row],[VALOR]]-Table_5[[#This Row],[ CUSTO]]</f>
        <v>70</v>
      </c>
      <c r="V54" s="19"/>
      <c r="W54" s="10"/>
      <c r="X54" s="10"/>
      <c r="Y54" s="10"/>
      <c r="Z54" s="10"/>
    </row>
    <row r="55" spans="1:26" ht="25.5" x14ac:dyDescent="0.25">
      <c r="A55" s="10"/>
      <c r="B55" s="20">
        <v>45751</v>
      </c>
      <c r="C55" s="17"/>
      <c r="D55" s="18" t="s">
        <v>881</v>
      </c>
      <c r="E55" s="18" t="s">
        <v>164</v>
      </c>
      <c r="F55" s="18" t="s">
        <v>418</v>
      </c>
      <c r="G55" s="18"/>
      <c r="H55" s="21">
        <v>45762</v>
      </c>
      <c r="I55" s="22">
        <v>0.63541666666666663</v>
      </c>
      <c r="J55" s="18" t="s">
        <v>882</v>
      </c>
      <c r="K55" s="18" t="s">
        <v>249</v>
      </c>
      <c r="L55" s="52">
        <v>120</v>
      </c>
      <c r="M55" s="20"/>
      <c r="N55" s="17" t="s">
        <v>44</v>
      </c>
      <c r="O55" s="18" t="s">
        <v>883</v>
      </c>
      <c r="P55" s="17" t="s">
        <v>884</v>
      </c>
      <c r="Q55" s="52">
        <v>50</v>
      </c>
      <c r="R55" s="18" t="s">
        <v>548</v>
      </c>
      <c r="S55" s="17" t="s">
        <v>45</v>
      </c>
      <c r="T55" s="17" t="s">
        <v>44</v>
      </c>
      <c r="U55" s="19">
        <f>Table_5[[#This Row],[VALOR]]-Table_5[[#This Row],[ CUSTO]]</f>
        <v>70</v>
      </c>
      <c r="V55" s="19"/>
      <c r="W55" s="10"/>
      <c r="X55" s="10"/>
      <c r="Y55" s="10"/>
      <c r="Z55" s="10"/>
    </row>
    <row r="56" spans="1:26" ht="25.5" x14ac:dyDescent="0.25">
      <c r="A56" s="10"/>
      <c r="B56" s="20">
        <v>45756</v>
      </c>
      <c r="C56" s="17"/>
      <c r="D56" s="18" t="s">
        <v>401</v>
      </c>
      <c r="E56" s="18" t="s">
        <v>402</v>
      </c>
      <c r="F56" s="18" t="s">
        <v>60</v>
      </c>
      <c r="G56" s="18" t="s">
        <v>892</v>
      </c>
      <c r="H56" s="21">
        <v>45762</v>
      </c>
      <c r="I56" s="22">
        <v>0.4375</v>
      </c>
      <c r="J56" s="18" t="s">
        <v>558</v>
      </c>
      <c r="K56" s="18" t="s">
        <v>196</v>
      </c>
      <c r="L56" s="52">
        <v>500</v>
      </c>
      <c r="M56" s="20"/>
      <c r="N56" s="17" t="s">
        <v>44</v>
      </c>
      <c r="O56" s="18" t="s">
        <v>893</v>
      </c>
      <c r="P56" s="17" t="s">
        <v>894</v>
      </c>
      <c r="Q56" s="52">
        <v>120</v>
      </c>
      <c r="R56" s="18"/>
      <c r="S56" s="17" t="s">
        <v>45</v>
      </c>
      <c r="T56" s="17" t="s">
        <v>44</v>
      </c>
      <c r="U56" s="19">
        <f>Table_5[[#This Row],[VALOR]]-Table_5[[#This Row],[ CUSTO]]</f>
        <v>380</v>
      </c>
      <c r="V56" s="19"/>
      <c r="W56" s="10"/>
      <c r="X56" s="10"/>
      <c r="Y56" s="10"/>
      <c r="Z56" s="10"/>
    </row>
    <row r="57" spans="1:26" ht="25.5" x14ac:dyDescent="0.25">
      <c r="A57" s="10"/>
      <c r="B57" s="20">
        <v>45762</v>
      </c>
      <c r="C57" s="17"/>
      <c r="D57" s="18" t="s">
        <v>52</v>
      </c>
      <c r="E57" s="18" t="s">
        <v>53</v>
      </c>
      <c r="F57" s="18" t="s">
        <v>132</v>
      </c>
      <c r="G57" s="21" t="s">
        <v>922</v>
      </c>
      <c r="H57" s="21">
        <v>45763</v>
      </c>
      <c r="I57" s="22">
        <v>0.41666666666666669</v>
      </c>
      <c r="J57" s="18" t="s">
        <v>387</v>
      </c>
      <c r="K57" s="18" t="s">
        <v>56</v>
      </c>
      <c r="L57" s="52">
        <f>300+40.4</f>
        <v>340.4</v>
      </c>
      <c r="M57" s="20"/>
      <c r="N57" s="17" t="s">
        <v>44</v>
      </c>
      <c r="O57" s="18" t="s">
        <v>265</v>
      </c>
      <c r="P57" s="17" t="s">
        <v>266</v>
      </c>
      <c r="Q57" s="54">
        <f>50+40.4</f>
        <v>90.4</v>
      </c>
      <c r="R57" s="21"/>
      <c r="S57" s="17" t="s">
        <v>45</v>
      </c>
      <c r="T57" s="17" t="s">
        <v>44</v>
      </c>
      <c r="U57" s="19">
        <f>Table_5[[#This Row],[VALOR]]-Table_5[[#This Row],[ CUSTO]]</f>
        <v>249.99999999999997</v>
      </c>
      <c r="V57" s="19"/>
      <c r="W57" s="10"/>
      <c r="X57" s="10"/>
      <c r="Y57" s="10"/>
      <c r="Z57" s="10"/>
    </row>
    <row r="58" spans="1:26" ht="25.5" x14ac:dyDescent="0.25">
      <c r="A58" s="10"/>
      <c r="B58" s="20">
        <v>45763</v>
      </c>
      <c r="C58" s="17"/>
      <c r="D58" s="18" t="s">
        <v>52</v>
      </c>
      <c r="E58" s="18" t="s">
        <v>53</v>
      </c>
      <c r="F58" s="18" t="s">
        <v>132</v>
      </c>
      <c r="G58" s="21" t="s">
        <v>928</v>
      </c>
      <c r="H58" s="21">
        <v>45763</v>
      </c>
      <c r="I58" s="22">
        <v>0.58333333333333337</v>
      </c>
      <c r="J58" s="18" t="s">
        <v>929</v>
      </c>
      <c r="K58" s="44" t="s">
        <v>930</v>
      </c>
      <c r="L58" s="52">
        <f>500+123.84</f>
        <v>623.84</v>
      </c>
      <c r="M58" s="17"/>
      <c r="N58" s="17" t="s">
        <v>44</v>
      </c>
      <c r="O58" s="18" t="s">
        <v>931</v>
      </c>
      <c r="P58" s="19" t="s">
        <v>932</v>
      </c>
      <c r="Q58" s="54">
        <f>150+123.84</f>
        <v>273.84000000000003</v>
      </c>
      <c r="R58" s="21"/>
      <c r="S58" s="17" t="s">
        <v>45</v>
      </c>
      <c r="T58" s="17" t="s">
        <v>44</v>
      </c>
      <c r="U58" s="19">
        <f>Table_5[[#This Row],[VALOR]]-Table_5[[#This Row],[ CUSTO]]</f>
        <v>350</v>
      </c>
      <c r="V58" s="19"/>
      <c r="W58" s="10"/>
      <c r="X58" s="10"/>
      <c r="Y58" s="10"/>
      <c r="Z58" s="10"/>
    </row>
    <row r="59" spans="1:26" x14ac:dyDescent="0.25">
      <c r="A59" s="10"/>
      <c r="B59" s="20">
        <v>45761</v>
      </c>
      <c r="C59" s="17"/>
      <c r="D59" s="18" t="s">
        <v>52</v>
      </c>
      <c r="E59" s="18" t="s">
        <v>53</v>
      </c>
      <c r="F59" s="18" t="s">
        <v>132</v>
      </c>
      <c r="G59" s="18" t="s">
        <v>920</v>
      </c>
      <c r="H59" s="21">
        <v>45764</v>
      </c>
      <c r="I59" s="22">
        <v>0.33333333333333331</v>
      </c>
      <c r="J59" s="18" t="s">
        <v>387</v>
      </c>
      <c r="K59" s="18" t="s">
        <v>56</v>
      </c>
      <c r="L59" s="52">
        <f>300+40.4</f>
        <v>340.4</v>
      </c>
      <c r="M59" s="20"/>
      <c r="N59" s="17" t="s">
        <v>44</v>
      </c>
      <c r="O59" s="18" t="s">
        <v>265</v>
      </c>
      <c r="P59" s="17" t="s">
        <v>266</v>
      </c>
      <c r="Q59" s="52">
        <f>50+40.4</f>
        <v>90.4</v>
      </c>
      <c r="R59" s="21"/>
      <c r="S59" s="17" t="s">
        <v>45</v>
      </c>
      <c r="T59" s="17" t="s">
        <v>44</v>
      </c>
      <c r="U59" s="19">
        <f>Table_5[[#This Row],[VALOR]]-Table_5[[#This Row],[ CUSTO]]</f>
        <v>249.99999999999997</v>
      </c>
      <c r="V59" s="19"/>
      <c r="W59" s="10"/>
      <c r="X59" s="10"/>
      <c r="Y59" s="10"/>
      <c r="Z59" s="10"/>
    </row>
    <row r="60" spans="1:26" ht="25.5" x14ac:dyDescent="0.25">
      <c r="A60" s="10"/>
      <c r="B60" s="20">
        <v>45761</v>
      </c>
      <c r="C60" s="17"/>
      <c r="D60" s="18" t="s">
        <v>52</v>
      </c>
      <c r="E60" s="18" t="s">
        <v>53</v>
      </c>
      <c r="F60" s="18" t="s">
        <v>132</v>
      </c>
      <c r="G60" s="18" t="s">
        <v>921</v>
      </c>
      <c r="H60" s="21">
        <v>45764</v>
      </c>
      <c r="I60" s="22">
        <v>0.5</v>
      </c>
      <c r="J60" s="18" t="s">
        <v>587</v>
      </c>
      <c r="K60" s="18" t="s">
        <v>249</v>
      </c>
      <c r="L60" s="19">
        <v>300</v>
      </c>
      <c r="M60" s="20"/>
      <c r="N60" s="17" t="s">
        <v>44</v>
      </c>
      <c r="O60" s="18" t="s">
        <v>742</v>
      </c>
      <c r="P60" s="17" t="s">
        <v>743</v>
      </c>
      <c r="Q60" s="19">
        <v>60</v>
      </c>
      <c r="R60" s="21"/>
      <c r="S60" s="17" t="s">
        <v>45</v>
      </c>
      <c r="T60" s="17" t="s">
        <v>44</v>
      </c>
      <c r="U60" s="19">
        <f>Table_5[[#This Row],[VALOR]]-Table_5[[#This Row],[ CUSTO]]</f>
        <v>240</v>
      </c>
      <c r="V60" s="19"/>
      <c r="W60" s="10"/>
      <c r="X60" s="10"/>
      <c r="Y60" s="10"/>
      <c r="Z60" s="10"/>
    </row>
    <row r="61" spans="1:26" ht="25.5" x14ac:dyDescent="0.25">
      <c r="A61" s="10"/>
      <c r="B61" s="20">
        <v>45762</v>
      </c>
      <c r="C61" s="17"/>
      <c r="D61" s="18" t="s">
        <v>52</v>
      </c>
      <c r="E61" s="18" t="s">
        <v>53</v>
      </c>
      <c r="F61" s="18" t="s">
        <v>132</v>
      </c>
      <c r="G61" s="21" t="s">
        <v>923</v>
      </c>
      <c r="H61" s="21">
        <v>45764</v>
      </c>
      <c r="I61" s="22">
        <v>0.375</v>
      </c>
      <c r="J61" s="18" t="s">
        <v>530</v>
      </c>
      <c r="K61" s="44" t="s">
        <v>206</v>
      </c>
      <c r="L61" s="52">
        <f>300+100.5+5</f>
        <v>405.5</v>
      </c>
      <c r="M61" s="17"/>
      <c r="N61" s="17" t="s">
        <v>44</v>
      </c>
      <c r="O61" s="18" t="s">
        <v>531</v>
      </c>
      <c r="P61" s="17" t="s">
        <v>532</v>
      </c>
      <c r="Q61" s="54">
        <f>80+100.5+5</f>
        <v>185.5</v>
      </c>
      <c r="R61" s="21"/>
      <c r="S61" s="17" t="s">
        <v>45</v>
      </c>
      <c r="T61" s="17" t="s">
        <v>44</v>
      </c>
      <c r="U61" s="19">
        <f>Table_5[[#This Row],[VALOR]]-Table_5[[#This Row],[ CUSTO]]</f>
        <v>220</v>
      </c>
      <c r="V61" s="19"/>
      <c r="W61" s="10"/>
      <c r="X61" s="10"/>
      <c r="Y61" s="10"/>
      <c r="Z61" s="10"/>
    </row>
    <row r="62" spans="1:26" ht="25.5" x14ac:dyDescent="0.25">
      <c r="A62" s="10"/>
      <c r="B62" s="20">
        <v>45762</v>
      </c>
      <c r="C62" s="17"/>
      <c r="D62" s="18" t="s">
        <v>52</v>
      </c>
      <c r="E62" s="18" t="s">
        <v>53</v>
      </c>
      <c r="F62" s="18" t="s">
        <v>132</v>
      </c>
      <c r="G62" s="21" t="s">
        <v>924</v>
      </c>
      <c r="H62" s="21">
        <v>45764</v>
      </c>
      <c r="I62" s="22">
        <v>0.54166666666666663</v>
      </c>
      <c r="J62" s="18" t="s">
        <v>587</v>
      </c>
      <c r="K62" s="18" t="s">
        <v>249</v>
      </c>
      <c r="L62" s="19">
        <f>300+41.6</f>
        <v>341.6</v>
      </c>
      <c r="M62" s="20"/>
      <c r="N62" s="17" t="s">
        <v>44</v>
      </c>
      <c r="O62" s="18" t="s">
        <v>742</v>
      </c>
      <c r="P62" s="17" t="s">
        <v>743</v>
      </c>
      <c r="Q62" s="19">
        <f>40+41.6</f>
        <v>81.599999999999994</v>
      </c>
      <c r="R62" s="21"/>
      <c r="S62" s="17" t="s">
        <v>45</v>
      </c>
      <c r="T62" s="17" t="s">
        <v>44</v>
      </c>
      <c r="U62" s="19">
        <f>Table_5[[#This Row],[VALOR]]-Table_5[[#This Row],[ CUSTO]]</f>
        <v>260</v>
      </c>
      <c r="V62" s="19"/>
      <c r="W62" s="10"/>
      <c r="X62" s="10"/>
      <c r="Y62" s="10"/>
      <c r="Z62" s="10"/>
    </row>
    <row r="63" spans="1:26" ht="63.75" x14ac:dyDescent="0.25">
      <c r="A63" s="10"/>
      <c r="B63" s="20">
        <v>45762</v>
      </c>
      <c r="C63" s="17"/>
      <c r="D63" s="18" t="s">
        <v>52</v>
      </c>
      <c r="E63" s="18" t="s">
        <v>53</v>
      </c>
      <c r="F63" s="18" t="s">
        <v>132</v>
      </c>
      <c r="G63" s="21" t="s">
        <v>925</v>
      </c>
      <c r="H63" s="21">
        <v>45764</v>
      </c>
      <c r="I63" s="22">
        <v>0.41666666666666669</v>
      </c>
      <c r="J63" s="18" t="s">
        <v>926</v>
      </c>
      <c r="K63" s="44" t="s">
        <v>857</v>
      </c>
      <c r="L63" s="52">
        <f>300+84.9</f>
        <v>384.9</v>
      </c>
      <c r="M63" s="20"/>
      <c r="N63" s="17" t="s">
        <v>44</v>
      </c>
      <c r="O63" s="18" t="s">
        <v>890</v>
      </c>
      <c r="P63" s="17" t="s">
        <v>891</v>
      </c>
      <c r="Q63" s="54">
        <f>60+84.9</f>
        <v>144.9</v>
      </c>
      <c r="R63" s="21"/>
      <c r="S63" s="17" t="s">
        <v>45</v>
      </c>
      <c r="T63" s="17" t="s">
        <v>44</v>
      </c>
      <c r="U63" s="19">
        <f>Table_5[[#This Row],[VALOR]]-Table_5[[#This Row],[ CUSTO]]</f>
        <v>239.99999999999997</v>
      </c>
      <c r="V63" s="10"/>
      <c r="W63" s="10"/>
      <c r="X63" s="10"/>
      <c r="Y63" s="10"/>
      <c r="Z63" s="10"/>
    </row>
    <row r="64" spans="1:26" ht="38.25" x14ac:dyDescent="0.25">
      <c r="A64" s="10"/>
      <c r="B64" s="20">
        <v>45764</v>
      </c>
      <c r="C64" s="17"/>
      <c r="D64" s="18" t="s">
        <v>941</v>
      </c>
      <c r="E64" s="18" t="s">
        <v>942</v>
      </c>
      <c r="F64" s="18" t="s">
        <v>943</v>
      </c>
      <c r="G64" s="21" t="s">
        <v>944</v>
      </c>
      <c r="H64" s="21">
        <v>45764</v>
      </c>
      <c r="I64" s="22"/>
      <c r="J64" s="18" t="s">
        <v>945</v>
      </c>
      <c r="K64" s="44" t="s">
        <v>908</v>
      </c>
      <c r="L64" s="52">
        <f>250+95.39</f>
        <v>345.39</v>
      </c>
      <c r="M64" s="17"/>
      <c r="N64" s="17" t="s">
        <v>44</v>
      </c>
      <c r="O64" s="17" t="s">
        <v>946</v>
      </c>
      <c r="P64" s="19" t="s">
        <v>910</v>
      </c>
      <c r="Q64" s="54">
        <f>95.39</f>
        <v>95.39</v>
      </c>
      <c r="R64" s="21"/>
      <c r="S64" s="17" t="s">
        <v>45</v>
      </c>
      <c r="T64" s="17" t="s">
        <v>44</v>
      </c>
      <c r="U64" s="19">
        <f>Table_5[[#This Row],[VALOR]]-Table_5[[#This Row],[ CUSTO]]</f>
        <v>250</v>
      </c>
      <c r="V64" s="10"/>
      <c r="W64" s="10"/>
      <c r="X64" s="10"/>
      <c r="Y64" s="10"/>
      <c r="Z64" s="10"/>
    </row>
    <row r="65" spans="1:26" ht="38.25" x14ac:dyDescent="0.25">
      <c r="A65" s="10"/>
      <c r="B65" s="20">
        <v>45764</v>
      </c>
      <c r="C65" s="17"/>
      <c r="D65" s="18" t="s">
        <v>941</v>
      </c>
      <c r="E65" s="18" t="s">
        <v>942</v>
      </c>
      <c r="F65" s="18" t="s">
        <v>943</v>
      </c>
      <c r="G65" s="21" t="s">
        <v>947</v>
      </c>
      <c r="H65" s="21">
        <v>45764</v>
      </c>
      <c r="I65" s="22"/>
      <c r="J65" s="18" t="s">
        <v>948</v>
      </c>
      <c r="K65" s="44" t="s">
        <v>949</v>
      </c>
      <c r="L65" s="52">
        <f>382.8</f>
        <v>382.8</v>
      </c>
      <c r="M65" s="17"/>
      <c r="N65" s="17" t="s">
        <v>44</v>
      </c>
      <c r="O65" s="17"/>
      <c r="P65" s="19"/>
      <c r="Q65" s="54">
        <v>52.8</v>
      </c>
      <c r="R65" s="21"/>
      <c r="S65" s="17" t="s">
        <v>45</v>
      </c>
      <c r="T65" s="17" t="s">
        <v>44</v>
      </c>
      <c r="U65" s="19">
        <f>Table_5[[#This Row],[VALOR]]-Table_5[[#This Row],[ CUSTO]]</f>
        <v>330</v>
      </c>
      <c r="V65" s="10"/>
      <c r="W65" s="10"/>
      <c r="X65" s="10"/>
      <c r="Y65" s="10"/>
      <c r="Z65" s="10"/>
    </row>
    <row r="66" spans="1:26" ht="25.5" x14ac:dyDescent="0.25">
      <c r="A66" s="10"/>
      <c r="B66" s="20">
        <v>45730</v>
      </c>
      <c r="C66" s="17"/>
      <c r="D66" s="18" t="s">
        <v>704</v>
      </c>
      <c r="E66" s="18" t="s">
        <v>705</v>
      </c>
      <c r="F66" s="18" t="s">
        <v>780</v>
      </c>
      <c r="G66" s="18" t="s">
        <v>781</v>
      </c>
      <c r="H66" s="21">
        <v>45769</v>
      </c>
      <c r="I66" s="22">
        <v>0.4513888888888889</v>
      </c>
      <c r="J66" s="18" t="s">
        <v>524</v>
      </c>
      <c r="K66" s="18" t="s">
        <v>113</v>
      </c>
      <c r="L66" s="52">
        <v>300</v>
      </c>
      <c r="M66" s="20" t="s">
        <v>84</v>
      </c>
      <c r="N66" s="17" t="s">
        <v>44</v>
      </c>
      <c r="O66" s="18" t="s">
        <v>224</v>
      </c>
      <c r="P66" s="17" t="s">
        <v>225</v>
      </c>
      <c r="Q66" s="52">
        <v>150</v>
      </c>
      <c r="R66" s="18" t="s">
        <v>84</v>
      </c>
      <c r="S66" s="17" t="s">
        <v>45</v>
      </c>
      <c r="T66" s="17" t="s">
        <v>44</v>
      </c>
      <c r="U66" s="19">
        <f>Table_5[[#This Row],[VALOR]]-Table_5[[#This Row],[ CUSTO]]</f>
        <v>150</v>
      </c>
      <c r="V66" s="10"/>
      <c r="W66" s="10"/>
      <c r="X66" s="10"/>
      <c r="Y66" s="10"/>
      <c r="Z66" s="10"/>
    </row>
    <row r="67" spans="1:26" ht="25.5" x14ac:dyDescent="0.25">
      <c r="A67" s="10"/>
      <c r="B67" s="20">
        <v>45740</v>
      </c>
      <c r="C67" s="17"/>
      <c r="D67" s="18" t="s">
        <v>123</v>
      </c>
      <c r="E67" s="18" t="s">
        <v>124</v>
      </c>
      <c r="F67" s="18" t="s">
        <v>92</v>
      </c>
      <c r="G67" s="18"/>
      <c r="H67" s="21">
        <v>45769</v>
      </c>
      <c r="I67" s="22">
        <v>0.35416666666666669</v>
      </c>
      <c r="J67" s="18" t="s">
        <v>187</v>
      </c>
      <c r="K67" s="18" t="s">
        <v>785</v>
      </c>
      <c r="L67" s="52">
        <v>200</v>
      </c>
      <c r="M67" s="20"/>
      <c r="N67" s="17" t="s">
        <v>44</v>
      </c>
      <c r="O67" s="18" t="s">
        <v>786</v>
      </c>
      <c r="P67" s="17" t="s">
        <v>787</v>
      </c>
      <c r="Q67" s="52">
        <v>70</v>
      </c>
      <c r="R67" s="20"/>
      <c r="S67" s="17" t="s">
        <v>45</v>
      </c>
      <c r="T67" s="17" t="s">
        <v>44</v>
      </c>
      <c r="U67" s="19">
        <f>Table_5[[#This Row],[VALOR]]-Table_5[[#This Row],[ CUSTO]]</f>
        <v>130</v>
      </c>
      <c r="V67" s="10"/>
      <c r="W67" s="10"/>
      <c r="X67" s="10"/>
      <c r="Y67" s="10"/>
      <c r="Z67" s="10"/>
    </row>
    <row r="68" spans="1:26" ht="25.5" x14ac:dyDescent="0.25">
      <c r="A68" s="10"/>
      <c r="B68" s="20">
        <v>45758</v>
      </c>
      <c r="C68" s="17"/>
      <c r="D68" s="18" t="s">
        <v>913</v>
      </c>
      <c r="E68" s="18" t="s">
        <v>773</v>
      </c>
      <c r="F68" s="18" t="s">
        <v>418</v>
      </c>
      <c r="G68" s="18" t="s">
        <v>914</v>
      </c>
      <c r="H68" s="21">
        <v>45769</v>
      </c>
      <c r="I68" s="22">
        <v>0.5625</v>
      </c>
      <c r="J68" s="18" t="s">
        <v>915</v>
      </c>
      <c r="K68" s="18" t="s">
        <v>56</v>
      </c>
      <c r="L68" s="52">
        <v>120</v>
      </c>
      <c r="M68" s="17"/>
      <c r="N68" s="17" t="s">
        <v>44</v>
      </c>
      <c r="O68" s="18" t="s">
        <v>70</v>
      </c>
      <c r="P68" s="17" t="s">
        <v>71</v>
      </c>
      <c r="Q68" s="54">
        <v>50</v>
      </c>
      <c r="R68" s="18"/>
      <c r="S68" s="17" t="s">
        <v>45</v>
      </c>
      <c r="T68" s="17" t="s">
        <v>44</v>
      </c>
      <c r="U68" s="19">
        <f>Table_5[[#This Row],[VALOR]]-Table_5[[#This Row],[ CUSTO]]</f>
        <v>70</v>
      </c>
      <c r="V68" s="10"/>
      <c r="W68" s="10"/>
      <c r="X68" s="10"/>
      <c r="Y68" s="10"/>
      <c r="Z68" s="10"/>
    </row>
    <row r="69" spans="1:26" ht="25.5" x14ac:dyDescent="0.25">
      <c r="A69" s="10"/>
      <c r="B69" s="20">
        <v>45762</v>
      </c>
      <c r="C69" s="17"/>
      <c r="D69" s="18" t="s">
        <v>704</v>
      </c>
      <c r="E69" s="18" t="s">
        <v>705</v>
      </c>
      <c r="F69" s="18" t="s">
        <v>780</v>
      </c>
      <c r="G69" s="18" t="s">
        <v>927</v>
      </c>
      <c r="H69" s="21">
        <v>45769</v>
      </c>
      <c r="I69" s="22">
        <v>0.39583333333333331</v>
      </c>
      <c r="J69" s="18" t="s">
        <v>524</v>
      </c>
      <c r="K69" s="18" t="s">
        <v>316</v>
      </c>
      <c r="L69" s="52">
        <v>300</v>
      </c>
      <c r="M69" s="20" t="s">
        <v>84</v>
      </c>
      <c r="N69" s="17" t="s">
        <v>44</v>
      </c>
      <c r="O69" s="18" t="s">
        <v>224</v>
      </c>
      <c r="P69" s="17" t="s">
        <v>225</v>
      </c>
      <c r="Q69" s="52">
        <v>150</v>
      </c>
      <c r="R69" s="18" t="s">
        <v>84</v>
      </c>
      <c r="S69" s="17" t="s">
        <v>45</v>
      </c>
      <c r="T69" s="17" t="s">
        <v>44</v>
      </c>
      <c r="U69" s="19">
        <f>Table_5[[#This Row],[VALOR]]-Table_5[[#This Row],[ CUSTO]]</f>
        <v>150</v>
      </c>
      <c r="V69" s="10"/>
      <c r="W69" s="10"/>
      <c r="X69" s="10"/>
      <c r="Y69" s="10"/>
      <c r="Z69" s="10"/>
    </row>
    <row r="70" spans="1:26" x14ac:dyDescent="0.25">
      <c r="A70" s="10"/>
      <c r="B70" s="20">
        <v>45764</v>
      </c>
      <c r="C70" s="17"/>
      <c r="D70" s="18" t="s">
        <v>52</v>
      </c>
      <c r="E70" s="18" t="s">
        <v>53</v>
      </c>
      <c r="F70" s="18" t="s">
        <v>132</v>
      </c>
      <c r="G70" s="21"/>
      <c r="H70" s="21">
        <v>45769</v>
      </c>
      <c r="I70" s="22">
        <v>0.45833333333333331</v>
      </c>
      <c r="J70" s="18" t="s">
        <v>387</v>
      </c>
      <c r="K70" s="18" t="s">
        <v>56</v>
      </c>
      <c r="L70" s="52">
        <v>300</v>
      </c>
      <c r="M70" s="20"/>
      <c r="N70" s="17" t="s">
        <v>44</v>
      </c>
      <c r="O70" s="18" t="s">
        <v>265</v>
      </c>
      <c r="P70" s="17" t="s">
        <v>266</v>
      </c>
      <c r="Q70" s="52">
        <v>50</v>
      </c>
      <c r="R70" s="21"/>
      <c r="S70" s="17" t="s">
        <v>45</v>
      </c>
      <c r="T70" s="17" t="s">
        <v>44</v>
      </c>
      <c r="U70" s="19">
        <f>Table_5[[#This Row],[VALOR]]-Table_5[[#This Row],[ CUSTO]]</f>
        <v>250</v>
      </c>
      <c r="V70" s="10"/>
      <c r="W70" s="10"/>
      <c r="X70" s="10"/>
      <c r="Y70" s="10"/>
      <c r="Z70" s="10"/>
    </row>
    <row r="71" spans="1:26" ht="25.5" x14ac:dyDescent="0.25">
      <c r="A71" s="10"/>
      <c r="B71" s="20">
        <v>45764</v>
      </c>
      <c r="C71" s="17"/>
      <c r="D71" s="18" t="s">
        <v>808</v>
      </c>
      <c r="E71" s="18" t="s">
        <v>809</v>
      </c>
      <c r="F71" s="18" t="s">
        <v>60</v>
      </c>
      <c r="G71" s="21" t="s">
        <v>950</v>
      </c>
      <c r="H71" s="21">
        <v>45769</v>
      </c>
      <c r="I71" s="22">
        <v>0.40972222222222221</v>
      </c>
      <c r="J71" s="18" t="s">
        <v>259</v>
      </c>
      <c r="K71" s="44" t="s">
        <v>260</v>
      </c>
      <c r="L71" s="52">
        <v>200</v>
      </c>
      <c r="M71" s="17"/>
      <c r="N71" s="17" t="s">
        <v>44</v>
      </c>
      <c r="O71" s="17" t="s">
        <v>951</v>
      </c>
      <c r="P71" s="19" t="s">
        <v>952</v>
      </c>
      <c r="Q71" s="54">
        <v>70</v>
      </c>
      <c r="R71" s="21"/>
      <c r="S71" s="17" t="s">
        <v>45</v>
      </c>
      <c r="T71" s="17" t="s">
        <v>44</v>
      </c>
      <c r="U71" s="19">
        <f>Table_5[[#This Row],[VALOR]]-Table_5[[#This Row],[ CUSTO]]</f>
        <v>130</v>
      </c>
      <c r="V71" s="10"/>
      <c r="W71" s="10"/>
      <c r="X71" s="10"/>
      <c r="Y71" s="10"/>
      <c r="Z71" s="10"/>
    </row>
    <row r="72" spans="1:26" x14ac:dyDescent="0.25">
      <c r="A72" s="10"/>
      <c r="B72" s="20">
        <v>45766</v>
      </c>
      <c r="C72" s="17"/>
      <c r="D72" s="18" t="s">
        <v>955</v>
      </c>
      <c r="E72" s="18" t="s">
        <v>956</v>
      </c>
      <c r="F72" s="18" t="s">
        <v>60</v>
      </c>
      <c r="G72" s="21" t="s">
        <v>957</v>
      </c>
      <c r="H72" s="21">
        <v>45769</v>
      </c>
      <c r="I72" s="22">
        <v>0.41666666666666669</v>
      </c>
      <c r="J72" s="18" t="s">
        <v>187</v>
      </c>
      <c r="K72" s="44" t="s">
        <v>958</v>
      </c>
      <c r="L72" s="52">
        <v>400</v>
      </c>
      <c r="M72" s="17"/>
      <c r="N72" s="17" t="s">
        <v>44</v>
      </c>
      <c r="O72" s="17" t="s">
        <v>959</v>
      </c>
      <c r="P72" s="19" t="s">
        <v>960</v>
      </c>
      <c r="Q72" s="54">
        <v>300</v>
      </c>
      <c r="R72" s="21"/>
      <c r="S72" s="17" t="s">
        <v>45</v>
      </c>
      <c r="T72" s="17" t="s">
        <v>44</v>
      </c>
      <c r="U72" s="19">
        <f>Table_5[[#This Row],[VALOR]]-Table_5[[#This Row],[ CUSTO]]</f>
        <v>100</v>
      </c>
      <c r="V72" s="10"/>
      <c r="W72" s="10"/>
      <c r="X72" s="10"/>
      <c r="Y72" s="10"/>
      <c r="Z72" s="10"/>
    </row>
    <row r="73" spans="1:26" x14ac:dyDescent="0.25">
      <c r="A73" s="10"/>
      <c r="B73" s="20">
        <v>45769</v>
      </c>
      <c r="C73" s="17"/>
      <c r="D73" s="18" t="s">
        <v>220</v>
      </c>
      <c r="E73" s="18" t="s">
        <v>221</v>
      </c>
      <c r="F73" s="18" t="s">
        <v>92</v>
      </c>
      <c r="G73" s="21"/>
      <c r="H73" s="21">
        <v>45769</v>
      </c>
      <c r="I73" s="22">
        <v>0.72222222222222221</v>
      </c>
      <c r="J73" s="18" t="s">
        <v>549</v>
      </c>
      <c r="K73" s="44" t="s">
        <v>961</v>
      </c>
      <c r="L73" s="52">
        <v>200</v>
      </c>
      <c r="M73" s="17"/>
      <c r="N73" s="17" t="s">
        <v>44</v>
      </c>
      <c r="O73" s="17" t="s">
        <v>962</v>
      </c>
      <c r="P73" s="19" t="s">
        <v>262</v>
      </c>
      <c r="Q73" s="54">
        <v>100</v>
      </c>
      <c r="R73" s="21"/>
      <c r="S73" s="17" t="s">
        <v>45</v>
      </c>
      <c r="T73" s="17" t="s">
        <v>44</v>
      </c>
      <c r="U73" s="19">
        <f>Table_5[[#This Row],[VALOR]]-Table_5[[#This Row],[ CUSTO]]</f>
        <v>100</v>
      </c>
      <c r="V73" s="10"/>
      <c r="W73" s="10"/>
      <c r="X73" s="10"/>
      <c r="Y73" s="10"/>
      <c r="Z73" s="10"/>
    </row>
    <row r="74" spans="1:26" ht="25.5" x14ac:dyDescent="0.25">
      <c r="A74" s="10"/>
      <c r="B74" s="20">
        <v>45769</v>
      </c>
      <c r="C74" s="17"/>
      <c r="D74" s="18" t="s">
        <v>52</v>
      </c>
      <c r="E74" s="18" t="s">
        <v>53</v>
      </c>
      <c r="F74" s="18" t="s">
        <v>132</v>
      </c>
      <c r="G74" s="21" t="s">
        <v>963</v>
      </c>
      <c r="H74" s="21">
        <v>45769</v>
      </c>
      <c r="I74" s="22">
        <v>0.66666666666666663</v>
      </c>
      <c r="J74" s="18" t="s">
        <v>964</v>
      </c>
      <c r="K74" s="44" t="s">
        <v>965</v>
      </c>
      <c r="L74" s="52">
        <f>300+133.3+4</f>
        <v>437.3</v>
      </c>
      <c r="M74" s="17"/>
      <c r="N74" s="17" t="s">
        <v>44</v>
      </c>
      <c r="O74" s="17" t="s">
        <v>966</v>
      </c>
      <c r="P74" s="19" t="s">
        <v>967</v>
      </c>
      <c r="Q74" s="54">
        <f>50+133.3+4</f>
        <v>187.3</v>
      </c>
      <c r="R74" s="21"/>
      <c r="S74" s="17" t="s">
        <v>45</v>
      </c>
      <c r="T74" s="17" t="s">
        <v>44</v>
      </c>
      <c r="U74" s="19">
        <f>Table_5[[#This Row],[VALOR]]-Table_5[[#This Row],[ CUSTO]]</f>
        <v>250</v>
      </c>
      <c r="V74" s="10"/>
      <c r="W74" s="10"/>
      <c r="X74" s="10"/>
      <c r="Y74" s="10"/>
      <c r="Z74" s="10"/>
    </row>
    <row r="75" spans="1:26" ht="25.5" x14ac:dyDescent="0.25">
      <c r="A75" s="10"/>
      <c r="B75" s="20">
        <v>45763</v>
      </c>
      <c r="C75" s="17"/>
      <c r="D75" s="18" t="s">
        <v>137</v>
      </c>
      <c r="E75" s="18" t="s">
        <v>138</v>
      </c>
      <c r="F75" s="18" t="s">
        <v>780</v>
      </c>
      <c r="G75" s="21" t="s">
        <v>933</v>
      </c>
      <c r="H75" s="21">
        <v>45770</v>
      </c>
      <c r="I75" s="22">
        <v>0.38541666666666669</v>
      </c>
      <c r="J75" s="18" t="s">
        <v>558</v>
      </c>
      <c r="K75" s="44" t="s">
        <v>100</v>
      </c>
      <c r="L75" s="52">
        <v>200</v>
      </c>
      <c r="M75" s="17"/>
      <c r="N75" s="17" t="s">
        <v>44</v>
      </c>
      <c r="O75" s="17" t="s">
        <v>101</v>
      </c>
      <c r="P75" s="19" t="s">
        <v>102</v>
      </c>
      <c r="Q75" s="54">
        <v>70</v>
      </c>
      <c r="R75" s="21"/>
      <c r="S75" s="17" t="s">
        <v>45</v>
      </c>
      <c r="T75" s="17" t="s">
        <v>44</v>
      </c>
      <c r="U75" s="19">
        <f>Table_5[[#This Row],[VALOR]]-Table_5[[#This Row],[ CUSTO]]</f>
        <v>130</v>
      </c>
      <c r="V75" s="10"/>
      <c r="W75" s="10"/>
      <c r="X75" s="10"/>
      <c r="Y75" s="10"/>
      <c r="Z75" s="10"/>
    </row>
    <row r="76" spans="1:26" x14ac:dyDescent="0.25">
      <c r="A76" s="10"/>
      <c r="B76" s="20">
        <v>45763</v>
      </c>
      <c r="C76" s="17"/>
      <c r="D76" s="18" t="s">
        <v>627</v>
      </c>
      <c r="E76" s="18" t="s">
        <v>628</v>
      </c>
      <c r="F76" s="18" t="s">
        <v>780</v>
      </c>
      <c r="G76" s="21" t="s">
        <v>934</v>
      </c>
      <c r="H76" s="21">
        <v>45770</v>
      </c>
      <c r="I76" s="22">
        <v>0.55555555555555558</v>
      </c>
      <c r="J76" s="18" t="s">
        <v>426</v>
      </c>
      <c r="K76" s="18" t="s">
        <v>304</v>
      </c>
      <c r="L76" s="52">
        <v>300</v>
      </c>
      <c r="M76" s="20" t="s">
        <v>84</v>
      </c>
      <c r="N76" s="17" t="s">
        <v>44</v>
      </c>
      <c r="O76" s="18" t="s">
        <v>305</v>
      </c>
      <c r="P76" s="17" t="s">
        <v>306</v>
      </c>
      <c r="Q76" s="52">
        <v>130</v>
      </c>
      <c r="R76" s="18"/>
      <c r="S76" s="17" t="s">
        <v>45</v>
      </c>
      <c r="T76" s="17" t="s">
        <v>44</v>
      </c>
      <c r="U76" s="19">
        <f>Table_5[[#This Row],[VALOR]]-Table_5[[#This Row],[ CUSTO]]</f>
        <v>170</v>
      </c>
      <c r="V76" s="10"/>
      <c r="W76" s="10"/>
      <c r="X76" s="10"/>
      <c r="Y76" s="10"/>
      <c r="Z76" s="10"/>
    </row>
    <row r="77" spans="1:26" x14ac:dyDescent="0.25">
      <c r="A77" s="10"/>
      <c r="B77" s="20">
        <v>45764</v>
      </c>
      <c r="C77" s="17"/>
      <c r="D77" s="18" t="s">
        <v>953</v>
      </c>
      <c r="E77" s="18" t="s">
        <v>954</v>
      </c>
      <c r="F77" s="18" t="s">
        <v>60</v>
      </c>
      <c r="G77" s="21"/>
      <c r="H77" s="21">
        <v>45770</v>
      </c>
      <c r="I77" s="22">
        <v>0.58333333333333337</v>
      </c>
      <c r="J77" s="18" t="s">
        <v>524</v>
      </c>
      <c r="K77" s="44" t="s">
        <v>326</v>
      </c>
      <c r="L77" s="52">
        <v>250</v>
      </c>
      <c r="M77" s="17"/>
      <c r="N77" s="17" t="s">
        <v>44</v>
      </c>
      <c r="O77" s="18" t="s">
        <v>327</v>
      </c>
      <c r="P77" s="17" t="s">
        <v>328</v>
      </c>
      <c r="Q77" s="54">
        <v>70</v>
      </c>
      <c r="R77" s="21"/>
      <c r="S77" s="17" t="s">
        <v>45</v>
      </c>
      <c r="T77" s="17" t="s">
        <v>44</v>
      </c>
      <c r="U77" s="19">
        <f>Table_5[[#This Row],[VALOR]]-Table_5[[#This Row],[ CUSTO]]</f>
        <v>180</v>
      </c>
      <c r="V77" s="10"/>
      <c r="W77" s="10"/>
      <c r="X77" s="10"/>
      <c r="Y77" s="10"/>
      <c r="Z77" s="10"/>
    </row>
    <row r="78" spans="1:26" x14ac:dyDescent="0.25">
      <c r="A78" s="10"/>
      <c r="B78" s="20">
        <v>45766</v>
      </c>
      <c r="C78" s="17"/>
      <c r="D78" s="18" t="s">
        <v>955</v>
      </c>
      <c r="E78" s="18" t="s">
        <v>956</v>
      </c>
      <c r="F78" s="18" t="s">
        <v>60</v>
      </c>
      <c r="G78" s="21"/>
      <c r="H78" s="21">
        <v>45770</v>
      </c>
      <c r="I78" s="22">
        <v>0.4375</v>
      </c>
      <c r="J78" s="18" t="s">
        <v>187</v>
      </c>
      <c r="K78" s="44" t="s">
        <v>958</v>
      </c>
      <c r="L78" s="52">
        <v>400</v>
      </c>
      <c r="M78" s="17"/>
      <c r="N78" s="17" t="s">
        <v>44</v>
      </c>
      <c r="O78" s="17" t="s">
        <v>959</v>
      </c>
      <c r="P78" s="19" t="s">
        <v>960</v>
      </c>
      <c r="Q78" s="54">
        <v>280</v>
      </c>
      <c r="R78" s="21"/>
      <c r="S78" s="17" t="s">
        <v>45</v>
      </c>
      <c r="T78" s="17" t="s">
        <v>44</v>
      </c>
      <c r="U78" s="19">
        <f>Table_5[[#This Row],[VALOR]]-Table_5[[#This Row],[ CUSTO]]</f>
        <v>120</v>
      </c>
      <c r="V78" s="10"/>
      <c r="W78" s="10"/>
      <c r="X78" s="10"/>
      <c r="Y78" s="10"/>
      <c r="Z78" s="10"/>
    </row>
    <row r="79" spans="1:26" x14ac:dyDescent="0.25">
      <c r="A79" s="10"/>
      <c r="B79" s="20">
        <v>45766</v>
      </c>
      <c r="C79" s="17"/>
      <c r="D79" s="18" t="s">
        <v>955</v>
      </c>
      <c r="E79" s="18" t="s">
        <v>956</v>
      </c>
      <c r="F79" s="18" t="s">
        <v>60</v>
      </c>
      <c r="G79" s="21"/>
      <c r="H79" s="21">
        <v>45770</v>
      </c>
      <c r="I79" s="22">
        <v>0.39583333333333331</v>
      </c>
      <c r="J79" s="18" t="s">
        <v>187</v>
      </c>
      <c r="K79" s="44" t="s">
        <v>958</v>
      </c>
      <c r="L79" s="52">
        <v>400</v>
      </c>
      <c r="M79" s="17"/>
      <c r="N79" s="17" t="s">
        <v>44</v>
      </c>
      <c r="O79" s="17" t="s">
        <v>959</v>
      </c>
      <c r="P79" s="19" t="s">
        <v>960</v>
      </c>
      <c r="Q79" s="54">
        <v>300</v>
      </c>
      <c r="R79" s="21"/>
      <c r="S79" s="17" t="s">
        <v>45</v>
      </c>
      <c r="T79" s="17" t="s">
        <v>44</v>
      </c>
      <c r="U79" s="19">
        <f>Table_5[[#This Row],[VALOR]]-Table_5[[#This Row],[ CUSTO]]</f>
        <v>100</v>
      </c>
      <c r="V79" s="10"/>
      <c r="W79" s="10"/>
      <c r="X79" s="10"/>
      <c r="Y79" s="10"/>
      <c r="Z79" s="10"/>
    </row>
    <row r="80" spans="1:26" ht="25.5" x14ac:dyDescent="0.25">
      <c r="A80" s="10"/>
      <c r="B80" s="20">
        <v>45763</v>
      </c>
      <c r="C80" s="17"/>
      <c r="D80" s="18" t="s">
        <v>137</v>
      </c>
      <c r="E80" s="18" t="s">
        <v>138</v>
      </c>
      <c r="F80" s="18" t="s">
        <v>780</v>
      </c>
      <c r="G80" s="21" t="s">
        <v>933</v>
      </c>
      <c r="H80" s="21">
        <v>45771</v>
      </c>
      <c r="I80" s="22">
        <v>0.375</v>
      </c>
      <c r="J80" s="18" t="s">
        <v>289</v>
      </c>
      <c r="K80" s="44" t="s">
        <v>935</v>
      </c>
      <c r="L80" s="52">
        <v>170</v>
      </c>
      <c r="M80" s="17"/>
      <c r="N80" s="17" t="s">
        <v>44</v>
      </c>
      <c r="O80" s="17" t="s">
        <v>936</v>
      </c>
      <c r="P80" s="19" t="s">
        <v>937</v>
      </c>
      <c r="Q80" s="54">
        <v>60</v>
      </c>
      <c r="R80" s="21"/>
      <c r="S80" s="17" t="s">
        <v>45</v>
      </c>
      <c r="T80" s="17" t="s">
        <v>44</v>
      </c>
      <c r="U80" s="19">
        <f>Table_5[[#This Row],[VALOR]]-Table_5[[#This Row],[ CUSTO]]</f>
        <v>110</v>
      </c>
      <c r="V80" s="10"/>
      <c r="W80" s="10"/>
      <c r="X80" s="10"/>
      <c r="Y80" s="10"/>
      <c r="Z80" s="10"/>
    </row>
    <row r="81" spans="1:26" ht="25.5" x14ac:dyDescent="0.25">
      <c r="A81" s="10"/>
      <c r="B81" s="20">
        <v>45769</v>
      </c>
      <c r="C81" s="17"/>
      <c r="D81" s="18" t="s">
        <v>627</v>
      </c>
      <c r="E81" s="18" t="s">
        <v>628</v>
      </c>
      <c r="F81" s="18" t="s">
        <v>780</v>
      </c>
      <c r="G81" s="21" t="s">
        <v>968</v>
      </c>
      <c r="H81" s="21">
        <v>45771</v>
      </c>
      <c r="I81" s="22">
        <v>0.58333333333333337</v>
      </c>
      <c r="J81" s="18" t="s">
        <v>558</v>
      </c>
      <c r="K81" s="44" t="s">
        <v>460</v>
      </c>
      <c r="L81" s="52">
        <v>300</v>
      </c>
      <c r="M81" s="17" t="s">
        <v>84</v>
      </c>
      <c r="N81" s="17" t="s">
        <v>44</v>
      </c>
      <c r="O81" s="18" t="s">
        <v>224</v>
      </c>
      <c r="P81" s="17" t="s">
        <v>225</v>
      </c>
      <c r="Q81" s="54">
        <v>150</v>
      </c>
      <c r="R81" s="21"/>
      <c r="S81" s="17" t="s">
        <v>45</v>
      </c>
      <c r="T81" s="17" t="s">
        <v>44</v>
      </c>
      <c r="U81" s="19">
        <f>Table_5[[#This Row],[VALOR]]-Table_5[[#This Row],[ CUSTO]]</f>
        <v>150</v>
      </c>
      <c r="V81" s="10"/>
      <c r="W81" s="10"/>
      <c r="X81" s="10"/>
      <c r="Y81" s="10"/>
      <c r="Z81" s="10"/>
    </row>
    <row r="82" spans="1:26" x14ac:dyDescent="0.25">
      <c r="A82" s="10"/>
      <c r="B82" s="20">
        <v>45769</v>
      </c>
      <c r="C82" s="17"/>
      <c r="D82" s="18" t="s">
        <v>627</v>
      </c>
      <c r="E82" s="18" t="s">
        <v>628</v>
      </c>
      <c r="F82" s="18" t="s">
        <v>780</v>
      </c>
      <c r="G82" s="21" t="s">
        <v>969</v>
      </c>
      <c r="H82" s="21">
        <v>45771</v>
      </c>
      <c r="I82" s="22">
        <v>0.40277777777777779</v>
      </c>
      <c r="J82" s="18" t="s">
        <v>426</v>
      </c>
      <c r="K82" s="18" t="s">
        <v>304</v>
      </c>
      <c r="L82" s="52">
        <v>300</v>
      </c>
      <c r="M82" s="20" t="s">
        <v>84</v>
      </c>
      <c r="N82" s="17" t="s">
        <v>44</v>
      </c>
      <c r="O82" s="18" t="s">
        <v>305</v>
      </c>
      <c r="P82" s="17" t="s">
        <v>306</v>
      </c>
      <c r="Q82" s="52">
        <v>130</v>
      </c>
      <c r="R82" s="18"/>
      <c r="S82" s="17" t="s">
        <v>45</v>
      </c>
      <c r="T82" s="17" t="s">
        <v>44</v>
      </c>
      <c r="U82" s="19">
        <f>Table_5[[#This Row],[VALOR]]-Table_5[[#This Row],[ CUSTO]]</f>
        <v>170</v>
      </c>
      <c r="V82" s="10"/>
      <c r="W82" s="10"/>
      <c r="X82" s="10"/>
      <c r="Y82" s="10"/>
      <c r="Z82" s="10"/>
    </row>
    <row r="83" spans="1:26" ht="25.5" x14ac:dyDescent="0.25">
      <c r="A83" s="10"/>
      <c r="B83" s="20">
        <v>45769</v>
      </c>
      <c r="C83" s="17"/>
      <c r="D83" s="18" t="s">
        <v>970</v>
      </c>
      <c r="E83" s="18" t="s">
        <v>971</v>
      </c>
      <c r="F83" s="18" t="s">
        <v>635</v>
      </c>
      <c r="G83" s="21"/>
      <c r="H83" s="21">
        <v>45771</v>
      </c>
      <c r="I83" s="22">
        <v>0.37847222222222221</v>
      </c>
      <c r="J83" s="18" t="s">
        <v>549</v>
      </c>
      <c r="K83" s="44" t="s">
        <v>972</v>
      </c>
      <c r="L83" s="52">
        <v>250</v>
      </c>
      <c r="M83" s="17"/>
      <c r="N83" s="17" t="s">
        <v>44</v>
      </c>
      <c r="O83" s="18" t="s">
        <v>70</v>
      </c>
      <c r="P83" s="17" t="s">
        <v>71</v>
      </c>
      <c r="Q83" s="54">
        <v>50</v>
      </c>
      <c r="R83" s="21"/>
      <c r="S83" s="17" t="s">
        <v>45</v>
      </c>
      <c r="T83" s="17" t="s">
        <v>44</v>
      </c>
      <c r="U83" s="19">
        <f>Table_5[[#This Row],[VALOR]]-Table_5[[#This Row],[ CUSTO]]</f>
        <v>200</v>
      </c>
      <c r="V83" s="10"/>
      <c r="W83" s="10"/>
      <c r="X83" s="10"/>
      <c r="Y83" s="10"/>
      <c r="Z83" s="10"/>
    </row>
    <row r="84" spans="1:26" ht="38.25" x14ac:dyDescent="0.25">
      <c r="A84" s="10"/>
      <c r="B84" s="20">
        <v>45770</v>
      </c>
      <c r="C84" s="17"/>
      <c r="D84" s="18" t="s">
        <v>52</v>
      </c>
      <c r="E84" s="18" t="s">
        <v>53</v>
      </c>
      <c r="F84" s="18" t="s">
        <v>132</v>
      </c>
      <c r="G84" s="21" t="s">
        <v>973</v>
      </c>
      <c r="H84" s="21">
        <v>45771</v>
      </c>
      <c r="I84" s="22">
        <v>0.54166666666666663</v>
      </c>
      <c r="J84" s="18" t="s">
        <v>974</v>
      </c>
      <c r="K84" s="44" t="s">
        <v>56</v>
      </c>
      <c r="L84" s="52">
        <f>300+40.4</f>
        <v>340.4</v>
      </c>
      <c r="M84" s="17"/>
      <c r="N84" s="17" t="s">
        <v>44</v>
      </c>
      <c r="O84" s="17" t="s">
        <v>57</v>
      </c>
      <c r="P84" s="19"/>
      <c r="Q84" s="54">
        <v>40.4</v>
      </c>
      <c r="R84" s="21"/>
      <c r="S84" s="17" t="s">
        <v>45</v>
      </c>
      <c r="T84" s="17" t="s">
        <v>44</v>
      </c>
      <c r="U84" s="19">
        <f>Table_5[[#This Row],[VALOR]]-Table_5[[#This Row],[ CUSTO]]</f>
        <v>300</v>
      </c>
      <c r="V84" s="10"/>
      <c r="W84" s="10"/>
      <c r="X84" s="10"/>
      <c r="Y84" s="10"/>
      <c r="Z84" s="10"/>
    </row>
    <row r="85" spans="1:26" x14ac:dyDescent="0.25">
      <c r="A85" s="10"/>
      <c r="B85" s="20">
        <v>45730</v>
      </c>
      <c r="C85" s="17"/>
      <c r="D85" s="18" t="s">
        <v>704</v>
      </c>
      <c r="E85" s="18" t="s">
        <v>705</v>
      </c>
      <c r="F85" s="18" t="s">
        <v>92</v>
      </c>
      <c r="G85" s="21" t="s">
        <v>782</v>
      </c>
      <c r="H85" s="21">
        <v>45772</v>
      </c>
      <c r="I85" s="22">
        <v>0.58680555555555558</v>
      </c>
      <c r="J85" s="18" t="s">
        <v>524</v>
      </c>
      <c r="K85" s="18" t="s">
        <v>304</v>
      </c>
      <c r="L85" s="52">
        <v>300</v>
      </c>
      <c r="M85" s="20" t="s">
        <v>84</v>
      </c>
      <c r="N85" s="17" t="s">
        <v>44</v>
      </c>
      <c r="O85" s="18" t="s">
        <v>305</v>
      </c>
      <c r="P85" s="17" t="s">
        <v>306</v>
      </c>
      <c r="Q85" s="52">
        <v>50</v>
      </c>
      <c r="R85" s="18"/>
      <c r="S85" s="17" t="s">
        <v>45</v>
      </c>
      <c r="T85" s="17" t="s">
        <v>44</v>
      </c>
      <c r="U85" s="19">
        <f>Table_5[[#This Row],[VALOR]]-Table_5[[#This Row],[ CUSTO]]</f>
        <v>250</v>
      </c>
      <c r="V85" s="10"/>
      <c r="W85" s="10"/>
      <c r="X85" s="10"/>
      <c r="Y85" s="10"/>
      <c r="Z85" s="10"/>
    </row>
    <row r="86" spans="1:26" ht="38.25" x14ac:dyDescent="0.25">
      <c r="A86" s="10"/>
      <c r="B86" s="20">
        <v>45772</v>
      </c>
      <c r="C86" s="17"/>
      <c r="D86" s="18" t="s">
        <v>52</v>
      </c>
      <c r="E86" s="18" t="s">
        <v>53</v>
      </c>
      <c r="F86" s="18" t="s">
        <v>132</v>
      </c>
      <c r="G86" s="21" t="s">
        <v>1000</v>
      </c>
      <c r="H86" s="21">
        <v>45772</v>
      </c>
      <c r="I86" s="22">
        <v>0.66666666666666663</v>
      </c>
      <c r="J86" s="18" t="s">
        <v>1001</v>
      </c>
      <c r="K86" s="44" t="s">
        <v>1002</v>
      </c>
      <c r="L86" s="52">
        <f>300+89.65</f>
        <v>389.65</v>
      </c>
      <c r="M86" s="17"/>
      <c r="N86" s="17" t="s">
        <v>44</v>
      </c>
      <c r="O86" s="17" t="s">
        <v>1003</v>
      </c>
      <c r="P86" s="19" t="s">
        <v>1004</v>
      </c>
      <c r="Q86" s="54">
        <f>45+89.65</f>
        <v>134.65</v>
      </c>
      <c r="R86" s="21"/>
      <c r="S86" s="17" t="s">
        <v>45</v>
      </c>
      <c r="T86" s="17" t="s">
        <v>44</v>
      </c>
      <c r="U86" s="19">
        <f>Table_5[[#This Row],[VALOR]]-Table_5[[#This Row],[ CUSTO]]</f>
        <v>254.99999999999997</v>
      </c>
      <c r="V86" s="10"/>
      <c r="W86" s="10"/>
      <c r="X86" s="10"/>
      <c r="Y86" s="10"/>
      <c r="Z86" s="10"/>
    </row>
    <row r="87" spans="1:26" ht="25.5" x14ac:dyDescent="0.25">
      <c r="A87" s="10"/>
      <c r="B87" s="20">
        <v>45772</v>
      </c>
      <c r="C87" s="17"/>
      <c r="D87" s="18" t="s">
        <v>52</v>
      </c>
      <c r="E87" s="18" t="s">
        <v>53</v>
      </c>
      <c r="F87" s="18" t="s">
        <v>132</v>
      </c>
      <c r="G87" s="21" t="s">
        <v>1005</v>
      </c>
      <c r="H87" s="21">
        <v>45773</v>
      </c>
      <c r="I87" s="22">
        <v>0.41666666666666669</v>
      </c>
      <c r="J87" s="18" t="s">
        <v>1006</v>
      </c>
      <c r="K87" s="44" t="s">
        <v>1007</v>
      </c>
      <c r="L87" s="52">
        <f>400+84.5</f>
        <v>484.5</v>
      </c>
      <c r="M87" s="17"/>
      <c r="N87" s="17" t="s">
        <v>44</v>
      </c>
      <c r="O87" s="17" t="s">
        <v>1008</v>
      </c>
      <c r="P87" s="19" t="s">
        <v>1009</v>
      </c>
      <c r="Q87" s="54">
        <f>100+84.5</f>
        <v>184.5</v>
      </c>
      <c r="R87" s="21"/>
      <c r="S87" s="17" t="s">
        <v>45</v>
      </c>
      <c r="T87" s="17" t="s">
        <v>44</v>
      </c>
      <c r="U87" s="19">
        <f>Table_5[[#This Row],[VALOR]]-Table_5[[#This Row],[ CUSTO]]</f>
        <v>300</v>
      </c>
      <c r="V87" s="10"/>
      <c r="W87" s="10"/>
      <c r="X87" s="10"/>
      <c r="Y87" s="10"/>
      <c r="Z87" s="10"/>
    </row>
    <row r="88" spans="1:26" x14ac:dyDescent="0.25">
      <c r="A88" s="10"/>
      <c r="B88" s="20">
        <v>45771</v>
      </c>
      <c r="C88" s="17"/>
      <c r="D88" s="18" t="s">
        <v>979</v>
      </c>
      <c r="E88" s="18" t="s">
        <v>980</v>
      </c>
      <c r="F88" s="18" t="s">
        <v>726</v>
      </c>
      <c r="G88" s="21" t="s">
        <v>981</v>
      </c>
      <c r="H88" s="21">
        <v>45775</v>
      </c>
      <c r="I88" s="22">
        <v>0.58333333333333337</v>
      </c>
      <c r="J88" s="18" t="s">
        <v>982</v>
      </c>
      <c r="K88" s="44" t="s">
        <v>299</v>
      </c>
      <c r="L88" s="52">
        <v>600</v>
      </c>
      <c r="M88" s="17"/>
      <c r="N88" s="17" t="s">
        <v>44</v>
      </c>
      <c r="O88" s="17" t="s">
        <v>983</v>
      </c>
      <c r="P88" s="19" t="s">
        <v>984</v>
      </c>
      <c r="Q88" s="54">
        <v>250</v>
      </c>
      <c r="R88" s="21"/>
      <c r="S88" s="17" t="s">
        <v>45</v>
      </c>
      <c r="T88" s="17" t="s">
        <v>44</v>
      </c>
      <c r="U88" s="19">
        <f>Table_5[[#This Row],[VALOR]]-Table_5[[#This Row],[ CUSTO]]</f>
        <v>350</v>
      </c>
      <c r="V88" s="10"/>
      <c r="W88" s="10"/>
      <c r="X88" s="10"/>
      <c r="Y88" s="10"/>
      <c r="Z88" s="10"/>
    </row>
    <row r="89" spans="1:26" x14ac:dyDescent="0.25">
      <c r="A89" s="10"/>
      <c r="B89" s="20">
        <v>45771</v>
      </c>
      <c r="C89" s="17"/>
      <c r="D89" s="18" t="s">
        <v>627</v>
      </c>
      <c r="E89" s="18" t="s">
        <v>628</v>
      </c>
      <c r="F89" s="18" t="s">
        <v>780</v>
      </c>
      <c r="G89" s="21" t="s">
        <v>985</v>
      </c>
      <c r="H89" s="21">
        <v>45775</v>
      </c>
      <c r="I89" s="22">
        <v>0.59722222222222221</v>
      </c>
      <c r="J89" s="18" t="s">
        <v>558</v>
      </c>
      <c r="K89" s="44" t="s">
        <v>304</v>
      </c>
      <c r="L89" s="52">
        <v>300</v>
      </c>
      <c r="M89" s="17" t="s">
        <v>84</v>
      </c>
      <c r="N89" s="17" t="s">
        <v>44</v>
      </c>
      <c r="O89" s="18" t="s">
        <v>305</v>
      </c>
      <c r="P89" s="17" t="s">
        <v>306</v>
      </c>
      <c r="Q89" s="54">
        <v>130</v>
      </c>
      <c r="R89" s="21"/>
      <c r="S89" s="17" t="s">
        <v>45</v>
      </c>
      <c r="T89" s="17" t="s">
        <v>44</v>
      </c>
      <c r="U89" s="19">
        <f>Table_5[[#This Row],[VALOR]]-Table_5[[#This Row],[ CUSTO]]</f>
        <v>170</v>
      </c>
      <c r="V89" s="10"/>
      <c r="W89" s="10"/>
      <c r="X89" s="10"/>
      <c r="Y89" s="10"/>
      <c r="Z89" s="10"/>
    </row>
    <row r="90" spans="1:26" ht="25.5" x14ac:dyDescent="0.25">
      <c r="A90" s="10"/>
      <c r="B90" s="20">
        <v>45771</v>
      </c>
      <c r="C90" s="17"/>
      <c r="D90" s="18" t="s">
        <v>627</v>
      </c>
      <c r="E90" s="18" t="s">
        <v>628</v>
      </c>
      <c r="F90" s="18" t="s">
        <v>780</v>
      </c>
      <c r="G90" s="21" t="s">
        <v>986</v>
      </c>
      <c r="H90" s="21">
        <v>45775</v>
      </c>
      <c r="I90" s="22">
        <v>0.36805555555555558</v>
      </c>
      <c r="J90" s="18" t="s">
        <v>987</v>
      </c>
      <c r="K90" s="18" t="s">
        <v>56</v>
      </c>
      <c r="L90" s="52">
        <v>200</v>
      </c>
      <c r="M90" s="17" t="s">
        <v>84</v>
      </c>
      <c r="N90" s="17" t="s">
        <v>44</v>
      </c>
      <c r="O90" s="18" t="s">
        <v>224</v>
      </c>
      <c r="P90" s="17" t="s">
        <v>225</v>
      </c>
      <c r="Q90" s="54">
        <v>90</v>
      </c>
      <c r="R90" s="21"/>
      <c r="S90" s="17" t="s">
        <v>45</v>
      </c>
      <c r="T90" s="17" t="s">
        <v>44</v>
      </c>
      <c r="U90" s="19">
        <f>Table_5[[#This Row],[VALOR]]-Table_5[[#This Row],[ CUSTO]]</f>
        <v>110</v>
      </c>
      <c r="V90" s="10"/>
      <c r="W90" s="10"/>
      <c r="X90" s="10"/>
      <c r="Y90" s="10"/>
      <c r="Z90" s="10"/>
    </row>
    <row r="91" spans="1:26" ht="25.5" x14ac:dyDescent="0.25">
      <c r="A91" s="10"/>
      <c r="B91" s="20">
        <v>45771</v>
      </c>
      <c r="C91" s="17"/>
      <c r="D91" s="18" t="s">
        <v>988</v>
      </c>
      <c r="E91" s="18" t="s">
        <v>989</v>
      </c>
      <c r="F91" s="18" t="s">
        <v>418</v>
      </c>
      <c r="G91" s="21" t="s">
        <v>990</v>
      </c>
      <c r="H91" s="21">
        <v>45775</v>
      </c>
      <c r="I91" s="22">
        <v>0.69791666666666663</v>
      </c>
      <c r="J91" s="18" t="s">
        <v>991</v>
      </c>
      <c r="K91" s="44" t="s">
        <v>56</v>
      </c>
      <c r="L91" s="52">
        <v>150</v>
      </c>
      <c r="M91" s="17"/>
      <c r="N91" s="17" t="s">
        <v>44</v>
      </c>
      <c r="O91" s="18" t="s">
        <v>70</v>
      </c>
      <c r="P91" s="17" t="s">
        <v>71</v>
      </c>
      <c r="Q91" s="54">
        <v>60</v>
      </c>
      <c r="R91" s="21"/>
      <c r="S91" s="17" t="s">
        <v>45</v>
      </c>
      <c r="T91" s="17" t="s">
        <v>44</v>
      </c>
      <c r="U91" s="19">
        <f>Table_5[[#This Row],[VALOR]]-Table_5[[#This Row],[ CUSTO]]</f>
        <v>90</v>
      </c>
      <c r="V91" s="10"/>
      <c r="W91" s="10"/>
      <c r="X91" s="10"/>
      <c r="Y91" s="10"/>
      <c r="Z91" s="10"/>
    </row>
    <row r="92" spans="1:26" x14ac:dyDescent="0.25">
      <c r="A92" s="10"/>
      <c r="B92" s="20">
        <v>45772</v>
      </c>
      <c r="C92" s="17"/>
      <c r="D92" s="18" t="s">
        <v>704</v>
      </c>
      <c r="E92" s="18" t="s">
        <v>705</v>
      </c>
      <c r="F92" s="18" t="s">
        <v>92</v>
      </c>
      <c r="G92" s="21" t="s">
        <v>782</v>
      </c>
      <c r="H92" s="21">
        <v>45775</v>
      </c>
      <c r="I92" s="22">
        <v>0.50347222222222221</v>
      </c>
      <c r="J92" s="18" t="s">
        <v>524</v>
      </c>
      <c r="K92" s="18" t="s">
        <v>304</v>
      </c>
      <c r="L92" s="52"/>
      <c r="M92" s="20"/>
      <c r="N92" s="17" t="s">
        <v>44</v>
      </c>
      <c r="O92" s="18" t="s">
        <v>305</v>
      </c>
      <c r="P92" s="17" t="s">
        <v>306</v>
      </c>
      <c r="Q92" s="52"/>
      <c r="R92" s="21"/>
      <c r="S92" s="17" t="s">
        <v>45</v>
      </c>
      <c r="T92" s="17" t="s">
        <v>44</v>
      </c>
      <c r="U92" s="19">
        <f>Table_5[[#This Row],[VALOR]]-Table_5[[#This Row],[ CUSTO]]</f>
        <v>0</v>
      </c>
      <c r="V92" s="10"/>
      <c r="W92" s="10"/>
      <c r="X92" s="10"/>
      <c r="Y92" s="10"/>
      <c r="Z92" s="10"/>
    </row>
    <row r="93" spans="1:26" ht="25.5" x14ac:dyDescent="0.25">
      <c r="A93" s="10"/>
      <c r="B93" s="20">
        <v>45775</v>
      </c>
      <c r="C93" s="17"/>
      <c r="D93" s="18" t="s">
        <v>103</v>
      </c>
      <c r="E93" s="18" t="s">
        <v>104</v>
      </c>
      <c r="F93" s="18" t="s">
        <v>60</v>
      </c>
      <c r="G93" s="21"/>
      <c r="H93" s="21">
        <v>45775</v>
      </c>
      <c r="I93" s="22">
        <v>0.4236111111111111</v>
      </c>
      <c r="J93" s="18" t="s">
        <v>524</v>
      </c>
      <c r="K93" s="44" t="s">
        <v>316</v>
      </c>
      <c r="L93" s="52">
        <v>200</v>
      </c>
      <c r="M93" s="17"/>
      <c r="N93" s="17" t="s">
        <v>44</v>
      </c>
      <c r="O93" s="17" t="s">
        <v>1016</v>
      </c>
      <c r="P93" s="19" t="s">
        <v>1017</v>
      </c>
      <c r="Q93" s="54">
        <v>70</v>
      </c>
      <c r="R93" s="21"/>
      <c r="S93" s="17" t="s">
        <v>45</v>
      </c>
      <c r="T93" s="17" t="s">
        <v>44</v>
      </c>
      <c r="U93" s="19">
        <f>Table_5[[#This Row],[VALOR]]-Table_5[[#This Row],[ CUSTO]]</f>
        <v>130</v>
      </c>
      <c r="V93" s="10"/>
      <c r="W93" s="10"/>
      <c r="X93" s="10"/>
      <c r="Y93" s="10"/>
      <c r="Z93" s="10"/>
    </row>
    <row r="94" spans="1:26" ht="25.5" x14ac:dyDescent="0.25">
      <c r="A94" s="10"/>
      <c r="B94" s="20">
        <v>45775</v>
      </c>
      <c r="C94" s="17"/>
      <c r="D94" s="18" t="s">
        <v>1018</v>
      </c>
      <c r="E94" s="18" t="s">
        <v>1019</v>
      </c>
      <c r="F94" s="18" t="s">
        <v>418</v>
      </c>
      <c r="G94" s="21" t="s">
        <v>1020</v>
      </c>
      <c r="H94" s="21">
        <v>45775</v>
      </c>
      <c r="I94" s="22">
        <v>0.63194444444444442</v>
      </c>
      <c r="J94" s="18" t="s">
        <v>1021</v>
      </c>
      <c r="K94" s="44" t="s">
        <v>1022</v>
      </c>
      <c r="L94" s="52">
        <v>150</v>
      </c>
      <c r="M94" s="17"/>
      <c r="N94" s="17" t="s">
        <v>44</v>
      </c>
      <c r="O94" s="17" t="s">
        <v>1023</v>
      </c>
      <c r="P94" s="19" t="s">
        <v>1024</v>
      </c>
      <c r="Q94" s="54">
        <v>50</v>
      </c>
      <c r="R94" s="21"/>
      <c r="S94" s="17" t="s">
        <v>45</v>
      </c>
      <c r="T94" s="17" t="s">
        <v>44</v>
      </c>
      <c r="U94" s="19">
        <f>Table_5[[#This Row],[VALOR]]-Table_5[[#This Row],[ CUSTO]]</f>
        <v>100</v>
      </c>
      <c r="V94" s="10"/>
      <c r="W94" s="10"/>
      <c r="X94" s="10"/>
      <c r="Y94" s="10"/>
      <c r="Z94" s="10"/>
    </row>
    <row r="95" spans="1:26" ht="25.5" x14ac:dyDescent="0.25">
      <c r="A95" s="10"/>
      <c r="B95" s="20">
        <v>45763</v>
      </c>
      <c r="C95" s="17"/>
      <c r="D95" s="18" t="s">
        <v>123</v>
      </c>
      <c r="E95" s="18" t="s">
        <v>124</v>
      </c>
      <c r="F95" s="18" t="s">
        <v>92</v>
      </c>
      <c r="G95" s="18"/>
      <c r="H95" s="21">
        <v>45776</v>
      </c>
      <c r="I95" s="22">
        <v>0.4375</v>
      </c>
      <c r="J95" s="18" t="s">
        <v>938</v>
      </c>
      <c r="K95" s="18" t="s">
        <v>56</v>
      </c>
      <c r="L95" s="19">
        <v>150</v>
      </c>
      <c r="M95" s="20"/>
      <c r="N95" s="17" t="s">
        <v>44</v>
      </c>
      <c r="O95" s="18" t="s">
        <v>70</v>
      </c>
      <c r="P95" s="17" t="s">
        <v>71</v>
      </c>
      <c r="Q95" s="52">
        <v>70</v>
      </c>
      <c r="R95" s="18"/>
      <c r="S95" s="17" t="s">
        <v>45</v>
      </c>
      <c r="T95" s="17" t="s">
        <v>44</v>
      </c>
      <c r="U95" s="19">
        <f>Table_5[[#This Row],[VALOR]]-Table_5[[#This Row],[ CUSTO]]</f>
        <v>80</v>
      </c>
      <c r="V95" s="10"/>
      <c r="W95" s="10"/>
      <c r="X95" s="10"/>
      <c r="Y95" s="10"/>
      <c r="Z95" s="10"/>
    </row>
    <row r="96" spans="1:26" x14ac:dyDescent="0.25">
      <c r="A96" s="10"/>
      <c r="B96" s="20">
        <v>45771</v>
      </c>
      <c r="C96" s="17"/>
      <c r="D96" s="18" t="s">
        <v>979</v>
      </c>
      <c r="E96" s="18" t="s">
        <v>980</v>
      </c>
      <c r="F96" s="18" t="s">
        <v>726</v>
      </c>
      <c r="G96" s="21" t="s">
        <v>992</v>
      </c>
      <c r="H96" s="21">
        <v>45776</v>
      </c>
      <c r="I96" s="22">
        <v>0.375</v>
      </c>
      <c r="J96" s="18" t="s">
        <v>993</v>
      </c>
      <c r="K96" s="44" t="s">
        <v>994</v>
      </c>
      <c r="L96" s="52">
        <v>600</v>
      </c>
      <c r="M96" s="17"/>
      <c r="N96" s="17" t="s">
        <v>44</v>
      </c>
      <c r="O96" s="17" t="s">
        <v>995</v>
      </c>
      <c r="P96" s="19" t="s">
        <v>996</v>
      </c>
      <c r="Q96" s="54">
        <v>200</v>
      </c>
      <c r="R96" s="21"/>
      <c r="S96" s="17" t="s">
        <v>45</v>
      </c>
      <c r="T96" s="17" t="s">
        <v>44</v>
      </c>
      <c r="U96" s="19">
        <f>Table_5[[#This Row],[VALOR]]-Table_5[[#This Row],[ CUSTO]]</f>
        <v>400</v>
      </c>
      <c r="V96" s="10"/>
      <c r="W96" s="10"/>
      <c r="X96" s="10"/>
      <c r="Y96" s="10"/>
      <c r="Z96" s="10"/>
    </row>
    <row r="97" spans="1:26" ht="38.25" x14ac:dyDescent="0.25">
      <c r="A97" s="10"/>
      <c r="B97" s="20">
        <v>45771</v>
      </c>
      <c r="C97" s="17"/>
      <c r="D97" s="18" t="s">
        <v>719</v>
      </c>
      <c r="E97" s="18" t="s">
        <v>720</v>
      </c>
      <c r="F97" s="18" t="s">
        <v>418</v>
      </c>
      <c r="G97" s="21"/>
      <c r="H97" s="21">
        <v>45776</v>
      </c>
      <c r="I97" s="22">
        <v>0.60416666666666663</v>
      </c>
      <c r="J97" s="18" t="s">
        <v>721</v>
      </c>
      <c r="K97" s="18" t="s">
        <v>56</v>
      </c>
      <c r="L97" s="19">
        <v>250</v>
      </c>
      <c r="M97" s="20"/>
      <c r="N97" s="17" t="s">
        <v>44</v>
      </c>
      <c r="O97" s="18" t="s">
        <v>722</v>
      </c>
      <c r="P97" s="17" t="s">
        <v>723</v>
      </c>
      <c r="Q97" s="19">
        <v>100</v>
      </c>
      <c r="R97" s="21"/>
      <c r="S97" s="17" t="s">
        <v>45</v>
      </c>
      <c r="T97" s="17" t="s">
        <v>44</v>
      </c>
      <c r="U97" s="19">
        <f>Table_5[[#This Row],[VALOR]]-Table_5[[#This Row],[ CUSTO]]</f>
        <v>150</v>
      </c>
      <c r="V97" s="10"/>
      <c r="W97" s="10"/>
      <c r="X97" s="10"/>
      <c r="Y97" s="10"/>
      <c r="Z97" s="10"/>
    </row>
    <row r="98" spans="1:26" ht="38.25" x14ac:dyDescent="0.25">
      <c r="A98" s="10"/>
      <c r="B98" s="20">
        <v>45771</v>
      </c>
      <c r="C98" s="17"/>
      <c r="D98" s="18" t="s">
        <v>52</v>
      </c>
      <c r="E98" s="18" t="s">
        <v>53</v>
      </c>
      <c r="F98" s="18" t="s">
        <v>132</v>
      </c>
      <c r="G98" s="18" t="s">
        <v>997</v>
      </c>
      <c r="H98" s="21">
        <v>45776</v>
      </c>
      <c r="I98" s="22">
        <v>0.375</v>
      </c>
      <c r="J98" s="18" t="s">
        <v>761</v>
      </c>
      <c r="K98" s="18" t="s">
        <v>686</v>
      </c>
      <c r="L98" s="19">
        <f>300+0.85+100.5</f>
        <v>401.35</v>
      </c>
      <c r="M98" s="20" t="s">
        <v>84</v>
      </c>
      <c r="N98" s="17" t="s">
        <v>44</v>
      </c>
      <c r="O98" s="18" t="s">
        <v>998</v>
      </c>
      <c r="P98" s="17" t="s">
        <v>999</v>
      </c>
      <c r="Q98" s="19">
        <f>60+0.85+12+100.5</f>
        <v>173.35</v>
      </c>
      <c r="R98" s="21"/>
      <c r="S98" s="17" t="s">
        <v>45</v>
      </c>
      <c r="T98" s="17" t="s">
        <v>44</v>
      </c>
      <c r="U98" s="19">
        <f>Table_5[[#This Row],[VALOR]]-Table_5[[#This Row],[ CUSTO]]</f>
        <v>228.00000000000003</v>
      </c>
      <c r="V98" s="10"/>
      <c r="W98" s="10"/>
      <c r="X98" s="10"/>
      <c r="Y98" s="10"/>
      <c r="Z98" s="10"/>
    </row>
    <row r="99" spans="1:26" ht="25.5" x14ac:dyDescent="0.25">
      <c r="A99" s="10"/>
      <c r="B99" s="20">
        <v>45772</v>
      </c>
      <c r="C99" s="17"/>
      <c r="D99" s="18" t="s">
        <v>808</v>
      </c>
      <c r="E99" s="18" t="s">
        <v>809</v>
      </c>
      <c r="F99" s="18" t="s">
        <v>780</v>
      </c>
      <c r="G99" s="21" t="s">
        <v>1010</v>
      </c>
      <c r="H99" s="21">
        <v>45776</v>
      </c>
      <c r="I99" s="22">
        <v>0.38194444444444442</v>
      </c>
      <c r="J99" s="18" t="s">
        <v>289</v>
      </c>
      <c r="K99" s="44" t="s">
        <v>815</v>
      </c>
      <c r="L99" s="52">
        <v>200</v>
      </c>
      <c r="M99" s="17"/>
      <c r="N99" s="17" t="s">
        <v>44</v>
      </c>
      <c r="O99" s="17" t="s">
        <v>1011</v>
      </c>
      <c r="P99" s="19" t="s">
        <v>821</v>
      </c>
      <c r="Q99" s="54">
        <v>100</v>
      </c>
      <c r="R99" s="21"/>
      <c r="S99" s="17" t="s">
        <v>45</v>
      </c>
      <c r="T99" s="17" t="s">
        <v>44</v>
      </c>
      <c r="U99" s="19">
        <f>Table_5[[#This Row],[VALOR]]-Table_5[[#This Row],[ CUSTO]]</f>
        <v>100</v>
      </c>
      <c r="V99" s="10"/>
      <c r="W99" s="10"/>
      <c r="X99" s="10"/>
      <c r="Y99" s="10"/>
      <c r="Z99" s="10"/>
    </row>
    <row r="100" spans="1:26" ht="25.5" x14ac:dyDescent="0.25">
      <c r="A100" s="10"/>
      <c r="B100" s="20">
        <v>45776</v>
      </c>
      <c r="C100" s="17"/>
      <c r="D100" s="18" t="s">
        <v>52</v>
      </c>
      <c r="E100" s="18" t="s">
        <v>53</v>
      </c>
      <c r="F100" s="18" t="s">
        <v>132</v>
      </c>
      <c r="G100" s="21" t="s">
        <v>1025</v>
      </c>
      <c r="H100" s="21">
        <v>45776</v>
      </c>
      <c r="I100" s="22">
        <v>0.54166666666666663</v>
      </c>
      <c r="J100" s="18" t="s">
        <v>1026</v>
      </c>
      <c r="K100" s="44" t="s">
        <v>299</v>
      </c>
      <c r="L100" s="52">
        <v>300</v>
      </c>
      <c r="M100" s="17" t="s">
        <v>84</v>
      </c>
      <c r="N100" s="17" t="s">
        <v>44</v>
      </c>
      <c r="O100" s="18" t="s">
        <v>1027</v>
      </c>
      <c r="P100" s="19" t="s">
        <v>1028</v>
      </c>
      <c r="Q100" s="54">
        <v>50</v>
      </c>
      <c r="R100" s="18" t="s">
        <v>548</v>
      </c>
      <c r="S100" s="17" t="s">
        <v>45</v>
      </c>
      <c r="T100" s="17" t="s">
        <v>44</v>
      </c>
      <c r="U100" s="19">
        <f>Table_5[[#This Row],[VALOR]]-Table_5[[#This Row],[ CUSTO]]</f>
        <v>250</v>
      </c>
      <c r="V100" s="10"/>
      <c r="W100" s="10"/>
      <c r="X100" s="10"/>
      <c r="Y100" s="10"/>
      <c r="Z100" s="10"/>
    </row>
    <row r="101" spans="1:26" ht="38.25" x14ac:dyDescent="0.25">
      <c r="A101" s="10"/>
      <c r="B101" s="20">
        <v>45770</v>
      </c>
      <c r="C101" s="17"/>
      <c r="D101" s="18" t="s">
        <v>975</v>
      </c>
      <c r="E101" s="18" t="s">
        <v>976</v>
      </c>
      <c r="F101" s="18" t="s">
        <v>418</v>
      </c>
      <c r="G101" s="21" t="s">
        <v>977</v>
      </c>
      <c r="H101" s="21">
        <v>45777</v>
      </c>
      <c r="I101" s="22">
        <v>0.4826388888888889</v>
      </c>
      <c r="J101" s="18" t="s">
        <v>978</v>
      </c>
      <c r="K101" s="44" t="s">
        <v>56</v>
      </c>
      <c r="L101" s="52">
        <v>120</v>
      </c>
      <c r="M101" s="17"/>
      <c r="N101" s="17" t="s">
        <v>44</v>
      </c>
      <c r="O101" s="18" t="s">
        <v>722</v>
      </c>
      <c r="P101" s="17" t="s">
        <v>723</v>
      </c>
      <c r="Q101" s="54">
        <v>60</v>
      </c>
      <c r="R101" s="21"/>
      <c r="S101" s="17" t="s">
        <v>45</v>
      </c>
      <c r="T101" s="17" t="s">
        <v>44</v>
      </c>
      <c r="U101" s="19">
        <f>Table_5[[#This Row],[VALOR]]-Table_5[[#This Row],[ CUSTO]]</f>
        <v>60</v>
      </c>
      <c r="V101" s="10"/>
      <c r="W101" s="10"/>
      <c r="X101" s="10"/>
      <c r="Y101" s="10"/>
      <c r="Z101" s="10"/>
    </row>
    <row r="102" spans="1:26" ht="25.5" x14ac:dyDescent="0.25">
      <c r="A102" s="10"/>
      <c r="B102" s="20">
        <v>45772</v>
      </c>
      <c r="C102" s="17"/>
      <c r="D102" s="18" t="s">
        <v>137</v>
      </c>
      <c r="E102" s="18" t="s">
        <v>138</v>
      </c>
      <c r="F102" s="18" t="s">
        <v>92</v>
      </c>
      <c r="G102" s="21" t="s">
        <v>1012</v>
      </c>
      <c r="H102" s="21">
        <v>45777</v>
      </c>
      <c r="I102" s="22">
        <v>0.38541666666666669</v>
      </c>
      <c r="J102" s="18" t="s">
        <v>1013</v>
      </c>
      <c r="K102" s="44" t="s">
        <v>249</v>
      </c>
      <c r="L102" s="52">
        <v>170</v>
      </c>
      <c r="M102" s="17"/>
      <c r="N102" s="17" t="s">
        <v>44</v>
      </c>
      <c r="O102" s="17" t="s">
        <v>1014</v>
      </c>
      <c r="P102" s="19" t="s">
        <v>1015</v>
      </c>
      <c r="Q102" s="54">
        <v>80</v>
      </c>
      <c r="R102" s="21"/>
      <c r="S102" s="17" t="s">
        <v>45</v>
      </c>
      <c r="T102" s="17" t="s">
        <v>44</v>
      </c>
      <c r="U102" s="19">
        <f>Table_5[[#This Row],[VALOR]]-Table_5[[#This Row],[ CUSTO]]</f>
        <v>90</v>
      </c>
      <c r="V102" s="10"/>
      <c r="W102" s="10"/>
      <c r="X102" s="10"/>
      <c r="Y102" s="10"/>
      <c r="Z102" s="10"/>
    </row>
    <row r="103" spans="1:26" ht="25.5" x14ac:dyDescent="0.25">
      <c r="A103" s="10"/>
      <c r="B103" s="20">
        <v>45776</v>
      </c>
      <c r="C103" s="17"/>
      <c r="D103" s="18" t="s">
        <v>123</v>
      </c>
      <c r="E103" s="18" t="s">
        <v>124</v>
      </c>
      <c r="F103" s="18" t="s">
        <v>92</v>
      </c>
      <c r="G103" s="21"/>
      <c r="H103" s="21">
        <v>45777</v>
      </c>
      <c r="I103" s="22">
        <v>0.58333333333333337</v>
      </c>
      <c r="J103" s="18" t="s">
        <v>417</v>
      </c>
      <c r="K103" s="44" t="s">
        <v>56</v>
      </c>
      <c r="L103" s="52">
        <v>250</v>
      </c>
      <c r="M103" s="17"/>
      <c r="N103" s="17" t="s">
        <v>44</v>
      </c>
      <c r="O103" s="18" t="s">
        <v>224</v>
      </c>
      <c r="P103" s="17" t="s">
        <v>225</v>
      </c>
      <c r="Q103" s="54">
        <v>150</v>
      </c>
      <c r="R103" s="21"/>
      <c r="S103" s="17" t="s">
        <v>45</v>
      </c>
      <c r="T103" s="17" t="s">
        <v>44</v>
      </c>
      <c r="U103" s="19">
        <f>Table_5[[#This Row],[VALOR]]-Table_5[[#This Row],[ CUSTO]]</f>
        <v>100</v>
      </c>
      <c r="V103" s="10"/>
      <c r="W103" s="10"/>
      <c r="X103" s="10"/>
      <c r="Y103" s="10"/>
      <c r="Z103" s="10"/>
    </row>
    <row r="104" spans="1:26" ht="25.5" x14ac:dyDescent="0.25">
      <c r="A104" s="10"/>
      <c r="B104" s="20">
        <v>45776</v>
      </c>
      <c r="C104" s="17"/>
      <c r="D104" s="18" t="s">
        <v>52</v>
      </c>
      <c r="E104" s="18" t="s">
        <v>53</v>
      </c>
      <c r="F104" s="18" t="s">
        <v>132</v>
      </c>
      <c r="G104" s="21" t="s">
        <v>1025</v>
      </c>
      <c r="H104" s="21">
        <v>45777</v>
      </c>
      <c r="I104" s="22">
        <v>0.41666666666666669</v>
      </c>
      <c r="J104" s="18" t="s">
        <v>1026</v>
      </c>
      <c r="K104" s="44" t="s">
        <v>299</v>
      </c>
      <c r="L104" s="52">
        <f>300+56.4+12+8</f>
        <v>376.4</v>
      </c>
      <c r="M104" s="17" t="s">
        <v>84</v>
      </c>
      <c r="N104" s="17" t="s">
        <v>44</v>
      </c>
      <c r="O104" s="18" t="s">
        <v>1029</v>
      </c>
      <c r="P104" s="19" t="s">
        <v>1030</v>
      </c>
      <c r="Q104" s="54">
        <f>70+56.4+12+8</f>
        <v>146.4</v>
      </c>
      <c r="R104" s="21"/>
      <c r="S104" s="17" t="s">
        <v>45</v>
      </c>
      <c r="T104" s="17" t="s">
        <v>44</v>
      </c>
      <c r="U104" s="19">
        <f>Table_5[[#This Row],[VALOR]]-Table_5[[#This Row],[ CUSTO]]</f>
        <v>229.99999999999997</v>
      </c>
      <c r="V104" s="10"/>
      <c r="W104" s="10"/>
      <c r="X104" s="10"/>
      <c r="Y104" s="10"/>
      <c r="Z104" s="10"/>
    </row>
    <row r="105" spans="1:26" ht="25.5" x14ac:dyDescent="0.25">
      <c r="A105" s="10"/>
      <c r="B105" s="20">
        <v>45776</v>
      </c>
      <c r="C105" s="17"/>
      <c r="D105" s="18" t="s">
        <v>52</v>
      </c>
      <c r="E105" s="18" t="s">
        <v>53</v>
      </c>
      <c r="F105" s="18" t="s">
        <v>132</v>
      </c>
      <c r="G105" s="21" t="s">
        <v>1031</v>
      </c>
      <c r="H105" s="21">
        <v>45777</v>
      </c>
      <c r="I105" s="22">
        <v>0.58333333333333337</v>
      </c>
      <c r="J105" s="18" t="s">
        <v>1032</v>
      </c>
      <c r="K105" s="44" t="s">
        <v>151</v>
      </c>
      <c r="L105" s="52">
        <f>200+96.6</f>
        <v>296.60000000000002</v>
      </c>
      <c r="M105" s="17" t="s">
        <v>84</v>
      </c>
      <c r="N105" s="17" t="s">
        <v>44</v>
      </c>
      <c r="O105" s="17" t="s">
        <v>152</v>
      </c>
      <c r="P105" s="19" t="s">
        <v>153</v>
      </c>
      <c r="Q105" s="54">
        <f>70+96.6</f>
        <v>166.6</v>
      </c>
      <c r="R105" s="21"/>
      <c r="S105" s="17" t="s">
        <v>45</v>
      </c>
      <c r="T105" s="17" t="s">
        <v>44</v>
      </c>
      <c r="U105" s="19">
        <f>Table_5[[#This Row],[VALOR]]-Table_5[[#This Row],[ CUSTO]]</f>
        <v>130.00000000000003</v>
      </c>
      <c r="V105" s="10"/>
      <c r="W105" s="10"/>
      <c r="X105" s="10"/>
      <c r="Y105" s="10"/>
      <c r="Z105" s="10"/>
    </row>
    <row r="106" spans="1:26" ht="25.5" x14ac:dyDescent="0.25">
      <c r="A106" s="10"/>
      <c r="B106" s="20">
        <v>45776</v>
      </c>
      <c r="C106" s="17"/>
      <c r="D106" s="18" t="s">
        <v>123</v>
      </c>
      <c r="E106" s="18" t="s">
        <v>124</v>
      </c>
      <c r="F106" s="18" t="s">
        <v>92</v>
      </c>
      <c r="G106" s="21"/>
      <c r="H106" s="21">
        <v>45777</v>
      </c>
      <c r="I106" s="22">
        <v>0.58333333333333337</v>
      </c>
      <c r="J106" s="18" t="s">
        <v>417</v>
      </c>
      <c r="K106" s="44" t="s">
        <v>56</v>
      </c>
      <c r="L106" s="52">
        <v>150</v>
      </c>
      <c r="M106" s="17"/>
      <c r="N106" s="17" t="s">
        <v>44</v>
      </c>
      <c r="O106" s="17" t="s">
        <v>1033</v>
      </c>
      <c r="P106" s="19" t="s">
        <v>1034</v>
      </c>
      <c r="Q106" s="54">
        <v>70</v>
      </c>
      <c r="R106" s="21"/>
      <c r="S106" s="17" t="s">
        <v>45</v>
      </c>
      <c r="T106" s="17" t="s">
        <v>44</v>
      </c>
      <c r="U106" s="19">
        <f>Table_5[[#This Row],[VALOR]]-Table_5[[#This Row],[ CUSTO]]</f>
        <v>80</v>
      </c>
      <c r="V106" s="10"/>
      <c r="W106" s="10"/>
      <c r="X106" s="10"/>
      <c r="Y106" s="10"/>
      <c r="Z106" s="10"/>
    </row>
    <row r="107" spans="1:26" ht="25.5" x14ac:dyDescent="0.25">
      <c r="A107" s="10"/>
      <c r="B107" s="20">
        <v>45763</v>
      </c>
      <c r="C107" s="17"/>
      <c r="D107" s="18" t="s">
        <v>939</v>
      </c>
      <c r="E107" s="18" t="s">
        <v>940</v>
      </c>
      <c r="F107" s="18"/>
      <c r="G107" s="21"/>
      <c r="H107" s="21"/>
      <c r="I107" s="22"/>
      <c r="J107" s="18"/>
      <c r="K107" s="44"/>
      <c r="L107" s="52"/>
      <c r="M107" s="17"/>
      <c r="N107" s="17"/>
      <c r="O107" s="17"/>
      <c r="P107" s="19"/>
      <c r="Q107" s="54"/>
      <c r="R107" s="21"/>
      <c r="S107" s="17"/>
      <c r="T107" s="17"/>
      <c r="U107" s="19">
        <f>Table_5[[#This Row],[VALOR]]-Table_5[[#This Row],[ CUSTO]]</f>
        <v>0</v>
      </c>
      <c r="V107" s="10"/>
      <c r="W107" s="10"/>
      <c r="X107" s="10"/>
      <c r="Y107" s="10"/>
      <c r="Z107" s="10"/>
    </row>
    <row r="108" spans="1:26" x14ac:dyDescent="0.25">
      <c r="A108" s="10"/>
      <c r="B108" s="20"/>
      <c r="C108" s="17"/>
      <c r="D108" s="18"/>
      <c r="E108" s="18"/>
      <c r="F108" s="18"/>
      <c r="G108" s="21"/>
      <c r="H108" s="21"/>
      <c r="I108" s="22"/>
      <c r="J108" s="18"/>
      <c r="K108" s="44"/>
      <c r="L108" s="52"/>
      <c r="M108" s="17"/>
      <c r="N108" s="18"/>
      <c r="O108" s="17"/>
      <c r="P108" s="19"/>
      <c r="Q108" s="54"/>
      <c r="R108" s="21"/>
      <c r="S108" s="17"/>
      <c r="T108" s="17"/>
      <c r="U108" s="19">
        <f>Table_5[[#This Row],[VALOR]]-Table_5[[#This Row],[ CUSTO]]</f>
        <v>0</v>
      </c>
      <c r="V108" s="10"/>
      <c r="W108" s="10"/>
      <c r="X108" s="10"/>
      <c r="Y108" s="10"/>
      <c r="Z108" s="10"/>
    </row>
    <row r="109" spans="1:26" x14ac:dyDescent="0.25">
      <c r="A109" s="10"/>
      <c r="B109" s="20"/>
      <c r="C109" s="17"/>
      <c r="D109" s="18"/>
      <c r="E109" s="18"/>
      <c r="F109" s="18"/>
      <c r="G109" s="21"/>
      <c r="H109" s="21"/>
      <c r="I109" s="22"/>
      <c r="J109" s="18"/>
      <c r="K109" s="44"/>
      <c r="L109" s="52"/>
      <c r="M109" s="17"/>
      <c r="N109" s="18"/>
      <c r="O109" s="17"/>
      <c r="P109" s="19"/>
      <c r="Q109" s="54"/>
      <c r="R109" s="21"/>
      <c r="S109" s="17"/>
      <c r="T109" s="17"/>
      <c r="U109" s="19">
        <f>Table_5[[#This Row],[VALOR]]-Table_5[[#This Row],[ CUSTO]]</f>
        <v>0</v>
      </c>
      <c r="V109" s="10"/>
      <c r="W109" s="10"/>
      <c r="X109" s="10"/>
      <c r="Y109" s="10"/>
      <c r="Z109" s="10"/>
    </row>
    <row r="110" spans="1:26" x14ac:dyDescent="0.25">
      <c r="A110" s="10"/>
      <c r="B110" s="20"/>
      <c r="C110" s="17"/>
      <c r="D110" s="18"/>
      <c r="E110" s="18"/>
      <c r="F110" s="18"/>
      <c r="G110" s="21"/>
      <c r="H110" s="21"/>
      <c r="I110" s="22"/>
      <c r="J110" s="18"/>
      <c r="K110" s="44"/>
      <c r="L110" s="52"/>
      <c r="M110" s="17"/>
      <c r="N110" s="18"/>
      <c r="O110" s="17"/>
      <c r="P110" s="19"/>
      <c r="Q110" s="54"/>
      <c r="R110" s="21"/>
      <c r="S110" s="17"/>
      <c r="T110" s="17"/>
      <c r="U110" s="19">
        <f>Table_5[[#This Row],[VALOR]]-Table_5[[#This Row],[ CUSTO]]</f>
        <v>0</v>
      </c>
      <c r="V110" s="10"/>
      <c r="W110" s="10"/>
      <c r="X110" s="10"/>
      <c r="Y110" s="10"/>
      <c r="Z110" s="10"/>
    </row>
    <row r="111" spans="1:26" x14ac:dyDescent="0.25">
      <c r="A111" s="10"/>
      <c r="B111" s="20"/>
      <c r="C111" s="17"/>
      <c r="D111" s="18"/>
      <c r="E111" s="18"/>
      <c r="F111" s="18"/>
      <c r="G111" s="21"/>
      <c r="H111" s="21"/>
      <c r="I111" s="22"/>
      <c r="J111" s="18"/>
      <c r="K111" s="44"/>
      <c r="L111" s="52"/>
      <c r="M111" s="17"/>
      <c r="N111" s="18"/>
      <c r="O111" s="17"/>
      <c r="P111" s="19"/>
      <c r="Q111" s="54"/>
      <c r="R111" s="21"/>
      <c r="S111" s="17"/>
      <c r="T111" s="17"/>
      <c r="U111" s="19">
        <f>Table_5[[#This Row],[VALOR]]-Table_5[[#This Row],[ CUSTO]]</f>
        <v>0</v>
      </c>
      <c r="V111" s="10"/>
      <c r="W111" s="10"/>
      <c r="X111" s="10"/>
      <c r="Y111" s="10"/>
      <c r="Z111" s="10"/>
    </row>
    <row r="112" spans="1:26" x14ac:dyDescent="0.25">
      <c r="A112" s="10"/>
      <c r="B112" s="20"/>
      <c r="C112" s="17"/>
      <c r="D112" s="18"/>
      <c r="E112" s="18"/>
      <c r="F112" s="18"/>
      <c r="G112" s="21"/>
      <c r="H112" s="21"/>
      <c r="I112" s="22"/>
      <c r="J112" s="18"/>
      <c r="K112" s="44"/>
      <c r="L112" s="52"/>
      <c r="M112" s="17"/>
      <c r="N112" s="18"/>
      <c r="O112" s="17"/>
      <c r="P112" s="19"/>
      <c r="Q112" s="54"/>
      <c r="R112" s="21"/>
      <c r="S112" s="17"/>
      <c r="T112" s="17"/>
      <c r="U112" s="19">
        <f>Table_5[[#This Row],[VALOR]]-Table_5[[#This Row],[ CUSTO]]</f>
        <v>0</v>
      </c>
      <c r="V112" s="10"/>
      <c r="W112" s="10"/>
      <c r="X112" s="10"/>
      <c r="Y112" s="10"/>
      <c r="Z112" s="10"/>
    </row>
    <row r="113" spans="1:26" x14ac:dyDescent="0.25">
      <c r="A113" s="10"/>
      <c r="B113" s="20"/>
      <c r="C113" s="17"/>
      <c r="D113" s="18"/>
      <c r="E113" s="18"/>
      <c r="F113" s="18"/>
      <c r="G113" s="21"/>
      <c r="H113" s="21"/>
      <c r="I113" s="22"/>
      <c r="J113" s="18"/>
      <c r="K113" s="44"/>
      <c r="L113" s="52"/>
      <c r="M113" s="17"/>
      <c r="N113" s="18"/>
      <c r="O113" s="17"/>
      <c r="P113" s="19"/>
      <c r="Q113" s="54"/>
      <c r="R113" s="21"/>
      <c r="S113" s="17"/>
      <c r="T113" s="17"/>
      <c r="U113" s="19">
        <f>Table_5[[#This Row],[VALOR]]-Table_5[[#This Row],[ CUSTO]]</f>
        <v>0</v>
      </c>
      <c r="V113" s="10"/>
      <c r="W113" s="10"/>
      <c r="X113" s="10"/>
      <c r="Y113" s="10"/>
      <c r="Z113" s="10"/>
    </row>
    <row r="114" spans="1:26" ht="15.75" customHeight="1" x14ac:dyDescent="0.25">
      <c r="A114" s="10"/>
      <c r="B114" s="11"/>
      <c r="C114" s="11"/>
      <c r="D114" s="11"/>
      <c r="E114" s="12"/>
      <c r="F114" s="12"/>
      <c r="G114" s="12"/>
      <c r="H114" s="11"/>
      <c r="I114" s="11"/>
      <c r="J114" s="11"/>
      <c r="K114" s="13"/>
      <c r="L114" s="11"/>
      <c r="M114" s="12"/>
      <c r="N114" s="11"/>
      <c r="O114" s="12"/>
      <c r="P114" s="14"/>
      <c r="Q114" s="11"/>
      <c r="R114" s="11"/>
      <c r="S114" s="15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0"/>
      <c r="B115" s="11"/>
      <c r="C115" s="11"/>
      <c r="D115" s="11"/>
      <c r="E115" s="12"/>
      <c r="F115" s="12"/>
      <c r="G115" s="12"/>
      <c r="H115" s="11"/>
      <c r="I115" s="11"/>
      <c r="J115" s="11"/>
      <c r="K115" s="23"/>
      <c r="L115" s="11"/>
      <c r="M115" s="12"/>
      <c r="N115" s="11"/>
      <c r="O115" s="12"/>
      <c r="P115" s="14"/>
      <c r="Q115" s="11"/>
      <c r="R115" s="11"/>
      <c r="S115" s="15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0"/>
      <c r="B116" s="11"/>
      <c r="C116" s="11"/>
      <c r="D116" s="11"/>
      <c r="E116" s="12"/>
      <c r="F116" s="12"/>
      <c r="G116" s="12"/>
      <c r="H116" s="11"/>
      <c r="I116" s="11"/>
      <c r="J116" s="11"/>
      <c r="K116" s="13"/>
      <c r="L116" s="11"/>
      <c r="M116" s="12"/>
      <c r="N116" s="11"/>
      <c r="O116" s="12"/>
      <c r="P116" s="14"/>
      <c r="Q116" s="11"/>
      <c r="R116" s="11"/>
      <c r="S116" s="15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0"/>
      <c r="B117" s="11"/>
      <c r="C117" s="11"/>
      <c r="D117" s="11"/>
      <c r="E117" s="12"/>
      <c r="F117" s="12"/>
      <c r="G117" s="12"/>
      <c r="H117" s="11"/>
      <c r="I117" s="11"/>
      <c r="J117" s="11"/>
      <c r="K117" s="13"/>
      <c r="L117" s="11"/>
      <c r="M117" s="12"/>
      <c r="N117" s="11"/>
      <c r="O117" s="12"/>
      <c r="P117" s="14"/>
      <c r="Q117" s="11"/>
      <c r="R117" s="11"/>
      <c r="S117" s="15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14" t="s">
        <v>2</v>
      </c>
      <c r="C118" s="111"/>
      <c r="D118" s="50">
        <f>SUM(ABRIL!$L$5:$L$113)</f>
        <v>27399.379999999997</v>
      </c>
      <c r="E118" s="12"/>
      <c r="F118" s="12"/>
      <c r="G118" s="12"/>
      <c r="H118" s="11"/>
      <c r="I118" s="11"/>
      <c r="J118" s="11"/>
      <c r="K118" s="13"/>
      <c r="L118" s="11"/>
      <c r="M118" s="12"/>
      <c r="N118" s="11"/>
      <c r="O118" s="12"/>
      <c r="P118" s="14"/>
      <c r="Q118" s="11"/>
      <c r="R118" s="11"/>
      <c r="S118" s="15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15" t="s">
        <v>3</v>
      </c>
      <c r="C119" s="111"/>
      <c r="D119" s="51">
        <f>SUM(ABRIL!$U$5:$U$113)</f>
        <v>16233</v>
      </c>
      <c r="E119" s="12"/>
      <c r="F119" s="12"/>
      <c r="G119" s="12"/>
      <c r="H119" s="11"/>
      <c r="I119" s="11"/>
      <c r="J119" s="11"/>
      <c r="K119" s="13"/>
      <c r="L119" s="11"/>
      <c r="M119" s="12"/>
      <c r="N119" s="11"/>
      <c r="O119" s="12"/>
      <c r="P119" s="14"/>
      <c r="Q119" s="11"/>
      <c r="R119" s="11"/>
      <c r="S119" s="15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16" t="s">
        <v>4</v>
      </c>
      <c r="C120" s="111"/>
      <c r="D120" s="26">
        <f>SUM(Table_5[[ CUSTO]])</f>
        <v>11166.38</v>
      </c>
      <c r="E120" s="12"/>
      <c r="F120" s="12"/>
      <c r="G120" s="12"/>
      <c r="H120" s="11"/>
      <c r="I120" s="11"/>
      <c r="J120" s="11"/>
      <c r="K120" s="13"/>
      <c r="L120" s="11"/>
      <c r="M120" s="12"/>
      <c r="N120" s="11"/>
      <c r="O120" s="12"/>
      <c r="P120" s="14"/>
      <c r="Q120" s="11"/>
      <c r="R120" s="11"/>
      <c r="S120" s="15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17" t="s">
        <v>5</v>
      </c>
      <c r="C121" s="111"/>
      <c r="D121" s="48">
        <f>SUMIF(ABRIL!$N$5:$N$113,"PENDENTE",ABRIL!$U$5:$U$113)</f>
        <v>0</v>
      </c>
      <c r="E121" s="12"/>
      <c r="F121" s="12"/>
      <c r="G121" s="12"/>
      <c r="H121" s="11"/>
      <c r="I121" s="11"/>
      <c r="J121" s="11"/>
      <c r="K121" s="13"/>
      <c r="L121" s="11"/>
      <c r="M121" s="12"/>
      <c r="N121" s="11"/>
      <c r="O121" s="12"/>
      <c r="P121" s="14"/>
      <c r="Q121" s="11"/>
      <c r="R121" s="11"/>
      <c r="S121" s="15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10" t="s">
        <v>6</v>
      </c>
      <c r="C122" s="111"/>
      <c r="D122" s="47">
        <f>SUMIF(ABRIL!$S$5:$S$113,"NÃO",ABRIL!$Q$4:$Q$113)</f>
        <v>0</v>
      </c>
      <c r="E122" s="12"/>
      <c r="F122" s="12"/>
      <c r="G122" s="12"/>
      <c r="H122" s="11"/>
      <c r="I122" s="11"/>
      <c r="J122" s="11"/>
      <c r="K122" s="13"/>
      <c r="L122" s="11"/>
      <c r="M122" s="12"/>
      <c r="N122" s="11"/>
      <c r="O122" s="12"/>
      <c r="P122" s="14"/>
      <c r="Q122" s="11"/>
      <c r="R122" s="11"/>
      <c r="S122" s="15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12" t="s">
        <v>7</v>
      </c>
      <c r="C123" s="111"/>
      <c r="D123" s="46">
        <f>SUMIF(ABRIL!$S$5:$S$113,"SIM",ABRIL!$Q$5:$Q$113)</f>
        <v>11166.38</v>
      </c>
      <c r="E123" s="12"/>
      <c r="F123" s="12"/>
      <c r="G123" s="12"/>
      <c r="H123" s="11"/>
      <c r="I123" s="11"/>
      <c r="J123" s="11"/>
      <c r="K123" s="13"/>
      <c r="L123" s="11"/>
      <c r="M123" s="12"/>
      <c r="N123" s="11"/>
      <c r="O123" s="12"/>
      <c r="P123" s="14"/>
      <c r="Q123" s="11"/>
      <c r="R123" s="11"/>
      <c r="S123" s="15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13" t="s">
        <v>229</v>
      </c>
      <c r="C124" s="111"/>
      <c r="D124" s="45">
        <f>SUMIF(ABRIL!$N$5:$N$113,"CUMPRIDO",ABRIL!$U$5:$U$113)</f>
        <v>16233</v>
      </c>
      <c r="E124" s="14"/>
      <c r="F124" s="12"/>
      <c r="G124" s="12"/>
      <c r="H124" s="11"/>
      <c r="I124" s="11"/>
      <c r="J124" s="11"/>
      <c r="K124" s="13"/>
      <c r="L124" s="11"/>
      <c r="M124" s="12"/>
      <c r="N124" s="11"/>
      <c r="O124" s="12"/>
      <c r="P124" s="14"/>
      <c r="Q124" s="11"/>
      <c r="R124" s="11"/>
      <c r="S124" s="15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1"/>
      <c r="C125" s="11"/>
      <c r="D125" s="11"/>
      <c r="E125" s="12"/>
      <c r="F125" s="12"/>
      <c r="G125" s="12"/>
      <c r="H125" s="11"/>
      <c r="I125" s="11"/>
      <c r="J125" s="11"/>
      <c r="K125" s="13"/>
      <c r="L125" s="11"/>
      <c r="M125" s="12"/>
      <c r="N125" s="11"/>
      <c r="O125" s="12"/>
      <c r="P125" s="14"/>
      <c r="Q125" s="11"/>
      <c r="R125" s="11"/>
      <c r="S125" s="15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1"/>
      <c r="C126" s="11"/>
      <c r="D126" s="11"/>
      <c r="E126" s="12"/>
      <c r="F126" s="12"/>
      <c r="G126" s="12"/>
      <c r="H126" s="11"/>
      <c r="I126" s="11"/>
      <c r="J126" s="11"/>
      <c r="K126" s="11"/>
      <c r="L126" s="12"/>
      <c r="M126" s="11"/>
      <c r="N126" s="12"/>
      <c r="O126" s="14"/>
      <c r="P126" s="11"/>
      <c r="Q126" s="11"/>
      <c r="R126" s="15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1"/>
      <c r="C127" s="11"/>
      <c r="D127" s="11"/>
      <c r="E127" s="12"/>
      <c r="F127" s="12"/>
      <c r="G127" s="12"/>
      <c r="H127" s="11"/>
      <c r="I127" s="11"/>
      <c r="J127" s="11"/>
      <c r="K127" s="11"/>
      <c r="L127" s="12"/>
      <c r="M127" s="11"/>
      <c r="N127" s="12"/>
      <c r="O127" s="14"/>
      <c r="P127" s="11"/>
      <c r="Q127" s="11"/>
      <c r="R127" s="15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1"/>
      <c r="C128" s="11"/>
      <c r="D128" s="11"/>
      <c r="E128" s="12"/>
      <c r="F128" s="12"/>
      <c r="G128" s="12"/>
      <c r="H128" s="11"/>
      <c r="I128" s="11"/>
      <c r="J128" s="11"/>
      <c r="K128" s="11"/>
      <c r="L128" s="12"/>
      <c r="M128" s="11"/>
      <c r="N128" s="12"/>
      <c r="O128" s="14"/>
      <c r="P128" s="11"/>
      <c r="Q128" s="11"/>
      <c r="R128" s="15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1"/>
      <c r="C129" s="11"/>
      <c r="D129" s="11"/>
      <c r="E129" s="12"/>
      <c r="F129" s="12"/>
      <c r="G129" s="12"/>
      <c r="H129" s="11"/>
      <c r="I129" s="11"/>
      <c r="J129" s="11"/>
      <c r="K129" s="11"/>
      <c r="L129" s="12"/>
      <c r="M129" s="11"/>
      <c r="N129" s="12"/>
      <c r="O129" s="14"/>
      <c r="P129" s="11"/>
      <c r="Q129" s="11"/>
      <c r="R129" s="15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1"/>
      <c r="C130" s="11"/>
      <c r="D130" s="11"/>
      <c r="E130" s="11"/>
      <c r="F130" s="12"/>
      <c r="G130" s="12"/>
      <c r="H130" s="11"/>
      <c r="I130" s="11"/>
      <c r="J130" s="11"/>
      <c r="K130" s="11"/>
      <c r="L130" s="12"/>
      <c r="M130" s="11"/>
      <c r="N130" s="12"/>
      <c r="O130" s="12"/>
      <c r="P130" s="11"/>
      <c r="Q130" s="11"/>
      <c r="R130" s="15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1"/>
      <c r="C131" s="11"/>
      <c r="D131" s="11"/>
      <c r="E131" s="11"/>
      <c r="F131" s="12"/>
      <c r="G131" s="12"/>
      <c r="H131" s="11"/>
      <c r="I131" s="11"/>
      <c r="J131" s="11"/>
      <c r="K131" s="11"/>
      <c r="L131" s="12"/>
      <c r="M131" s="11"/>
      <c r="N131" s="12"/>
      <c r="O131" s="12"/>
      <c r="P131" s="11"/>
      <c r="Q131" s="11"/>
      <c r="R131" s="15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1"/>
      <c r="C132" s="11"/>
      <c r="D132" s="11"/>
      <c r="E132" s="11"/>
      <c r="F132" s="12"/>
      <c r="G132" s="12"/>
      <c r="H132" s="11"/>
      <c r="I132" s="11"/>
      <c r="J132" s="11"/>
      <c r="K132" s="11"/>
      <c r="L132" s="12"/>
      <c r="M132" s="11"/>
      <c r="N132" s="12"/>
      <c r="O132" s="12"/>
      <c r="P132" s="11"/>
      <c r="Q132" s="11"/>
      <c r="R132" s="15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1"/>
      <c r="C133" s="11"/>
      <c r="D133" s="11"/>
      <c r="E133" s="11"/>
      <c r="F133" s="12"/>
      <c r="G133" s="12"/>
      <c r="H133" s="11"/>
      <c r="I133" s="11"/>
      <c r="J133" s="11"/>
      <c r="K133" s="11"/>
      <c r="L133" s="12"/>
      <c r="M133" s="11"/>
      <c r="N133" s="12"/>
      <c r="O133" s="12"/>
      <c r="P133" s="11"/>
      <c r="Q133" s="11"/>
      <c r="R133" s="15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1"/>
      <c r="C134" s="11"/>
      <c r="D134" s="11"/>
      <c r="E134" s="11"/>
      <c r="F134" s="12"/>
      <c r="G134" s="12"/>
      <c r="H134" s="11"/>
      <c r="I134" s="11"/>
      <c r="J134" s="11"/>
      <c r="K134" s="11"/>
      <c r="L134" s="12"/>
      <c r="M134" s="11"/>
      <c r="N134" s="12"/>
      <c r="O134" s="12"/>
      <c r="P134" s="11"/>
      <c r="Q134" s="11"/>
      <c r="R134" s="15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1"/>
      <c r="C135" s="11"/>
      <c r="D135" s="11"/>
      <c r="E135" s="11"/>
      <c r="F135" s="12"/>
      <c r="G135" s="12"/>
      <c r="H135" s="11"/>
      <c r="I135" s="11"/>
      <c r="J135" s="11"/>
      <c r="K135" s="11"/>
      <c r="L135" s="12"/>
      <c r="M135" s="11"/>
      <c r="N135" s="12"/>
      <c r="O135" s="12"/>
      <c r="P135" s="11"/>
      <c r="Q135" s="11"/>
      <c r="R135" s="15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1"/>
      <c r="C136" s="11"/>
      <c r="D136" s="11"/>
      <c r="E136" s="11"/>
      <c r="F136" s="12"/>
      <c r="G136" s="12"/>
      <c r="H136" s="11"/>
      <c r="I136" s="11"/>
      <c r="J136" s="11"/>
      <c r="K136" s="11"/>
      <c r="L136" s="12"/>
      <c r="M136" s="11"/>
      <c r="N136" s="12"/>
      <c r="O136" s="12"/>
      <c r="P136" s="11"/>
      <c r="Q136" s="11"/>
      <c r="R136" s="15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1"/>
      <c r="C137" s="11"/>
      <c r="D137" s="11"/>
      <c r="E137" s="11"/>
      <c r="F137" s="12"/>
      <c r="G137" s="12"/>
      <c r="H137" s="11"/>
      <c r="I137" s="11"/>
      <c r="J137" s="11"/>
      <c r="K137" s="11"/>
      <c r="L137" s="12"/>
      <c r="M137" s="11"/>
      <c r="N137" s="12"/>
      <c r="O137" s="12"/>
      <c r="P137" s="11"/>
      <c r="Q137" s="11"/>
      <c r="R137" s="15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1"/>
      <c r="C138" s="11"/>
      <c r="D138" s="11"/>
      <c r="E138" s="11"/>
      <c r="F138" s="12"/>
      <c r="G138" s="12"/>
      <c r="H138" s="11"/>
      <c r="I138" s="11"/>
      <c r="J138" s="11"/>
      <c r="K138" s="11"/>
      <c r="L138" s="12"/>
      <c r="M138" s="11"/>
      <c r="N138" s="12"/>
      <c r="O138" s="12"/>
      <c r="P138" s="11"/>
      <c r="Q138" s="11"/>
      <c r="R138" s="15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1"/>
      <c r="C139" s="11"/>
      <c r="D139" s="11"/>
      <c r="E139" s="11"/>
      <c r="F139" s="12"/>
      <c r="G139" s="12"/>
      <c r="H139" s="11"/>
      <c r="I139" s="11"/>
      <c r="J139" s="11"/>
      <c r="K139" s="11"/>
      <c r="L139" s="12"/>
      <c r="M139" s="11"/>
      <c r="N139" s="12"/>
      <c r="O139" s="12"/>
      <c r="P139" s="11"/>
      <c r="Q139" s="11"/>
      <c r="R139" s="15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1"/>
      <c r="C140" s="11"/>
      <c r="D140" s="11"/>
      <c r="E140" s="11"/>
      <c r="F140" s="12"/>
      <c r="G140" s="12"/>
      <c r="H140" s="11"/>
      <c r="I140" s="11"/>
      <c r="J140" s="11"/>
      <c r="K140" s="11"/>
      <c r="L140" s="12"/>
      <c r="M140" s="11"/>
      <c r="N140" s="12"/>
      <c r="O140" s="12"/>
      <c r="P140" s="11"/>
      <c r="Q140" s="11"/>
      <c r="R140" s="15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1"/>
      <c r="C141" s="11"/>
      <c r="D141" s="11"/>
      <c r="E141" s="11"/>
      <c r="F141" s="12"/>
      <c r="G141" s="12"/>
      <c r="H141" s="11"/>
      <c r="I141" s="11"/>
      <c r="J141" s="11"/>
      <c r="K141" s="11"/>
      <c r="L141" s="12"/>
      <c r="M141" s="11"/>
      <c r="N141" s="12"/>
      <c r="O141" s="12"/>
      <c r="P141" s="11"/>
      <c r="Q141" s="11"/>
      <c r="R141" s="15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1"/>
      <c r="C142" s="11"/>
      <c r="D142" s="11"/>
      <c r="E142" s="11"/>
      <c r="F142" s="12"/>
      <c r="G142" s="12"/>
      <c r="H142" s="11"/>
      <c r="I142" s="11"/>
      <c r="J142" s="11"/>
      <c r="K142" s="11"/>
      <c r="L142" s="12"/>
      <c r="M142" s="11"/>
      <c r="N142" s="12"/>
      <c r="O142" s="12"/>
      <c r="P142" s="11"/>
      <c r="Q142" s="11"/>
      <c r="R142" s="15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1"/>
      <c r="C143" s="11"/>
      <c r="D143" s="11"/>
      <c r="E143" s="11"/>
      <c r="F143" s="12"/>
      <c r="G143" s="12"/>
      <c r="H143" s="11"/>
      <c r="I143" s="11"/>
      <c r="J143" s="11"/>
      <c r="K143" s="11"/>
      <c r="L143" s="12"/>
      <c r="M143" s="11"/>
      <c r="N143" s="12"/>
      <c r="O143" s="12"/>
      <c r="P143" s="11"/>
      <c r="Q143" s="11"/>
      <c r="R143" s="15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1"/>
      <c r="C144" s="11"/>
      <c r="D144" s="11"/>
      <c r="E144" s="11"/>
      <c r="F144" s="12"/>
      <c r="G144" s="12"/>
      <c r="H144" s="11"/>
      <c r="I144" s="11"/>
      <c r="J144" s="11"/>
      <c r="K144" s="11"/>
      <c r="L144" s="12"/>
      <c r="M144" s="11"/>
      <c r="N144" s="12"/>
      <c r="O144" s="12"/>
      <c r="P144" s="11"/>
      <c r="Q144" s="11"/>
      <c r="R144" s="15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1"/>
      <c r="C145" s="11"/>
      <c r="D145" s="11"/>
      <c r="E145" s="11"/>
      <c r="F145" s="12"/>
      <c r="G145" s="12"/>
      <c r="H145" s="11"/>
      <c r="I145" s="11"/>
      <c r="J145" s="11"/>
      <c r="K145" s="11"/>
      <c r="L145" s="12"/>
      <c r="M145" s="11"/>
      <c r="N145" s="12"/>
      <c r="O145" s="12"/>
      <c r="P145" s="11"/>
      <c r="Q145" s="11"/>
      <c r="R145" s="15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1"/>
      <c r="C146" s="11"/>
      <c r="D146" s="11"/>
      <c r="E146" s="11"/>
      <c r="F146" s="12"/>
      <c r="G146" s="12"/>
      <c r="H146" s="11"/>
      <c r="I146" s="11"/>
      <c r="J146" s="11"/>
      <c r="K146" s="11"/>
      <c r="L146" s="12"/>
      <c r="M146" s="11"/>
      <c r="N146" s="12"/>
      <c r="O146" s="12"/>
      <c r="P146" s="11"/>
      <c r="Q146" s="11"/>
      <c r="R146" s="15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1"/>
      <c r="C147" s="11"/>
      <c r="D147" s="11"/>
      <c r="E147" s="11"/>
      <c r="F147" s="12"/>
      <c r="G147" s="12"/>
      <c r="H147" s="11"/>
      <c r="I147" s="11"/>
      <c r="J147" s="11"/>
      <c r="K147" s="11"/>
      <c r="L147" s="12"/>
      <c r="M147" s="11"/>
      <c r="N147" s="12"/>
      <c r="O147" s="12"/>
      <c r="P147" s="11"/>
      <c r="Q147" s="11"/>
      <c r="R147" s="15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1"/>
      <c r="C148" s="11"/>
      <c r="D148" s="11"/>
      <c r="E148" s="11"/>
      <c r="F148" s="12"/>
      <c r="G148" s="12"/>
      <c r="H148" s="11"/>
      <c r="I148" s="11"/>
      <c r="J148" s="11"/>
      <c r="K148" s="11"/>
      <c r="L148" s="12"/>
      <c r="M148" s="11"/>
      <c r="N148" s="12"/>
      <c r="O148" s="12"/>
      <c r="P148" s="11"/>
      <c r="Q148" s="11"/>
      <c r="R148" s="15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1"/>
      <c r="C149" s="11"/>
      <c r="D149" s="11"/>
      <c r="E149" s="11"/>
      <c r="F149" s="12"/>
      <c r="G149" s="12"/>
      <c r="H149" s="11"/>
      <c r="I149" s="11"/>
      <c r="J149" s="11"/>
      <c r="K149" s="11"/>
      <c r="L149" s="12"/>
      <c r="M149" s="11"/>
      <c r="N149" s="12"/>
      <c r="O149" s="12"/>
      <c r="P149" s="11"/>
      <c r="Q149" s="11"/>
      <c r="R149" s="15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1"/>
      <c r="C150" s="11"/>
      <c r="D150" s="11"/>
      <c r="E150" s="11"/>
      <c r="F150" s="12"/>
      <c r="G150" s="12"/>
      <c r="H150" s="11"/>
      <c r="I150" s="11"/>
      <c r="J150" s="11"/>
      <c r="K150" s="11"/>
      <c r="L150" s="12"/>
      <c r="M150" s="11"/>
      <c r="N150" s="12"/>
      <c r="O150" s="12"/>
      <c r="P150" s="11"/>
      <c r="Q150" s="11"/>
      <c r="R150" s="15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1"/>
      <c r="C151" s="11"/>
      <c r="D151" s="11"/>
      <c r="E151" s="11"/>
      <c r="F151" s="12"/>
      <c r="G151" s="12"/>
      <c r="H151" s="11"/>
      <c r="I151" s="11"/>
      <c r="J151" s="11"/>
      <c r="K151" s="11"/>
      <c r="L151" s="12"/>
      <c r="M151" s="11"/>
      <c r="N151" s="12"/>
      <c r="O151" s="12"/>
      <c r="P151" s="11"/>
      <c r="Q151" s="11"/>
      <c r="R151" s="15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1"/>
      <c r="C152" s="11"/>
      <c r="D152" s="11"/>
      <c r="E152" s="11"/>
      <c r="F152" s="12"/>
      <c r="G152" s="12"/>
      <c r="H152" s="11"/>
      <c r="I152" s="11"/>
      <c r="J152" s="11"/>
      <c r="K152" s="11"/>
      <c r="L152" s="12"/>
      <c r="M152" s="11"/>
      <c r="N152" s="12"/>
      <c r="O152" s="12"/>
      <c r="P152" s="11"/>
      <c r="Q152" s="11"/>
      <c r="R152" s="15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1"/>
      <c r="C153" s="11"/>
      <c r="D153" s="11"/>
      <c r="E153" s="11"/>
      <c r="F153" s="12"/>
      <c r="G153" s="12"/>
      <c r="H153" s="11"/>
      <c r="I153" s="11"/>
      <c r="J153" s="11"/>
      <c r="K153" s="11"/>
      <c r="L153" s="12"/>
      <c r="M153" s="11"/>
      <c r="N153" s="12"/>
      <c r="O153" s="12"/>
      <c r="P153" s="11"/>
      <c r="Q153" s="11"/>
      <c r="R153" s="15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1"/>
      <c r="C154" s="11"/>
      <c r="D154" s="11"/>
      <c r="E154" s="11"/>
      <c r="F154" s="12"/>
      <c r="G154" s="12"/>
      <c r="H154" s="11"/>
      <c r="I154" s="11"/>
      <c r="J154" s="11"/>
      <c r="K154" s="11"/>
      <c r="L154" s="12"/>
      <c r="M154" s="11"/>
      <c r="N154" s="12"/>
      <c r="O154" s="12"/>
      <c r="P154" s="11"/>
      <c r="Q154" s="11"/>
      <c r="R154" s="15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1"/>
      <c r="C155" s="11"/>
      <c r="D155" s="11"/>
      <c r="E155" s="11"/>
      <c r="F155" s="12"/>
      <c r="G155" s="12"/>
      <c r="H155" s="11"/>
      <c r="I155" s="11"/>
      <c r="J155" s="11"/>
      <c r="K155" s="11"/>
      <c r="L155" s="12"/>
      <c r="M155" s="11"/>
      <c r="N155" s="12"/>
      <c r="O155" s="12"/>
      <c r="P155" s="11"/>
      <c r="Q155" s="11"/>
      <c r="R155" s="15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1"/>
      <c r="C156" s="11"/>
      <c r="D156" s="11"/>
      <c r="E156" s="11"/>
      <c r="F156" s="12"/>
      <c r="G156" s="12"/>
      <c r="H156" s="11"/>
      <c r="I156" s="11"/>
      <c r="J156" s="11"/>
      <c r="K156" s="11"/>
      <c r="L156" s="12"/>
      <c r="M156" s="11"/>
      <c r="N156" s="12"/>
      <c r="O156" s="12"/>
      <c r="P156" s="11"/>
      <c r="Q156" s="11"/>
      <c r="R156" s="15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1"/>
      <c r="C157" s="11"/>
      <c r="D157" s="11"/>
      <c r="E157" s="11"/>
      <c r="F157" s="12"/>
      <c r="G157" s="12"/>
      <c r="H157" s="11"/>
      <c r="I157" s="11"/>
      <c r="J157" s="11"/>
      <c r="K157" s="11"/>
      <c r="L157" s="12"/>
      <c r="M157" s="11"/>
      <c r="N157" s="12"/>
      <c r="O157" s="12"/>
      <c r="P157" s="11"/>
      <c r="Q157" s="11"/>
      <c r="R157" s="15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1"/>
      <c r="C158" s="11"/>
      <c r="D158" s="11"/>
      <c r="E158" s="11"/>
      <c r="F158" s="12"/>
      <c r="G158" s="12"/>
      <c r="H158" s="11"/>
      <c r="I158" s="11"/>
      <c r="J158" s="11"/>
      <c r="K158" s="11"/>
      <c r="L158" s="12"/>
      <c r="M158" s="11"/>
      <c r="N158" s="12"/>
      <c r="O158" s="12"/>
      <c r="P158" s="11"/>
      <c r="Q158" s="11"/>
      <c r="R158" s="15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1"/>
      <c r="C159" s="11"/>
      <c r="D159" s="11"/>
      <c r="E159" s="11"/>
      <c r="F159" s="12"/>
      <c r="G159" s="12"/>
      <c r="H159" s="11"/>
      <c r="I159" s="11"/>
      <c r="J159" s="11"/>
      <c r="K159" s="11"/>
      <c r="L159" s="12"/>
      <c r="M159" s="11"/>
      <c r="N159" s="12"/>
      <c r="O159" s="12"/>
      <c r="P159" s="11"/>
      <c r="Q159" s="11"/>
      <c r="R159" s="15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1"/>
      <c r="C160" s="11"/>
      <c r="D160" s="11"/>
      <c r="E160" s="11"/>
      <c r="F160" s="12"/>
      <c r="G160" s="12"/>
      <c r="H160" s="11"/>
      <c r="I160" s="11"/>
      <c r="J160" s="11"/>
      <c r="K160" s="11"/>
      <c r="L160" s="12"/>
      <c r="M160" s="11"/>
      <c r="N160" s="12"/>
      <c r="O160" s="12"/>
      <c r="P160" s="11"/>
      <c r="Q160" s="11"/>
      <c r="R160" s="15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1"/>
      <c r="C161" s="11"/>
      <c r="D161" s="11"/>
      <c r="E161" s="11"/>
      <c r="F161" s="12"/>
      <c r="G161" s="12"/>
      <c r="H161" s="11"/>
      <c r="I161" s="11"/>
      <c r="J161" s="11"/>
      <c r="K161" s="11"/>
      <c r="L161" s="12"/>
      <c r="M161" s="11"/>
      <c r="N161" s="12"/>
      <c r="O161" s="12"/>
      <c r="P161" s="11"/>
      <c r="Q161" s="11"/>
      <c r="R161" s="15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1"/>
      <c r="C162" s="11"/>
      <c r="D162" s="11"/>
      <c r="E162" s="11"/>
      <c r="F162" s="12"/>
      <c r="G162" s="12"/>
      <c r="H162" s="11"/>
      <c r="I162" s="11"/>
      <c r="J162" s="11"/>
      <c r="K162" s="11"/>
      <c r="L162" s="12"/>
      <c r="M162" s="11"/>
      <c r="N162" s="12"/>
      <c r="O162" s="12"/>
      <c r="P162" s="11"/>
      <c r="Q162" s="11"/>
      <c r="R162" s="15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1"/>
      <c r="C163" s="11"/>
      <c r="D163" s="11"/>
      <c r="E163" s="11"/>
      <c r="F163" s="12"/>
      <c r="G163" s="12"/>
      <c r="H163" s="11"/>
      <c r="I163" s="11"/>
      <c r="J163" s="11"/>
      <c r="K163" s="11"/>
      <c r="L163" s="12"/>
      <c r="M163" s="11"/>
      <c r="N163" s="12"/>
      <c r="O163" s="12"/>
      <c r="P163" s="11"/>
      <c r="Q163" s="11"/>
      <c r="R163" s="15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1"/>
      <c r="C164" s="11"/>
      <c r="D164" s="11"/>
      <c r="E164" s="11"/>
      <c r="F164" s="12"/>
      <c r="G164" s="12"/>
      <c r="H164" s="11"/>
      <c r="I164" s="11"/>
      <c r="J164" s="11"/>
      <c r="K164" s="11"/>
      <c r="L164" s="12"/>
      <c r="M164" s="11"/>
      <c r="N164" s="12"/>
      <c r="O164" s="12"/>
      <c r="P164" s="11"/>
      <c r="Q164" s="11"/>
      <c r="R164" s="15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1"/>
      <c r="C165" s="11"/>
      <c r="D165" s="11"/>
      <c r="E165" s="11"/>
      <c r="F165" s="12"/>
      <c r="G165" s="12"/>
      <c r="H165" s="11"/>
      <c r="I165" s="11"/>
      <c r="J165" s="11"/>
      <c r="K165" s="11"/>
      <c r="L165" s="12"/>
      <c r="M165" s="11"/>
      <c r="N165" s="12"/>
      <c r="O165" s="12"/>
      <c r="P165" s="11"/>
      <c r="Q165" s="11"/>
      <c r="R165" s="15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1"/>
      <c r="C166" s="11"/>
      <c r="D166" s="11"/>
      <c r="E166" s="11"/>
      <c r="F166" s="12"/>
      <c r="G166" s="12"/>
      <c r="H166" s="11"/>
      <c r="I166" s="11"/>
      <c r="J166" s="11"/>
      <c r="K166" s="11"/>
      <c r="L166" s="12"/>
      <c r="M166" s="11"/>
      <c r="N166" s="12"/>
      <c r="O166" s="12"/>
      <c r="P166" s="11"/>
      <c r="Q166" s="11"/>
      <c r="R166" s="15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1"/>
      <c r="C167" s="11"/>
      <c r="D167" s="11"/>
      <c r="E167" s="11"/>
      <c r="F167" s="12"/>
      <c r="G167" s="12"/>
      <c r="H167" s="11"/>
      <c r="I167" s="11"/>
      <c r="J167" s="11"/>
      <c r="K167" s="11"/>
      <c r="L167" s="12"/>
      <c r="M167" s="11"/>
      <c r="N167" s="12"/>
      <c r="O167" s="12"/>
      <c r="P167" s="11"/>
      <c r="Q167" s="11"/>
      <c r="R167" s="15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1"/>
      <c r="C168" s="11"/>
      <c r="D168" s="11"/>
      <c r="E168" s="11"/>
      <c r="F168" s="12"/>
      <c r="G168" s="12"/>
      <c r="H168" s="11"/>
      <c r="I168" s="11"/>
      <c r="J168" s="11"/>
      <c r="K168" s="11"/>
      <c r="L168" s="12"/>
      <c r="M168" s="11"/>
      <c r="N168" s="12"/>
      <c r="O168" s="12"/>
      <c r="P168" s="11"/>
      <c r="Q168" s="11"/>
      <c r="R168" s="15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1"/>
      <c r="C169" s="11"/>
      <c r="D169" s="11"/>
      <c r="E169" s="11"/>
      <c r="F169" s="12"/>
      <c r="G169" s="12"/>
      <c r="H169" s="11"/>
      <c r="I169" s="11"/>
      <c r="J169" s="11"/>
      <c r="K169" s="11"/>
      <c r="L169" s="12"/>
      <c r="M169" s="11"/>
      <c r="N169" s="12"/>
      <c r="O169" s="12"/>
      <c r="P169" s="11"/>
      <c r="Q169" s="11"/>
      <c r="R169" s="15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1"/>
      <c r="C170" s="11"/>
      <c r="D170" s="11"/>
      <c r="E170" s="11"/>
      <c r="F170" s="12"/>
      <c r="G170" s="12"/>
      <c r="H170" s="11"/>
      <c r="I170" s="11"/>
      <c r="J170" s="11"/>
      <c r="K170" s="11"/>
      <c r="L170" s="12"/>
      <c r="M170" s="11"/>
      <c r="N170" s="12"/>
      <c r="O170" s="12"/>
      <c r="P170" s="11"/>
      <c r="Q170" s="11"/>
      <c r="R170" s="15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1"/>
      <c r="C171" s="11"/>
      <c r="D171" s="11"/>
      <c r="E171" s="11"/>
      <c r="F171" s="12"/>
      <c r="G171" s="12"/>
      <c r="H171" s="11"/>
      <c r="I171" s="11"/>
      <c r="J171" s="11"/>
      <c r="K171" s="11"/>
      <c r="L171" s="12"/>
      <c r="M171" s="11"/>
      <c r="N171" s="12"/>
      <c r="O171" s="12"/>
      <c r="P171" s="11"/>
      <c r="Q171" s="11"/>
      <c r="R171" s="15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1"/>
      <c r="C172" s="11"/>
      <c r="D172" s="11"/>
      <c r="E172" s="11"/>
      <c r="F172" s="12"/>
      <c r="G172" s="12"/>
      <c r="H172" s="11"/>
      <c r="I172" s="11"/>
      <c r="J172" s="11"/>
      <c r="K172" s="11"/>
      <c r="L172" s="12"/>
      <c r="M172" s="11"/>
      <c r="N172" s="12"/>
      <c r="O172" s="12"/>
      <c r="P172" s="11"/>
      <c r="Q172" s="11"/>
      <c r="R172" s="15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1"/>
      <c r="C173" s="11"/>
      <c r="D173" s="11"/>
      <c r="E173" s="11"/>
      <c r="F173" s="12"/>
      <c r="G173" s="12"/>
      <c r="H173" s="11"/>
      <c r="I173" s="11"/>
      <c r="J173" s="11"/>
      <c r="K173" s="11"/>
      <c r="L173" s="12"/>
      <c r="M173" s="11"/>
      <c r="N173" s="12"/>
      <c r="O173" s="12"/>
      <c r="P173" s="11"/>
      <c r="Q173" s="11"/>
      <c r="R173" s="15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1"/>
      <c r="C174" s="11"/>
      <c r="D174" s="11"/>
      <c r="E174" s="11"/>
      <c r="F174" s="12"/>
      <c r="G174" s="12"/>
      <c r="H174" s="11"/>
      <c r="I174" s="11"/>
      <c r="J174" s="11"/>
      <c r="K174" s="11"/>
      <c r="L174" s="12"/>
      <c r="M174" s="11"/>
      <c r="N174" s="12"/>
      <c r="O174" s="12"/>
      <c r="P174" s="11"/>
      <c r="Q174" s="11"/>
      <c r="R174" s="15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1"/>
      <c r="C175" s="11"/>
      <c r="D175" s="11"/>
      <c r="E175" s="11"/>
      <c r="F175" s="12"/>
      <c r="G175" s="12"/>
      <c r="H175" s="11"/>
      <c r="I175" s="11"/>
      <c r="J175" s="11"/>
      <c r="K175" s="11"/>
      <c r="L175" s="12"/>
      <c r="M175" s="11"/>
      <c r="N175" s="12"/>
      <c r="O175" s="12"/>
      <c r="P175" s="11"/>
      <c r="Q175" s="11"/>
      <c r="R175" s="15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1"/>
      <c r="C176" s="11"/>
      <c r="D176" s="11"/>
      <c r="E176" s="11"/>
      <c r="F176" s="12"/>
      <c r="G176" s="12"/>
      <c r="H176" s="11"/>
      <c r="I176" s="11"/>
      <c r="J176" s="11"/>
      <c r="K176" s="11"/>
      <c r="L176" s="12"/>
      <c r="M176" s="11"/>
      <c r="N176" s="12"/>
      <c r="O176" s="12"/>
      <c r="P176" s="11"/>
      <c r="Q176" s="11"/>
      <c r="R176" s="15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1"/>
      <c r="C177" s="11"/>
      <c r="D177" s="11"/>
      <c r="E177" s="11"/>
      <c r="F177" s="12"/>
      <c r="G177" s="12"/>
      <c r="H177" s="11"/>
      <c r="I177" s="11"/>
      <c r="J177" s="11"/>
      <c r="K177" s="11"/>
      <c r="L177" s="12"/>
      <c r="M177" s="11"/>
      <c r="N177" s="12"/>
      <c r="O177" s="12"/>
      <c r="P177" s="11"/>
      <c r="Q177" s="11"/>
      <c r="R177" s="15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1"/>
      <c r="C178" s="11"/>
      <c r="D178" s="11"/>
      <c r="E178" s="11"/>
      <c r="F178" s="12"/>
      <c r="G178" s="12"/>
      <c r="H178" s="11"/>
      <c r="I178" s="11"/>
      <c r="J178" s="11"/>
      <c r="K178" s="11"/>
      <c r="L178" s="12"/>
      <c r="M178" s="11"/>
      <c r="N178" s="12"/>
      <c r="O178" s="12"/>
      <c r="P178" s="11"/>
      <c r="Q178" s="11"/>
      <c r="R178" s="15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1"/>
      <c r="C179" s="11"/>
      <c r="D179" s="11"/>
      <c r="E179" s="11"/>
      <c r="F179" s="12"/>
      <c r="G179" s="12"/>
      <c r="H179" s="11"/>
      <c r="I179" s="11"/>
      <c r="J179" s="11"/>
      <c r="K179" s="11"/>
      <c r="L179" s="12"/>
      <c r="M179" s="11"/>
      <c r="N179" s="12"/>
      <c r="O179" s="12"/>
      <c r="P179" s="11"/>
      <c r="Q179" s="11"/>
      <c r="R179" s="15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1"/>
      <c r="C180" s="11"/>
      <c r="D180" s="11"/>
      <c r="E180" s="11"/>
      <c r="F180" s="12"/>
      <c r="G180" s="12"/>
      <c r="H180" s="11"/>
      <c r="I180" s="11"/>
      <c r="J180" s="11"/>
      <c r="K180" s="11"/>
      <c r="L180" s="12"/>
      <c r="M180" s="11"/>
      <c r="N180" s="12"/>
      <c r="O180" s="12"/>
      <c r="P180" s="11"/>
      <c r="Q180" s="11"/>
      <c r="R180" s="15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1"/>
      <c r="C181" s="11"/>
      <c r="D181" s="11"/>
      <c r="E181" s="11"/>
      <c r="F181" s="12"/>
      <c r="G181" s="12"/>
      <c r="H181" s="11"/>
      <c r="I181" s="11"/>
      <c r="J181" s="11"/>
      <c r="K181" s="11"/>
      <c r="L181" s="12"/>
      <c r="M181" s="11"/>
      <c r="N181" s="12"/>
      <c r="O181" s="12"/>
      <c r="P181" s="11"/>
      <c r="Q181" s="11"/>
      <c r="R181" s="15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1"/>
      <c r="C182" s="11"/>
      <c r="D182" s="11"/>
      <c r="E182" s="11"/>
      <c r="F182" s="12"/>
      <c r="G182" s="12"/>
      <c r="H182" s="11"/>
      <c r="I182" s="11"/>
      <c r="J182" s="11"/>
      <c r="K182" s="11"/>
      <c r="L182" s="12"/>
      <c r="M182" s="11"/>
      <c r="N182" s="12"/>
      <c r="O182" s="12"/>
      <c r="P182" s="11"/>
      <c r="Q182" s="11"/>
      <c r="R182" s="15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1"/>
      <c r="C183" s="11"/>
      <c r="D183" s="11"/>
      <c r="E183" s="11"/>
      <c r="F183" s="12"/>
      <c r="G183" s="12"/>
      <c r="H183" s="11"/>
      <c r="I183" s="11"/>
      <c r="J183" s="11"/>
      <c r="K183" s="11"/>
      <c r="L183" s="12"/>
      <c r="M183" s="11"/>
      <c r="N183" s="12"/>
      <c r="O183" s="12"/>
      <c r="P183" s="11"/>
      <c r="Q183" s="11"/>
      <c r="R183" s="15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1"/>
      <c r="C184" s="11"/>
      <c r="D184" s="11"/>
      <c r="E184" s="11"/>
      <c r="F184" s="12"/>
      <c r="G184" s="12"/>
      <c r="H184" s="11"/>
      <c r="I184" s="11"/>
      <c r="J184" s="11"/>
      <c r="K184" s="11"/>
      <c r="L184" s="12"/>
      <c r="M184" s="11"/>
      <c r="N184" s="12"/>
      <c r="O184" s="12"/>
      <c r="P184" s="11"/>
      <c r="Q184" s="11"/>
      <c r="R184" s="15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1"/>
      <c r="C185" s="11"/>
      <c r="D185" s="11"/>
      <c r="E185" s="11"/>
      <c r="F185" s="12"/>
      <c r="G185" s="12"/>
      <c r="H185" s="11"/>
      <c r="I185" s="11"/>
      <c r="J185" s="11"/>
      <c r="K185" s="11"/>
      <c r="L185" s="12"/>
      <c r="M185" s="11"/>
      <c r="N185" s="12"/>
      <c r="O185" s="12"/>
      <c r="P185" s="11"/>
      <c r="Q185" s="11"/>
      <c r="R185" s="15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1"/>
      <c r="C186" s="11"/>
      <c r="D186" s="11"/>
      <c r="E186" s="11"/>
      <c r="F186" s="12"/>
      <c r="G186" s="12"/>
      <c r="H186" s="11"/>
      <c r="I186" s="11"/>
      <c r="J186" s="11"/>
      <c r="K186" s="11"/>
      <c r="L186" s="12"/>
      <c r="M186" s="11"/>
      <c r="N186" s="12"/>
      <c r="O186" s="12"/>
      <c r="P186" s="11"/>
      <c r="Q186" s="11"/>
      <c r="R186" s="15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1"/>
      <c r="C187" s="11"/>
      <c r="D187" s="11"/>
      <c r="E187" s="11"/>
      <c r="F187" s="12"/>
      <c r="G187" s="12"/>
      <c r="H187" s="11"/>
      <c r="I187" s="11"/>
      <c r="J187" s="11"/>
      <c r="K187" s="11"/>
      <c r="L187" s="12"/>
      <c r="M187" s="11"/>
      <c r="N187" s="12"/>
      <c r="O187" s="12"/>
      <c r="P187" s="11"/>
      <c r="Q187" s="11"/>
      <c r="R187" s="15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1"/>
      <c r="C188" s="11"/>
      <c r="D188" s="11"/>
      <c r="E188" s="11"/>
      <c r="F188" s="12"/>
      <c r="G188" s="12"/>
      <c r="H188" s="11"/>
      <c r="I188" s="11"/>
      <c r="J188" s="11"/>
      <c r="K188" s="11"/>
      <c r="L188" s="12"/>
      <c r="M188" s="11"/>
      <c r="N188" s="12"/>
      <c r="O188" s="12"/>
      <c r="P188" s="11"/>
      <c r="Q188" s="11"/>
      <c r="R188" s="15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1"/>
      <c r="C189" s="11"/>
      <c r="D189" s="11"/>
      <c r="E189" s="11"/>
      <c r="F189" s="12"/>
      <c r="G189" s="12"/>
      <c r="H189" s="11"/>
      <c r="I189" s="11"/>
      <c r="J189" s="11"/>
      <c r="K189" s="11"/>
      <c r="L189" s="12"/>
      <c r="M189" s="11"/>
      <c r="N189" s="12"/>
      <c r="O189" s="12"/>
      <c r="P189" s="11"/>
      <c r="Q189" s="11"/>
      <c r="R189" s="15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1"/>
      <c r="C190" s="11"/>
      <c r="D190" s="11"/>
      <c r="E190" s="11"/>
      <c r="F190" s="12"/>
      <c r="G190" s="12"/>
      <c r="H190" s="11"/>
      <c r="I190" s="11"/>
      <c r="J190" s="11"/>
      <c r="K190" s="11"/>
      <c r="L190" s="12"/>
      <c r="M190" s="11"/>
      <c r="N190" s="12"/>
      <c r="O190" s="12"/>
      <c r="P190" s="11"/>
      <c r="Q190" s="11"/>
      <c r="R190" s="15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1"/>
      <c r="C191" s="11"/>
      <c r="D191" s="11"/>
      <c r="E191" s="11"/>
      <c r="F191" s="12"/>
      <c r="G191" s="12"/>
      <c r="H191" s="11"/>
      <c r="I191" s="11"/>
      <c r="J191" s="11"/>
      <c r="K191" s="11"/>
      <c r="L191" s="12"/>
      <c r="M191" s="11"/>
      <c r="N191" s="12"/>
      <c r="O191" s="12"/>
      <c r="P191" s="11"/>
      <c r="Q191" s="11"/>
      <c r="R191" s="15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1"/>
      <c r="C192" s="11"/>
      <c r="D192" s="11"/>
      <c r="E192" s="11"/>
      <c r="F192" s="12"/>
      <c r="G192" s="12"/>
      <c r="H192" s="11"/>
      <c r="I192" s="11"/>
      <c r="J192" s="11"/>
      <c r="K192" s="11"/>
      <c r="L192" s="12"/>
      <c r="M192" s="11"/>
      <c r="N192" s="12"/>
      <c r="O192" s="12"/>
      <c r="P192" s="11"/>
      <c r="Q192" s="11"/>
      <c r="R192" s="15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1"/>
      <c r="C193" s="11"/>
      <c r="D193" s="11"/>
      <c r="E193" s="11"/>
      <c r="F193" s="12"/>
      <c r="G193" s="12"/>
      <c r="H193" s="11"/>
      <c r="I193" s="11"/>
      <c r="J193" s="11"/>
      <c r="K193" s="11"/>
      <c r="L193" s="12"/>
      <c r="M193" s="11"/>
      <c r="N193" s="12"/>
      <c r="O193" s="12"/>
      <c r="P193" s="11"/>
      <c r="Q193" s="11"/>
      <c r="R193" s="15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1"/>
      <c r="C194" s="11"/>
      <c r="D194" s="11"/>
      <c r="E194" s="11"/>
      <c r="F194" s="12"/>
      <c r="G194" s="12"/>
      <c r="H194" s="11"/>
      <c r="I194" s="11"/>
      <c r="J194" s="11"/>
      <c r="K194" s="11"/>
      <c r="L194" s="12"/>
      <c r="M194" s="11"/>
      <c r="N194" s="12"/>
      <c r="O194" s="12"/>
      <c r="P194" s="11"/>
      <c r="Q194" s="11"/>
      <c r="R194" s="15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1"/>
      <c r="C195" s="11"/>
      <c r="D195" s="11"/>
      <c r="E195" s="11"/>
      <c r="F195" s="12"/>
      <c r="G195" s="12"/>
      <c r="H195" s="11"/>
      <c r="I195" s="11"/>
      <c r="J195" s="11"/>
      <c r="K195" s="11"/>
      <c r="L195" s="12"/>
      <c r="M195" s="11"/>
      <c r="N195" s="12"/>
      <c r="O195" s="12"/>
      <c r="P195" s="11"/>
      <c r="Q195" s="11"/>
      <c r="R195" s="15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1"/>
      <c r="C196" s="11"/>
      <c r="D196" s="11"/>
      <c r="E196" s="11"/>
      <c r="F196" s="12"/>
      <c r="G196" s="12"/>
      <c r="H196" s="11"/>
      <c r="I196" s="11"/>
      <c r="J196" s="11"/>
      <c r="K196" s="11"/>
      <c r="L196" s="12"/>
      <c r="M196" s="11"/>
      <c r="N196" s="12"/>
      <c r="O196" s="12"/>
      <c r="P196" s="11"/>
      <c r="Q196" s="11"/>
      <c r="R196" s="15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1"/>
      <c r="C197" s="11"/>
      <c r="D197" s="11"/>
      <c r="E197" s="11"/>
      <c r="F197" s="12"/>
      <c r="G197" s="12"/>
      <c r="H197" s="11"/>
      <c r="I197" s="11"/>
      <c r="J197" s="11"/>
      <c r="K197" s="11"/>
      <c r="L197" s="12"/>
      <c r="M197" s="11"/>
      <c r="N197" s="12"/>
      <c r="O197" s="12"/>
      <c r="P197" s="11"/>
      <c r="Q197" s="11"/>
      <c r="R197" s="15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1"/>
      <c r="C198" s="11"/>
      <c r="D198" s="11"/>
      <c r="E198" s="11"/>
      <c r="F198" s="12"/>
      <c r="G198" s="12"/>
      <c r="H198" s="11"/>
      <c r="I198" s="11"/>
      <c r="J198" s="11"/>
      <c r="K198" s="11"/>
      <c r="L198" s="12"/>
      <c r="M198" s="11"/>
      <c r="N198" s="12"/>
      <c r="O198" s="12"/>
      <c r="P198" s="11"/>
      <c r="Q198" s="11"/>
      <c r="R198" s="15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1"/>
      <c r="C199" s="11"/>
      <c r="D199" s="11"/>
      <c r="E199" s="11"/>
      <c r="F199" s="12"/>
      <c r="G199" s="12"/>
      <c r="H199" s="11"/>
      <c r="I199" s="11"/>
      <c r="J199" s="11"/>
      <c r="K199" s="11"/>
      <c r="L199" s="12"/>
      <c r="M199" s="11"/>
      <c r="N199" s="12"/>
      <c r="O199" s="12"/>
      <c r="P199" s="11"/>
      <c r="Q199" s="11"/>
      <c r="R199" s="15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1"/>
      <c r="C200" s="11"/>
      <c r="D200" s="11"/>
      <c r="E200" s="11"/>
      <c r="F200" s="12"/>
      <c r="G200" s="12"/>
      <c r="H200" s="11"/>
      <c r="I200" s="11"/>
      <c r="J200" s="11"/>
      <c r="K200" s="11"/>
      <c r="L200" s="12"/>
      <c r="M200" s="11"/>
      <c r="N200" s="12"/>
      <c r="O200" s="12"/>
      <c r="P200" s="11"/>
      <c r="Q200" s="11"/>
      <c r="R200" s="15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1"/>
      <c r="C201" s="11"/>
      <c r="D201" s="11"/>
      <c r="E201" s="11"/>
      <c r="F201" s="12"/>
      <c r="G201" s="12"/>
      <c r="H201" s="11"/>
      <c r="I201" s="11"/>
      <c r="J201" s="11"/>
      <c r="K201" s="11"/>
      <c r="L201" s="12"/>
      <c r="M201" s="11"/>
      <c r="N201" s="12"/>
      <c r="O201" s="12"/>
      <c r="P201" s="11"/>
      <c r="Q201" s="11"/>
      <c r="R201" s="15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1"/>
      <c r="C202" s="11"/>
      <c r="D202" s="11"/>
      <c r="E202" s="11"/>
      <c r="F202" s="12"/>
      <c r="G202" s="12"/>
      <c r="H202" s="11"/>
      <c r="I202" s="11"/>
      <c r="J202" s="11"/>
      <c r="K202" s="11"/>
      <c r="L202" s="12"/>
      <c r="M202" s="11"/>
      <c r="N202" s="12"/>
      <c r="O202" s="12"/>
      <c r="P202" s="11"/>
      <c r="Q202" s="11"/>
      <c r="R202" s="15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1"/>
      <c r="C203" s="11"/>
      <c r="D203" s="11"/>
      <c r="E203" s="11"/>
      <c r="F203" s="12"/>
      <c r="G203" s="12"/>
      <c r="H203" s="11"/>
      <c r="I203" s="11"/>
      <c r="J203" s="11"/>
      <c r="K203" s="11"/>
      <c r="L203" s="12"/>
      <c r="M203" s="11"/>
      <c r="N203" s="12"/>
      <c r="O203" s="12"/>
      <c r="P203" s="11"/>
      <c r="Q203" s="11"/>
      <c r="R203" s="15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1"/>
      <c r="C204" s="11"/>
      <c r="D204" s="11"/>
      <c r="E204" s="11"/>
      <c r="F204" s="12"/>
      <c r="G204" s="12"/>
      <c r="H204" s="11"/>
      <c r="I204" s="11"/>
      <c r="J204" s="11"/>
      <c r="K204" s="11"/>
      <c r="L204" s="12"/>
      <c r="M204" s="11"/>
      <c r="N204" s="12"/>
      <c r="O204" s="12"/>
      <c r="P204" s="11"/>
      <c r="Q204" s="11"/>
      <c r="R204" s="15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1"/>
      <c r="C205" s="11"/>
      <c r="D205" s="11"/>
      <c r="E205" s="11"/>
      <c r="F205" s="12"/>
      <c r="G205" s="12"/>
      <c r="H205" s="11"/>
      <c r="I205" s="11"/>
      <c r="J205" s="11"/>
      <c r="K205" s="11"/>
      <c r="L205" s="12"/>
      <c r="M205" s="11"/>
      <c r="N205" s="12"/>
      <c r="O205" s="12"/>
      <c r="P205" s="11"/>
      <c r="Q205" s="11"/>
      <c r="R205" s="15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1"/>
      <c r="C206" s="11"/>
      <c r="D206" s="11"/>
      <c r="E206" s="11"/>
      <c r="F206" s="12"/>
      <c r="G206" s="12"/>
      <c r="H206" s="11"/>
      <c r="I206" s="11"/>
      <c r="J206" s="11"/>
      <c r="K206" s="11"/>
      <c r="L206" s="12"/>
      <c r="M206" s="11"/>
      <c r="N206" s="12"/>
      <c r="O206" s="12"/>
      <c r="P206" s="11"/>
      <c r="Q206" s="11"/>
      <c r="R206" s="15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1"/>
      <c r="C207" s="11"/>
      <c r="D207" s="11"/>
      <c r="E207" s="11"/>
      <c r="F207" s="12"/>
      <c r="G207" s="12"/>
      <c r="H207" s="11"/>
      <c r="I207" s="11"/>
      <c r="J207" s="11"/>
      <c r="K207" s="11"/>
      <c r="L207" s="12"/>
      <c r="M207" s="11"/>
      <c r="N207" s="12"/>
      <c r="O207" s="12"/>
      <c r="P207" s="11"/>
      <c r="Q207" s="11"/>
      <c r="R207" s="15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1"/>
      <c r="C208" s="11"/>
      <c r="D208" s="11"/>
      <c r="E208" s="11"/>
      <c r="F208" s="12"/>
      <c r="G208" s="12"/>
      <c r="H208" s="11"/>
      <c r="I208" s="11"/>
      <c r="J208" s="11"/>
      <c r="K208" s="11"/>
      <c r="L208" s="12"/>
      <c r="M208" s="11"/>
      <c r="N208" s="12"/>
      <c r="O208" s="12"/>
      <c r="P208" s="11"/>
      <c r="Q208" s="11"/>
      <c r="R208" s="15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1"/>
      <c r="C209" s="11"/>
      <c r="D209" s="11"/>
      <c r="E209" s="11"/>
      <c r="F209" s="12"/>
      <c r="G209" s="12"/>
      <c r="H209" s="11"/>
      <c r="I209" s="11"/>
      <c r="J209" s="11"/>
      <c r="K209" s="11"/>
      <c r="L209" s="12"/>
      <c r="M209" s="11"/>
      <c r="N209" s="12"/>
      <c r="O209" s="12"/>
      <c r="P209" s="11"/>
      <c r="Q209" s="11"/>
      <c r="R209" s="15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1"/>
      <c r="C210" s="11"/>
      <c r="D210" s="11"/>
      <c r="E210" s="11"/>
      <c r="F210" s="12"/>
      <c r="G210" s="12"/>
      <c r="H210" s="11"/>
      <c r="I210" s="11"/>
      <c r="J210" s="11"/>
      <c r="K210" s="11"/>
      <c r="L210" s="12"/>
      <c r="M210" s="11"/>
      <c r="N210" s="12"/>
      <c r="O210" s="12"/>
      <c r="P210" s="11"/>
      <c r="Q210" s="11"/>
      <c r="R210" s="15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1"/>
      <c r="C211" s="11"/>
      <c r="D211" s="11"/>
      <c r="E211" s="11"/>
      <c r="F211" s="12"/>
      <c r="G211" s="12"/>
      <c r="H211" s="11"/>
      <c r="I211" s="11"/>
      <c r="J211" s="11"/>
      <c r="K211" s="11"/>
      <c r="L211" s="12"/>
      <c r="M211" s="11"/>
      <c r="N211" s="12"/>
      <c r="O211" s="12"/>
      <c r="P211" s="11"/>
      <c r="Q211" s="11"/>
      <c r="R211" s="15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1"/>
      <c r="C212" s="11"/>
      <c r="D212" s="11"/>
      <c r="E212" s="11"/>
      <c r="F212" s="12"/>
      <c r="G212" s="12"/>
      <c r="H212" s="11"/>
      <c r="I212" s="11"/>
      <c r="J212" s="11"/>
      <c r="K212" s="11"/>
      <c r="L212" s="12"/>
      <c r="M212" s="11"/>
      <c r="N212" s="12"/>
      <c r="O212" s="12"/>
      <c r="P212" s="11"/>
      <c r="Q212" s="11"/>
      <c r="R212" s="15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1"/>
      <c r="C213" s="11"/>
      <c r="D213" s="11"/>
      <c r="E213" s="11"/>
      <c r="F213" s="12"/>
      <c r="G213" s="12"/>
      <c r="H213" s="11"/>
      <c r="I213" s="11"/>
      <c r="J213" s="11"/>
      <c r="K213" s="11"/>
      <c r="L213" s="12"/>
      <c r="M213" s="11"/>
      <c r="N213" s="12"/>
      <c r="O213" s="12"/>
      <c r="P213" s="11"/>
      <c r="Q213" s="11"/>
      <c r="R213" s="15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1"/>
      <c r="C214" s="11"/>
      <c r="D214" s="11"/>
      <c r="E214" s="11"/>
      <c r="F214" s="12"/>
      <c r="G214" s="12"/>
      <c r="H214" s="11"/>
      <c r="I214" s="11"/>
      <c r="J214" s="11"/>
      <c r="K214" s="11"/>
      <c r="L214" s="12"/>
      <c r="M214" s="11"/>
      <c r="N214" s="12"/>
      <c r="O214" s="12"/>
      <c r="P214" s="11"/>
      <c r="Q214" s="11"/>
      <c r="R214" s="15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1"/>
      <c r="C215" s="11"/>
      <c r="D215" s="11"/>
      <c r="E215" s="11"/>
      <c r="F215" s="12"/>
      <c r="G215" s="12"/>
      <c r="H215" s="11"/>
      <c r="I215" s="11"/>
      <c r="J215" s="11"/>
      <c r="K215" s="11"/>
      <c r="L215" s="12"/>
      <c r="M215" s="11"/>
      <c r="N215" s="12"/>
      <c r="O215" s="12"/>
      <c r="P215" s="11"/>
      <c r="Q215" s="11"/>
      <c r="R215" s="15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1"/>
      <c r="C216" s="11"/>
      <c r="D216" s="11"/>
      <c r="E216" s="11"/>
      <c r="F216" s="12"/>
      <c r="G216" s="12"/>
      <c r="H216" s="11"/>
      <c r="I216" s="11"/>
      <c r="J216" s="11"/>
      <c r="K216" s="11"/>
      <c r="L216" s="12"/>
      <c r="M216" s="11"/>
      <c r="N216" s="12"/>
      <c r="O216" s="12"/>
      <c r="P216" s="11"/>
      <c r="Q216" s="11"/>
      <c r="R216" s="15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1"/>
      <c r="C217" s="11"/>
      <c r="D217" s="11"/>
      <c r="E217" s="11"/>
      <c r="F217" s="12"/>
      <c r="G217" s="12"/>
      <c r="H217" s="11"/>
      <c r="I217" s="11"/>
      <c r="J217" s="11"/>
      <c r="K217" s="11"/>
      <c r="L217" s="12"/>
      <c r="M217" s="11"/>
      <c r="N217" s="12"/>
      <c r="O217" s="12"/>
      <c r="P217" s="11"/>
      <c r="Q217" s="11"/>
      <c r="R217" s="15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1"/>
      <c r="C218" s="11"/>
      <c r="D218" s="11"/>
      <c r="E218" s="11"/>
      <c r="F218" s="12"/>
      <c r="G218" s="12"/>
      <c r="H218" s="11"/>
      <c r="I218" s="11"/>
      <c r="J218" s="11"/>
      <c r="K218" s="11"/>
      <c r="L218" s="12"/>
      <c r="M218" s="11"/>
      <c r="N218" s="12"/>
      <c r="O218" s="12"/>
      <c r="P218" s="11"/>
      <c r="Q218" s="11"/>
      <c r="R218" s="15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1"/>
      <c r="C219" s="11"/>
      <c r="D219" s="11"/>
      <c r="E219" s="11"/>
      <c r="F219" s="12"/>
      <c r="G219" s="12"/>
      <c r="H219" s="11"/>
      <c r="I219" s="11"/>
      <c r="J219" s="11"/>
      <c r="K219" s="11"/>
      <c r="L219" s="12"/>
      <c r="M219" s="11"/>
      <c r="N219" s="12"/>
      <c r="O219" s="12"/>
      <c r="P219" s="11"/>
      <c r="Q219" s="11"/>
      <c r="R219" s="15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1"/>
      <c r="C220" s="11"/>
      <c r="D220" s="11"/>
      <c r="E220" s="11"/>
      <c r="F220" s="12"/>
      <c r="G220" s="12"/>
      <c r="H220" s="11"/>
      <c r="I220" s="11"/>
      <c r="J220" s="11"/>
      <c r="K220" s="11"/>
      <c r="L220" s="12"/>
      <c r="M220" s="11"/>
      <c r="N220" s="12"/>
      <c r="O220" s="12"/>
      <c r="P220" s="11"/>
      <c r="Q220" s="11"/>
      <c r="R220" s="15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1"/>
      <c r="C221" s="11"/>
      <c r="D221" s="11"/>
      <c r="E221" s="11"/>
      <c r="F221" s="12"/>
      <c r="G221" s="12"/>
      <c r="H221" s="11"/>
      <c r="I221" s="11"/>
      <c r="J221" s="11"/>
      <c r="K221" s="11"/>
      <c r="L221" s="12"/>
      <c r="M221" s="11"/>
      <c r="N221" s="12"/>
      <c r="O221" s="12"/>
      <c r="P221" s="11"/>
      <c r="Q221" s="11"/>
      <c r="R221" s="15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1"/>
      <c r="C222" s="11"/>
      <c r="D222" s="11"/>
      <c r="E222" s="11"/>
      <c r="F222" s="12"/>
      <c r="G222" s="12"/>
      <c r="H222" s="11"/>
      <c r="I222" s="11"/>
      <c r="J222" s="11"/>
      <c r="K222" s="11"/>
      <c r="L222" s="12"/>
      <c r="M222" s="11"/>
      <c r="N222" s="12"/>
      <c r="O222" s="12"/>
      <c r="P222" s="11"/>
      <c r="Q222" s="11"/>
      <c r="R222" s="15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1"/>
      <c r="C223" s="11"/>
      <c r="D223" s="11"/>
      <c r="E223" s="11"/>
      <c r="F223" s="12"/>
      <c r="G223" s="12"/>
      <c r="H223" s="11"/>
      <c r="I223" s="11"/>
      <c r="J223" s="11"/>
      <c r="K223" s="11"/>
      <c r="L223" s="12"/>
      <c r="M223" s="11"/>
      <c r="N223" s="12"/>
      <c r="O223" s="12"/>
      <c r="P223" s="11"/>
      <c r="Q223" s="11"/>
      <c r="R223" s="15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1"/>
      <c r="C224" s="11"/>
      <c r="D224" s="11"/>
      <c r="E224" s="11"/>
      <c r="F224" s="12"/>
      <c r="G224" s="12"/>
      <c r="H224" s="11"/>
      <c r="I224" s="11"/>
      <c r="J224" s="11"/>
      <c r="K224" s="11"/>
      <c r="L224" s="12"/>
      <c r="M224" s="11"/>
      <c r="N224" s="12"/>
      <c r="O224" s="12"/>
      <c r="P224" s="11"/>
      <c r="Q224" s="11"/>
      <c r="R224" s="15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1"/>
      <c r="C225" s="11"/>
      <c r="D225" s="11"/>
      <c r="E225" s="11"/>
      <c r="F225" s="12"/>
      <c r="G225" s="12"/>
      <c r="H225" s="11"/>
      <c r="I225" s="11"/>
      <c r="J225" s="11"/>
      <c r="K225" s="11"/>
      <c r="L225" s="12"/>
      <c r="M225" s="11"/>
      <c r="N225" s="12"/>
      <c r="O225" s="12"/>
      <c r="P225" s="11"/>
      <c r="Q225" s="11"/>
      <c r="R225" s="15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1"/>
      <c r="C226" s="11"/>
      <c r="D226" s="11"/>
      <c r="E226" s="11"/>
      <c r="F226" s="12"/>
      <c r="G226" s="12"/>
      <c r="H226" s="11"/>
      <c r="I226" s="11"/>
      <c r="J226" s="11"/>
      <c r="K226" s="11"/>
      <c r="L226" s="12"/>
      <c r="M226" s="11"/>
      <c r="N226" s="12"/>
      <c r="O226" s="12"/>
      <c r="P226" s="11"/>
      <c r="Q226" s="11"/>
      <c r="R226" s="15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1"/>
      <c r="C227" s="11"/>
      <c r="D227" s="11"/>
      <c r="E227" s="11"/>
      <c r="F227" s="12"/>
      <c r="G227" s="12"/>
      <c r="H227" s="11"/>
      <c r="I227" s="11"/>
      <c r="J227" s="11"/>
      <c r="K227" s="11"/>
      <c r="L227" s="12"/>
      <c r="M227" s="11"/>
      <c r="N227" s="12"/>
      <c r="O227" s="12"/>
      <c r="P227" s="11"/>
      <c r="Q227" s="11"/>
      <c r="R227" s="15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1"/>
      <c r="C228" s="11"/>
      <c r="D228" s="11"/>
      <c r="E228" s="11"/>
      <c r="F228" s="12"/>
      <c r="G228" s="12"/>
      <c r="H228" s="11"/>
      <c r="I228" s="11"/>
      <c r="J228" s="11"/>
      <c r="K228" s="11"/>
      <c r="L228" s="12"/>
      <c r="M228" s="11"/>
      <c r="N228" s="12"/>
      <c r="O228" s="12"/>
      <c r="P228" s="11"/>
      <c r="Q228" s="11"/>
      <c r="R228" s="15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1"/>
      <c r="C229" s="11"/>
      <c r="D229" s="11"/>
      <c r="E229" s="11"/>
      <c r="F229" s="12"/>
      <c r="G229" s="12"/>
      <c r="H229" s="11"/>
      <c r="I229" s="11"/>
      <c r="J229" s="11"/>
      <c r="K229" s="11"/>
      <c r="L229" s="12"/>
      <c r="M229" s="11"/>
      <c r="N229" s="12"/>
      <c r="O229" s="12"/>
      <c r="P229" s="11"/>
      <c r="Q229" s="11"/>
      <c r="R229" s="15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1"/>
      <c r="C230" s="11"/>
      <c r="D230" s="11"/>
      <c r="E230" s="11"/>
      <c r="F230" s="12"/>
      <c r="G230" s="12"/>
      <c r="H230" s="11"/>
      <c r="I230" s="11"/>
      <c r="J230" s="11"/>
      <c r="K230" s="11"/>
      <c r="L230" s="12"/>
      <c r="M230" s="11"/>
      <c r="N230" s="12"/>
      <c r="O230" s="12"/>
      <c r="P230" s="11"/>
      <c r="Q230" s="11"/>
      <c r="R230" s="15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1"/>
      <c r="C231" s="11"/>
      <c r="D231" s="11"/>
      <c r="E231" s="11"/>
      <c r="F231" s="12"/>
      <c r="G231" s="12"/>
      <c r="H231" s="11"/>
      <c r="I231" s="11"/>
      <c r="J231" s="11"/>
      <c r="K231" s="11"/>
      <c r="L231" s="12"/>
      <c r="M231" s="11"/>
      <c r="N231" s="12"/>
      <c r="O231" s="12"/>
      <c r="P231" s="11"/>
      <c r="Q231" s="11"/>
      <c r="R231" s="15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10"/>
      <c r="B232" s="11"/>
      <c r="C232" s="11"/>
      <c r="D232" s="11"/>
      <c r="E232" s="11"/>
      <c r="F232" s="12"/>
      <c r="G232" s="12"/>
      <c r="H232" s="11"/>
      <c r="I232" s="11"/>
      <c r="J232" s="11"/>
      <c r="K232" s="11"/>
      <c r="L232" s="12"/>
      <c r="M232" s="11"/>
      <c r="N232" s="12"/>
      <c r="O232" s="12"/>
      <c r="P232" s="11"/>
      <c r="Q232" s="11"/>
      <c r="R232" s="15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10"/>
      <c r="B233" s="11"/>
      <c r="C233" s="11"/>
      <c r="D233" s="11"/>
      <c r="E233" s="11"/>
      <c r="F233" s="12"/>
      <c r="G233" s="12"/>
      <c r="H233" s="11"/>
      <c r="I233" s="11"/>
      <c r="J233" s="11"/>
      <c r="K233" s="11"/>
      <c r="L233" s="12"/>
      <c r="M233" s="11"/>
      <c r="N233" s="12"/>
      <c r="O233" s="12"/>
      <c r="P233" s="11"/>
      <c r="Q233" s="11"/>
      <c r="R233" s="15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10"/>
      <c r="B234" s="11"/>
      <c r="C234" s="11"/>
      <c r="D234" s="11"/>
      <c r="E234" s="11"/>
      <c r="F234" s="12"/>
      <c r="G234" s="12"/>
      <c r="H234" s="11"/>
      <c r="I234" s="11"/>
      <c r="J234" s="11"/>
      <c r="K234" s="11"/>
      <c r="L234" s="12"/>
      <c r="M234" s="11"/>
      <c r="N234" s="12"/>
      <c r="O234" s="12"/>
      <c r="P234" s="11"/>
      <c r="Q234" s="11"/>
      <c r="R234" s="15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10"/>
      <c r="B235" s="11"/>
      <c r="C235" s="11"/>
      <c r="D235" s="11"/>
      <c r="E235" s="11"/>
      <c r="F235" s="12"/>
      <c r="G235" s="12"/>
      <c r="H235" s="11"/>
      <c r="I235" s="11"/>
      <c r="J235" s="11"/>
      <c r="K235" s="11"/>
      <c r="L235" s="12"/>
      <c r="M235" s="11"/>
      <c r="N235" s="12"/>
      <c r="O235" s="12"/>
      <c r="P235" s="11"/>
      <c r="Q235" s="11"/>
      <c r="R235" s="15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>
      <c r="A236" s="10"/>
      <c r="B236" s="11"/>
      <c r="C236" s="11"/>
      <c r="D236" s="11"/>
      <c r="E236" s="11"/>
      <c r="F236" s="12"/>
      <c r="G236" s="12"/>
      <c r="H236" s="11"/>
      <c r="I236" s="11"/>
      <c r="J236" s="11"/>
      <c r="K236" s="11"/>
      <c r="L236" s="12"/>
      <c r="M236" s="11"/>
      <c r="N236" s="12"/>
      <c r="O236" s="12"/>
      <c r="P236" s="11"/>
      <c r="Q236" s="11"/>
      <c r="R236" s="15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5">
      <c r="A237" s="10"/>
      <c r="B237" s="11"/>
      <c r="C237" s="11"/>
      <c r="D237" s="11"/>
      <c r="E237" s="11"/>
      <c r="F237" s="12"/>
      <c r="G237" s="12"/>
      <c r="H237" s="11"/>
      <c r="I237" s="11"/>
      <c r="J237" s="11"/>
      <c r="K237" s="11"/>
      <c r="L237" s="12"/>
      <c r="M237" s="11"/>
      <c r="N237" s="12"/>
      <c r="O237" s="12"/>
      <c r="P237" s="11"/>
      <c r="Q237" s="11"/>
      <c r="R237" s="15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5">
      <c r="A238" s="10"/>
      <c r="B238" s="11"/>
      <c r="C238" s="11"/>
      <c r="D238" s="11"/>
      <c r="E238" s="11"/>
      <c r="F238" s="12"/>
      <c r="G238" s="12"/>
      <c r="H238" s="11"/>
      <c r="I238" s="11"/>
      <c r="J238" s="11"/>
      <c r="K238" s="11"/>
      <c r="L238" s="12"/>
      <c r="M238" s="11"/>
      <c r="N238" s="12"/>
      <c r="O238" s="12"/>
      <c r="P238" s="11"/>
      <c r="Q238" s="11"/>
      <c r="R238" s="15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5">
      <c r="A239" s="10"/>
      <c r="B239" s="11"/>
      <c r="C239" s="11"/>
      <c r="D239" s="11"/>
      <c r="E239" s="11"/>
      <c r="F239" s="12"/>
      <c r="G239" s="12"/>
      <c r="H239" s="11"/>
      <c r="I239" s="11"/>
      <c r="J239" s="11"/>
      <c r="K239" s="11"/>
      <c r="L239" s="12"/>
      <c r="M239" s="11"/>
      <c r="N239" s="12"/>
      <c r="O239" s="12"/>
      <c r="P239" s="11"/>
      <c r="Q239" s="11"/>
      <c r="R239" s="15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5">
      <c r="A240" s="10"/>
      <c r="B240" s="11"/>
      <c r="C240" s="11"/>
      <c r="D240" s="11"/>
      <c r="E240" s="11"/>
      <c r="F240" s="12"/>
      <c r="G240" s="12"/>
      <c r="H240" s="11"/>
      <c r="I240" s="11"/>
      <c r="J240" s="11"/>
      <c r="K240" s="11"/>
      <c r="L240" s="12"/>
      <c r="M240" s="11"/>
      <c r="N240" s="12"/>
      <c r="O240" s="12"/>
      <c r="P240" s="11"/>
      <c r="Q240" s="11"/>
      <c r="R240" s="15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5">
      <c r="A241" s="10"/>
      <c r="B241" s="11"/>
      <c r="C241" s="11"/>
      <c r="D241" s="11"/>
      <c r="E241" s="11"/>
      <c r="F241" s="12"/>
      <c r="G241" s="12"/>
      <c r="H241" s="11"/>
      <c r="I241" s="11"/>
      <c r="J241" s="11"/>
      <c r="K241" s="11"/>
      <c r="L241" s="12"/>
      <c r="M241" s="11"/>
      <c r="N241" s="12"/>
      <c r="O241" s="12"/>
      <c r="P241" s="11"/>
      <c r="Q241" s="11"/>
      <c r="R241" s="15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5">
      <c r="A242" s="10"/>
      <c r="B242" s="11"/>
      <c r="C242" s="11"/>
      <c r="D242" s="11"/>
      <c r="E242" s="11"/>
      <c r="F242" s="12"/>
      <c r="G242" s="12"/>
      <c r="H242" s="11"/>
      <c r="I242" s="11"/>
      <c r="J242" s="11"/>
      <c r="K242" s="11"/>
      <c r="L242" s="12"/>
      <c r="M242" s="11"/>
      <c r="N242" s="12"/>
      <c r="O242" s="12"/>
      <c r="P242" s="11"/>
      <c r="Q242" s="11"/>
      <c r="R242" s="15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5">
      <c r="A243" s="10"/>
      <c r="B243" s="11"/>
      <c r="C243" s="11"/>
      <c r="D243" s="11"/>
      <c r="E243" s="11"/>
      <c r="F243" s="12"/>
      <c r="G243" s="12"/>
      <c r="H243" s="11"/>
      <c r="I243" s="11"/>
      <c r="J243" s="11"/>
      <c r="K243" s="11"/>
      <c r="L243" s="12"/>
      <c r="M243" s="11"/>
      <c r="N243" s="12"/>
      <c r="O243" s="12"/>
      <c r="P243" s="11"/>
      <c r="Q243" s="11"/>
      <c r="R243" s="15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5">
      <c r="A244" s="10"/>
      <c r="B244" s="11"/>
      <c r="C244" s="11"/>
      <c r="D244" s="11"/>
      <c r="E244" s="11"/>
      <c r="F244" s="12"/>
      <c r="G244" s="12"/>
      <c r="H244" s="11"/>
      <c r="I244" s="11"/>
      <c r="J244" s="11"/>
      <c r="K244" s="11"/>
      <c r="L244" s="12"/>
      <c r="M244" s="11"/>
      <c r="N244" s="12"/>
      <c r="O244" s="12"/>
      <c r="P244" s="11"/>
      <c r="Q244" s="11"/>
      <c r="R244" s="15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5">
      <c r="A245" s="10"/>
      <c r="B245" s="11"/>
      <c r="C245" s="11"/>
      <c r="D245" s="11"/>
      <c r="E245" s="11"/>
      <c r="F245" s="12"/>
      <c r="G245" s="12"/>
      <c r="H245" s="11"/>
      <c r="I245" s="11"/>
      <c r="J245" s="11"/>
      <c r="K245" s="11"/>
      <c r="L245" s="12"/>
      <c r="M245" s="11"/>
      <c r="N245" s="12"/>
      <c r="O245" s="12"/>
      <c r="P245" s="11"/>
      <c r="Q245" s="11"/>
      <c r="R245" s="15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5">
      <c r="A246" s="10"/>
      <c r="B246" s="11"/>
      <c r="C246" s="11"/>
      <c r="D246" s="11"/>
      <c r="E246" s="11"/>
      <c r="F246" s="12"/>
      <c r="G246" s="12"/>
      <c r="H246" s="11"/>
      <c r="I246" s="11"/>
      <c r="J246" s="11"/>
      <c r="K246" s="11"/>
      <c r="L246" s="12"/>
      <c r="M246" s="11"/>
      <c r="N246" s="12"/>
      <c r="O246" s="12"/>
      <c r="P246" s="11"/>
      <c r="Q246" s="11"/>
      <c r="R246" s="15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5">
      <c r="A247" s="10"/>
      <c r="B247" s="11"/>
      <c r="C247" s="11"/>
      <c r="D247" s="11"/>
      <c r="E247" s="11"/>
      <c r="F247" s="12"/>
      <c r="G247" s="12"/>
      <c r="H247" s="11"/>
      <c r="I247" s="11"/>
      <c r="J247" s="11"/>
      <c r="K247" s="11"/>
      <c r="L247" s="12"/>
      <c r="M247" s="11"/>
      <c r="N247" s="12"/>
      <c r="O247" s="12"/>
      <c r="P247" s="11"/>
      <c r="Q247" s="11"/>
      <c r="R247" s="15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5">
      <c r="A248" s="10"/>
      <c r="B248" s="11"/>
      <c r="C248" s="11"/>
      <c r="D248" s="11"/>
      <c r="E248" s="11"/>
      <c r="F248" s="12"/>
      <c r="G248" s="12"/>
      <c r="H248" s="11"/>
      <c r="I248" s="11"/>
      <c r="J248" s="11"/>
      <c r="K248" s="11"/>
      <c r="L248" s="12"/>
      <c r="M248" s="11"/>
      <c r="N248" s="12"/>
      <c r="O248" s="12"/>
      <c r="P248" s="11"/>
      <c r="Q248" s="11"/>
      <c r="R248" s="15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5">
      <c r="A249" s="10"/>
      <c r="B249" s="11"/>
      <c r="C249" s="11"/>
      <c r="D249" s="11"/>
      <c r="E249" s="11"/>
      <c r="F249" s="12"/>
      <c r="G249" s="12"/>
      <c r="H249" s="11"/>
      <c r="I249" s="11"/>
      <c r="J249" s="11"/>
      <c r="K249" s="11"/>
      <c r="L249" s="12"/>
      <c r="M249" s="11"/>
      <c r="N249" s="12"/>
      <c r="O249" s="12"/>
      <c r="P249" s="11"/>
      <c r="Q249" s="11"/>
      <c r="R249" s="15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5">
      <c r="A250" s="10"/>
      <c r="B250" s="11"/>
      <c r="C250" s="11"/>
      <c r="D250" s="11"/>
      <c r="E250" s="11"/>
      <c r="F250" s="12"/>
      <c r="G250" s="12"/>
      <c r="H250" s="11"/>
      <c r="I250" s="11"/>
      <c r="J250" s="11"/>
      <c r="K250" s="11"/>
      <c r="L250" s="12"/>
      <c r="M250" s="11"/>
      <c r="N250" s="12"/>
      <c r="O250" s="12"/>
      <c r="P250" s="11"/>
      <c r="Q250" s="11"/>
      <c r="R250" s="15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5">
      <c r="A251" s="10"/>
      <c r="B251" s="11"/>
      <c r="C251" s="11"/>
      <c r="D251" s="11"/>
      <c r="E251" s="11"/>
      <c r="F251" s="12"/>
      <c r="G251" s="12"/>
      <c r="H251" s="11"/>
      <c r="I251" s="11"/>
      <c r="J251" s="11"/>
      <c r="K251" s="11"/>
      <c r="L251" s="12"/>
      <c r="M251" s="11"/>
      <c r="N251" s="12"/>
      <c r="O251" s="12"/>
      <c r="P251" s="11"/>
      <c r="Q251" s="11"/>
      <c r="R251" s="15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5">
      <c r="A252" s="10"/>
      <c r="B252" s="11"/>
      <c r="C252" s="11"/>
      <c r="D252" s="11"/>
      <c r="E252" s="11"/>
      <c r="F252" s="12"/>
      <c r="G252" s="12"/>
      <c r="H252" s="11"/>
      <c r="I252" s="11"/>
      <c r="J252" s="11"/>
      <c r="K252" s="11"/>
      <c r="L252" s="12"/>
      <c r="M252" s="11"/>
      <c r="N252" s="12"/>
      <c r="O252" s="12"/>
      <c r="P252" s="11"/>
      <c r="Q252" s="11"/>
      <c r="R252" s="15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5">
      <c r="A253" s="10"/>
      <c r="B253" s="11"/>
      <c r="C253" s="11"/>
      <c r="D253" s="11"/>
      <c r="E253" s="11"/>
      <c r="F253" s="12"/>
      <c r="G253" s="12"/>
      <c r="H253" s="11"/>
      <c r="I253" s="11"/>
      <c r="J253" s="11"/>
      <c r="K253" s="11"/>
      <c r="L253" s="12"/>
      <c r="M253" s="11"/>
      <c r="N253" s="12"/>
      <c r="O253" s="12"/>
      <c r="P253" s="11"/>
      <c r="Q253" s="11"/>
      <c r="R253" s="15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5">
      <c r="A254" s="10"/>
      <c r="B254" s="11"/>
      <c r="C254" s="11"/>
      <c r="D254" s="11"/>
      <c r="E254" s="11"/>
      <c r="F254" s="12"/>
      <c r="G254" s="12"/>
      <c r="H254" s="11"/>
      <c r="I254" s="11"/>
      <c r="J254" s="11"/>
      <c r="K254" s="11"/>
      <c r="L254" s="12"/>
      <c r="M254" s="11"/>
      <c r="N254" s="12"/>
      <c r="O254" s="12"/>
      <c r="P254" s="11"/>
      <c r="Q254" s="11"/>
      <c r="R254" s="15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5">
      <c r="A255" s="10"/>
      <c r="B255" s="11"/>
      <c r="C255" s="11"/>
      <c r="D255" s="11"/>
      <c r="E255" s="11"/>
      <c r="F255" s="12"/>
      <c r="G255" s="12"/>
      <c r="H255" s="11"/>
      <c r="I255" s="11"/>
      <c r="J255" s="11"/>
      <c r="K255" s="11"/>
      <c r="L255" s="12"/>
      <c r="M255" s="11"/>
      <c r="N255" s="12"/>
      <c r="O255" s="12"/>
      <c r="P255" s="11"/>
      <c r="Q255" s="11"/>
      <c r="R255" s="15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5">
      <c r="A256" s="10"/>
      <c r="B256" s="11"/>
      <c r="C256" s="11"/>
      <c r="D256" s="11"/>
      <c r="E256" s="11"/>
      <c r="F256" s="12"/>
      <c r="G256" s="12"/>
      <c r="H256" s="11"/>
      <c r="I256" s="11"/>
      <c r="J256" s="11"/>
      <c r="K256" s="11"/>
      <c r="L256" s="12"/>
      <c r="M256" s="11"/>
      <c r="N256" s="12"/>
      <c r="O256" s="12"/>
      <c r="P256" s="11"/>
      <c r="Q256" s="11"/>
      <c r="R256" s="15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5">
      <c r="A257" s="10"/>
      <c r="B257" s="11"/>
      <c r="C257" s="11"/>
      <c r="D257" s="11"/>
      <c r="E257" s="11"/>
      <c r="F257" s="12"/>
      <c r="G257" s="12"/>
      <c r="H257" s="11"/>
      <c r="I257" s="11"/>
      <c r="J257" s="11"/>
      <c r="K257" s="11"/>
      <c r="L257" s="12"/>
      <c r="M257" s="11"/>
      <c r="N257" s="12"/>
      <c r="O257" s="12"/>
      <c r="P257" s="11"/>
      <c r="Q257" s="11"/>
      <c r="R257" s="15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5">
      <c r="A258" s="10"/>
      <c r="B258" s="11"/>
      <c r="C258" s="11"/>
      <c r="D258" s="11"/>
      <c r="E258" s="11"/>
      <c r="F258" s="12"/>
      <c r="G258" s="12"/>
      <c r="H258" s="11"/>
      <c r="I258" s="11"/>
      <c r="J258" s="11"/>
      <c r="K258" s="11"/>
      <c r="L258" s="12"/>
      <c r="M258" s="11"/>
      <c r="N258" s="12"/>
      <c r="O258" s="12"/>
      <c r="P258" s="11"/>
      <c r="Q258" s="11"/>
      <c r="R258" s="15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5">
      <c r="A259" s="10"/>
      <c r="B259" s="11"/>
      <c r="C259" s="11"/>
      <c r="D259" s="11"/>
      <c r="E259" s="11"/>
      <c r="F259" s="12"/>
      <c r="G259" s="12"/>
      <c r="H259" s="11"/>
      <c r="I259" s="11"/>
      <c r="J259" s="11"/>
      <c r="K259" s="11"/>
      <c r="L259" s="12"/>
      <c r="M259" s="11"/>
      <c r="N259" s="12"/>
      <c r="O259" s="12"/>
      <c r="P259" s="11"/>
      <c r="Q259" s="11"/>
      <c r="R259" s="15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5">
      <c r="A260" s="10"/>
      <c r="B260" s="11"/>
      <c r="C260" s="11"/>
      <c r="D260" s="11"/>
      <c r="E260" s="11"/>
      <c r="F260" s="12"/>
      <c r="G260" s="12"/>
      <c r="H260" s="11"/>
      <c r="I260" s="11"/>
      <c r="J260" s="11"/>
      <c r="K260" s="11"/>
      <c r="L260" s="12"/>
      <c r="M260" s="11"/>
      <c r="N260" s="12"/>
      <c r="O260" s="12"/>
      <c r="P260" s="11"/>
      <c r="Q260" s="11"/>
      <c r="R260" s="15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5">
      <c r="A261" s="10"/>
      <c r="B261" s="11"/>
      <c r="C261" s="11"/>
      <c r="D261" s="11"/>
      <c r="E261" s="11"/>
      <c r="F261" s="12"/>
      <c r="G261" s="12"/>
      <c r="H261" s="11"/>
      <c r="I261" s="11"/>
      <c r="J261" s="11"/>
      <c r="K261" s="11"/>
      <c r="L261" s="12"/>
      <c r="M261" s="11"/>
      <c r="N261" s="12"/>
      <c r="O261" s="12"/>
      <c r="P261" s="11"/>
      <c r="Q261" s="11"/>
      <c r="R261" s="15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5">
      <c r="A262" s="10"/>
      <c r="B262" s="11"/>
      <c r="C262" s="11"/>
      <c r="D262" s="11"/>
      <c r="E262" s="11"/>
      <c r="F262" s="12"/>
      <c r="G262" s="12"/>
      <c r="H262" s="11"/>
      <c r="I262" s="11"/>
      <c r="J262" s="11"/>
      <c r="K262" s="11"/>
      <c r="L262" s="12"/>
      <c r="M262" s="11"/>
      <c r="N262" s="12"/>
      <c r="O262" s="12"/>
      <c r="P262" s="11"/>
      <c r="Q262" s="11"/>
      <c r="R262" s="15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5">
      <c r="A263" s="10"/>
      <c r="B263" s="11"/>
      <c r="C263" s="11"/>
      <c r="D263" s="11"/>
      <c r="E263" s="11"/>
      <c r="F263" s="12"/>
      <c r="G263" s="12"/>
      <c r="H263" s="11"/>
      <c r="I263" s="11"/>
      <c r="J263" s="11"/>
      <c r="K263" s="11"/>
      <c r="L263" s="12"/>
      <c r="M263" s="11"/>
      <c r="N263" s="12"/>
      <c r="O263" s="12"/>
      <c r="P263" s="11"/>
      <c r="Q263" s="11"/>
      <c r="R263" s="15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5">
      <c r="A264" s="10"/>
      <c r="B264" s="11"/>
      <c r="C264" s="11"/>
      <c r="D264" s="11"/>
      <c r="E264" s="11"/>
      <c r="F264" s="12"/>
      <c r="G264" s="12"/>
      <c r="H264" s="11"/>
      <c r="I264" s="11"/>
      <c r="J264" s="11"/>
      <c r="K264" s="11"/>
      <c r="L264" s="12"/>
      <c r="M264" s="11"/>
      <c r="N264" s="12"/>
      <c r="O264" s="12"/>
      <c r="P264" s="11"/>
      <c r="Q264" s="11"/>
      <c r="R264" s="15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5">
      <c r="A265" s="10"/>
      <c r="B265" s="11"/>
      <c r="C265" s="11"/>
      <c r="D265" s="11"/>
      <c r="E265" s="11"/>
      <c r="F265" s="12"/>
      <c r="G265" s="12"/>
      <c r="H265" s="11"/>
      <c r="I265" s="11"/>
      <c r="J265" s="11"/>
      <c r="K265" s="11"/>
      <c r="L265" s="12"/>
      <c r="M265" s="11"/>
      <c r="N265" s="12"/>
      <c r="O265" s="12"/>
      <c r="P265" s="11"/>
      <c r="Q265" s="11"/>
      <c r="R265" s="15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5">
      <c r="A266" s="10"/>
      <c r="B266" s="11"/>
      <c r="C266" s="11"/>
      <c r="D266" s="11"/>
      <c r="E266" s="11"/>
      <c r="F266" s="12"/>
      <c r="G266" s="12"/>
      <c r="H266" s="11"/>
      <c r="I266" s="11"/>
      <c r="J266" s="11"/>
      <c r="K266" s="11"/>
      <c r="L266" s="12"/>
      <c r="M266" s="11"/>
      <c r="N266" s="12"/>
      <c r="O266" s="12"/>
      <c r="P266" s="11"/>
      <c r="Q266" s="11"/>
      <c r="R266" s="15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5">
      <c r="A267" s="10"/>
      <c r="B267" s="11"/>
      <c r="C267" s="11"/>
      <c r="D267" s="11"/>
      <c r="E267" s="11"/>
      <c r="F267" s="12"/>
      <c r="G267" s="12"/>
      <c r="H267" s="11"/>
      <c r="I267" s="11"/>
      <c r="J267" s="11"/>
      <c r="K267" s="11"/>
      <c r="L267" s="12"/>
      <c r="M267" s="11"/>
      <c r="N267" s="12"/>
      <c r="O267" s="12"/>
      <c r="P267" s="11"/>
      <c r="Q267" s="11"/>
      <c r="R267" s="15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5">
      <c r="A268" s="10"/>
      <c r="B268" s="11"/>
      <c r="C268" s="11"/>
      <c r="D268" s="11"/>
      <c r="E268" s="11"/>
      <c r="F268" s="12"/>
      <c r="G268" s="12"/>
      <c r="H268" s="11"/>
      <c r="I268" s="11"/>
      <c r="J268" s="11"/>
      <c r="K268" s="11"/>
      <c r="L268" s="12"/>
      <c r="M268" s="11"/>
      <c r="N268" s="12"/>
      <c r="O268" s="12"/>
      <c r="P268" s="11"/>
      <c r="Q268" s="11"/>
      <c r="R268" s="15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5">
      <c r="A269" s="10"/>
      <c r="B269" s="11"/>
      <c r="C269" s="11"/>
      <c r="D269" s="11"/>
      <c r="E269" s="11"/>
      <c r="F269" s="12"/>
      <c r="G269" s="12"/>
      <c r="H269" s="11"/>
      <c r="I269" s="11"/>
      <c r="J269" s="11"/>
      <c r="K269" s="11"/>
      <c r="L269" s="12"/>
      <c r="M269" s="11"/>
      <c r="N269" s="12"/>
      <c r="O269" s="12"/>
      <c r="P269" s="11"/>
      <c r="Q269" s="11"/>
      <c r="R269" s="15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5">
      <c r="A270" s="10"/>
      <c r="B270" s="11"/>
      <c r="C270" s="11"/>
      <c r="D270" s="11"/>
      <c r="E270" s="11"/>
      <c r="F270" s="12"/>
      <c r="G270" s="12"/>
      <c r="H270" s="11"/>
      <c r="I270" s="11"/>
      <c r="J270" s="11"/>
      <c r="K270" s="11"/>
      <c r="L270" s="12"/>
      <c r="M270" s="11"/>
      <c r="N270" s="12"/>
      <c r="O270" s="12"/>
      <c r="P270" s="11"/>
      <c r="Q270" s="11"/>
      <c r="R270" s="15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5">
      <c r="A271" s="10"/>
      <c r="B271" s="11"/>
      <c r="C271" s="11"/>
      <c r="D271" s="11"/>
      <c r="E271" s="11"/>
      <c r="F271" s="12"/>
      <c r="G271" s="12"/>
      <c r="H271" s="11"/>
      <c r="I271" s="11"/>
      <c r="J271" s="11"/>
      <c r="K271" s="11"/>
      <c r="L271" s="12"/>
      <c r="M271" s="11"/>
      <c r="N271" s="12"/>
      <c r="O271" s="12"/>
      <c r="P271" s="11"/>
      <c r="Q271" s="11"/>
      <c r="R271" s="15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5">
      <c r="A272" s="10"/>
      <c r="B272" s="11"/>
      <c r="C272" s="11"/>
      <c r="D272" s="11"/>
      <c r="E272" s="11"/>
      <c r="F272" s="12"/>
      <c r="G272" s="12"/>
      <c r="H272" s="11"/>
      <c r="I272" s="11"/>
      <c r="J272" s="11"/>
      <c r="K272" s="11"/>
      <c r="L272" s="12"/>
      <c r="M272" s="11"/>
      <c r="N272" s="12"/>
      <c r="O272" s="12"/>
      <c r="P272" s="11"/>
      <c r="Q272" s="11"/>
      <c r="R272" s="15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5">
      <c r="A273" s="10"/>
      <c r="B273" s="11"/>
      <c r="C273" s="11"/>
      <c r="D273" s="11"/>
      <c r="E273" s="11"/>
      <c r="F273" s="12"/>
      <c r="G273" s="12"/>
      <c r="H273" s="11"/>
      <c r="I273" s="11"/>
      <c r="J273" s="11"/>
      <c r="K273" s="11"/>
      <c r="L273" s="12"/>
      <c r="M273" s="11"/>
      <c r="N273" s="12"/>
      <c r="O273" s="12"/>
      <c r="P273" s="11"/>
      <c r="Q273" s="11"/>
      <c r="R273" s="15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5">
      <c r="A274" s="10"/>
      <c r="B274" s="11"/>
      <c r="C274" s="11"/>
      <c r="D274" s="11"/>
      <c r="E274" s="11"/>
      <c r="F274" s="12"/>
      <c r="G274" s="12"/>
      <c r="H274" s="11"/>
      <c r="I274" s="11"/>
      <c r="J274" s="11"/>
      <c r="K274" s="11"/>
      <c r="L274" s="12"/>
      <c r="M274" s="11"/>
      <c r="N274" s="12"/>
      <c r="O274" s="12"/>
      <c r="P274" s="11"/>
      <c r="Q274" s="11"/>
      <c r="R274" s="15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5">
      <c r="A275" s="10"/>
      <c r="B275" s="11"/>
      <c r="C275" s="11"/>
      <c r="D275" s="11"/>
      <c r="E275" s="11"/>
      <c r="F275" s="12"/>
      <c r="G275" s="12"/>
      <c r="H275" s="11"/>
      <c r="I275" s="11"/>
      <c r="J275" s="11"/>
      <c r="K275" s="11"/>
      <c r="L275" s="12"/>
      <c r="M275" s="11"/>
      <c r="N275" s="12"/>
      <c r="O275" s="12"/>
      <c r="P275" s="11"/>
      <c r="Q275" s="11"/>
      <c r="R275" s="15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5">
      <c r="A276" s="10"/>
      <c r="B276" s="11"/>
      <c r="C276" s="11"/>
      <c r="D276" s="11"/>
      <c r="E276" s="11"/>
      <c r="F276" s="12"/>
      <c r="G276" s="12"/>
      <c r="H276" s="11"/>
      <c r="I276" s="11"/>
      <c r="J276" s="11"/>
      <c r="K276" s="11"/>
      <c r="L276" s="12"/>
      <c r="M276" s="11"/>
      <c r="N276" s="12"/>
      <c r="O276" s="12"/>
      <c r="P276" s="11"/>
      <c r="Q276" s="11"/>
      <c r="R276" s="15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5">
      <c r="A277" s="10"/>
      <c r="B277" s="11"/>
      <c r="C277" s="11"/>
      <c r="D277" s="11"/>
      <c r="E277" s="11"/>
      <c r="F277" s="12"/>
      <c r="G277" s="12"/>
      <c r="H277" s="11"/>
      <c r="I277" s="11"/>
      <c r="J277" s="11"/>
      <c r="K277" s="11"/>
      <c r="L277" s="12"/>
      <c r="M277" s="11"/>
      <c r="N277" s="12"/>
      <c r="O277" s="12"/>
      <c r="P277" s="11"/>
      <c r="Q277" s="11"/>
      <c r="R277" s="15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5">
      <c r="A278" s="10"/>
      <c r="B278" s="11"/>
      <c r="C278" s="11"/>
      <c r="D278" s="11"/>
      <c r="E278" s="11"/>
      <c r="F278" s="12"/>
      <c r="G278" s="12"/>
      <c r="H278" s="11"/>
      <c r="I278" s="11"/>
      <c r="J278" s="11"/>
      <c r="K278" s="11"/>
      <c r="L278" s="12"/>
      <c r="M278" s="11"/>
      <c r="N278" s="12"/>
      <c r="O278" s="12"/>
      <c r="P278" s="11"/>
      <c r="Q278" s="11"/>
      <c r="R278" s="15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5">
      <c r="A279" s="10"/>
      <c r="B279" s="11"/>
      <c r="C279" s="11"/>
      <c r="D279" s="11"/>
      <c r="E279" s="11"/>
      <c r="F279" s="12"/>
      <c r="G279" s="12"/>
      <c r="H279" s="11"/>
      <c r="I279" s="11"/>
      <c r="J279" s="11"/>
      <c r="K279" s="11"/>
      <c r="L279" s="12"/>
      <c r="M279" s="11"/>
      <c r="N279" s="12"/>
      <c r="O279" s="12"/>
      <c r="P279" s="11"/>
      <c r="Q279" s="11"/>
      <c r="R279" s="15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5">
      <c r="A280" s="10"/>
      <c r="B280" s="11"/>
      <c r="C280" s="11"/>
      <c r="D280" s="11"/>
      <c r="E280" s="11"/>
      <c r="F280" s="12"/>
      <c r="G280" s="12"/>
      <c r="H280" s="11"/>
      <c r="I280" s="11"/>
      <c r="J280" s="11"/>
      <c r="K280" s="11"/>
      <c r="L280" s="12"/>
      <c r="M280" s="11"/>
      <c r="N280" s="12"/>
      <c r="O280" s="12"/>
      <c r="P280" s="11"/>
      <c r="Q280" s="11"/>
      <c r="R280" s="15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5">
      <c r="A281" s="10"/>
      <c r="B281" s="11"/>
      <c r="C281" s="11"/>
      <c r="D281" s="11"/>
      <c r="E281" s="11"/>
      <c r="F281" s="12"/>
      <c r="G281" s="12"/>
      <c r="H281" s="11"/>
      <c r="I281" s="11"/>
      <c r="J281" s="11"/>
      <c r="K281" s="11"/>
      <c r="L281" s="12"/>
      <c r="M281" s="11"/>
      <c r="N281" s="12"/>
      <c r="O281" s="12"/>
      <c r="P281" s="11"/>
      <c r="Q281" s="11"/>
      <c r="R281" s="15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5">
      <c r="A282" s="10"/>
      <c r="B282" s="11"/>
      <c r="C282" s="11"/>
      <c r="D282" s="11"/>
      <c r="E282" s="11"/>
      <c r="F282" s="12"/>
      <c r="G282" s="12"/>
      <c r="H282" s="11"/>
      <c r="I282" s="11"/>
      <c r="J282" s="11"/>
      <c r="K282" s="11"/>
      <c r="L282" s="12"/>
      <c r="M282" s="11"/>
      <c r="N282" s="12"/>
      <c r="O282" s="12"/>
      <c r="P282" s="11"/>
      <c r="Q282" s="11"/>
      <c r="R282" s="15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5">
      <c r="A283" s="10"/>
      <c r="B283" s="11"/>
      <c r="C283" s="11"/>
      <c r="D283" s="11"/>
      <c r="E283" s="11"/>
      <c r="F283" s="12"/>
      <c r="G283" s="12"/>
      <c r="H283" s="11"/>
      <c r="I283" s="11"/>
      <c r="J283" s="11"/>
      <c r="K283" s="11"/>
      <c r="L283" s="12"/>
      <c r="M283" s="11"/>
      <c r="N283" s="12"/>
      <c r="O283" s="12"/>
      <c r="P283" s="11"/>
      <c r="Q283" s="11"/>
      <c r="R283" s="15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5">
      <c r="A284" s="10"/>
      <c r="B284" s="11"/>
      <c r="C284" s="11"/>
      <c r="D284" s="11"/>
      <c r="E284" s="11"/>
      <c r="F284" s="12"/>
      <c r="G284" s="12"/>
      <c r="H284" s="11"/>
      <c r="I284" s="11"/>
      <c r="J284" s="11"/>
      <c r="K284" s="11"/>
      <c r="L284" s="12"/>
      <c r="M284" s="11"/>
      <c r="N284" s="12"/>
      <c r="O284" s="12"/>
      <c r="P284" s="11"/>
      <c r="Q284" s="11"/>
      <c r="R284" s="15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5">
      <c r="A285" s="10"/>
      <c r="B285" s="11"/>
      <c r="C285" s="11"/>
      <c r="D285" s="11"/>
      <c r="E285" s="11"/>
      <c r="F285" s="12"/>
      <c r="G285" s="12"/>
      <c r="H285" s="11"/>
      <c r="I285" s="11"/>
      <c r="J285" s="11"/>
      <c r="K285" s="11"/>
      <c r="L285" s="12"/>
      <c r="M285" s="11"/>
      <c r="N285" s="12"/>
      <c r="O285" s="12"/>
      <c r="P285" s="11"/>
      <c r="Q285" s="11"/>
      <c r="R285" s="15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5">
      <c r="A286" s="10"/>
      <c r="B286" s="11"/>
      <c r="C286" s="11"/>
      <c r="D286" s="11"/>
      <c r="E286" s="11"/>
      <c r="F286" s="12"/>
      <c r="G286" s="12"/>
      <c r="H286" s="11"/>
      <c r="I286" s="11"/>
      <c r="J286" s="11"/>
      <c r="K286" s="11"/>
      <c r="L286" s="12"/>
      <c r="M286" s="11"/>
      <c r="N286" s="12"/>
      <c r="O286" s="12"/>
      <c r="P286" s="11"/>
      <c r="Q286" s="11"/>
      <c r="R286" s="15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5">
      <c r="A287" s="10"/>
      <c r="B287" s="11"/>
      <c r="C287" s="11"/>
      <c r="D287" s="11"/>
      <c r="E287" s="11"/>
      <c r="F287" s="12"/>
      <c r="G287" s="12"/>
      <c r="H287" s="11"/>
      <c r="I287" s="11"/>
      <c r="J287" s="11"/>
      <c r="K287" s="11"/>
      <c r="L287" s="12"/>
      <c r="M287" s="11"/>
      <c r="N287" s="12"/>
      <c r="O287" s="12"/>
      <c r="P287" s="11"/>
      <c r="Q287" s="11"/>
      <c r="R287" s="15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5">
      <c r="A288" s="10"/>
      <c r="B288" s="11"/>
      <c r="C288" s="11"/>
      <c r="D288" s="11"/>
      <c r="E288" s="11"/>
      <c r="F288" s="12"/>
      <c r="G288" s="12"/>
      <c r="H288" s="11"/>
      <c r="I288" s="11"/>
      <c r="J288" s="11"/>
      <c r="K288" s="11"/>
      <c r="L288" s="12"/>
      <c r="M288" s="11"/>
      <c r="N288" s="12"/>
      <c r="O288" s="12"/>
      <c r="P288" s="11"/>
      <c r="Q288" s="11"/>
      <c r="R288" s="15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5">
      <c r="A289" s="10"/>
      <c r="B289" s="11"/>
      <c r="C289" s="11"/>
      <c r="D289" s="11"/>
      <c r="E289" s="11"/>
      <c r="F289" s="12"/>
      <c r="G289" s="12"/>
      <c r="H289" s="11"/>
      <c r="I289" s="11"/>
      <c r="J289" s="11"/>
      <c r="K289" s="11"/>
      <c r="L289" s="12"/>
      <c r="M289" s="11"/>
      <c r="N289" s="12"/>
      <c r="O289" s="12"/>
      <c r="P289" s="11"/>
      <c r="Q289" s="11"/>
      <c r="R289" s="15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5">
      <c r="A290" s="10"/>
      <c r="B290" s="11"/>
      <c r="C290" s="11"/>
      <c r="D290" s="11"/>
      <c r="E290" s="11"/>
      <c r="F290" s="12"/>
      <c r="G290" s="12"/>
      <c r="H290" s="11"/>
      <c r="I290" s="11"/>
      <c r="J290" s="11"/>
      <c r="K290" s="11"/>
      <c r="L290" s="12"/>
      <c r="M290" s="11"/>
      <c r="N290" s="12"/>
      <c r="O290" s="12"/>
      <c r="P290" s="11"/>
      <c r="Q290" s="11"/>
      <c r="R290" s="15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5">
      <c r="A291" s="10"/>
      <c r="B291" s="11"/>
      <c r="C291" s="11"/>
      <c r="D291" s="11"/>
      <c r="E291" s="11"/>
      <c r="F291" s="12"/>
      <c r="G291" s="12"/>
      <c r="H291" s="11"/>
      <c r="I291" s="11"/>
      <c r="J291" s="11"/>
      <c r="K291" s="11"/>
      <c r="L291" s="12"/>
      <c r="M291" s="11"/>
      <c r="N291" s="12"/>
      <c r="O291" s="12"/>
      <c r="P291" s="11"/>
      <c r="Q291" s="11"/>
      <c r="R291" s="15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5">
      <c r="A292" s="10"/>
      <c r="B292" s="11"/>
      <c r="C292" s="11"/>
      <c r="D292" s="11"/>
      <c r="E292" s="11"/>
      <c r="F292" s="12"/>
      <c r="G292" s="12"/>
      <c r="H292" s="11"/>
      <c r="I292" s="11"/>
      <c r="J292" s="11"/>
      <c r="K292" s="11"/>
      <c r="L292" s="12"/>
      <c r="M292" s="11"/>
      <c r="N292" s="12"/>
      <c r="O292" s="12"/>
      <c r="P292" s="11"/>
      <c r="Q292" s="11"/>
      <c r="R292" s="15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5">
      <c r="A293" s="10"/>
      <c r="B293" s="11"/>
      <c r="C293" s="11"/>
      <c r="D293" s="11"/>
      <c r="E293" s="11"/>
      <c r="F293" s="12"/>
      <c r="G293" s="12"/>
      <c r="H293" s="11"/>
      <c r="I293" s="11"/>
      <c r="J293" s="11"/>
      <c r="K293" s="11"/>
      <c r="L293" s="12"/>
      <c r="M293" s="11"/>
      <c r="N293" s="12"/>
      <c r="O293" s="12"/>
      <c r="P293" s="11"/>
      <c r="Q293" s="11"/>
      <c r="R293" s="15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5">
      <c r="A294" s="10"/>
      <c r="B294" s="11"/>
      <c r="C294" s="11"/>
      <c r="D294" s="11"/>
      <c r="E294" s="11"/>
      <c r="F294" s="12"/>
      <c r="G294" s="12"/>
      <c r="H294" s="11"/>
      <c r="I294" s="11"/>
      <c r="J294" s="11"/>
      <c r="K294" s="11"/>
      <c r="L294" s="12"/>
      <c r="M294" s="11"/>
      <c r="N294" s="12"/>
      <c r="O294" s="12"/>
      <c r="P294" s="11"/>
      <c r="Q294" s="11"/>
      <c r="R294" s="15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5">
      <c r="A295" s="10"/>
      <c r="B295" s="11"/>
      <c r="C295" s="11"/>
      <c r="D295" s="11"/>
      <c r="E295" s="11"/>
      <c r="F295" s="12"/>
      <c r="G295" s="12"/>
      <c r="H295" s="11"/>
      <c r="I295" s="11"/>
      <c r="J295" s="11"/>
      <c r="K295" s="11"/>
      <c r="L295" s="12"/>
      <c r="M295" s="11"/>
      <c r="N295" s="12"/>
      <c r="O295" s="12"/>
      <c r="P295" s="11"/>
      <c r="Q295" s="11"/>
      <c r="R295" s="15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5">
      <c r="A296" s="10"/>
      <c r="B296" s="11"/>
      <c r="C296" s="11"/>
      <c r="D296" s="11"/>
      <c r="E296" s="11"/>
      <c r="F296" s="12"/>
      <c r="G296" s="12"/>
      <c r="H296" s="11"/>
      <c r="I296" s="11"/>
      <c r="J296" s="11"/>
      <c r="K296" s="11"/>
      <c r="L296" s="12"/>
      <c r="M296" s="11"/>
      <c r="N296" s="12"/>
      <c r="O296" s="12"/>
      <c r="P296" s="11"/>
      <c r="Q296" s="11"/>
      <c r="R296" s="15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5">
      <c r="A297" s="10"/>
      <c r="B297" s="11"/>
      <c r="C297" s="11"/>
      <c r="D297" s="11"/>
      <c r="E297" s="11"/>
      <c r="F297" s="12"/>
      <c r="G297" s="12"/>
      <c r="H297" s="11"/>
      <c r="I297" s="11"/>
      <c r="J297" s="11"/>
      <c r="K297" s="11"/>
      <c r="L297" s="12"/>
      <c r="M297" s="11"/>
      <c r="N297" s="12"/>
      <c r="O297" s="12"/>
      <c r="P297" s="11"/>
      <c r="Q297" s="11"/>
      <c r="R297" s="15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5">
      <c r="A298" s="10"/>
      <c r="B298" s="11"/>
      <c r="C298" s="11"/>
      <c r="D298" s="11"/>
      <c r="E298" s="11"/>
      <c r="F298" s="12"/>
      <c r="G298" s="12"/>
      <c r="H298" s="11"/>
      <c r="I298" s="11"/>
      <c r="J298" s="11"/>
      <c r="K298" s="11"/>
      <c r="L298" s="12"/>
      <c r="M298" s="11"/>
      <c r="N298" s="12"/>
      <c r="O298" s="12"/>
      <c r="P298" s="11"/>
      <c r="Q298" s="11"/>
      <c r="R298" s="15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5">
      <c r="A299" s="10"/>
      <c r="B299" s="11"/>
      <c r="C299" s="11"/>
      <c r="D299" s="11"/>
      <c r="E299" s="11"/>
      <c r="F299" s="12"/>
      <c r="G299" s="12"/>
      <c r="H299" s="11"/>
      <c r="I299" s="11"/>
      <c r="J299" s="11"/>
      <c r="K299" s="11"/>
      <c r="L299" s="12"/>
      <c r="M299" s="11"/>
      <c r="N299" s="12"/>
      <c r="O299" s="12"/>
      <c r="P299" s="11"/>
      <c r="Q299" s="11"/>
      <c r="R299" s="15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5">
      <c r="A300" s="10"/>
      <c r="B300" s="11"/>
      <c r="C300" s="11"/>
      <c r="D300" s="11"/>
      <c r="E300" s="11"/>
      <c r="F300" s="12"/>
      <c r="G300" s="12"/>
      <c r="H300" s="11"/>
      <c r="I300" s="11"/>
      <c r="J300" s="11"/>
      <c r="K300" s="11"/>
      <c r="L300" s="12"/>
      <c r="M300" s="11"/>
      <c r="N300" s="12"/>
      <c r="O300" s="12"/>
      <c r="P300" s="11"/>
      <c r="Q300" s="11"/>
      <c r="R300" s="15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5">
      <c r="A301" s="10"/>
      <c r="B301" s="11"/>
      <c r="C301" s="11"/>
      <c r="D301" s="11"/>
      <c r="E301" s="11"/>
      <c r="F301" s="12"/>
      <c r="G301" s="12"/>
      <c r="H301" s="11"/>
      <c r="I301" s="11"/>
      <c r="J301" s="11"/>
      <c r="K301" s="11"/>
      <c r="L301" s="12"/>
      <c r="M301" s="11"/>
      <c r="N301" s="12"/>
      <c r="O301" s="12"/>
      <c r="P301" s="11"/>
      <c r="Q301" s="11"/>
      <c r="R301" s="15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5">
      <c r="A302" s="10"/>
      <c r="B302" s="11"/>
      <c r="C302" s="11"/>
      <c r="D302" s="11"/>
      <c r="E302" s="11"/>
      <c r="F302" s="12"/>
      <c r="G302" s="12"/>
      <c r="H302" s="11"/>
      <c r="I302" s="11"/>
      <c r="J302" s="11"/>
      <c r="K302" s="11"/>
      <c r="L302" s="12"/>
      <c r="M302" s="11"/>
      <c r="N302" s="12"/>
      <c r="O302" s="12"/>
      <c r="P302" s="11"/>
      <c r="Q302" s="11"/>
      <c r="R302" s="15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5">
      <c r="A303" s="10"/>
      <c r="B303" s="11"/>
      <c r="C303" s="11"/>
      <c r="D303" s="11"/>
      <c r="E303" s="11"/>
      <c r="F303" s="12"/>
      <c r="G303" s="12"/>
      <c r="H303" s="11"/>
      <c r="I303" s="11"/>
      <c r="J303" s="11"/>
      <c r="K303" s="11"/>
      <c r="L303" s="12"/>
      <c r="M303" s="11"/>
      <c r="N303" s="12"/>
      <c r="O303" s="12"/>
      <c r="P303" s="11"/>
      <c r="Q303" s="11"/>
      <c r="R303" s="15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5">
      <c r="A304" s="10"/>
      <c r="B304" s="11"/>
      <c r="C304" s="11"/>
      <c r="D304" s="11"/>
      <c r="E304" s="11"/>
      <c r="F304" s="12"/>
      <c r="G304" s="12"/>
      <c r="H304" s="11"/>
      <c r="I304" s="11"/>
      <c r="J304" s="11"/>
      <c r="K304" s="11"/>
      <c r="L304" s="12"/>
      <c r="M304" s="11"/>
      <c r="N304" s="12"/>
      <c r="O304" s="12"/>
      <c r="P304" s="11"/>
      <c r="Q304" s="11"/>
      <c r="R304" s="15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5">
      <c r="A305" s="10"/>
      <c r="B305" s="11"/>
      <c r="C305" s="11"/>
      <c r="D305" s="11"/>
      <c r="E305" s="11"/>
      <c r="F305" s="12"/>
      <c r="G305" s="12"/>
      <c r="H305" s="11"/>
      <c r="I305" s="11"/>
      <c r="J305" s="11"/>
      <c r="K305" s="11"/>
      <c r="L305" s="12"/>
      <c r="M305" s="11"/>
      <c r="N305" s="12"/>
      <c r="O305" s="12"/>
      <c r="P305" s="11"/>
      <c r="Q305" s="11"/>
      <c r="R305" s="15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5">
      <c r="A306" s="10"/>
      <c r="B306" s="11"/>
      <c r="C306" s="11"/>
      <c r="D306" s="11"/>
      <c r="E306" s="11"/>
      <c r="F306" s="12"/>
      <c r="G306" s="12"/>
      <c r="H306" s="11"/>
      <c r="I306" s="11"/>
      <c r="J306" s="11"/>
      <c r="K306" s="11"/>
      <c r="L306" s="12"/>
      <c r="M306" s="11"/>
      <c r="N306" s="12"/>
      <c r="O306" s="12"/>
      <c r="P306" s="11"/>
      <c r="Q306" s="11"/>
      <c r="R306" s="15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5">
      <c r="A307" s="10"/>
      <c r="B307" s="11"/>
      <c r="C307" s="11"/>
      <c r="D307" s="11"/>
      <c r="E307" s="11"/>
      <c r="F307" s="12"/>
      <c r="G307" s="12"/>
      <c r="H307" s="11"/>
      <c r="I307" s="11"/>
      <c r="J307" s="11"/>
      <c r="K307" s="11"/>
      <c r="L307" s="12"/>
      <c r="M307" s="11"/>
      <c r="N307" s="12"/>
      <c r="O307" s="12"/>
      <c r="P307" s="11"/>
      <c r="Q307" s="11"/>
      <c r="R307" s="15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5">
      <c r="A308" s="10"/>
      <c r="B308" s="11"/>
      <c r="C308" s="11"/>
      <c r="D308" s="11"/>
      <c r="E308" s="11"/>
      <c r="F308" s="12"/>
      <c r="G308" s="12"/>
      <c r="H308" s="11"/>
      <c r="I308" s="11"/>
      <c r="J308" s="11"/>
      <c r="K308" s="11"/>
      <c r="L308" s="12"/>
      <c r="M308" s="11"/>
      <c r="N308" s="12"/>
      <c r="O308" s="12"/>
      <c r="P308" s="11"/>
      <c r="Q308" s="11"/>
      <c r="R308" s="15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5">
      <c r="A309" s="10"/>
      <c r="B309" s="11"/>
      <c r="C309" s="11"/>
      <c r="D309" s="11"/>
      <c r="E309" s="11"/>
      <c r="F309" s="12"/>
      <c r="G309" s="12"/>
      <c r="H309" s="11"/>
      <c r="I309" s="11"/>
      <c r="J309" s="11"/>
      <c r="K309" s="11"/>
      <c r="L309" s="12"/>
      <c r="M309" s="11"/>
      <c r="N309" s="12"/>
      <c r="O309" s="12"/>
      <c r="P309" s="11"/>
      <c r="Q309" s="11"/>
      <c r="R309" s="15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5">
      <c r="A310" s="10"/>
      <c r="B310" s="11"/>
      <c r="C310" s="11"/>
      <c r="D310" s="11"/>
      <c r="E310" s="11"/>
      <c r="F310" s="12"/>
      <c r="G310" s="12"/>
      <c r="H310" s="11"/>
      <c r="I310" s="11"/>
      <c r="J310" s="11"/>
      <c r="K310" s="11"/>
      <c r="L310" s="12"/>
      <c r="M310" s="11"/>
      <c r="N310" s="12"/>
      <c r="O310" s="12"/>
      <c r="P310" s="11"/>
      <c r="Q310" s="11"/>
      <c r="R310" s="15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5">
      <c r="A311" s="10"/>
      <c r="B311" s="11"/>
      <c r="C311" s="11"/>
      <c r="D311" s="11"/>
      <c r="E311" s="11"/>
      <c r="F311" s="12"/>
      <c r="G311" s="12"/>
      <c r="H311" s="11"/>
      <c r="I311" s="11"/>
      <c r="J311" s="11"/>
      <c r="K311" s="11"/>
      <c r="L311" s="12"/>
      <c r="M311" s="11"/>
      <c r="N311" s="12"/>
      <c r="O311" s="12"/>
      <c r="P311" s="11"/>
      <c r="Q311" s="11"/>
      <c r="R311" s="15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5">
      <c r="A312" s="10"/>
      <c r="B312" s="11"/>
      <c r="C312" s="11"/>
      <c r="D312" s="11"/>
      <c r="E312" s="11"/>
      <c r="F312" s="12"/>
      <c r="G312" s="12"/>
      <c r="H312" s="11"/>
      <c r="I312" s="11"/>
      <c r="J312" s="11"/>
      <c r="K312" s="11"/>
      <c r="L312" s="12"/>
      <c r="M312" s="11"/>
      <c r="N312" s="12"/>
      <c r="O312" s="12"/>
      <c r="P312" s="11"/>
      <c r="Q312" s="11"/>
      <c r="R312" s="15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5">
      <c r="A313" s="10"/>
      <c r="B313" s="11"/>
      <c r="C313" s="11"/>
      <c r="D313" s="11"/>
      <c r="E313" s="11"/>
      <c r="F313" s="12"/>
      <c r="G313" s="12"/>
      <c r="H313" s="11"/>
      <c r="I313" s="11"/>
      <c r="J313" s="11"/>
      <c r="K313" s="11"/>
      <c r="L313" s="12"/>
      <c r="M313" s="11"/>
      <c r="N313" s="12"/>
      <c r="O313" s="12"/>
      <c r="P313" s="11"/>
      <c r="Q313" s="11"/>
      <c r="R313" s="15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5">
      <c r="A314" s="10"/>
      <c r="B314" s="11"/>
      <c r="C314" s="11"/>
      <c r="D314" s="11"/>
      <c r="E314" s="11"/>
      <c r="F314" s="12"/>
      <c r="G314" s="12"/>
      <c r="H314" s="11"/>
      <c r="I314" s="11"/>
      <c r="J314" s="11"/>
      <c r="K314" s="11"/>
      <c r="L314" s="12"/>
      <c r="M314" s="11"/>
      <c r="N314" s="12"/>
      <c r="O314" s="12"/>
      <c r="P314" s="11"/>
      <c r="Q314" s="11"/>
      <c r="R314" s="15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5">
      <c r="A315" s="10"/>
      <c r="B315" s="11"/>
      <c r="C315" s="11"/>
      <c r="D315" s="11"/>
      <c r="E315" s="11"/>
      <c r="F315" s="12"/>
      <c r="G315" s="12"/>
      <c r="H315" s="11"/>
      <c r="I315" s="11"/>
      <c r="J315" s="11"/>
      <c r="K315" s="11"/>
      <c r="L315" s="12"/>
      <c r="M315" s="11"/>
      <c r="N315" s="12"/>
      <c r="O315" s="12"/>
      <c r="P315" s="11"/>
      <c r="Q315" s="11"/>
      <c r="R315" s="15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5">
      <c r="A316" s="10"/>
      <c r="B316" s="11"/>
      <c r="C316" s="11"/>
      <c r="D316" s="11"/>
      <c r="E316" s="11"/>
      <c r="F316" s="12"/>
      <c r="G316" s="12"/>
      <c r="H316" s="11"/>
      <c r="I316" s="11"/>
      <c r="J316" s="11"/>
      <c r="K316" s="11"/>
      <c r="L316" s="12"/>
      <c r="M316" s="11"/>
      <c r="N316" s="12"/>
      <c r="O316" s="12"/>
      <c r="P316" s="11"/>
      <c r="Q316" s="11"/>
      <c r="R316" s="15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5">
      <c r="A317" s="10"/>
      <c r="B317" s="11"/>
      <c r="C317" s="11"/>
      <c r="D317" s="11"/>
      <c r="E317" s="11"/>
      <c r="F317" s="12"/>
      <c r="G317" s="12"/>
      <c r="H317" s="11"/>
      <c r="I317" s="11"/>
      <c r="J317" s="11"/>
      <c r="K317" s="11"/>
      <c r="L317" s="12"/>
      <c r="M317" s="11"/>
      <c r="N317" s="12"/>
      <c r="O317" s="12"/>
      <c r="P317" s="11"/>
      <c r="Q317" s="11"/>
      <c r="R317" s="15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5">
      <c r="A318" s="10"/>
      <c r="B318" s="11"/>
      <c r="C318" s="11"/>
      <c r="D318" s="11"/>
      <c r="E318" s="11"/>
      <c r="F318" s="12"/>
      <c r="G318" s="12"/>
      <c r="H318" s="11"/>
      <c r="I318" s="11"/>
      <c r="J318" s="11"/>
      <c r="K318" s="11"/>
      <c r="L318" s="12"/>
      <c r="M318" s="11"/>
      <c r="N318" s="12"/>
      <c r="O318" s="12"/>
      <c r="P318" s="11"/>
      <c r="Q318" s="11"/>
      <c r="R318" s="15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5">
      <c r="A319" s="10"/>
      <c r="B319" s="11"/>
      <c r="C319" s="11"/>
      <c r="D319" s="11"/>
      <c r="E319" s="11"/>
      <c r="F319" s="12"/>
      <c r="G319" s="12"/>
      <c r="H319" s="11"/>
      <c r="I319" s="11"/>
      <c r="J319" s="11"/>
      <c r="K319" s="11"/>
      <c r="L319" s="12"/>
      <c r="M319" s="11"/>
      <c r="N319" s="12"/>
      <c r="O319" s="12"/>
      <c r="P319" s="11"/>
      <c r="Q319" s="11"/>
      <c r="R319" s="15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5">
      <c r="A320" s="10"/>
      <c r="B320" s="11"/>
      <c r="C320" s="11"/>
      <c r="D320" s="11"/>
      <c r="E320" s="11"/>
      <c r="F320" s="12"/>
      <c r="G320" s="12"/>
      <c r="H320" s="11"/>
      <c r="I320" s="11"/>
      <c r="J320" s="11"/>
      <c r="K320" s="11"/>
      <c r="L320" s="12"/>
      <c r="M320" s="11"/>
      <c r="N320" s="12"/>
      <c r="O320" s="12"/>
      <c r="P320" s="11"/>
      <c r="Q320" s="11"/>
      <c r="R320" s="15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5">
      <c r="A321" s="10"/>
      <c r="B321" s="11"/>
      <c r="C321" s="11"/>
      <c r="D321" s="11"/>
      <c r="E321" s="11"/>
      <c r="F321" s="12"/>
      <c r="G321" s="12"/>
      <c r="H321" s="11"/>
      <c r="I321" s="11"/>
      <c r="J321" s="11"/>
      <c r="K321" s="11"/>
      <c r="L321" s="12"/>
      <c r="M321" s="11"/>
      <c r="N321" s="12"/>
      <c r="O321" s="12"/>
      <c r="P321" s="11"/>
      <c r="Q321" s="11"/>
      <c r="R321" s="15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5">
      <c r="A322" s="10"/>
      <c r="B322" s="11"/>
      <c r="C322" s="11"/>
      <c r="D322" s="11"/>
      <c r="E322" s="11"/>
      <c r="F322" s="12"/>
      <c r="G322" s="12"/>
      <c r="H322" s="11"/>
      <c r="I322" s="11"/>
      <c r="J322" s="11"/>
      <c r="K322" s="11"/>
      <c r="L322" s="12"/>
      <c r="M322" s="11"/>
      <c r="N322" s="12"/>
      <c r="O322" s="12"/>
      <c r="P322" s="11"/>
      <c r="Q322" s="11"/>
      <c r="R322" s="15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5">
      <c r="A323" s="10"/>
      <c r="B323" s="11"/>
      <c r="C323" s="11"/>
      <c r="D323" s="11"/>
      <c r="E323" s="11"/>
      <c r="F323" s="12"/>
      <c r="G323" s="12"/>
      <c r="H323" s="11"/>
      <c r="I323" s="11"/>
      <c r="J323" s="11"/>
      <c r="K323" s="11"/>
      <c r="L323" s="12"/>
      <c r="M323" s="11"/>
      <c r="N323" s="12"/>
      <c r="O323" s="12"/>
      <c r="P323" s="11"/>
      <c r="Q323" s="11"/>
      <c r="R323" s="15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5">
      <c r="A324" s="10"/>
      <c r="B324" s="11"/>
      <c r="C324" s="11"/>
      <c r="D324" s="11"/>
      <c r="E324" s="11"/>
      <c r="F324" s="12"/>
      <c r="G324" s="12"/>
      <c r="H324" s="11"/>
      <c r="I324" s="11"/>
      <c r="J324" s="11"/>
      <c r="K324" s="11"/>
      <c r="L324" s="12"/>
      <c r="M324" s="11"/>
      <c r="N324" s="12"/>
      <c r="O324" s="12"/>
      <c r="P324" s="11"/>
      <c r="Q324" s="11"/>
      <c r="R324" s="15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5">
      <c r="A325" s="10"/>
      <c r="B325" s="11"/>
      <c r="C325" s="11"/>
      <c r="D325" s="11"/>
      <c r="E325" s="11"/>
      <c r="F325" s="12"/>
      <c r="G325" s="12"/>
      <c r="H325" s="11"/>
      <c r="I325" s="11"/>
      <c r="J325" s="11"/>
      <c r="K325" s="11"/>
      <c r="L325" s="12"/>
      <c r="M325" s="11"/>
      <c r="N325" s="12"/>
      <c r="O325" s="12"/>
      <c r="P325" s="11"/>
      <c r="Q325" s="11"/>
      <c r="R325" s="15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5">
      <c r="A326" s="10"/>
      <c r="B326" s="11"/>
      <c r="C326" s="11"/>
      <c r="D326" s="11"/>
      <c r="E326" s="11"/>
      <c r="F326" s="12"/>
      <c r="G326" s="12"/>
      <c r="H326" s="11"/>
      <c r="I326" s="11"/>
      <c r="J326" s="11"/>
      <c r="K326" s="11"/>
      <c r="L326" s="12"/>
      <c r="M326" s="11"/>
      <c r="N326" s="12"/>
      <c r="O326" s="12"/>
      <c r="P326" s="11"/>
      <c r="Q326" s="11"/>
      <c r="R326" s="15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5">
      <c r="A327" s="10"/>
      <c r="B327" s="11"/>
      <c r="C327" s="11"/>
      <c r="D327" s="11"/>
      <c r="E327" s="11"/>
      <c r="F327" s="12"/>
      <c r="G327" s="12"/>
      <c r="H327" s="11"/>
      <c r="I327" s="11"/>
      <c r="J327" s="11"/>
      <c r="K327" s="11"/>
      <c r="L327" s="12"/>
      <c r="M327" s="11"/>
      <c r="N327" s="12"/>
      <c r="O327" s="12"/>
      <c r="P327" s="11"/>
      <c r="Q327" s="11"/>
      <c r="R327" s="15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5">
      <c r="A328" s="10"/>
      <c r="B328" s="11"/>
      <c r="C328" s="11"/>
      <c r="D328" s="11"/>
      <c r="E328" s="11"/>
      <c r="F328" s="12"/>
      <c r="G328" s="12"/>
      <c r="H328" s="11"/>
      <c r="I328" s="11"/>
      <c r="J328" s="11"/>
      <c r="K328" s="11"/>
      <c r="L328" s="12"/>
      <c r="M328" s="11"/>
      <c r="N328" s="12"/>
      <c r="O328" s="12"/>
      <c r="P328" s="11"/>
      <c r="Q328" s="11"/>
      <c r="R328" s="15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5">
      <c r="A329" s="10"/>
      <c r="B329" s="11"/>
      <c r="C329" s="11"/>
      <c r="D329" s="11"/>
      <c r="E329" s="11"/>
      <c r="F329" s="12"/>
      <c r="G329" s="12"/>
      <c r="H329" s="11"/>
      <c r="I329" s="11"/>
      <c r="J329" s="11"/>
      <c r="K329" s="11"/>
      <c r="L329" s="12"/>
      <c r="M329" s="11"/>
      <c r="N329" s="12"/>
      <c r="O329" s="12"/>
      <c r="P329" s="11"/>
      <c r="Q329" s="11"/>
      <c r="R329" s="15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5">
      <c r="A330" s="10"/>
      <c r="B330" s="11"/>
      <c r="C330" s="11"/>
      <c r="D330" s="11"/>
      <c r="E330" s="11"/>
      <c r="F330" s="12"/>
      <c r="G330" s="12"/>
      <c r="H330" s="11"/>
      <c r="I330" s="11"/>
      <c r="J330" s="11"/>
      <c r="K330" s="11"/>
      <c r="L330" s="12"/>
      <c r="M330" s="11"/>
      <c r="N330" s="12"/>
      <c r="O330" s="12"/>
      <c r="P330" s="11"/>
      <c r="Q330" s="11"/>
      <c r="R330" s="15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5">
      <c r="A331" s="10"/>
      <c r="B331" s="11"/>
      <c r="C331" s="11"/>
      <c r="D331" s="11"/>
      <c r="E331" s="11"/>
      <c r="F331" s="12"/>
      <c r="G331" s="12"/>
      <c r="H331" s="11"/>
      <c r="I331" s="11"/>
      <c r="J331" s="11"/>
      <c r="K331" s="11"/>
      <c r="L331" s="12"/>
      <c r="M331" s="11"/>
      <c r="N331" s="12"/>
      <c r="O331" s="12"/>
      <c r="P331" s="11"/>
      <c r="Q331" s="11"/>
      <c r="R331" s="15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5">
      <c r="A332" s="10"/>
      <c r="B332" s="11"/>
      <c r="C332" s="11"/>
      <c r="D332" s="11"/>
      <c r="E332" s="11"/>
      <c r="F332" s="12"/>
      <c r="G332" s="12"/>
      <c r="H332" s="11"/>
      <c r="I332" s="11"/>
      <c r="J332" s="11"/>
      <c r="K332" s="11"/>
      <c r="L332" s="12"/>
      <c r="M332" s="11"/>
      <c r="N332" s="12"/>
      <c r="O332" s="12"/>
      <c r="P332" s="11"/>
      <c r="Q332" s="11"/>
      <c r="R332" s="15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5">
      <c r="A333" s="10"/>
      <c r="B333" s="11"/>
      <c r="C333" s="11"/>
      <c r="D333" s="11"/>
      <c r="E333" s="11"/>
      <c r="F333" s="12"/>
      <c r="G333" s="12"/>
      <c r="H333" s="11"/>
      <c r="I333" s="11"/>
      <c r="J333" s="11"/>
      <c r="K333" s="11"/>
      <c r="L333" s="12"/>
      <c r="M333" s="11"/>
      <c r="N333" s="12"/>
      <c r="O333" s="12"/>
      <c r="P333" s="11"/>
      <c r="Q333" s="11"/>
      <c r="R333" s="15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5">
      <c r="A334" s="10"/>
      <c r="B334" s="11"/>
      <c r="C334" s="11"/>
      <c r="D334" s="11"/>
      <c r="E334" s="11"/>
      <c r="F334" s="12"/>
      <c r="G334" s="12"/>
      <c r="H334" s="11"/>
      <c r="I334" s="11"/>
      <c r="J334" s="11"/>
      <c r="K334" s="11"/>
      <c r="L334" s="12"/>
      <c r="M334" s="11"/>
      <c r="N334" s="12"/>
      <c r="O334" s="12"/>
      <c r="P334" s="11"/>
      <c r="Q334" s="11"/>
      <c r="R334" s="15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5">
      <c r="A335" s="10"/>
      <c r="B335" s="11"/>
      <c r="C335" s="11"/>
      <c r="D335" s="11"/>
      <c r="E335" s="11"/>
      <c r="F335" s="12"/>
      <c r="G335" s="12"/>
      <c r="H335" s="11"/>
      <c r="I335" s="11"/>
      <c r="J335" s="11"/>
      <c r="K335" s="11"/>
      <c r="L335" s="12"/>
      <c r="M335" s="11"/>
      <c r="N335" s="12"/>
      <c r="O335" s="12"/>
      <c r="P335" s="11"/>
      <c r="Q335" s="11"/>
      <c r="R335" s="15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5">
      <c r="A336" s="10"/>
      <c r="B336" s="11"/>
      <c r="C336" s="11"/>
      <c r="D336" s="11"/>
      <c r="E336" s="11"/>
      <c r="F336" s="12"/>
      <c r="G336" s="12"/>
      <c r="H336" s="11"/>
      <c r="I336" s="11"/>
      <c r="J336" s="11"/>
      <c r="K336" s="11"/>
      <c r="L336" s="12"/>
      <c r="M336" s="11"/>
      <c r="N336" s="12"/>
      <c r="O336" s="12"/>
      <c r="P336" s="11"/>
      <c r="Q336" s="11"/>
      <c r="R336" s="15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5">
      <c r="A337" s="10"/>
      <c r="B337" s="11"/>
      <c r="C337" s="11"/>
      <c r="D337" s="11"/>
      <c r="E337" s="11"/>
      <c r="F337" s="12"/>
      <c r="G337" s="12"/>
      <c r="H337" s="11"/>
      <c r="I337" s="11"/>
      <c r="J337" s="11"/>
      <c r="K337" s="11"/>
      <c r="L337" s="12"/>
      <c r="M337" s="11"/>
      <c r="N337" s="12"/>
      <c r="O337" s="12"/>
      <c r="P337" s="11"/>
      <c r="Q337" s="11"/>
      <c r="R337" s="15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5">
      <c r="A338" s="10"/>
      <c r="B338" s="11"/>
      <c r="C338" s="11"/>
      <c r="D338" s="11"/>
      <c r="E338" s="11"/>
      <c r="F338" s="12"/>
      <c r="G338" s="12"/>
      <c r="H338" s="11"/>
      <c r="I338" s="11"/>
      <c r="J338" s="11"/>
      <c r="K338" s="11"/>
      <c r="L338" s="12"/>
      <c r="M338" s="11"/>
      <c r="N338" s="12"/>
      <c r="O338" s="12"/>
      <c r="P338" s="11"/>
      <c r="Q338" s="11"/>
      <c r="R338" s="15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5">
      <c r="A339" s="10"/>
      <c r="B339" s="11"/>
      <c r="C339" s="11"/>
      <c r="D339" s="11"/>
      <c r="E339" s="11"/>
      <c r="F339" s="12"/>
      <c r="G339" s="12"/>
      <c r="H339" s="11"/>
      <c r="I339" s="11"/>
      <c r="J339" s="11"/>
      <c r="K339" s="11"/>
      <c r="L339" s="12"/>
      <c r="M339" s="11"/>
      <c r="N339" s="12"/>
      <c r="O339" s="12"/>
      <c r="P339" s="11"/>
      <c r="Q339" s="11"/>
      <c r="R339" s="15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5">
      <c r="A340" s="10"/>
      <c r="B340" s="11"/>
      <c r="C340" s="11"/>
      <c r="D340" s="11"/>
      <c r="E340" s="11"/>
      <c r="F340" s="12"/>
      <c r="G340" s="12"/>
      <c r="H340" s="11"/>
      <c r="I340" s="11"/>
      <c r="J340" s="11"/>
      <c r="K340" s="11"/>
      <c r="L340" s="12"/>
      <c r="M340" s="11"/>
      <c r="N340" s="12"/>
      <c r="O340" s="12"/>
      <c r="P340" s="11"/>
      <c r="Q340" s="11"/>
      <c r="R340" s="15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5">
      <c r="A341" s="10"/>
      <c r="B341" s="11"/>
      <c r="C341" s="11"/>
      <c r="D341" s="11"/>
      <c r="E341" s="11"/>
      <c r="F341" s="12"/>
      <c r="G341" s="12"/>
      <c r="H341" s="11"/>
      <c r="I341" s="11"/>
      <c r="J341" s="11"/>
      <c r="K341" s="11"/>
      <c r="L341" s="12"/>
      <c r="M341" s="11"/>
      <c r="N341" s="12"/>
      <c r="O341" s="12"/>
      <c r="P341" s="11"/>
      <c r="Q341" s="11"/>
      <c r="R341" s="15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5">
      <c r="A342" s="10"/>
      <c r="B342" s="11"/>
      <c r="C342" s="11"/>
      <c r="D342" s="11"/>
      <c r="E342" s="11"/>
      <c r="F342" s="12"/>
      <c r="G342" s="12"/>
      <c r="H342" s="11"/>
      <c r="I342" s="11"/>
      <c r="J342" s="11"/>
      <c r="K342" s="11"/>
      <c r="L342" s="12"/>
      <c r="M342" s="11"/>
      <c r="N342" s="12"/>
      <c r="O342" s="12"/>
      <c r="P342" s="11"/>
      <c r="Q342" s="11"/>
      <c r="R342" s="15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5">
      <c r="A343" s="10"/>
      <c r="B343" s="11"/>
      <c r="C343" s="11"/>
      <c r="D343" s="11"/>
      <c r="E343" s="11"/>
      <c r="F343" s="12"/>
      <c r="G343" s="12"/>
      <c r="H343" s="11"/>
      <c r="I343" s="11"/>
      <c r="J343" s="11"/>
      <c r="K343" s="11"/>
      <c r="L343" s="12"/>
      <c r="M343" s="11"/>
      <c r="N343" s="12"/>
      <c r="O343" s="12"/>
      <c r="P343" s="11"/>
      <c r="Q343" s="11"/>
      <c r="R343" s="15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5">
      <c r="A344" s="10"/>
      <c r="B344" s="11"/>
      <c r="C344" s="11"/>
      <c r="D344" s="11"/>
      <c r="E344" s="11"/>
      <c r="F344" s="12"/>
      <c r="G344" s="12"/>
      <c r="H344" s="11"/>
      <c r="I344" s="11"/>
      <c r="J344" s="11"/>
      <c r="K344" s="11"/>
      <c r="L344" s="12"/>
      <c r="M344" s="11"/>
      <c r="N344" s="12"/>
      <c r="O344" s="12"/>
      <c r="P344" s="11"/>
      <c r="Q344" s="11"/>
      <c r="R344" s="15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5">
      <c r="A345" s="10"/>
      <c r="B345" s="11"/>
      <c r="C345" s="11"/>
      <c r="D345" s="11"/>
      <c r="E345" s="11"/>
      <c r="F345" s="12"/>
      <c r="G345" s="12"/>
      <c r="H345" s="11"/>
      <c r="I345" s="11"/>
      <c r="J345" s="11"/>
      <c r="K345" s="11"/>
      <c r="L345" s="12"/>
      <c r="M345" s="11"/>
      <c r="N345" s="12"/>
      <c r="O345" s="12"/>
      <c r="P345" s="11"/>
      <c r="Q345" s="11"/>
      <c r="R345" s="15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5">
      <c r="A346" s="10"/>
      <c r="B346" s="11"/>
      <c r="C346" s="11"/>
      <c r="D346" s="11"/>
      <c r="E346" s="11"/>
      <c r="F346" s="12"/>
      <c r="G346" s="12"/>
      <c r="H346" s="11"/>
      <c r="I346" s="11"/>
      <c r="J346" s="11"/>
      <c r="K346" s="11"/>
      <c r="L346" s="12"/>
      <c r="M346" s="11"/>
      <c r="N346" s="12"/>
      <c r="O346" s="12"/>
      <c r="P346" s="11"/>
      <c r="Q346" s="11"/>
      <c r="R346" s="15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5">
      <c r="A347" s="10"/>
      <c r="B347" s="11"/>
      <c r="C347" s="11"/>
      <c r="D347" s="11"/>
      <c r="E347" s="11"/>
      <c r="F347" s="12"/>
      <c r="G347" s="12"/>
      <c r="H347" s="11"/>
      <c r="I347" s="11"/>
      <c r="J347" s="11"/>
      <c r="K347" s="11"/>
      <c r="L347" s="12"/>
      <c r="M347" s="11"/>
      <c r="N347" s="12"/>
      <c r="O347" s="12"/>
      <c r="P347" s="11"/>
      <c r="Q347" s="11"/>
      <c r="R347" s="15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5">
      <c r="A348" s="10"/>
      <c r="B348" s="11"/>
      <c r="C348" s="11"/>
      <c r="D348" s="11"/>
      <c r="E348" s="11"/>
      <c r="F348" s="12"/>
      <c r="G348" s="12"/>
      <c r="H348" s="11"/>
      <c r="I348" s="11"/>
      <c r="J348" s="11"/>
      <c r="K348" s="11"/>
      <c r="L348" s="12"/>
      <c r="M348" s="11"/>
      <c r="N348" s="12"/>
      <c r="O348" s="12"/>
      <c r="P348" s="11"/>
      <c r="Q348" s="11"/>
      <c r="R348" s="15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5">
      <c r="A349" s="10"/>
      <c r="B349" s="11"/>
      <c r="C349" s="11"/>
      <c r="D349" s="11"/>
      <c r="E349" s="11"/>
      <c r="F349" s="12"/>
      <c r="G349" s="12"/>
      <c r="H349" s="11"/>
      <c r="I349" s="11"/>
      <c r="J349" s="11"/>
      <c r="K349" s="11"/>
      <c r="L349" s="12"/>
      <c r="M349" s="11"/>
      <c r="N349" s="12"/>
      <c r="O349" s="12"/>
      <c r="P349" s="11"/>
      <c r="Q349" s="11"/>
      <c r="R349" s="15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5">
      <c r="A350" s="10"/>
      <c r="B350" s="11"/>
      <c r="C350" s="11"/>
      <c r="D350" s="11"/>
      <c r="E350" s="11"/>
      <c r="F350" s="12"/>
      <c r="G350" s="12"/>
      <c r="H350" s="11"/>
      <c r="I350" s="11"/>
      <c r="J350" s="11"/>
      <c r="K350" s="11"/>
      <c r="L350" s="12"/>
      <c r="M350" s="11"/>
      <c r="N350" s="12"/>
      <c r="O350" s="12"/>
      <c r="P350" s="11"/>
      <c r="Q350" s="11"/>
      <c r="R350" s="15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5">
      <c r="A351" s="10"/>
      <c r="B351" s="11"/>
      <c r="C351" s="11"/>
      <c r="D351" s="11"/>
      <c r="E351" s="11"/>
      <c r="F351" s="12"/>
      <c r="G351" s="12"/>
      <c r="H351" s="11"/>
      <c r="I351" s="11"/>
      <c r="J351" s="11"/>
      <c r="K351" s="11"/>
      <c r="L351" s="12"/>
      <c r="M351" s="11"/>
      <c r="N351" s="12"/>
      <c r="O351" s="12"/>
      <c r="P351" s="11"/>
      <c r="Q351" s="11"/>
      <c r="R351" s="15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5">
      <c r="A352" s="10"/>
      <c r="B352" s="11"/>
      <c r="C352" s="11"/>
      <c r="D352" s="11"/>
      <c r="E352" s="11"/>
      <c r="F352" s="12"/>
      <c r="G352" s="12"/>
      <c r="H352" s="11"/>
      <c r="I352" s="11"/>
      <c r="J352" s="11"/>
      <c r="K352" s="11"/>
      <c r="L352" s="12"/>
      <c r="M352" s="11"/>
      <c r="N352" s="12"/>
      <c r="O352" s="12"/>
      <c r="P352" s="11"/>
      <c r="Q352" s="11"/>
      <c r="R352" s="15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5">
      <c r="A353" s="10"/>
      <c r="B353" s="11"/>
      <c r="C353" s="11"/>
      <c r="D353" s="11"/>
      <c r="E353" s="11"/>
      <c r="F353" s="12"/>
      <c r="G353" s="12"/>
      <c r="H353" s="11"/>
      <c r="I353" s="11"/>
      <c r="J353" s="11"/>
      <c r="K353" s="11"/>
      <c r="L353" s="12"/>
      <c r="M353" s="11"/>
      <c r="N353" s="12"/>
      <c r="O353" s="12"/>
      <c r="P353" s="11"/>
      <c r="Q353" s="11"/>
      <c r="R353" s="15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5">
      <c r="A354" s="10"/>
      <c r="B354" s="11"/>
      <c r="C354" s="11"/>
      <c r="D354" s="11"/>
      <c r="E354" s="11"/>
      <c r="F354" s="12"/>
      <c r="G354" s="12"/>
      <c r="H354" s="11"/>
      <c r="I354" s="11"/>
      <c r="J354" s="11"/>
      <c r="K354" s="11"/>
      <c r="L354" s="12"/>
      <c r="M354" s="11"/>
      <c r="N354" s="12"/>
      <c r="O354" s="12"/>
      <c r="P354" s="11"/>
      <c r="Q354" s="11"/>
      <c r="R354" s="15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5">
      <c r="A355" s="10"/>
      <c r="B355" s="11"/>
      <c r="C355" s="11"/>
      <c r="D355" s="11"/>
      <c r="E355" s="11"/>
      <c r="F355" s="12"/>
      <c r="G355" s="12"/>
      <c r="H355" s="11"/>
      <c r="I355" s="11"/>
      <c r="J355" s="11"/>
      <c r="K355" s="11"/>
      <c r="L355" s="12"/>
      <c r="M355" s="11"/>
      <c r="N355" s="12"/>
      <c r="O355" s="12"/>
      <c r="P355" s="11"/>
      <c r="Q355" s="11"/>
      <c r="R355" s="15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5">
      <c r="A356" s="10"/>
      <c r="B356" s="11"/>
      <c r="C356" s="11"/>
      <c r="D356" s="11"/>
      <c r="E356" s="11"/>
      <c r="F356" s="12"/>
      <c r="G356" s="12"/>
      <c r="H356" s="11"/>
      <c r="I356" s="11"/>
      <c r="J356" s="11"/>
      <c r="K356" s="11"/>
      <c r="L356" s="12"/>
      <c r="M356" s="11"/>
      <c r="N356" s="12"/>
      <c r="O356" s="12"/>
      <c r="P356" s="11"/>
      <c r="Q356" s="11"/>
      <c r="R356" s="15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5">
      <c r="A357" s="10"/>
      <c r="B357" s="11"/>
      <c r="C357" s="11"/>
      <c r="D357" s="11"/>
      <c r="E357" s="11"/>
      <c r="F357" s="12"/>
      <c r="G357" s="12"/>
      <c r="H357" s="11"/>
      <c r="I357" s="11"/>
      <c r="J357" s="11"/>
      <c r="K357" s="11"/>
      <c r="L357" s="12"/>
      <c r="M357" s="11"/>
      <c r="N357" s="12"/>
      <c r="O357" s="12"/>
      <c r="P357" s="11"/>
      <c r="Q357" s="11"/>
      <c r="R357" s="15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5">
      <c r="A358" s="10"/>
      <c r="B358" s="11"/>
      <c r="C358" s="11"/>
      <c r="D358" s="11"/>
      <c r="E358" s="11"/>
      <c r="F358" s="12"/>
      <c r="G358" s="12"/>
      <c r="H358" s="11"/>
      <c r="I358" s="11"/>
      <c r="J358" s="11"/>
      <c r="K358" s="11"/>
      <c r="L358" s="12"/>
      <c r="M358" s="11"/>
      <c r="N358" s="12"/>
      <c r="O358" s="12"/>
      <c r="P358" s="11"/>
      <c r="Q358" s="11"/>
      <c r="R358" s="15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5">
      <c r="A359" s="10"/>
      <c r="B359" s="11"/>
      <c r="C359" s="11"/>
      <c r="D359" s="11"/>
      <c r="E359" s="11"/>
      <c r="F359" s="12"/>
      <c r="G359" s="12"/>
      <c r="H359" s="11"/>
      <c r="I359" s="11"/>
      <c r="J359" s="11"/>
      <c r="K359" s="11"/>
      <c r="L359" s="12"/>
      <c r="M359" s="11"/>
      <c r="N359" s="12"/>
      <c r="O359" s="12"/>
      <c r="P359" s="11"/>
      <c r="Q359" s="11"/>
      <c r="R359" s="15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5">
      <c r="A360" s="10"/>
      <c r="B360" s="11"/>
      <c r="C360" s="11"/>
      <c r="D360" s="11"/>
      <c r="E360" s="11"/>
      <c r="F360" s="12"/>
      <c r="G360" s="12"/>
      <c r="H360" s="11"/>
      <c r="I360" s="11"/>
      <c r="J360" s="11"/>
      <c r="K360" s="11"/>
      <c r="L360" s="12"/>
      <c r="M360" s="11"/>
      <c r="N360" s="12"/>
      <c r="O360" s="12"/>
      <c r="P360" s="11"/>
      <c r="Q360" s="11"/>
      <c r="R360" s="15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5">
      <c r="A361" s="10"/>
      <c r="B361" s="11"/>
      <c r="C361" s="11"/>
      <c r="D361" s="11"/>
      <c r="E361" s="11"/>
      <c r="F361" s="12"/>
      <c r="G361" s="12"/>
      <c r="H361" s="11"/>
      <c r="I361" s="11"/>
      <c r="J361" s="11"/>
      <c r="K361" s="11"/>
      <c r="L361" s="12"/>
      <c r="M361" s="11"/>
      <c r="N361" s="12"/>
      <c r="O361" s="12"/>
      <c r="P361" s="11"/>
      <c r="Q361" s="11"/>
      <c r="R361" s="15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5">
      <c r="A362" s="10"/>
      <c r="B362" s="11"/>
      <c r="C362" s="11"/>
      <c r="D362" s="11"/>
      <c r="E362" s="11"/>
      <c r="F362" s="12"/>
      <c r="G362" s="12"/>
      <c r="H362" s="11"/>
      <c r="I362" s="11"/>
      <c r="J362" s="11"/>
      <c r="K362" s="11"/>
      <c r="L362" s="12"/>
      <c r="M362" s="11"/>
      <c r="N362" s="12"/>
      <c r="O362" s="12"/>
      <c r="P362" s="11"/>
      <c r="Q362" s="11"/>
      <c r="R362" s="15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5">
      <c r="A363" s="10"/>
      <c r="B363" s="11"/>
      <c r="C363" s="11"/>
      <c r="D363" s="11"/>
      <c r="E363" s="11"/>
      <c r="F363" s="12"/>
      <c r="G363" s="12"/>
      <c r="H363" s="11"/>
      <c r="I363" s="11"/>
      <c r="J363" s="11"/>
      <c r="K363" s="11"/>
      <c r="L363" s="12"/>
      <c r="M363" s="11"/>
      <c r="N363" s="12"/>
      <c r="O363" s="12"/>
      <c r="P363" s="11"/>
      <c r="Q363" s="11"/>
      <c r="R363" s="15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5">
      <c r="A364" s="10"/>
      <c r="B364" s="11"/>
      <c r="C364" s="11"/>
      <c r="D364" s="11"/>
      <c r="E364" s="11"/>
      <c r="F364" s="12"/>
      <c r="G364" s="12"/>
      <c r="H364" s="11"/>
      <c r="I364" s="11"/>
      <c r="J364" s="11"/>
      <c r="K364" s="11"/>
      <c r="L364" s="12"/>
      <c r="M364" s="11"/>
      <c r="N364" s="12"/>
      <c r="O364" s="12"/>
      <c r="P364" s="11"/>
      <c r="Q364" s="11"/>
      <c r="R364" s="15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5">
      <c r="A365" s="10"/>
      <c r="B365" s="11"/>
      <c r="C365" s="11"/>
      <c r="D365" s="11"/>
      <c r="E365" s="11"/>
      <c r="F365" s="12"/>
      <c r="G365" s="12"/>
      <c r="H365" s="11"/>
      <c r="I365" s="11"/>
      <c r="J365" s="11"/>
      <c r="K365" s="11"/>
      <c r="L365" s="12"/>
      <c r="M365" s="11"/>
      <c r="N365" s="12"/>
      <c r="O365" s="12"/>
      <c r="P365" s="11"/>
      <c r="Q365" s="11"/>
      <c r="R365" s="15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5">
      <c r="A366" s="10"/>
      <c r="B366" s="11"/>
      <c r="C366" s="11"/>
      <c r="D366" s="11"/>
      <c r="E366" s="11"/>
      <c r="F366" s="12"/>
      <c r="G366" s="12"/>
      <c r="H366" s="11"/>
      <c r="I366" s="11"/>
      <c r="J366" s="11"/>
      <c r="K366" s="11"/>
      <c r="L366" s="12"/>
      <c r="M366" s="11"/>
      <c r="N366" s="12"/>
      <c r="O366" s="12"/>
      <c r="P366" s="11"/>
      <c r="Q366" s="11"/>
      <c r="R366" s="15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5">
      <c r="A367" s="10"/>
      <c r="B367" s="11"/>
      <c r="C367" s="11"/>
      <c r="D367" s="11"/>
      <c r="E367" s="11"/>
      <c r="F367" s="12"/>
      <c r="G367" s="12"/>
      <c r="H367" s="11"/>
      <c r="I367" s="11"/>
      <c r="J367" s="11"/>
      <c r="K367" s="11"/>
      <c r="L367" s="12"/>
      <c r="M367" s="11"/>
      <c r="N367" s="12"/>
      <c r="O367" s="12"/>
      <c r="P367" s="11"/>
      <c r="Q367" s="11"/>
      <c r="R367" s="15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5">
      <c r="A368" s="10"/>
      <c r="B368" s="11"/>
      <c r="C368" s="11"/>
      <c r="D368" s="11"/>
      <c r="E368" s="11"/>
      <c r="F368" s="12"/>
      <c r="G368" s="12"/>
      <c r="H368" s="11"/>
      <c r="I368" s="11"/>
      <c r="J368" s="11"/>
      <c r="K368" s="11"/>
      <c r="L368" s="12"/>
      <c r="M368" s="11"/>
      <c r="N368" s="12"/>
      <c r="O368" s="12"/>
      <c r="P368" s="11"/>
      <c r="Q368" s="11"/>
      <c r="R368" s="15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5">
      <c r="A369" s="10"/>
      <c r="B369" s="11"/>
      <c r="C369" s="11"/>
      <c r="D369" s="11"/>
      <c r="E369" s="11"/>
      <c r="F369" s="12"/>
      <c r="G369" s="12"/>
      <c r="H369" s="11"/>
      <c r="I369" s="11"/>
      <c r="J369" s="11"/>
      <c r="K369" s="11"/>
      <c r="L369" s="12"/>
      <c r="M369" s="11"/>
      <c r="N369" s="12"/>
      <c r="O369" s="12"/>
      <c r="P369" s="11"/>
      <c r="Q369" s="11"/>
      <c r="R369" s="15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5">
      <c r="A370" s="10"/>
      <c r="B370" s="11"/>
      <c r="C370" s="11"/>
      <c r="D370" s="11"/>
      <c r="E370" s="11"/>
      <c r="F370" s="12"/>
      <c r="G370" s="12"/>
      <c r="H370" s="11"/>
      <c r="I370" s="11"/>
      <c r="J370" s="11"/>
      <c r="K370" s="11"/>
      <c r="L370" s="12"/>
      <c r="M370" s="11"/>
      <c r="N370" s="12"/>
      <c r="O370" s="12"/>
      <c r="P370" s="11"/>
      <c r="Q370" s="11"/>
      <c r="R370" s="15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5">
      <c r="A371" s="10"/>
      <c r="B371" s="11"/>
      <c r="C371" s="11"/>
      <c r="D371" s="11"/>
      <c r="E371" s="11"/>
      <c r="F371" s="12"/>
      <c r="G371" s="12"/>
      <c r="H371" s="11"/>
      <c r="I371" s="11"/>
      <c r="J371" s="11"/>
      <c r="K371" s="11"/>
      <c r="L371" s="12"/>
      <c r="M371" s="11"/>
      <c r="N371" s="12"/>
      <c r="O371" s="12"/>
      <c r="P371" s="11"/>
      <c r="Q371" s="11"/>
      <c r="R371" s="15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5">
      <c r="A372" s="10"/>
      <c r="B372" s="11"/>
      <c r="C372" s="11"/>
      <c r="D372" s="11"/>
      <c r="E372" s="11"/>
      <c r="F372" s="12"/>
      <c r="G372" s="12"/>
      <c r="H372" s="11"/>
      <c r="I372" s="11"/>
      <c r="J372" s="11"/>
      <c r="K372" s="11"/>
      <c r="L372" s="12"/>
      <c r="M372" s="11"/>
      <c r="N372" s="12"/>
      <c r="O372" s="12"/>
      <c r="P372" s="11"/>
      <c r="Q372" s="11"/>
      <c r="R372" s="15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5">
      <c r="A373" s="10"/>
      <c r="B373" s="11"/>
      <c r="C373" s="11"/>
      <c r="D373" s="11"/>
      <c r="E373" s="11"/>
      <c r="F373" s="12"/>
      <c r="G373" s="12"/>
      <c r="H373" s="11"/>
      <c r="I373" s="11"/>
      <c r="J373" s="11"/>
      <c r="K373" s="11"/>
      <c r="L373" s="12"/>
      <c r="M373" s="11"/>
      <c r="N373" s="12"/>
      <c r="O373" s="12"/>
      <c r="P373" s="11"/>
      <c r="Q373" s="11"/>
      <c r="R373" s="15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5">
      <c r="A374" s="10"/>
      <c r="B374" s="11"/>
      <c r="C374" s="11"/>
      <c r="D374" s="11"/>
      <c r="E374" s="11"/>
      <c r="F374" s="12"/>
      <c r="G374" s="12"/>
      <c r="H374" s="11"/>
      <c r="I374" s="11"/>
      <c r="J374" s="11"/>
      <c r="K374" s="11"/>
      <c r="L374" s="12"/>
      <c r="M374" s="11"/>
      <c r="N374" s="12"/>
      <c r="O374" s="12"/>
      <c r="P374" s="11"/>
      <c r="Q374" s="11"/>
      <c r="R374" s="15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5">
      <c r="A375" s="10"/>
      <c r="B375" s="11"/>
      <c r="C375" s="11"/>
      <c r="D375" s="11"/>
      <c r="E375" s="11"/>
      <c r="F375" s="12"/>
      <c r="G375" s="12"/>
      <c r="H375" s="11"/>
      <c r="I375" s="11"/>
      <c r="J375" s="11"/>
      <c r="K375" s="11"/>
      <c r="L375" s="12"/>
      <c r="M375" s="11"/>
      <c r="N375" s="12"/>
      <c r="O375" s="12"/>
      <c r="P375" s="11"/>
      <c r="Q375" s="11"/>
      <c r="R375" s="15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5">
      <c r="A376" s="10"/>
      <c r="B376" s="11"/>
      <c r="C376" s="11"/>
      <c r="D376" s="11"/>
      <c r="E376" s="11"/>
      <c r="F376" s="12"/>
      <c r="G376" s="12"/>
      <c r="H376" s="11"/>
      <c r="I376" s="11"/>
      <c r="J376" s="11"/>
      <c r="K376" s="11"/>
      <c r="L376" s="12"/>
      <c r="M376" s="11"/>
      <c r="N376" s="12"/>
      <c r="O376" s="12"/>
      <c r="P376" s="11"/>
      <c r="Q376" s="11"/>
      <c r="R376" s="15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5">
      <c r="A377" s="10"/>
      <c r="B377" s="11"/>
      <c r="C377" s="11"/>
      <c r="D377" s="11"/>
      <c r="E377" s="11"/>
      <c r="F377" s="12"/>
      <c r="G377" s="12"/>
      <c r="H377" s="11"/>
      <c r="I377" s="11"/>
      <c r="J377" s="11"/>
      <c r="K377" s="11"/>
      <c r="L377" s="12"/>
      <c r="M377" s="11"/>
      <c r="N377" s="12"/>
      <c r="O377" s="12"/>
      <c r="P377" s="11"/>
      <c r="Q377" s="11"/>
      <c r="R377" s="15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5">
      <c r="A378" s="10"/>
      <c r="B378" s="11"/>
      <c r="C378" s="11"/>
      <c r="D378" s="11"/>
      <c r="E378" s="11"/>
      <c r="F378" s="12"/>
      <c r="G378" s="12"/>
      <c r="H378" s="11"/>
      <c r="I378" s="11"/>
      <c r="J378" s="11"/>
      <c r="K378" s="11"/>
      <c r="L378" s="12"/>
      <c r="M378" s="11"/>
      <c r="N378" s="12"/>
      <c r="O378" s="12"/>
      <c r="P378" s="11"/>
      <c r="Q378" s="11"/>
      <c r="R378" s="15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5">
      <c r="A379" s="10"/>
      <c r="B379" s="11"/>
      <c r="C379" s="11"/>
      <c r="D379" s="11"/>
      <c r="E379" s="11"/>
      <c r="F379" s="12"/>
      <c r="G379" s="12"/>
      <c r="H379" s="11"/>
      <c r="I379" s="11"/>
      <c r="J379" s="11"/>
      <c r="K379" s="11"/>
      <c r="L379" s="12"/>
      <c r="M379" s="11"/>
      <c r="N379" s="12"/>
      <c r="O379" s="12"/>
      <c r="P379" s="11"/>
      <c r="Q379" s="11"/>
      <c r="R379" s="15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5">
      <c r="A380" s="10"/>
      <c r="B380" s="11"/>
      <c r="C380" s="11"/>
      <c r="D380" s="11"/>
      <c r="E380" s="11"/>
      <c r="F380" s="12"/>
      <c r="G380" s="12"/>
      <c r="H380" s="11"/>
      <c r="I380" s="11"/>
      <c r="J380" s="11"/>
      <c r="K380" s="11"/>
      <c r="L380" s="12"/>
      <c r="M380" s="11"/>
      <c r="N380" s="12"/>
      <c r="O380" s="12"/>
      <c r="P380" s="11"/>
      <c r="Q380" s="11"/>
      <c r="R380" s="15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5">
      <c r="A381" s="10"/>
      <c r="B381" s="11"/>
      <c r="C381" s="11"/>
      <c r="D381" s="11"/>
      <c r="E381" s="11"/>
      <c r="F381" s="12"/>
      <c r="G381" s="12"/>
      <c r="H381" s="11"/>
      <c r="I381" s="11"/>
      <c r="J381" s="11"/>
      <c r="K381" s="11"/>
      <c r="L381" s="12"/>
      <c r="M381" s="11"/>
      <c r="N381" s="12"/>
      <c r="O381" s="12"/>
      <c r="P381" s="11"/>
      <c r="Q381" s="11"/>
      <c r="R381" s="15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5">
      <c r="A382" s="10"/>
      <c r="B382" s="11"/>
      <c r="C382" s="11"/>
      <c r="D382" s="11"/>
      <c r="E382" s="11"/>
      <c r="F382" s="12"/>
      <c r="G382" s="12"/>
      <c r="H382" s="11"/>
      <c r="I382" s="11"/>
      <c r="J382" s="11"/>
      <c r="K382" s="11"/>
      <c r="L382" s="12"/>
      <c r="M382" s="11"/>
      <c r="N382" s="12"/>
      <c r="O382" s="12"/>
      <c r="P382" s="11"/>
      <c r="Q382" s="11"/>
      <c r="R382" s="15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5">
      <c r="A383" s="10"/>
      <c r="B383" s="11"/>
      <c r="C383" s="11"/>
      <c r="D383" s="11"/>
      <c r="E383" s="11"/>
      <c r="F383" s="12"/>
      <c r="G383" s="12"/>
      <c r="H383" s="11"/>
      <c r="I383" s="11"/>
      <c r="J383" s="11"/>
      <c r="K383" s="11"/>
      <c r="L383" s="12"/>
      <c r="M383" s="11"/>
      <c r="N383" s="12"/>
      <c r="O383" s="12"/>
      <c r="P383" s="11"/>
      <c r="Q383" s="11"/>
      <c r="R383" s="15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5">
      <c r="A384" s="10"/>
      <c r="B384" s="11"/>
      <c r="C384" s="11"/>
      <c r="D384" s="11"/>
      <c r="E384" s="11"/>
      <c r="F384" s="12"/>
      <c r="G384" s="12"/>
      <c r="H384" s="11"/>
      <c r="I384" s="11"/>
      <c r="J384" s="11"/>
      <c r="K384" s="11"/>
      <c r="L384" s="12"/>
      <c r="M384" s="11"/>
      <c r="N384" s="12"/>
      <c r="O384" s="12"/>
      <c r="P384" s="11"/>
      <c r="Q384" s="11"/>
      <c r="R384" s="15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5">
      <c r="A385" s="10"/>
      <c r="B385" s="11"/>
      <c r="C385" s="11"/>
      <c r="D385" s="11"/>
      <c r="E385" s="11"/>
      <c r="F385" s="12"/>
      <c r="G385" s="12"/>
      <c r="H385" s="11"/>
      <c r="I385" s="11"/>
      <c r="J385" s="11"/>
      <c r="K385" s="11"/>
      <c r="L385" s="12"/>
      <c r="M385" s="11"/>
      <c r="N385" s="12"/>
      <c r="O385" s="12"/>
      <c r="P385" s="11"/>
      <c r="Q385" s="11"/>
      <c r="R385" s="15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5">
      <c r="A386" s="10"/>
      <c r="B386" s="11"/>
      <c r="C386" s="11"/>
      <c r="D386" s="11"/>
      <c r="E386" s="11"/>
      <c r="F386" s="12"/>
      <c r="G386" s="12"/>
      <c r="H386" s="11"/>
      <c r="I386" s="11"/>
      <c r="J386" s="11"/>
      <c r="K386" s="11"/>
      <c r="L386" s="12"/>
      <c r="M386" s="11"/>
      <c r="N386" s="12"/>
      <c r="O386" s="12"/>
      <c r="P386" s="11"/>
      <c r="Q386" s="11"/>
      <c r="R386" s="15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5">
      <c r="A387" s="10"/>
      <c r="B387" s="11"/>
      <c r="C387" s="11"/>
      <c r="D387" s="11"/>
      <c r="E387" s="11"/>
      <c r="F387" s="12"/>
      <c r="G387" s="12"/>
      <c r="H387" s="11"/>
      <c r="I387" s="11"/>
      <c r="J387" s="11"/>
      <c r="K387" s="11"/>
      <c r="L387" s="12"/>
      <c r="M387" s="11"/>
      <c r="N387" s="12"/>
      <c r="O387" s="12"/>
      <c r="P387" s="11"/>
      <c r="Q387" s="11"/>
      <c r="R387" s="15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5">
      <c r="A388" s="10"/>
      <c r="B388" s="11"/>
      <c r="C388" s="11"/>
      <c r="D388" s="11"/>
      <c r="E388" s="11"/>
      <c r="F388" s="12"/>
      <c r="G388" s="12"/>
      <c r="H388" s="11"/>
      <c r="I388" s="11"/>
      <c r="J388" s="11"/>
      <c r="K388" s="11"/>
      <c r="L388" s="12"/>
      <c r="M388" s="11"/>
      <c r="N388" s="12"/>
      <c r="O388" s="12"/>
      <c r="P388" s="11"/>
      <c r="Q388" s="11"/>
      <c r="R388" s="15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5">
      <c r="A389" s="10"/>
      <c r="B389" s="11"/>
      <c r="C389" s="11"/>
      <c r="D389" s="11"/>
      <c r="E389" s="11"/>
      <c r="F389" s="12"/>
      <c r="G389" s="12"/>
      <c r="H389" s="11"/>
      <c r="I389" s="11"/>
      <c r="J389" s="11"/>
      <c r="K389" s="11"/>
      <c r="L389" s="12"/>
      <c r="M389" s="11"/>
      <c r="N389" s="12"/>
      <c r="O389" s="12"/>
      <c r="P389" s="11"/>
      <c r="Q389" s="11"/>
      <c r="R389" s="15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5">
      <c r="A390" s="10"/>
      <c r="B390" s="11"/>
      <c r="C390" s="11"/>
      <c r="D390" s="11"/>
      <c r="E390" s="11"/>
      <c r="F390" s="12"/>
      <c r="G390" s="12"/>
      <c r="H390" s="11"/>
      <c r="I390" s="11"/>
      <c r="J390" s="11"/>
      <c r="K390" s="11"/>
      <c r="L390" s="12"/>
      <c r="M390" s="11"/>
      <c r="N390" s="12"/>
      <c r="O390" s="12"/>
      <c r="P390" s="11"/>
      <c r="Q390" s="11"/>
      <c r="R390" s="15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5">
      <c r="A391" s="10"/>
      <c r="B391" s="11"/>
      <c r="C391" s="11"/>
      <c r="D391" s="11"/>
      <c r="E391" s="11"/>
      <c r="F391" s="12"/>
      <c r="G391" s="12"/>
      <c r="H391" s="11"/>
      <c r="I391" s="11"/>
      <c r="J391" s="11"/>
      <c r="K391" s="11"/>
      <c r="L391" s="12"/>
      <c r="M391" s="11"/>
      <c r="N391" s="12"/>
      <c r="O391" s="12"/>
      <c r="P391" s="11"/>
      <c r="Q391" s="11"/>
      <c r="R391" s="15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5">
      <c r="A392" s="10"/>
      <c r="B392" s="11"/>
      <c r="C392" s="11"/>
      <c r="D392" s="11"/>
      <c r="E392" s="11"/>
      <c r="F392" s="12"/>
      <c r="G392" s="12"/>
      <c r="H392" s="11"/>
      <c r="I392" s="11"/>
      <c r="J392" s="11"/>
      <c r="K392" s="11"/>
      <c r="L392" s="12"/>
      <c r="M392" s="11"/>
      <c r="N392" s="12"/>
      <c r="O392" s="12"/>
      <c r="P392" s="11"/>
      <c r="Q392" s="11"/>
      <c r="R392" s="15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5">
      <c r="A393" s="10"/>
      <c r="B393" s="11"/>
      <c r="C393" s="11"/>
      <c r="D393" s="11"/>
      <c r="E393" s="11"/>
      <c r="F393" s="12"/>
      <c r="G393" s="12"/>
      <c r="H393" s="11"/>
      <c r="I393" s="11"/>
      <c r="J393" s="11"/>
      <c r="K393" s="11"/>
      <c r="L393" s="12"/>
      <c r="M393" s="11"/>
      <c r="N393" s="12"/>
      <c r="O393" s="12"/>
      <c r="P393" s="11"/>
      <c r="Q393" s="11"/>
      <c r="R393" s="15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5">
      <c r="A394" s="10"/>
      <c r="B394" s="11"/>
      <c r="C394" s="11"/>
      <c r="D394" s="11"/>
      <c r="E394" s="11"/>
      <c r="F394" s="12"/>
      <c r="G394" s="12"/>
      <c r="H394" s="11"/>
      <c r="I394" s="11"/>
      <c r="J394" s="11"/>
      <c r="K394" s="11"/>
      <c r="L394" s="12"/>
      <c r="M394" s="11"/>
      <c r="N394" s="12"/>
      <c r="O394" s="12"/>
      <c r="P394" s="11"/>
      <c r="Q394" s="11"/>
      <c r="R394" s="15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5">
      <c r="A395" s="10"/>
      <c r="B395" s="11"/>
      <c r="C395" s="11"/>
      <c r="D395" s="11"/>
      <c r="E395" s="11"/>
      <c r="F395" s="12"/>
      <c r="G395" s="12"/>
      <c r="H395" s="11"/>
      <c r="I395" s="11"/>
      <c r="J395" s="11"/>
      <c r="K395" s="11"/>
      <c r="L395" s="12"/>
      <c r="M395" s="11"/>
      <c r="N395" s="12"/>
      <c r="O395" s="12"/>
      <c r="P395" s="11"/>
      <c r="Q395" s="11"/>
      <c r="R395" s="15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5">
      <c r="A396" s="10"/>
      <c r="B396" s="11"/>
      <c r="C396" s="11"/>
      <c r="D396" s="11"/>
      <c r="E396" s="11"/>
      <c r="F396" s="12"/>
      <c r="G396" s="12"/>
      <c r="H396" s="11"/>
      <c r="I396" s="11"/>
      <c r="J396" s="11"/>
      <c r="K396" s="11"/>
      <c r="L396" s="12"/>
      <c r="M396" s="11"/>
      <c r="N396" s="12"/>
      <c r="O396" s="12"/>
      <c r="P396" s="11"/>
      <c r="Q396" s="11"/>
      <c r="R396" s="15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5">
      <c r="A397" s="10"/>
      <c r="B397" s="11"/>
      <c r="C397" s="11"/>
      <c r="D397" s="11"/>
      <c r="E397" s="11"/>
      <c r="F397" s="12"/>
      <c r="G397" s="12"/>
      <c r="H397" s="11"/>
      <c r="I397" s="11"/>
      <c r="J397" s="11"/>
      <c r="K397" s="11"/>
      <c r="L397" s="12"/>
      <c r="M397" s="11"/>
      <c r="N397" s="12"/>
      <c r="O397" s="12"/>
      <c r="P397" s="11"/>
      <c r="Q397" s="11"/>
      <c r="R397" s="15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5">
      <c r="A398" s="10"/>
      <c r="B398" s="11"/>
      <c r="C398" s="11"/>
      <c r="D398" s="11"/>
      <c r="E398" s="11"/>
      <c r="F398" s="12"/>
      <c r="G398" s="12"/>
      <c r="H398" s="11"/>
      <c r="I398" s="11"/>
      <c r="J398" s="11"/>
      <c r="K398" s="11"/>
      <c r="L398" s="12"/>
      <c r="M398" s="11"/>
      <c r="N398" s="12"/>
      <c r="O398" s="12"/>
      <c r="P398" s="11"/>
      <c r="Q398" s="11"/>
      <c r="R398" s="15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5">
      <c r="A399" s="10"/>
      <c r="B399" s="11"/>
      <c r="C399" s="11"/>
      <c r="D399" s="11"/>
      <c r="E399" s="11"/>
      <c r="F399" s="12"/>
      <c r="G399" s="12"/>
      <c r="H399" s="11"/>
      <c r="I399" s="11"/>
      <c r="J399" s="11"/>
      <c r="K399" s="11"/>
      <c r="L399" s="12"/>
      <c r="M399" s="11"/>
      <c r="N399" s="12"/>
      <c r="O399" s="12"/>
      <c r="P399" s="11"/>
      <c r="Q399" s="11"/>
      <c r="R399" s="15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5">
      <c r="A400" s="10"/>
      <c r="B400" s="11"/>
      <c r="C400" s="11"/>
      <c r="D400" s="11"/>
      <c r="E400" s="11"/>
      <c r="F400" s="12"/>
      <c r="G400" s="12"/>
      <c r="H400" s="11"/>
      <c r="I400" s="11"/>
      <c r="J400" s="11"/>
      <c r="K400" s="11"/>
      <c r="L400" s="12"/>
      <c r="M400" s="11"/>
      <c r="N400" s="12"/>
      <c r="O400" s="12"/>
      <c r="P400" s="11"/>
      <c r="Q400" s="11"/>
      <c r="R400" s="15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5">
      <c r="A401" s="10"/>
      <c r="B401" s="11"/>
      <c r="C401" s="11"/>
      <c r="D401" s="11"/>
      <c r="E401" s="11"/>
      <c r="F401" s="12"/>
      <c r="G401" s="12"/>
      <c r="H401" s="11"/>
      <c r="I401" s="11"/>
      <c r="J401" s="11"/>
      <c r="K401" s="11"/>
      <c r="L401" s="12"/>
      <c r="M401" s="11"/>
      <c r="N401" s="12"/>
      <c r="O401" s="12"/>
      <c r="P401" s="11"/>
      <c r="Q401" s="11"/>
      <c r="R401" s="15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5">
      <c r="A402" s="10"/>
      <c r="B402" s="11"/>
      <c r="C402" s="11"/>
      <c r="D402" s="11"/>
      <c r="E402" s="11"/>
      <c r="F402" s="12"/>
      <c r="G402" s="12"/>
      <c r="H402" s="11"/>
      <c r="I402" s="11"/>
      <c r="J402" s="11"/>
      <c r="K402" s="11"/>
      <c r="L402" s="12"/>
      <c r="M402" s="11"/>
      <c r="N402" s="12"/>
      <c r="O402" s="12"/>
      <c r="P402" s="11"/>
      <c r="Q402" s="11"/>
      <c r="R402" s="15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5">
      <c r="A403" s="10"/>
      <c r="B403" s="11"/>
      <c r="C403" s="11"/>
      <c r="D403" s="11"/>
      <c r="E403" s="11"/>
      <c r="F403" s="12"/>
      <c r="G403" s="12"/>
      <c r="H403" s="11"/>
      <c r="I403" s="11"/>
      <c r="J403" s="11"/>
      <c r="K403" s="11"/>
      <c r="L403" s="12"/>
      <c r="M403" s="11"/>
      <c r="N403" s="12"/>
      <c r="O403" s="12"/>
      <c r="P403" s="11"/>
      <c r="Q403" s="11"/>
      <c r="R403" s="15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5">
      <c r="A404" s="10"/>
      <c r="B404" s="11"/>
      <c r="C404" s="11"/>
      <c r="D404" s="11"/>
      <c r="E404" s="11"/>
      <c r="F404" s="12"/>
      <c r="G404" s="12"/>
      <c r="H404" s="11"/>
      <c r="I404" s="11"/>
      <c r="J404" s="11"/>
      <c r="K404" s="11"/>
      <c r="L404" s="12"/>
      <c r="M404" s="11"/>
      <c r="N404" s="12"/>
      <c r="O404" s="12"/>
      <c r="P404" s="11"/>
      <c r="Q404" s="11"/>
      <c r="R404" s="15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5">
      <c r="A405" s="10"/>
      <c r="B405" s="11"/>
      <c r="C405" s="11"/>
      <c r="D405" s="11"/>
      <c r="E405" s="11"/>
      <c r="F405" s="12"/>
      <c r="G405" s="12"/>
      <c r="H405" s="11"/>
      <c r="I405" s="11"/>
      <c r="J405" s="11"/>
      <c r="K405" s="11"/>
      <c r="L405" s="12"/>
      <c r="M405" s="11"/>
      <c r="N405" s="12"/>
      <c r="O405" s="12"/>
      <c r="P405" s="11"/>
      <c r="Q405" s="11"/>
      <c r="R405" s="15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5">
      <c r="A406" s="10"/>
      <c r="B406" s="11"/>
      <c r="C406" s="11"/>
      <c r="D406" s="11"/>
      <c r="E406" s="11"/>
      <c r="F406" s="12"/>
      <c r="G406" s="12"/>
      <c r="H406" s="11"/>
      <c r="I406" s="11"/>
      <c r="J406" s="11"/>
      <c r="K406" s="11"/>
      <c r="L406" s="12"/>
      <c r="M406" s="11"/>
      <c r="N406" s="12"/>
      <c r="O406" s="12"/>
      <c r="P406" s="11"/>
      <c r="Q406" s="11"/>
      <c r="R406" s="15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5">
      <c r="A407" s="10"/>
      <c r="B407" s="11"/>
      <c r="C407" s="11"/>
      <c r="D407" s="11"/>
      <c r="E407" s="11"/>
      <c r="F407" s="12"/>
      <c r="G407" s="12"/>
      <c r="H407" s="11"/>
      <c r="I407" s="11"/>
      <c r="J407" s="11"/>
      <c r="K407" s="11"/>
      <c r="L407" s="12"/>
      <c r="M407" s="11"/>
      <c r="N407" s="12"/>
      <c r="O407" s="12"/>
      <c r="P407" s="11"/>
      <c r="Q407" s="11"/>
      <c r="R407" s="15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5">
      <c r="A408" s="10"/>
      <c r="B408" s="11"/>
      <c r="C408" s="11"/>
      <c r="D408" s="11"/>
      <c r="E408" s="11"/>
      <c r="F408" s="12"/>
      <c r="G408" s="12"/>
      <c r="H408" s="11"/>
      <c r="I408" s="11"/>
      <c r="J408" s="11"/>
      <c r="K408" s="11"/>
      <c r="L408" s="12"/>
      <c r="M408" s="11"/>
      <c r="N408" s="12"/>
      <c r="O408" s="12"/>
      <c r="P408" s="11"/>
      <c r="Q408" s="11"/>
      <c r="R408" s="15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5">
      <c r="A409" s="10"/>
      <c r="B409" s="11"/>
      <c r="C409" s="11"/>
      <c r="D409" s="11"/>
      <c r="E409" s="11"/>
      <c r="F409" s="12"/>
      <c r="G409" s="12"/>
      <c r="H409" s="11"/>
      <c r="I409" s="11"/>
      <c r="J409" s="11"/>
      <c r="K409" s="11"/>
      <c r="L409" s="12"/>
      <c r="M409" s="11"/>
      <c r="N409" s="12"/>
      <c r="O409" s="12"/>
      <c r="P409" s="11"/>
      <c r="Q409" s="11"/>
      <c r="R409" s="15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5">
      <c r="A410" s="10"/>
      <c r="B410" s="11"/>
      <c r="C410" s="11"/>
      <c r="D410" s="11"/>
      <c r="E410" s="11"/>
      <c r="F410" s="12"/>
      <c r="G410" s="12"/>
      <c r="H410" s="11"/>
      <c r="I410" s="11"/>
      <c r="J410" s="11"/>
      <c r="K410" s="11"/>
      <c r="L410" s="12"/>
      <c r="M410" s="11"/>
      <c r="N410" s="12"/>
      <c r="O410" s="12"/>
      <c r="P410" s="11"/>
      <c r="Q410" s="11"/>
      <c r="R410" s="15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5">
      <c r="A411" s="10"/>
      <c r="B411" s="11"/>
      <c r="C411" s="11"/>
      <c r="D411" s="11"/>
      <c r="E411" s="11"/>
      <c r="F411" s="12"/>
      <c r="G411" s="12"/>
      <c r="H411" s="11"/>
      <c r="I411" s="11"/>
      <c r="J411" s="11"/>
      <c r="K411" s="11"/>
      <c r="L411" s="12"/>
      <c r="M411" s="11"/>
      <c r="N411" s="12"/>
      <c r="O411" s="12"/>
      <c r="P411" s="11"/>
      <c r="Q411" s="11"/>
      <c r="R411" s="15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5">
      <c r="A412" s="10"/>
      <c r="B412" s="11"/>
      <c r="C412" s="11"/>
      <c r="D412" s="11"/>
      <c r="E412" s="11"/>
      <c r="F412" s="12"/>
      <c r="G412" s="12"/>
      <c r="H412" s="11"/>
      <c r="I412" s="11"/>
      <c r="J412" s="11"/>
      <c r="K412" s="11"/>
      <c r="L412" s="12"/>
      <c r="M412" s="11"/>
      <c r="N412" s="12"/>
      <c r="O412" s="12"/>
      <c r="P412" s="11"/>
      <c r="Q412" s="11"/>
      <c r="R412" s="15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5">
      <c r="A413" s="10"/>
      <c r="B413" s="11"/>
      <c r="C413" s="11"/>
      <c r="D413" s="11"/>
      <c r="E413" s="11"/>
      <c r="F413" s="12"/>
      <c r="G413" s="12"/>
      <c r="H413" s="11"/>
      <c r="I413" s="11"/>
      <c r="J413" s="11"/>
      <c r="K413" s="11"/>
      <c r="L413" s="12"/>
      <c r="M413" s="11"/>
      <c r="N413" s="12"/>
      <c r="O413" s="12"/>
      <c r="P413" s="11"/>
      <c r="Q413" s="11"/>
      <c r="R413" s="15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5">
      <c r="A414" s="10"/>
      <c r="B414" s="11"/>
      <c r="C414" s="11"/>
      <c r="D414" s="11"/>
      <c r="E414" s="11"/>
      <c r="F414" s="12"/>
      <c r="G414" s="12"/>
      <c r="H414" s="11"/>
      <c r="I414" s="11"/>
      <c r="J414" s="11"/>
      <c r="K414" s="11"/>
      <c r="L414" s="12"/>
      <c r="M414" s="11"/>
      <c r="N414" s="12"/>
      <c r="O414" s="12"/>
      <c r="P414" s="11"/>
      <c r="Q414" s="11"/>
      <c r="R414" s="15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5">
      <c r="A415" s="10"/>
      <c r="B415" s="11"/>
      <c r="C415" s="11"/>
      <c r="D415" s="11"/>
      <c r="E415" s="11"/>
      <c r="F415" s="12"/>
      <c r="G415" s="12"/>
      <c r="H415" s="11"/>
      <c r="I415" s="11"/>
      <c r="J415" s="11"/>
      <c r="K415" s="11"/>
      <c r="L415" s="12"/>
      <c r="M415" s="11"/>
      <c r="N415" s="12"/>
      <c r="O415" s="12"/>
      <c r="P415" s="11"/>
      <c r="Q415" s="11"/>
      <c r="R415" s="15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5">
      <c r="A416" s="10"/>
      <c r="B416" s="11"/>
      <c r="C416" s="11"/>
      <c r="D416" s="11"/>
      <c r="E416" s="11"/>
      <c r="F416" s="12"/>
      <c r="G416" s="12"/>
      <c r="H416" s="11"/>
      <c r="I416" s="11"/>
      <c r="J416" s="11"/>
      <c r="K416" s="11"/>
      <c r="L416" s="12"/>
      <c r="M416" s="11"/>
      <c r="N416" s="12"/>
      <c r="O416" s="12"/>
      <c r="P416" s="11"/>
      <c r="Q416" s="11"/>
      <c r="R416" s="15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5">
      <c r="A417" s="10"/>
      <c r="B417" s="11"/>
      <c r="C417" s="11"/>
      <c r="D417" s="11"/>
      <c r="E417" s="11"/>
      <c r="F417" s="12"/>
      <c r="G417" s="12"/>
      <c r="H417" s="11"/>
      <c r="I417" s="11"/>
      <c r="J417" s="11"/>
      <c r="K417" s="11"/>
      <c r="L417" s="12"/>
      <c r="M417" s="11"/>
      <c r="N417" s="12"/>
      <c r="O417" s="12"/>
      <c r="P417" s="11"/>
      <c r="Q417" s="11"/>
      <c r="R417" s="15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5">
      <c r="A418" s="10"/>
      <c r="B418" s="11"/>
      <c r="C418" s="11"/>
      <c r="D418" s="11"/>
      <c r="E418" s="11"/>
      <c r="F418" s="12"/>
      <c r="G418" s="12"/>
      <c r="H418" s="11"/>
      <c r="I418" s="11"/>
      <c r="J418" s="11"/>
      <c r="K418" s="11"/>
      <c r="L418" s="12"/>
      <c r="M418" s="11"/>
      <c r="N418" s="12"/>
      <c r="O418" s="12"/>
      <c r="P418" s="11"/>
      <c r="Q418" s="11"/>
      <c r="R418" s="15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5">
      <c r="A419" s="10"/>
      <c r="B419" s="11"/>
      <c r="C419" s="11"/>
      <c r="D419" s="11"/>
      <c r="E419" s="11"/>
      <c r="F419" s="12"/>
      <c r="G419" s="12"/>
      <c r="H419" s="11"/>
      <c r="I419" s="11"/>
      <c r="J419" s="11"/>
      <c r="K419" s="11"/>
      <c r="L419" s="12"/>
      <c r="M419" s="11"/>
      <c r="N419" s="12"/>
      <c r="O419" s="12"/>
      <c r="P419" s="11"/>
      <c r="Q419" s="11"/>
      <c r="R419" s="15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5">
      <c r="A420" s="10"/>
      <c r="B420" s="11"/>
      <c r="C420" s="11"/>
      <c r="D420" s="11"/>
      <c r="E420" s="11"/>
      <c r="F420" s="12"/>
      <c r="G420" s="12"/>
      <c r="H420" s="11"/>
      <c r="I420" s="11"/>
      <c r="J420" s="11"/>
      <c r="K420" s="11"/>
      <c r="L420" s="12"/>
      <c r="M420" s="11"/>
      <c r="N420" s="12"/>
      <c r="O420" s="12"/>
      <c r="P420" s="11"/>
      <c r="Q420" s="11"/>
      <c r="R420" s="15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5">
      <c r="A421" s="10"/>
      <c r="B421" s="11"/>
      <c r="C421" s="11"/>
      <c r="D421" s="11"/>
      <c r="E421" s="11"/>
      <c r="F421" s="12"/>
      <c r="G421" s="12"/>
      <c r="H421" s="11"/>
      <c r="I421" s="11"/>
      <c r="J421" s="11"/>
      <c r="K421" s="11"/>
      <c r="L421" s="12"/>
      <c r="M421" s="11"/>
      <c r="N421" s="12"/>
      <c r="O421" s="12"/>
      <c r="P421" s="11"/>
      <c r="Q421" s="11"/>
      <c r="R421" s="15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5">
      <c r="A422" s="10"/>
      <c r="B422" s="11"/>
      <c r="C422" s="11"/>
      <c r="D422" s="11"/>
      <c r="E422" s="11"/>
      <c r="F422" s="12"/>
      <c r="G422" s="12"/>
      <c r="H422" s="11"/>
      <c r="I422" s="11"/>
      <c r="J422" s="11"/>
      <c r="K422" s="11"/>
      <c r="L422" s="12"/>
      <c r="M422" s="11"/>
      <c r="N422" s="12"/>
      <c r="O422" s="12"/>
      <c r="P422" s="11"/>
      <c r="Q422" s="11"/>
      <c r="R422" s="15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5">
      <c r="A423" s="10"/>
      <c r="B423" s="11"/>
      <c r="C423" s="11"/>
      <c r="D423" s="11"/>
      <c r="E423" s="11"/>
      <c r="F423" s="12"/>
      <c r="G423" s="12"/>
      <c r="H423" s="11"/>
      <c r="I423" s="11"/>
      <c r="J423" s="11"/>
      <c r="K423" s="11"/>
      <c r="L423" s="12"/>
      <c r="M423" s="11"/>
      <c r="N423" s="12"/>
      <c r="O423" s="12"/>
      <c r="P423" s="11"/>
      <c r="Q423" s="11"/>
      <c r="R423" s="15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5">
      <c r="A424" s="10"/>
      <c r="B424" s="11"/>
      <c r="C424" s="11"/>
      <c r="D424" s="11"/>
      <c r="E424" s="11"/>
      <c r="F424" s="12"/>
      <c r="G424" s="12"/>
      <c r="H424" s="11"/>
      <c r="I424" s="11"/>
      <c r="J424" s="11"/>
      <c r="K424" s="11"/>
      <c r="L424" s="12"/>
      <c r="M424" s="11"/>
      <c r="N424" s="12"/>
      <c r="O424" s="12"/>
      <c r="P424" s="11"/>
      <c r="Q424" s="11"/>
      <c r="R424" s="15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5">
      <c r="A425" s="10"/>
      <c r="B425" s="11"/>
      <c r="C425" s="11"/>
      <c r="D425" s="11"/>
      <c r="E425" s="11"/>
      <c r="F425" s="12"/>
      <c r="G425" s="12"/>
      <c r="H425" s="11"/>
      <c r="I425" s="11"/>
      <c r="J425" s="11"/>
      <c r="K425" s="11"/>
      <c r="L425" s="12"/>
      <c r="M425" s="11"/>
      <c r="N425" s="12"/>
      <c r="O425" s="12"/>
      <c r="P425" s="11"/>
      <c r="Q425" s="11"/>
      <c r="R425" s="15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5">
      <c r="A426" s="10"/>
      <c r="B426" s="11"/>
      <c r="C426" s="11"/>
      <c r="D426" s="11"/>
      <c r="E426" s="11"/>
      <c r="F426" s="12"/>
      <c r="G426" s="12"/>
      <c r="H426" s="11"/>
      <c r="I426" s="11"/>
      <c r="J426" s="11"/>
      <c r="K426" s="11"/>
      <c r="L426" s="12"/>
      <c r="M426" s="11"/>
      <c r="N426" s="12"/>
      <c r="O426" s="12"/>
      <c r="P426" s="11"/>
      <c r="Q426" s="11"/>
      <c r="R426" s="15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5">
      <c r="A427" s="10"/>
      <c r="B427" s="11"/>
      <c r="C427" s="11"/>
      <c r="D427" s="11"/>
      <c r="E427" s="11"/>
      <c r="F427" s="12"/>
      <c r="G427" s="12"/>
      <c r="H427" s="11"/>
      <c r="I427" s="11"/>
      <c r="J427" s="11"/>
      <c r="K427" s="11"/>
      <c r="L427" s="12"/>
      <c r="M427" s="11"/>
      <c r="N427" s="12"/>
      <c r="O427" s="12"/>
      <c r="P427" s="11"/>
      <c r="Q427" s="11"/>
      <c r="R427" s="15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5">
      <c r="A428" s="10"/>
      <c r="B428" s="11"/>
      <c r="C428" s="11"/>
      <c r="D428" s="11"/>
      <c r="E428" s="11"/>
      <c r="F428" s="12"/>
      <c r="G428" s="12"/>
      <c r="H428" s="11"/>
      <c r="I428" s="11"/>
      <c r="J428" s="11"/>
      <c r="K428" s="11"/>
      <c r="L428" s="12"/>
      <c r="M428" s="11"/>
      <c r="N428" s="12"/>
      <c r="O428" s="12"/>
      <c r="P428" s="11"/>
      <c r="Q428" s="11"/>
      <c r="R428" s="15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5">
      <c r="A429" s="10"/>
      <c r="B429" s="11"/>
      <c r="C429" s="11"/>
      <c r="D429" s="11"/>
      <c r="E429" s="11"/>
      <c r="F429" s="12"/>
      <c r="G429" s="12"/>
      <c r="H429" s="11"/>
      <c r="I429" s="11"/>
      <c r="J429" s="11"/>
      <c r="K429" s="11"/>
      <c r="L429" s="12"/>
      <c r="M429" s="11"/>
      <c r="N429" s="12"/>
      <c r="O429" s="12"/>
      <c r="P429" s="11"/>
      <c r="Q429" s="11"/>
      <c r="R429" s="15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5">
      <c r="A430" s="10"/>
      <c r="B430" s="11"/>
      <c r="C430" s="11"/>
      <c r="D430" s="11"/>
      <c r="E430" s="11"/>
      <c r="F430" s="12"/>
      <c r="G430" s="12"/>
      <c r="H430" s="11"/>
      <c r="I430" s="11"/>
      <c r="J430" s="11"/>
      <c r="K430" s="11"/>
      <c r="L430" s="12"/>
      <c r="M430" s="11"/>
      <c r="N430" s="12"/>
      <c r="O430" s="12"/>
      <c r="P430" s="11"/>
      <c r="Q430" s="11"/>
      <c r="R430" s="15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5">
      <c r="A431" s="10"/>
      <c r="B431" s="11"/>
      <c r="C431" s="11"/>
      <c r="D431" s="11"/>
      <c r="E431" s="11"/>
      <c r="F431" s="12"/>
      <c r="G431" s="12"/>
      <c r="H431" s="11"/>
      <c r="I431" s="11"/>
      <c r="J431" s="11"/>
      <c r="K431" s="11"/>
      <c r="L431" s="12"/>
      <c r="M431" s="11"/>
      <c r="N431" s="12"/>
      <c r="O431" s="12"/>
      <c r="P431" s="11"/>
      <c r="Q431" s="11"/>
      <c r="R431" s="15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5">
      <c r="A432" s="10"/>
      <c r="B432" s="11"/>
      <c r="C432" s="11"/>
      <c r="D432" s="11"/>
      <c r="E432" s="11"/>
      <c r="F432" s="12"/>
      <c r="G432" s="12"/>
      <c r="H432" s="11"/>
      <c r="I432" s="11"/>
      <c r="J432" s="11"/>
      <c r="K432" s="11"/>
      <c r="L432" s="12"/>
      <c r="M432" s="11"/>
      <c r="N432" s="12"/>
      <c r="O432" s="12"/>
      <c r="P432" s="11"/>
      <c r="Q432" s="11"/>
      <c r="R432" s="15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5">
      <c r="A433" s="10"/>
      <c r="B433" s="11"/>
      <c r="C433" s="11"/>
      <c r="D433" s="11"/>
      <c r="E433" s="11"/>
      <c r="F433" s="12"/>
      <c r="G433" s="12"/>
      <c r="H433" s="11"/>
      <c r="I433" s="11"/>
      <c r="J433" s="11"/>
      <c r="K433" s="11"/>
      <c r="L433" s="12"/>
      <c r="M433" s="11"/>
      <c r="N433" s="12"/>
      <c r="O433" s="12"/>
      <c r="P433" s="11"/>
      <c r="Q433" s="11"/>
      <c r="R433" s="15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5">
      <c r="A434" s="10"/>
      <c r="B434" s="11"/>
      <c r="C434" s="11"/>
      <c r="D434" s="11"/>
      <c r="E434" s="11"/>
      <c r="F434" s="12"/>
      <c r="G434" s="12"/>
      <c r="H434" s="11"/>
      <c r="I434" s="11"/>
      <c r="J434" s="11"/>
      <c r="K434" s="11"/>
      <c r="L434" s="12"/>
      <c r="M434" s="11"/>
      <c r="N434" s="12"/>
      <c r="O434" s="12"/>
      <c r="P434" s="11"/>
      <c r="Q434" s="11"/>
      <c r="R434" s="15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5">
      <c r="A435" s="10"/>
      <c r="B435" s="11"/>
      <c r="C435" s="11"/>
      <c r="D435" s="11"/>
      <c r="E435" s="11"/>
      <c r="F435" s="12"/>
      <c r="G435" s="12"/>
      <c r="H435" s="11"/>
      <c r="I435" s="11"/>
      <c r="J435" s="11"/>
      <c r="K435" s="11"/>
      <c r="L435" s="12"/>
      <c r="M435" s="11"/>
      <c r="N435" s="12"/>
      <c r="O435" s="12"/>
      <c r="P435" s="11"/>
      <c r="Q435" s="11"/>
      <c r="R435" s="15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5">
      <c r="A436" s="10"/>
      <c r="B436" s="11"/>
      <c r="C436" s="11"/>
      <c r="D436" s="11"/>
      <c r="E436" s="11"/>
      <c r="F436" s="12"/>
      <c r="G436" s="12"/>
      <c r="H436" s="11"/>
      <c r="I436" s="11"/>
      <c r="J436" s="11"/>
      <c r="K436" s="11"/>
      <c r="L436" s="12"/>
      <c r="M436" s="11"/>
      <c r="N436" s="12"/>
      <c r="O436" s="12"/>
      <c r="P436" s="11"/>
      <c r="Q436" s="11"/>
      <c r="R436" s="15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5">
      <c r="A437" s="10"/>
      <c r="B437" s="11"/>
      <c r="C437" s="11"/>
      <c r="D437" s="11"/>
      <c r="E437" s="11"/>
      <c r="F437" s="12"/>
      <c r="G437" s="12"/>
      <c r="H437" s="11"/>
      <c r="I437" s="11"/>
      <c r="J437" s="11"/>
      <c r="K437" s="11"/>
      <c r="L437" s="12"/>
      <c r="M437" s="11"/>
      <c r="N437" s="12"/>
      <c r="O437" s="12"/>
      <c r="P437" s="11"/>
      <c r="Q437" s="11"/>
      <c r="R437" s="15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5">
      <c r="A438" s="10"/>
      <c r="B438" s="11"/>
      <c r="C438" s="11"/>
      <c r="D438" s="11"/>
      <c r="E438" s="11"/>
      <c r="F438" s="12"/>
      <c r="G438" s="12"/>
      <c r="H438" s="11"/>
      <c r="I438" s="11"/>
      <c r="J438" s="11"/>
      <c r="K438" s="11"/>
      <c r="L438" s="12"/>
      <c r="M438" s="11"/>
      <c r="N438" s="12"/>
      <c r="O438" s="12"/>
      <c r="P438" s="11"/>
      <c r="Q438" s="11"/>
      <c r="R438" s="15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5">
      <c r="A439" s="10"/>
      <c r="B439" s="11"/>
      <c r="C439" s="11"/>
      <c r="D439" s="11"/>
      <c r="E439" s="11"/>
      <c r="F439" s="12"/>
      <c r="G439" s="12"/>
      <c r="H439" s="11"/>
      <c r="I439" s="11"/>
      <c r="J439" s="11"/>
      <c r="K439" s="11"/>
      <c r="L439" s="12"/>
      <c r="M439" s="11"/>
      <c r="N439" s="12"/>
      <c r="O439" s="12"/>
      <c r="P439" s="11"/>
      <c r="Q439" s="11"/>
      <c r="R439" s="15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5">
      <c r="A440" s="10"/>
      <c r="B440" s="11"/>
      <c r="C440" s="11"/>
      <c r="D440" s="11"/>
      <c r="E440" s="11"/>
      <c r="F440" s="12"/>
      <c r="G440" s="12"/>
      <c r="H440" s="11"/>
      <c r="I440" s="11"/>
      <c r="J440" s="11"/>
      <c r="K440" s="11"/>
      <c r="L440" s="12"/>
      <c r="M440" s="11"/>
      <c r="N440" s="12"/>
      <c r="O440" s="12"/>
      <c r="P440" s="11"/>
      <c r="Q440" s="11"/>
      <c r="R440" s="15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5">
      <c r="A441" s="10"/>
      <c r="B441" s="11"/>
      <c r="C441" s="11"/>
      <c r="D441" s="11"/>
      <c r="E441" s="11"/>
      <c r="F441" s="12"/>
      <c r="G441" s="12"/>
      <c r="H441" s="11"/>
      <c r="I441" s="11"/>
      <c r="J441" s="11"/>
      <c r="K441" s="11"/>
      <c r="L441" s="12"/>
      <c r="M441" s="11"/>
      <c r="N441" s="12"/>
      <c r="O441" s="12"/>
      <c r="P441" s="11"/>
      <c r="Q441" s="11"/>
      <c r="R441" s="15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5">
      <c r="A442" s="10"/>
      <c r="B442" s="11"/>
      <c r="C442" s="11"/>
      <c r="D442" s="11"/>
      <c r="E442" s="11"/>
      <c r="F442" s="12"/>
      <c r="G442" s="12"/>
      <c r="H442" s="11"/>
      <c r="I442" s="11"/>
      <c r="J442" s="11"/>
      <c r="K442" s="11"/>
      <c r="L442" s="12"/>
      <c r="M442" s="11"/>
      <c r="N442" s="12"/>
      <c r="O442" s="12"/>
      <c r="P442" s="11"/>
      <c r="Q442" s="11"/>
      <c r="R442" s="15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5">
      <c r="A443" s="10"/>
      <c r="B443" s="11"/>
      <c r="C443" s="11"/>
      <c r="D443" s="11"/>
      <c r="E443" s="11"/>
      <c r="F443" s="12"/>
      <c r="G443" s="12"/>
      <c r="H443" s="11"/>
      <c r="I443" s="11"/>
      <c r="J443" s="11"/>
      <c r="K443" s="11"/>
      <c r="L443" s="12"/>
      <c r="M443" s="11"/>
      <c r="N443" s="12"/>
      <c r="O443" s="12"/>
      <c r="P443" s="11"/>
      <c r="Q443" s="11"/>
      <c r="R443" s="15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5">
      <c r="A444" s="10"/>
      <c r="B444" s="11"/>
      <c r="C444" s="11"/>
      <c r="D444" s="11"/>
      <c r="E444" s="11"/>
      <c r="F444" s="12"/>
      <c r="G444" s="12"/>
      <c r="H444" s="11"/>
      <c r="I444" s="11"/>
      <c r="J444" s="11"/>
      <c r="K444" s="11"/>
      <c r="L444" s="12"/>
      <c r="M444" s="11"/>
      <c r="N444" s="12"/>
      <c r="O444" s="12"/>
      <c r="P444" s="11"/>
      <c r="Q444" s="11"/>
      <c r="R444" s="15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5">
      <c r="A445" s="10"/>
      <c r="B445" s="11"/>
      <c r="C445" s="11"/>
      <c r="D445" s="11"/>
      <c r="E445" s="11"/>
      <c r="F445" s="12"/>
      <c r="G445" s="12"/>
      <c r="H445" s="11"/>
      <c r="I445" s="11"/>
      <c r="J445" s="11"/>
      <c r="K445" s="11"/>
      <c r="L445" s="12"/>
      <c r="M445" s="11"/>
      <c r="N445" s="12"/>
      <c r="O445" s="12"/>
      <c r="P445" s="11"/>
      <c r="Q445" s="11"/>
      <c r="R445" s="15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5">
      <c r="A446" s="10"/>
      <c r="B446" s="11"/>
      <c r="C446" s="11"/>
      <c r="D446" s="11"/>
      <c r="E446" s="11"/>
      <c r="F446" s="12"/>
      <c r="G446" s="12"/>
      <c r="H446" s="11"/>
      <c r="I446" s="11"/>
      <c r="J446" s="11"/>
      <c r="K446" s="11"/>
      <c r="L446" s="12"/>
      <c r="M446" s="11"/>
      <c r="N446" s="12"/>
      <c r="O446" s="12"/>
      <c r="P446" s="11"/>
      <c r="Q446" s="11"/>
      <c r="R446" s="15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5">
      <c r="A447" s="10"/>
      <c r="B447" s="11"/>
      <c r="C447" s="11"/>
      <c r="D447" s="11"/>
      <c r="E447" s="11"/>
      <c r="F447" s="12"/>
      <c r="G447" s="12"/>
      <c r="H447" s="11"/>
      <c r="I447" s="11"/>
      <c r="J447" s="11"/>
      <c r="K447" s="11"/>
      <c r="L447" s="12"/>
      <c r="M447" s="11"/>
      <c r="N447" s="12"/>
      <c r="O447" s="12"/>
      <c r="P447" s="11"/>
      <c r="Q447" s="11"/>
      <c r="R447" s="15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5">
      <c r="A448" s="10"/>
      <c r="B448" s="11"/>
      <c r="C448" s="11"/>
      <c r="D448" s="11"/>
      <c r="E448" s="11"/>
      <c r="F448" s="12"/>
      <c r="G448" s="12"/>
      <c r="H448" s="11"/>
      <c r="I448" s="11"/>
      <c r="J448" s="11"/>
      <c r="K448" s="11"/>
      <c r="L448" s="12"/>
      <c r="M448" s="11"/>
      <c r="N448" s="12"/>
      <c r="O448" s="12"/>
      <c r="P448" s="11"/>
      <c r="Q448" s="11"/>
      <c r="R448" s="15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5">
      <c r="A449" s="10"/>
      <c r="B449" s="11"/>
      <c r="C449" s="11"/>
      <c r="D449" s="11"/>
      <c r="E449" s="11"/>
      <c r="F449" s="12"/>
      <c r="G449" s="12"/>
      <c r="H449" s="11"/>
      <c r="I449" s="11"/>
      <c r="J449" s="11"/>
      <c r="K449" s="11"/>
      <c r="L449" s="12"/>
      <c r="M449" s="11"/>
      <c r="N449" s="12"/>
      <c r="O449" s="12"/>
      <c r="P449" s="11"/>
      <c r="Q449" s="11"/>
      <c r="R449" s="15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5">
      <c r="A450" s="10"/>
      <c r="B450" s="11"/>
      <c r="C450" s="11"/>
      <c r="D450" s="11"/>
      <c r="E450" s="11"/>
      <c r="F450" s="12"/>
      <c r="G450" s="12"/>
      <c r="H450" s="11"/>
      <c r="I450" s="11"/>
      <c r="J450" s="11"/>
      <c r="K450" s="11"/>
      <c r="L450" s="12"/>
      <c r="M450" s="11"/>
      <c r="N450" s="12"/>
      <c r="O450" s="12"/>
      <c r="P450" s="11"/>
      <c r="Q450" s="11"/>
      <c r="R450" s="15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5">
      <c r="A451" s="10"/>
      <c r="B451" s="11"/>
      <c r="C451" s="11"/>
      <c r="D451" s="11"/>
      <c r="E451" s="11"/>
      <c r="F451" s="12"/>
      <c r="G451" s="12"/>
      <c r="H451" s="11"/>
      <c r="I451" s="11"/>
      <c r="J451" s="11"/>
      <c r="K451" s="11"/>
      <c r="L451" s="12"/>
      <c r="M451" s="11"/>
      <c r="N451" s="12"/>
      <c r="O451" s="12"/>
      <c r="P451" s="11"/>
      <c r="Q451" s="11"/>
      <c r="R451" s="15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5">
      <c r="A452" s="10"/>
      <c r="B452" s="11"/>
      <c r="C452" s="11"/>
      <c r="D452" s="11"/>
      <c r="E452" s="11"/>
      <c r="F452" s="12"/>
      <c r="G452" s="12"/>
      <c r="H452" s="11"/>
      <c r="I452" s="11"/>
      <c r="J452" s="11"/>
      <c r="K452" s="11"/>
      <c r="L452" s="12"/>
      <c r="M452" s="11"/>
      <c r="N452" s="12"/>
      <c r="O452" s="12"/>
      <c r="P452" s="11"/>
      <c r="Q452" s="11"/>
      <c r="R452" s="15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5">
      <c r="A453" s="10"/>
      <c r="B453" s="11"/>
      <c r="C453" s="11"/>
      <c r="D453" s="11"/>
      <c r="E453" s="11"/>
      <c r="F453" s="12"/>
      <c r="G453" s="12"/>
      <c r="H453" s="11"/>
      <c r="I453" s="11"/>
      <c r="J453" s="11"/>
      <c r="K453" s="11"/>
      <c r="L453" s="12"/>
      <c r="M453" s="11"/>
      <c r="N453" s="12"/>
      <c r="O453" s="12"/>
      <c r="P453" s="11"/>
      <c r="Q453" s="11"/>
      <c r="R453" s="15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5">
      <c r="A454" s="10"/>
      <c r="B454" s="11"/>
      <c r="C454" s="11"/>
      <c r="D454" s="11"/>
      <c r="E454" s="11"/>
      <c r="F454" s="12"/>
      <c r="G454" s="12"/>
      <c r="H454" s="11"/>
      <c r="I454" s="11"/>
      <c r="J454" s="11"/>
      <c r="K454" s="11"/>
      <c r="L454" s="12"/>
      <c r="M454" s="11"/>
      <c r="N454" s="12"/>
      <c r="O454" s="12"/>
      <c r="P454" s="11"/>
      <c r="Q454" s="11"/>
      <c r="R454" s="15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5">
      <c r="A455" s="10"/>
      <c r="B455" s="11"/>
      <c r="C455" s="11"/>
      <c r="D455" s="11"/>
      <c r="E455" s="11"/>
      <c r="F455" s="12"/>
      <c r="G455" s="12"/>
      <c r="H455" s="11"/>
      <c r="I455" s="11"/>
      <c r="J455" s="11"/>
      <c r="K455" s="11"/>
      <c r="L455" s="12"/>
      <c r="M455" s="11"/>
      <c r="N455" s="12"/>
      <c r="O455" s="12"/>
      <c r="P455" s="11"/>
      <c r="Q455" s="11"/>
      <c r="R455" s="15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5">
      <c r="A456" s="10"/>
      <c r="B456" s="11"/>
      <c r="C456" s="11"/>
      <c r="D456" s="11"/>
      <c r="E456" s="11"/>
      <c r="F456" s="12"/>
      <c r="G456" s="12"/>
      <c r="H456" s="11"/>
      <c r="I456" s="11"/>
      <c r="J456" s="11"/>
      <c r="K456" s="11"/>
      <c r="L456" s="12"/>
      <c r="M456" s="11"/>
      <c r="N456" s="12"/>
      <c r="O456" s="12"/>
      <c r="P456" s="11"/>
      <c r="Q456" s="11"/>
      <c r="R456" s="15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5">
      <c r="A457" s="10"/>
      <c r="B457" s="11"/>
      <c r="C457" s="11"/>
      <c r="D457" s="11"/>
      <c r="E457" s="11"/>
      <c r="F457" s="12"/>
      <c r="G457" s="12"/>
      <c r="H457" s="11"/>
      <c r="I457" s="11"/>
      <c r="J457" s="11"/>
      <c r="K457" s="11"/>
      <c r="L457" s="12"/>
      <c r="M457" s="11"/>
      <c r="N457" s="12"/>
      <c r="O457" s="12"/>
      <c r="P457" s="11"/>
      <c r="Q457" s="11"/>
      <c r="R457" s="15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5">
      <c r="A458" s="10"/>
      <c r="B458" s="11"/>
      <c r="C458" s="11"/>
      <c r="D458" s="11"/>
      <c r="E458" s="11"/>
      <c r="F458" s="12"/>
      <c r="G458" s="12"/>
      <c r="H458" s="11"/>
      <c r="I458" s="11"/>
      <c r="J458" s="11"/>
      <c r="K458" s="11"/>
      <c r="L458" s="12"/>
      <c r="M458" s="11"/>
      <c r="N458" s="12"/>
      <c r="O458" s="12"/>
      <c r="P458" s="11"/>
      <c r="Q458" s="11"/>
      <c r="R458" s="15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5">
      <c r="A459" s="10"/>
      <c r="B459" s="11"/>
      <c r="C459" s="11"/>
      <c r="D459" s="11"/>
      <c r="E459" s="11"/>
      <c r="F459" s="12"/>
      <c r="G459" s="12"/>
      <c r="H459" s="11"/>
      <c r="I459" s="11"/>
      <c r="J459" s="11"/>
      <c r="K459" s="11"/>
      <c r="L459" s="12"/>
      <c r="M459" s="11"/>
      <c r="N459" s="12"/>
      <c r="O459" s="12"/>
      <c r="P459" s="11"/>
      <c r="Q459" s="11"/>
      <c r="R459" s="15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5">
      <c r="A460" s="10"/>
      <c r="B460" s="11"/>
      <c r="C460" s="11"/>
      <c r="D460" s="11"/>
      <c r="E460" s="11"/>
      <c r="F460" s="12"/>
      <c r="G460" s="12"/>
      <c r="H460" s="11"/>
      <c r="I460" s="11"/>
      <c r="J460" s="11"/>
      <c r="K460" s="11"/>
      <c r="L460" s="12"/>
      <c r="M460" s="11"/>
      <c r="N460" s="12"/>
      <c r="O460" s="12"/>
      <c r="P460" s="11"/>
      <c r="Q460" s="11"/>
      <c r="R460" s="15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5">
      <c r="A461" s="10"/>
      <c r="B461" s="11"/>
      <c r="C461" s="11"/>
      <c r="D461" s="11"/>
      <c r="E461" s="11"/>
      <c r="F461" s="12"/>
      <c r="G461" s="12"/>
      <c r="H461" s="11"/>
      <c r="I461" s="11"/>
      <c r="J461" s="11"/>
      <c r="K461" s="11"/>
      <c r="L461" s="12"/>
      <c r="M461" s="11"/>
      <c r="N461" s="12"/>
      <c r="O461" s="12"/>
      <c r="P461" s="11"/>
      <c r="Q461" s="11"/>
      <c r="R461" s="15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5">
      <c r="A462" s="10"/>
      <c r="B462" s="11"/>
      <c r="C462" s="11"/>
      <c r="D462" s="11"/>
      <c r="E462" s="11"/>
      <c r="F462" s="12"/>
      <c r="G462" s="12"/>
      <c r="H462" s="11"/>
      <c r="I462" s="11"/>
      <c r="J462" s="11"/>
      <c r="K462" s="11"/>
      <c r="L462" s="12"/>
      <c r="M462" s="11"/>
      <c r="N462" s="12"/>
      <c r="O462" s="12"/>
      <c r="P462" s="11"/>
      <c r="Q462" s="11"/>
      <c r="R462" s="15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5">
      <c r="A463" s="10"/>
      <c r="B463" s="11"/>
      <c r="C463" s="11"/>
      <c r="D463" s="11"/>
      <c r="E463" s="11"/>
      <c r="F463" s="12"/>
      <c r="G463" s="12"/>
      <c r="H463" s="11"/>
      <c r="I463" s="11"/>
      <c r="J463" s="11"/>
      <c r="K463" s="11"/>
      <c r="L463" s="12"/>
      <c r="M463" s="11"/>
      <c r="N463" s="12"/>
      <c r="O463" s="12"/>
      <c r="P463" s="11"/>
      <c r="Q463" s="11"/>
      <c r="R463" s="15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5">
      <c r="A464" s="10"/>
      <c r="B464" s="11"/>
      <c r="C464" s="11"/>
      <c r="D464" s="11"/>
      <c r="E464" s="11"/>
      <c r="F464" s="12"/>
      <c r="G464" s="12"/>
      <c r="H464" s="11"/>
      <c r="I464" s="11"/>
      <c r="J464" s="11"/>
      <c r="K464" s="11"/>
      <c r="L464" s="12"/>
      <c r="M464" s="11"/>
      <c r="N464" s="12"/>
      <c r="O464" s="12"/>
      <c r="P464" s="11"/>
      <c r="Q464" s="11"/>
      <c r="R464" s="15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5">
      <c r="A465" s="10"/>
      <c r="B465" s="11"/>
      <c r="C465" s="11"/>
      <c r="D465" s="11"/>
      <c r="E465" s="11"/>
      <c r="F465" s="12"/>
      <c r="G465" s="12"/>
      <c r="H465" s="11"/>
      <c r="I465" s="11"/>
      <c r="J465" s="11"/>
      <c r="K465" s="11"/>
      <c r="L465" s="12"/>
      <c r="M465" s="11"/>
      <c r="N465" s="12"/>
      <c r="O465" s="12"/>
      <c r="P465" s="11"/>
      <c r="Q465" s="11"/>
      <c r="R465" s="15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5">
      <c r="A466" s="10"/>
      <c r="B466" s="11"/>
      <c r="C466" s="11"/>
      <c r="D466" s="11"/>
      <c r="E466" s="11"/>
      <c r="F466" s="12"/>
      <c r="G466" s="12"/>
      <c r="H466" s="11"/>
      <c r="I466" s="11"/>
      <c r="J466" s="11"/>
      <c r="K466" s="11"/>
      <c r="L466" s="12"/>
      <c r="M466" s="11"/>
      <c r="N466" s="12"/>
      <c r="O466" s="12"/>
      <c r="P466" s="11"/>
      <c r="Q466" s="11"/>
      <c r="R466" s="15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5">
      <c r="A467" s="10"/>
      <c r="B467" s="11"/>
      <c r="C467" s="11"/>
      <c r="D467" s="11"/>
      <c r="E467" s="11"/>
      <c r="F467" s="12"/>
      <c r="G467" s="12"/>
      <c r="H467" s="11"/>
      <c r="I467" s="11"/>
      <c r="J467" s="11"/>
      <c r="K467" s="11"/>
      <c r="L467" s="12"/>
      <c r="M467" s="11"/>
      <c r="N467" s="12"/>
      <c r="O467" s="12"/>
      <c r="P467" s="11"/>
      <c r="Q467" s="11"/>
      <c r="R467" s="15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5">
      <c r="A468" s="10"/>
      <c r="B468" s="11"/>
      <c r="C468" s="11"/>
      <c r="D468" s="11"/>
      <c r="E468" s="11"/>
      <c r="F468" s="12"/>
      <c r="G468" s="12"/>
      <c r="H468" s="11"/>
      <c r="I468" s="11"/>
      <c r="J468" s="11"/>
      <c r="K468" s="11"/>
      <c r="L468" s="12"/>
      <c r="M468" s="11"/>
      <c r="N468" s="12"/>
      <c r="O468" s="12"/>
      <c r="P468" s="11"/>
      <c r="Q468" s="11"/>
      <c r="R468" s="15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5">
      <c r="A469" s="10"/>
      <c r="B469" s="11"/>
      <c r="C469" s="11"/>
      <c r="D469" s="11"/>
      <c r="E469" s="11"/>
      <c r="F469" s="12"/>
      <c r="G469" s="12"/>
      <c r="H469" s="11"/>
      <c r="I469" s="11"/>
      <c r="J469" s="11"/>
      <c r="K469" s="11"/>
      <c r="L469" s="12"/>
      <c r="M469" s="11"/>
      <c r="N469" s="12"/>
      <c r="O469" s="12"/>
      <c r="P469" s="11"/>
      <c r="Q469" s="11"/>
      <c r="R469" s="15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5">
      <c r="A470" s="10"/>
      <c r="B470" s="11"/>
      <c r="C470" s="11"/>
      <c r="D470" s="11"/>
      <c r="E470" s="11"/>
      <c r="F470" s="12"/>
      <c r="G470" s="12"/>
      <c r="H470" s="11"/>
      <c r="I470" s="11"/>
      <c r="J470" s="11"/>
      <c r="K470" s="11"/>
      <c r="L470" s="12"/>
      <c r="M470" s="11"/>
      <c r="N470" s="12"/>
      <c r="O470" s="12"/>
      <c r="P470" s="11"/>
      <c r="Q470" s="11"/>
      <c r="R470" s="15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5">
      <c r="A471" s="10"/>
      <c r="B471" s="11"/>
      <c r="C471" s="11"/>
      <c r="D471" s="11"/>
      <c r="E471" s="11"/>
      <c r="F471" s="12"/>
      <c r="G471" s="12"/>
      <c r="H471" s="11"/>
      <c r="I471" s="11"/>
      <c r="J471" s="11"/>
      <c r="K471" s="11"/>
      <c r="L471" s="12"/>
      <c r="M471" s="11"/>
      <c r="N471" s="12"/>
      <c r="O471" s="12"/>
      <c r="P471" s="11"/>
      <c r="Q471" s="11"/>
      <c r="R471" s="15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5">
      <c r="A472" s="10"/>
      <c r="B472" s="11"/>
      <c r="C472" s="11"/>
      <c r="D472" s="11"/>
      <c r="E472" s="11"/>
      <c r="F472" s="12"/>
      <c r="G472" s="12"/>
      <c r="H472" s="11"/>
      <c r="I472" s="11"/>
      <c r="J472" s="11"/>
      <c r="K472" s="11"/>
      <c r="L472" s="12"/>
      <c r="M472" s="11"/>
      <c r="N472" s="12"/>
      <c r="O472" s="12"/>
      <c r="P472" s="11"/>
      <c r="Q472" s="11"/>
      <c r="R472" s="15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5">
      <c r="A473" s="10"/>
      <c r="B473" s="11"/>
      <c r="C473" s="11"/>
      <c r="D473" s="11"/>
      <c r="E473" s="11"/>
      <c r="F473" s="12"/>
      <c r="G473" s="12"/>
      <c r="H473" s="11"/>
      <c r="I473" s="11"/>
      <c r="J473" s="11"/>
      <c r="K473" s="11"/>
      <c r="L473" s="12"/>
      <c r="M473" s="11"/>
      <c r="N473" s="12"/>
      <c r="O473" s="12"/>
      <c r="P473" s="11"/>
      <c r="Q473" s="11"/>
      <c r="R473" s="15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5">
      <c r="A474" s="10"/>
      <c r="B474" s="11"/>
      <c r="C474" s="11"/>
      <c r="D474" s="11"/>
      <c r="E474" s="11"/>
      <c r="F474" s="12"/>
      <c r="G474" s="12"/>
      <c r="H474" s="11"/>
      <c r="I474" s="11"/>
      <c r="J474" s="11"/>
      <c r="K474" s="11"/>
      <c r="L474" s="12"/>
      <c r="M474" s="11"/>
      <c r="N474" s="12"/>
      <c r="O474" s="12"/>
      <c r="P474" s="11"/>
      <c r="Q474" s="11"/>
      <c r="R474" s="15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5">
      <c r="A475" s="10"/>
      <c r="B475" s="11"/>
      <c r="C475" s="11"/>
      <c r="D475" s="11"/>
      <c r="E475" s="11"/>
      <c r="F475" s="12"/>
      <c r="G475" s="12"/>
      <c r="H475" s="11"/>
      <c r="I475" s="11"/>
      <c r="J475" s="11"/>
      <c r="K475" s="11"/>
      <c r="L475" s="12"/>
      <c r="M475" s="11"/>
      <c r="N475" s="12"/>
      <c r="O475" s="12"/>
      <c r="P475" s="11"/>
      <c r="Q475" s="11"/>
      <c r="R475" s="15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5">
      <c r="A476" s="10"/>
      <c r="B476" s="11"/>
      <c r="C476" s="11"/>
      <c r="D476" s="11"/>
      <c r="E476" s="11"/>
      <c r="F476" s="12"/>
      <c r="G476" s="12"/>
      <c r="H476" s="11"/>
      <c r="I476" s="11"/>
      <c r="J476" s="11"/>
      <c r="K476" s="11"/>
      <c r="L476" s="12"/>
      <c r="M476" s="11"/>
      <c r="N476" s="12"/>
      <c r="O476" s="12"/>
      <c r="P476" s="11"/>
      <c r="Q476" s="11"/>
      <c r="R476" s="15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5">
      <c r="A477" s="10"/>
      <c r="B477" s="11"/>
      <c r="C477" s="11"/>
      <c r="D477" s="11"/>
      <c r="E477" s="11"/>
      <c r="F477" s="12"/>
      <c r="G477" s="12"/>
      <c r="H477" s="11"/>
      <c r="I477" s="11"/>
      <c r="J477" s="11"/>
      <c r="K477" s="11"/>
      <c r="L477" s="12"/>
      <c r="M477" s="11"/>
      <c r="N477" s="12"/>
      <c r="O477" s="12"/>
      <c r="P477" s="11"/>
      <c r="Q477" s="11"/>
      <c r="R477" s="15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5">
      <c r="A478" s="10"/>
      <c r="B478" s="11"/>
      <c r="C478" s="11"/>
      <c r="D478" s="11"/>
      <c r="E478" s="11"/>
      <c r="F478" s="12"/>
      <c r="G478" s="12"/>
      <c r="H478" s="11"/>
      <c r="I478" s="11"/>
      <c r="J478" s="11"/>
      <c r="K478" s="11"/>
      <c r="L478" s="12"/>
      <c r="M478" s="11"/>
      <c r="N478" s="12"/>
      <c r="O478" s="12"/>
      <c r="P478" s="11"/>
      <c r="Q478" s="11"/>
      <c r="R478" s="15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5">
      <c r="A479" s="10"/>
      <c r="B479" s="11"/>
      <c r="C479" s="11"/>
      <c r="D479" s="11"/>
      <c r="E479" s="11"/>
      <c r="F479" s="12"/>
      <c r="G479" s="12"/>
      <c r="H479" s="11"/>
      <c r="I479" s="11"/>
      <c r="J479" s="11"/>
      <c r="K479" s="11"/>
      <c r="L479" s="12"/>
      <c r="M479" s="11"/>
      <c r="N479" s="12"/>
      <c r="O479" s="12"/>
      <c r="P479" s="11"/>
      <c r="Q479" s="11"/>
      <c r="R479" s="15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5">
      <c r="A480" s="10"/>
      <c r="B480" s="11"/>
      <c r="C480" s="11"/>
      <c r="D480" s="11"/>
      <c r="E480" s="11"/>
      <c r="F480" s="12"/>
      <c r="G480" s="12"/>
      <c r="H480" s="11"/>
      <c r="I480" s="11"/>
      <c r="J480" s="11"/>
      <c r="K480" s="11"/>
      <c r="L480" s="12"/>
      <c r="M480" s="11"/>
      <c r="N480" s="12"/>
      <c r="O480" s="12"/>
      <c r="P480" s="11"/>
      <c r="Q480" s="11"/>
      <c r="R480" s="15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5">
      <c r="A481" s="10"/>
      <c r="B481" s="11"/>
      <c r="C481" s="11"/>
      <c r="D481" s="11"/>
      <c r="E481" s="11"/>
      <c r="F481" s="12"/>
      <c r="G481" s="12"/>
      <c r="H481" s="11"/>
      <c r="I481" s="11"/>
      <c r="J481" s="11"/>
      <c r="K481" s="11"/>
      <c r="L481" s="12"/>
      <c r="M481" s="11"/>
      <c r="N481" s="12"/>
      <c r="O481" s="12"/>
      <c r="P481" s="11"/>
      <c r="Q481" s="11"/>
      <c r="R481" s="15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5">
      <c r="A482" s="10"/>
      <c r="B482" s="11"/>
      <c r="C482" s="11"/>
      <c r="D482" s="11"/>
      <c r="E482" s="11"/>
      <c r="F482" s="12"/>
      <c r="G482" s="12"/>
      <c r="H482" s="11"/>
      <c r="I482" s="11"/>
      <c r="J482" s="11"/>
      <c r="K482" s="11"/>
      <c r="L482" s="12"/>
      <c r="M482" s="11"/>
      <c r="N482" s="12"/>
      <c r="O482" s="12"/>
      <c r="P482" s="11"/>
      <c r="Q482" s="11"/>
      <c r="R482" s="15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5">
      <c r="A483" s="10"/>
      <c r="B483" s="11"/>
      <c r="C483" s="11"/>
      <c r="D483" s="11"/>
      <c r="E483" s="11"/>
      <c r="F483" s="12"/>
      <c r="G483" s="12"/>
      <c r="H483" s="11"/>
      <c r="I483" s="11"/>
      <c r="J483" s="11"/>
      <c r="K483" s="11"/>
      <c r="L483" s="12"/>
      <c r="M483" s="11"/>
      <c r="N483" s="12"/>
      <c r="O483" s="12"/>
      <c r="P483" s="11"/>
      <c r="Q483" s="11"/>
      <c r="R483" s="15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5">
      <c r="A484" s="10"/>
      <c r="B484" s="11"/>
      <c r="C484" s="11"/>
      <c r="D484" s="11"/>
      <c r="E484" s="11"/>
      <c r="F484" s="12"/>
      <c r="G484" s="12"/>
      <c r="H484" s="11"/>
      <c r="I484" s="11"/>
      <c r="J484" s="11"/>
      <c r="K484" s="11"/>
      <c r="L484" s="12"/>
      <c r="M484" s="11"/>
      <c r="N484" s="12"/>
      <c r="O484" s="12"/>
      <c r="P484" s="11"/>
      <c r="Q484" s="11"/>
      <c r="R484" s="15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5">
      <c r="A485" s="10"/>
      <c r="B485" s="11"/>
      <c r="C485" s="11"/>
      <c r="D485" s="11"/>
      <c r="E485" s="11"/>
      <c r="F485" s="12"/>
      <c r="G485" s="12"/>
      <c r="H485" s="11"/>
      <c r="I485" s="11"/>
      <c r="J485" s="11"/>
      <c r="K485" s="11"/>
      <c r="L485" s="12"/>
      <c r="M485" s="11"/>
      <c r="N485" s="12"/>
      <c r="O485" s="12"/>
      <c r="P485" s="11"/>
      <c r="Q485" s="11"/>
      <c r="R485" s="15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5">
      <c r="A486" s="10"/>
      <c r="B486" s="11"/>
      <c r="C486" s="11"/>
      <c r="D486" s="11"/>
      <c r="E486" s="11"/>
      <c r="F486" s="12"/>
      <c r="G486" s="12"/>
      <c r="H486" s="11"/>
      <c r="I486" s="11"/>
      <c r="J486" s="11"/>
      <c r="K486" s="11"/>
      <c r="L486" s="12"/>
      <c r="M486" s="11"/>
      <c r="N486" s="12"/>
      <c r="O486" s="12"/>
      <c r="P486" s="11"/>
      <c r="Q486" s="11"/>
      <c r="R486" s="15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5">
      <c r="A487" s="10"/>
      <c r="B487" s="11"/>
      <c r="C487" s="11"/>
      <c r="D487" s="11"/>
      <c r="E487" s="11"/>
      <c r="F487" s="12"/>
      <c r="G487" s="12"/>
      <c r="H487" s="11"/>
      <c r="I487" s="11"/>
      <c r="J487" s="11"/>
      <c r="K487" s="11"/>
      <c r="L487" s="12"/>
      <c r="M487" s="11"/>
      <c r="N487" s="12"/>
      <c r="O487" s="12"/>
      <c r="P487" s="11"/>
      <c r="Q487" s="11"/>
      <c r="R487" s="15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5">
      <c r="A488" s="10"/>
      <c r="B488" s="11"/>
      <c r="C488" s="11"/>
      <c r="D488" s="11"/>
      <c r="E488" s="11"/>
      <c r="F488" s="12"/>
      <c r="G488" s="12"/>
      <c r="H488" s="11"/>
      <c r="I488" s="11"/>
      <c r="J488" s="11"/>
      <c r="K488" s="11"/>
      <c r="L488" s="12"/>
      <c r="M488" s="11"/>
      <c r="N488" s="12"/>
      <c r="O488" s="12"/>
      <c r="P488" s="11"/>
      <c r="Q488" s="11"/>
      <c r="R488" s="15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5">
      <c r="A489" s="10"/>
      <c r="B489" s="11"/>
      <c r="C489" s="11"/>
      <c r="D489" s="11"/>
      <c r="E489" s="11"/>
      <c r="F489" s="12"/>
      <c r="G489" s="12"/>
      <c r="H489" s="11"/>
      <c r="I489" s="11"/>
      <c r="J489" s="11"/>
      <c r="K489" s="11"/>
      <c r="L489" s="12"/>
      <c r="M489" s="11"/>
      <c r="N489" s="12"/>
      <c r="O489" s="12"/>
      <c r="P489" s="11"/>
      <c r="Q489" s="11"/>
      <c r="R489" s="15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5">
      <c r="A490" s="10"/>
      <c r="B490" s="11"/>
      <c r="C490" s="11"/>
      <c r="D490" s="11"/>
      <c r="E490" s="11"/>
      <c r="F490" s="12"/>
      <c r="G490" s="12"/>
      <c r="H490" s="11"/>
      <c r="I490" s="11"/>
      <c r="J490" s="11"/>
      <c r="K490" s="11"/>
      <c r="L490" s="12"/>
      <c r="M490" s="11"/>
      <c r="N490" s="12"/>
      <c r="O490" s="12"/>
      <c r="P490" s="11"/>
      <c r="Q490" s="11"/>
      <c r="R490" s="15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5">
      <c r="A491" s="10"/>
      <c r="B491" s="11"/>
      <c r="C491" s="11"/>
      <c r="D491" s="11"/>
      <c r="E491" s="11"/>
      <c r="F491" s="12"/>
      <c r="G491" s="12"/>
      <c r="H491" s="11"/>
      <c r="I491" s="11"/>
      <c r="J491" s="11"/>
      <c r="K491" s="11"/>
      <c r="L491" s="12"/>
      <c r="M491" s="11"/>
      <c r="N491" s="12"/>
      <c r="O491" s="12"/>
      <c r="P491" s="11"/>
      <c r="Q491" s="11"/>
      <c r="R491" s="15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5">
      <c r="A492" s="10"/>
      <c r="B492" s="11"/>
      <c r="C492" s="11"/>
      <c r="D492" s="11"/>
      <c r="E492" s="11"/>
      <c r="F492" s="12"/>
      <c r="G492" s="12"/>
      <c r="H492" s="11"/>
      <c r="I492" s="11"/>
      <c r="J492" s="11"/>
      <c r="K492" s="11"/>
      <c r="L492" s="12"/>
      <c r="M492" s="11"/>
      <c r="N492" s="12"/>
      <c r="O492" s="12"/>
      <c r="P492" s="11"/>
      <c r="Q492" s="11"/>
      <c r="R492" s="15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5">
      <c r="A493" s="10"/>
      <c r="B493" s="11"/>
      <c r="C493" s="11"/>
      <c r="D493" s="11"/>
      <c r="E493" s="11"/>
      <c r="F493" s="12"/>
      <c r="G493" s="12"/>
      <c r="H493" s="11"/>
      <c r="I493" s="11"/>
      <c r="J493" s="11"/>
      <c r="K493" s="11"/>
      <c r="L493" s="12"/>
      <c r="M493" s="11"/>
      <c r="N493" s="12"/>
      <c r="O493" s="12"/>
      <c r="P493" s="11"/>
      <c r="Q493" s="11"/>
      <c r="R493" s="15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5">
      <c r="A494" s="10"/>
      <c r="B494" s="11"/>
      <c r="C494" s="11"/>
      <c r="D494" s="11"/>
      <c r="E494" s="11"/>
      <c r="F494" s="12"/>
      <c r="G494" s="12"/>
      <c r="H494" s="11"/>
      <c r="I494" s="11"/>
      <c r="J494" s="11"/>
      <c r="K494" s="11"/>
      <c r="L494" s="12"/>
      <c r="M494" s="11"/>
      <c r="N494" s="12"/>
      <c r="O494" s="12"/>
      <c r="P494" s="11"/>
      <c r="Q494" s="11"/>
      <c r="R494" s="15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5">
      <c r="A495" s="10"/>
      <c r="B495" s="11"/>
      <c r="C495" s="11"/>
      <c r="D495" s="11"/>
      <c r="E495" s="11"/>
      <c r="F495" s="12"/>
      <c r="G495" s="12"/>
      <c r="H495" s="11"/>
      <c r="I495" s="11"/>
      <c r="J495" s="11"/>
      <c r="K495" s="11"/>
      <c r="L495" s="12"/>
      <c r="M495" s="11"/>
      <c r="N495" s="12"/>
      <c r="O495" s="12"/>
      <c r="P495" s="11"/>
      <c r="Q495" s="11"/>
      <c r="R495" s="15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5">
      <c r="A496" s="10"/>
      <c r="B496" s="11"/>
      <c r="C496" s="11"/>
      <c r="D496" s="11"/>
      <c r="E496" s="11"/>
      <c r="F496" s="12"/>
      <c r="G496" s="12"/>
      <c r="H496" s="11"/>
      <c r="I496" s="11"/>
      <c r="J496" s="11"/>
      <c r="K496" s="11"/>
      <c r="L496" s="12"/>
      <c r="M496" s="11"/>
      <c r="N496" s="12"/>
      <c r="O496" s="12"/>
      <c r="P496" s="11"/>
      <c r="Q496" s="11"/>
      <c r="R496" s="15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5">
      <c r="A497" s="10"/>
      <c r="B497" s="11"/>
      <c r="C497" s="11"/>
      <c r="D497" s="11"/>
      <c r="E497" s="11"/>
      <c r="F497" s="12"/>
      <c r="G497" s="12"/>
      <c r="H497" s="11"/>
      <c r="I497" s="11"/>
      <c r="J497" s="11"/>
      <c r="K497" s="11"/>
      <c r="L497" s="12"/>
      <c r="M497" s="11"/>
      <c r="N497" s="12"/>
      <c r="O497" s="12"/>
      <c r="P497" s="11"/>
      <c r="Q497" s="11"/>
      <c r="R497" s="15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5">
      <c r="A498" s="10"/>
      <c r="B498" s="11"/>
      <c r="C498" s="11"/>
      <c r="D498" s="11"/>
      <c r="E498" s="11"/>
      <c r="F498" s="12"/>
      <c r="G498" s="12"/>
      <c r="H498" s="11"/>
      <c r="I498" s="11"/>
      <c r="J498" s="11"/>
      <c r="K498" s="11"/>
      <c r="L498" s="12"/>
      <c r="M498" s="11"/>
      <c r="N498" s="12"/>
      <c r="O498" s="12"/>
      <c r="P498" s="11"/>
      <c r="Q498" s="11"/>
      <c r="R498" s="15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5">
      <c r="A499" s="10"/>
      <c r="B499" s="11"/>
      <c r="C499" s="11"/>
      <c r="D499" s="11"/>
      <c r="E499" s="11"/>
      <c r="F499" s="12"/>
      <c r="G499" s="12"/>
      <c r="H499" s="11"/>
      <c r="I499" s="11"/>
      <c r="J499" s="11"/>
      <c r="K499" s="11"/>
      <c r="L499" s="12"/>
      <c r="M499" s="11"/>
      <c r="N499" s="12"/>
      <c r="O499" s="12"/>
      <c r="P499" s="11"/>
      <c r="Q499" s="11"/>
      <c r="R499" s="15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5">
      <c r="A500" s="10"/>
      <c r="B500" s="11"/>
      <c r="C500" s="11"/>
      <c r="D500" s="11"/>
      <c r="E500" s="11"/>
      <c r="F500" s="12"/>
      <c r="G500" s="12"/>
      <c r="H500" s="11"/>
      <c r="I500" s="11"/>
      <c r="J500" s="11"/>
      <c r="K500" s="11"/>
      <c r="L500" s="12"/>
      <c r="M500" s="11"/>
      <c r="N500" s="12"/>
      <c r="O500" s="12"/>
      <c r="P500" s="11"/>
      <c r="Q500" s="11"/>
      <c r="R500" s="15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5">
      <c r="A501" s="10"/>
      <c r="B501" s="11"/>
      <c r="C501" s="11"/>
      <c r="D501" s="11"/>
      <c r="E501" s="11"/>
      <c r="F501" s="12"/>
      <c r="G501" s="12"/>
      <c r="H501" s="11"/>
      <c r="I501" s="11"/>
      <c r="J501" s="11"/>
      <c r="K501" s="11"/>
      <c r="L501" s="12"/>
      <c r="M501" s="11"/>
      <c r="N501" s="12"/>
      <c r="O501" s="12"/>
      <c r="P501" s="11"/>
      <c r="Q501" s="11"/>
      <c r="R501" s="15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5">
      <c r="A502" s="10"/>
      <c r="B502" s="11"/>
      <c r="C502" s="11"/>
      <c r="D502" s="11"/>
      <c r="E502" s="11"/>
      <c r="F502" s="12"/>
      <c r="G502" s="12"/>
      <c r="H502" s="11"/>
      <c r="I502" s="11"/>
      <c r="J502" s="11"/>
      <c r="K502" s="11"/>
      <c r="L502" s="12"/>
      <c r="M502" s="11"/>
      <c r="N502" s="12"/>
      <c r="O502" s="12"/>
      <c r="P502" s="11"/>
      <c r="Q502" s="11"/>
      <c r="R502" s="15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5">
      <c r="A503" s="10"/>
      <c r="B503" s="11"/>
      <c r="C503" s="11"/>
      <c r="D503" s="11"/>
      <c r="E503" s="11"/>
      <c r="F503" s="12"/>
      <c r="G503" s="12"/>
      <c r="H503" s="11"/>
      <c r="I503" s="11"/>
      <c r="J503" s="11"/>
      <c r="K503" s="11"/>
      <c r="L503" s="12"/>
      <c r="M503" s="11"/>
      <c r="N503" s="12"/>
      <c r="O503" s="12"/>
      <c r="P503" s="11"/>
      <c r="Q503" s="11"/>
      <c r="R503" s="15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5">
      <c r="A504" s="10"/>
      <c r="B504" s="11"/>
      <c r="C504" s="11"/>
      <c r="D504" s="11"/>
      <c r="E504" s="11"/>
      <c r="F504" s="12"/>
      <c r="G504" s="12"/>
      <c r="H504" s="11"/>
      <c r="I504" s="11"/>
      <c r="J504" s="11"/>
      <c r="K504" s="11"/>
      <c r="L504" s="12"/>
      <c r="M504" s="11"/>
      <c r="N504" s="12"/>
      <c r="O504" s="12"/>
      <c r="P504" s="11"/>
      <c r="Q504" s="11"/>
      <c r="R504" s="15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5">
      <c r="A505" s="10"/>
      <c r="B505" s="11"/>
      <c r="C505" s="11"/>
      <c r="D505" s="11"/>
      <c r="E505" s="11"/>
      <c r="F505" s="12"/>
      <c r="G505" s="12"/>
      <c r="H505" s="11"/>
      <c r="I505" s="11"/>
      <c r="J505" s="11"/>
      <c r="K505" s="11"/>
      <c r="L505" s="12"/>
      <c r="M505" s="11"/>
      <c r="N505" s="12"/>
      <c r="O505" s="12"/>
      <c r="P505" s="11"/>
      <c r="Q505" s="11"/>
      <c r="R505" s="15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5">
      <c r="A506" s="10"/>
      <c r="B506" s="11"/>
      <c r="C506" s="11"/>
      <c r="D506" s="11"/>
      <c r="E506" s="11"/>
      <c r="F506" s="12"/>
      <c r="G506" s="12"/>
      <c r="H506" s="11"/>
      <c r="I506" s="11"/>
      <c r="J506" s="11"/>
      <c r="K506" s="11"/>
      <c r="L506" s="12"/>
      <c r="M506" s="11"/>
      <c r="N506" s="12"/>
      <c r="O506" s="12"/>
      <c r="P506" s="11"/>
      <c r="Q506" s="11"/>
      <c r="R506" s="15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5">
      <c r="A507" s="10"/>
      <c r="B507" s="11"/>
      <c r="C507" s="11"/>
      <c r="D507" s="11"/>
      <c r="E507" s="11"/>
      <c r="F507" s="12"/>
      <c r="G507" s="12"/>
      <c r="H507" s="11"/>
      <c r="I507" s="11"/>
      <c r="J507" s="11"/>
      <c r="K507" s="11"/>
      <c r="L507" s="12"/>
      <c r="M507" s="11"/>
      <c r="N507" s="12"/>
      <c r="O507" s="12"/>
      <c r="P507" s="11"/>
      <c r="Q507" s="11"/>
      <c r="R507" s="15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5">
      <c r="A508" s="10"/>
      <c r="B508" s="11"/>
      <c r="C508" s="11"/>
      <c r="D508" s="11"/>
      <c r="E508" s="11"/>
      <c r="F508" s="12"/>
      <c r="G508" s="12"/>
      <c r="H508" s="11"/>
      <c r="I508" s="11"/>
      <c r="J508" s="11"/>
      <c r="K508" s="11"/>
      <c r="L508" s="12"/>
      <c r="M508" s="11"/>
      <c r="N508" s="12"/>
      <c r="O508" s="12"/>
      <c r="P508" s="11"/>
      <c r="Q508" s="11"/>
      <c r="R508" s="15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5">
      <c r="A509" s="10"/>
      <c r="B509" s="11"/>
      <c r="C509" s="11"/>
      <c r="D509" s="11"/>
      <c r="E509" s="11"/>
      <c r="F509" s="12"/>
      <c r="G509" s="12"/>
      <c r="H509" s="11"/>
      <c r="I509" s="11"/>
      <c r="J509" s="11"/>
      <c r="K509" s="11"/>
      <c r="L509" s="12"/>
      <c r="M509" s="11"/>
      <c r="N509" s="12"/>
      <c r="O509" s="12"/>
      <c r="P509" s="11"/>
      <c r="Q509" s="11"/>
      <c r="R509" s="15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5">
      <c r="A510" s="10"/>
      <c r="B510" s="11"/>
      <c r="C510" s="11"/>
      <c r="D510" s="11"/>
      <c r="E510" s="11"/>
      <c r="F510" s="12"/>
      <c r="G510" s="12"/>
      <c r="H510" s="11"/>
      <c r="I510" s="11"/>
      <c r="J510" s="11"/>
      <c r="K510" s="11"/>
      <c r="L510" s="12"/>
      <c r="M510" s="11"/>
      <c r="N510" s="12"/>
      <c r="O510" s="12"/>
      <c r="P510" s="11"/>
      <c r="Q510" s="11"/>
      <c r="R510" s="15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5">
      <c r="A511" s="10"/>
      <c r="B511" s="11"/>
      <c r="C511" s="11"/>
      <c r="D511" s="11"/>
      <c r="E511" s="11"/>
      <c r="F511" s="12"/>
      <c r="G511" s="12"/>
      <c r="H511" s="11"/>
      <c r="I511" s="11"/>
      <c r="J511" s="11"/>
      <c r="K511" s="11"/>
      <c r="L511" s="12"/>
      <c r="M511" s="11"/>
      <c r="N511" s="12"/>
      <c r="O511" s="12"/>
      <c r="P511" s="11"/>
      <c r="Q511" s="11"/>
      <c r="R511" s="15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5">
      <c r="A512" s="10"/>
      <c r="B512" s="11"/>
      <c r="C512" s="11"/>
      <c r="D512" s="11"/>
      <c r="E512" s="11"/>
      <c r="F512" s="12"/>
      <c r="G512" s="12"/>
      <c r="H512" s="11"/>
      <c r="I512" s="11"/>
      <c r="J512" s="11"/>
      <c r="K512" s="11"/>
      <c r="L512" s="12"/>
      <c r="M512" s="11"/>
      <c r="N512" s="12"/>
      <c r="O512" s="12"/>
      <c r="P512" s="11"/>
      <c r="Q512" s="11"/>
      <c r="R512" s="15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5">
      <c r="A513" s="10"/>
      <c r="B513" s="11"/>
      <c r="C513" s="11"/>
      <c r="D513" s="11"/>
      <c r="E513" s="11"/>
      <c r="F513" s="12"/>
      <c r="G513" s="12"/>
      <c r="H513" s="11"/>
      <c r="I513" s="11"/>
      <c r="J513" s="11"/>
      <c r="K513" s="11"/>
      <c r="L513" s="12"/>
      <c r="M513" s="11"/>
      <c r="N513" s="12"/>
      <c r="O513" s="12"/>
      <c r="P513" s="11"/>
      <c r="Q513" s="11"/>
      <c r="R513" s="15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5">
      <c r="A514" s="10"/>
      <c r="B514" s="11"/>
      <c r="C514" s="11"/>
      <c r="D514" s="11"/>
      <c r="E514" s="11"/>
      <c r="F514" s="12"/>
      <c r="G514" s="12"/>
      <c r="H514" s="11"/>
      <c r="I514" s="11"/>
      <c r="J514" s="11"/>
      <c r="K514" s="11"/>
      <c r="L514" s="12"/>
      <c r="M514" s="11"/>
      <c r="N514" s="12"/>
      <c r="O514" s="12"/>
      <c r="P514" s="11"/>
      <c r="Q514" s="11"/>
      <c r="R514" s="15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5">
      <c r="A515" s="10"/>
      <c r="B515" s="11"/>
      <c r="C515" s="11"/>
      <c r="D515" s="11"/>
      <c r="E515" s="11"/>
      <c r="F515" s="12"/>
      <c r="G515" s="12"/>
      <c r="H515" s="11"/>
      <c r="I515" s="11"/>
      <c r="J515" s="11"/>
      <c r="K515" s="11"/>
      <c r="L515" s="12"/>
      <c r="M515" s="11"/>
      <c r="N515" s="12"/>
      <c r="O515" s="12"/>
      <c r="P515" s="11"/>
      <c r="Q515" s="11"/>
      <c r="R515" s="15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5">
      <c r="A516" s="10"/>
      <c r="B516" s="11"/>
      <c r="C516" s="11"/>
      <c r="D516" s="11"/>
      <c r="E516" s="11"/>
      <c r="F516" s="12"/>
      <c r="G516" s="12"/>
      <c r="H516" s="11"/>
      <c r="I516" s="11"/>
      <c r="J516" s="11"/>
      <c r="K516" s="11"/>
      <c r="L516" s="12"/>
      <c r="M516" s="11"/>
      <c r="N516" s="12"/>
      <c r="O516" s="12"/>
      <c r="P516" s="11"/>
      <c r="Q516" s="11"/>
      <c r="R516" s="15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5">
      <c r="A517" s="10"/>
      <c r="B517" s="11"/>
      <c r="C517" s="11"/>
      <c r="D517" s="11"/>
      <c r="E517" s="11"/>
      <c r="F517" s="12"/>
      <c r="G517" s="12"/>
      <c r="H517" s="11"/>
      <c r="I517" s="11"/>
      <c r="J517" s="11"/>
      <c r="K517" s="11"/>
      <c r="L517" s="12"/>
      <c r="M517" s="11"/>
      <c r="N517" s="12"/>
      <c r="O517" s="12"/>
      <c r="P517" s="11"/>
      <c r="Q517" s="11"/>
      <c r="R517" s="15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5">
      <c r="A518" s="10"/>
      <c r="B518" s="11"/>
      <c r="C518" s="11"/>
      <c r="D518" s="11"/>
      <c r="E518" s="11"/>
      <c r="F518" s="12"/>
      <c r="G518" s="12"/>
      <c r="H518" s="11"/>
      <c r="I518" s="11"/>
      <c r="J518" s="11"/>
      <c r="K518" s="11"/>
      <c r="L518" s="12"/>
      <c r="M518" s="11"/>
      <c r="N518" s="12"/>
      <c r="O518" s="12"/>
      <c r="P518" s="11"/>
      <c r="Q518" s="11"/>
      <c r="R518" s="15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5">
      <c r="A519" s="10"/>
      <c r="B519" s="11"/>
      <c r="C519" s="11"/>
      <c r="D519" s="11"/>
      <c r="E519" s="11"/>
      <c r="F519" s="12"/>
      <c r="G519" s="12"/>
      <c r="H519" s="11"/>
      <c r="I519" s="11"/>
      <c r="J519" s="11"/>
      <c r="K519" s="11"/>
      <c r="L519" s="12"/>
      <c r="M519" s="11"/>
      <c r="N519" s="12"/>
      <c r="O519" s="12"/>
      <c r="P519" s="11"/>
      <c r="Q519" s="11"/>
      <c r="R519" s="15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5">
      <c r="A520" s="10"/>
      <c r="B520" s="11"/>
      <c r="C520" s="11"/>
      <c r="D520" s="11"/>
      <c r="E520" s="11"/>
      <c r="F520" s="12"/>
      <c r="G520" s="12"/>
      <c r="H520" s="11"/>
      <c r="I520" s="11"/>
      <c r="J520" s="11"/>
      <c r="K520" s="11"/>
      <c r="L520" s="12"/>
      <c r="M520" s="11"/>
      <c r="N520" s="12"/>
      <c r="O520" s="12"/>
      <c r="P520" s="11"/>
      <c r="Q520" s="11"/>
      <c r="R520" s="15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5">
      <c r="A521" s="10"/>
      <c r="B521" s="11"/>
      <c r="C521" s="11"/>
      <c r="D521" s="11"/>
      <c r="E521" s="11"/>
      <c r="F521" s="12"/>
      <c r="G521" s="12"/>
      <c r="H521" s="11"/>
      <c r="I521" s="11"/>
      <c r="J521" s="11"/>
      <c r="K521" s="11"/>
      <c r="L521" s="12"/>
      <c r="M521" s="11"/>
      <c r="N521" s="12"/>
      <c r="O521" s="12"/>
      <c r="P521" s="11"/>
      <c r="Q521" s="11"/>
      <c r="R521" s="15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5">
      <c r="A522" s="10"/>
      <c r="B522" s="11"/>
      <c r="C522" s="11"/>
      <c r="D522" s="11"/>
      <c r="E522" s="11"/>
      <c r="F522" s="12"/>
      <c r="G522" s="12"/>
      <c r="H522" s="11"/>
      <c r="I522" s="11"/>
      <c r="J522" s="11"/>
      <c r="K522" s="11"/>
      <c r="L522" s="12"/>
      <c r="M522" s="11"/>
      <c r="N522" s="12"/>
      <c r="O522" s="12"/>
      <c r="P522" s="11"/>
      <c r="Q522" s="11"/>
      <c r="R522" s="15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5">
      <c r="A523" s="10"/>
      <c r="B523" s="11"/>
      <c r="C523" s="11"/>
      <c r="D523" s="11"/>
      <c r="E523" s="11"/>
      <c r="F523" s="12"/>
      <c r="G523" s="12"/>
      <c r="H523" s="11"/>
      <c r="I523" s="11"/>
      <c r="J523" s="11"/>
      <c r="K523" s="11"/>
      <c r="L523" s="12"/>
      <c r="M523" s="11"/>
      <c r="N523" s="12"/>
      <c r="O523" s="12"/>
      <c r="P523" s="11"/>
      <c r="Q523" s="11"/>
      <c r="R523" s="15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5">
      <c r="A524" s="10"/>
      <c r="B524" s="11"/>
      <c r="C524" s="11"/>
      <c r="D524" s="11"/>
      <c r="E524" s="11"/>
      <c r="F524" s="12"/>
      <c r="G524" s="12"/>
      <c r="H524" s="11"/>
      <c r="I524" s="11"/>
      <c r="J524" s="11"/>
      <c r="K524" s="11"/>
      <c r="L524" s="12"/>
      <c r="M524" s="11"/>
      <c r="N524" s="12"/>
      <c r="O524" s="12"/>
      <c r="P524" s="11"/>
      <c r="Q524" s="11"/>
      <c r="R524" s="15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5">
      <c r="A525" s="10"/>
      <c r="B525" s="11"/>
      <c r="C525" s="11"/>
      <c r="D525" s="11"/>
      <c r="E525" s="11"/>
      <c r="F525" s="12"/>
      <c r="G525" s="12"/>
      <c r="H525" s="11"/>
      <c r="I525" s="11"/>
      <c r="J525" s="11"/>
      <c r="K525" s="11"/>
      <c r="L525" s="12"/>
      <c r="M525" s="11"/>
      <c r="N525" s="12"/>
      <c r="O525" s="12"/>
      <c r="P525" s="11"/>
      <c r="Q525" s="11"/>
      <c r="R525" s="15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5">
      <c r="A526" s="10"/>
      <c r="B526" s="11"/>
      <c r="C526" s="11"/>
      <c r="D526" s="11"/>
      <c r="E526" s="11"/>
      <c r="F526" s="12"/>
      <c r="G526" s="12"/>
      <c r="H526" s="11"/>
      <c r="I526" s="11"/>
      <c r="J526" s="11"/>
      <c r="K526" s="11"/>
      <c r="L526" s="12"/>
      <c r="M526" s="11"/>
      <c r="N526" s="12"/>
      <c r="O526" s="12"/>
      <c r="P526" s="11"/>
      <c r="Q526" s="11"/>
      <c r="R526" s="15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5">
      <c r="A527" s="10"/>
      <c r="B527" s="11"/>
      <c r="C527" s="11"/>
      <c r="D527" s="11"/>
      <c r="E527" s="11"/>
      <c r="F527" s="12"/>
      <c r="G527" s="12"/>
      <c r="H527" s="11"/>
      <c r="I527" s="11"/>
      <c r="J527" s="11"/>
      <c r="K527" s="11"/>
      <c r="L527" s="12"/>
      <c r="M527" s="11"/>
      <c r="N527" s="12"/>
      <c r="O527" s="12"/>
      <c r="P527" s="11"/>
      <c r="Q527" s="11"/>
      <c r="R527" s="15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5">
      <c r="A528" s="10"/>
      <c r="B528" s="11"/>
      <c r="C528" s="11"/>
      <c r="D528" s="11"/>
      <c r="E528" s="11"/>
      <c r="F528" s="12"/>
      <c r="G528" s="12"/>
      <c r="H528" s="11"/>
      <c r="I528" s="11"/>
      <c r="J528" s="11"/>
      <c r="K528" s="11"/>
      <c r="L528" s="12"/>
      <c r="M528" s="11"/>
      <c r="N528" s="12"/>
      <c r="O528" s="12"/>
      <c r="P528" s="11"/>
      <c r="Q528" s="11"/>
      <c r="R528" s="15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5">
      <c r="A529" s="10"/>
      <c r="B529" s="11"/>
      <c r="C529" s="11"/>
      <c r="D529" s="11"/>
      <c r="E529" s="11"/>
      <c r="F529" s="12"/>
      <c r="G529" s="12"/>
      <c r="H529" s="11"/>
      <c r="I529" s="11"/>
      <c r="J529" s="11"/>
      <c r="K529" s="11"/>
      <c r="L529" s="12"/>
      <c r="M529" s="11"/>
      <c r="N529" s="12"/>
      <c r="O529" s="12"/>
      <c r="P529" s="11"/>
      <c r="Q529" s="11"/>
      <c r="R529" s="15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5">
      <c r="A530" s="10"/>
      <c r="B530" s="11"/>
      <c r="C530" s="11"/>
      <c r="D530" s="11"/>
      <c r="E530" s="11"/>
      <c r="F530" s="12"/>
      <c r="G530" s="12"/>
      <c r="H530" s="11"/>
      <c r="I530" s="11"/>
      <c r="J530" s="11"/>
      <c r="K530" s="11"/>
      <c r="L530" s="12"/>
      <c r="M530" s="11"/>
      <c r="N530" s="12"/>
      <c r="O530" s="12"/>
      <c r="P530" s="11"/>
      <c r="Q530" s="11"/>
      <c r="R530" s="15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5">
      <c r="A531" s="10"/>
      <c r="B531" s="11"/>
      <c r="C531" s="11"/>
      <c r="D531" s="11"/>
      <c r="E531" s="11"/>
      <c r="F531" s="12"/>
      <c r="G531" s="12"/>
      <c r="H531" s="11"/>
      <c r="I531" s="11"/>
      <c r="J531" s="11"/>
      <c r="K531" s="11"/>
      <c r="L531" s="12"/>
      <c r="M531" s="11"/>
      <c r="N531" s="12"/>
      <c r="O531" s="12"/>
      <c r="P531" s="11"/>
      <c r="Q531" s="11"/>
      <c r="R531" s="15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5">
      <c r="A532" s="10"/>
      <c r="B532" s="11"/>
      <c r="C532" s="11"/>
      <c r="D532" s="11"/>
      <c r="E532" s="11"/>
      <c r="F532" s="12"/>
      <c r="G532" s="12"/>
      <c r="H532" s="11"/>
      <c r="I532" s="11"/>
      <c r="J532" s="11"/>
      <c r="K532" s="11"/>
      <c r="L532" s="12"/>
      <c r="M532" s="11"/>
      <c r="N532" s="12"/>
      <c r="O532" s="12"/>
      <c r="P532" s="11"/>
      <c r="Q532" s="11"/>
      <c r="R532" s="15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5">
      <c r="A533" s="10"/>
      <c r="B533" s="11"/>
      <c r="C533" s="11"/>
      <c r="D533" s="11"/>
      <c r="E533" s="11"/>
      <c r="F533" s="12"/>
      <c r="G533" s="12"/>
      <c r="H533" s="11"/>
      <c r="I533" s="11"/>
      <c r="J533" s="11"/>
      <c r="K533" s="11"/>
      <c r="L533" s="12"/>
      <c r="M533" s="11"/>
      <c r="N533" s="12"/>
      <c r="O533" s="12"/>
      <c r="P533" s="11"/>
      <c r="Q533" s="11"/>
      <c r="R533" s="15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5">
      <c r="A534" s="10"/>
      <c r="B534" s="11"/>
      <c r="C534" s="11"/>
      <c r="D534" s="11"/>
      <c r="E534" s="11"/>
      <c r="F534" s="12"/>
      <c r="G534" s="12"/>
      <c r="H534" s="11"/>
      <c r="I534" s="11"/>
      <c r="J534" s="11"/>
      <c r="K534" s="11"/>
      <c r="L534" s="12"/>
      <c r="M534" s="11"/>
      <c r="N534" s="12"/>
      <c r="O534" s="12"/>
      <c r="P534" s="11"/>
      <c r="Q534" s="11"/>
      <c r="R534" s="15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5">
      <c r="A535" s="10"/>
      <c r="B535" s="11"/>
      <c r="C535" s="11"/>
      <c r="D535" s="11"/>
      <c r="E535" s="11"/>
      <c r="F535" s="12"/>
      <c r="G535" s="12"/>
      <c r="H535" s="11"/>
      <c r="I535" s="11"/>
      <c r="J535" s="11"/>
      <c r="K535" s="11"/>
      <c r="L535" s="12"/>
      <c r="M535" s="11"/>
      <c r="N535" s="12"/>
      <c r="O535" s="12"/>
      <c r="P535" s="11"/>
      <c r="Q535" s="11"/>
      <c r="R535" s="15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5">
      <c r="A536" s="10"/>
      <c r="B536" s="11"/>
      <c r="C536" s="11"/>
      <c r="D536" s="11"/>
      <c r="E536" s="11"/>
      <c r="F536" s="12"/>
      <c r="G536" s="12"/>
      <c r="H536" s="11"/>
      <c r="I536" s="11"/>
      <c r="J536" s="11"/>
      <c r="K536" s="11"/>
      <c r="L536" s="12"/>
      <c r="M536" s="11"/>
      <c r="N536" s="12"/>
      <c r="O536" s="12"/>
      <c r="P536" s="11"/>
      <c r="Q536" s="11"/>
      <c r="R536" s="15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5">
      <c r="A537" s="10"/>
      <c r="B537" s="11"/>
      <c r="C537" s="11"/>
      <c r="D537" s="11"/>
      <c r="E537" s="11"/>
      <c r="F537" s="12"/>
      <c r="G537" s="12"/>
      <c r="H537" s="11"/>
      <c r="I537" s="11"/>
      <c r="J537" s="11"/>
      <c r="K537" s="11"/>
      <c r="L537" s="12"/>
      <c r="M537" s="11"/>
      <c r="N537" s="12"/>
      <c r="O537" s="12"/>
      <c r="P537" s="11"/>
      <c r="Q537" s="11"/>
      <c r="R537" s="15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5">
      <c r="A538" s="10"/>
      <c r="B538" s="11"/>
      <c r="C538" s="11"/>
      <c r="D538" s="11"/>
      <c r="E538" s="11"/>
      <c r="F538" s="12"/>
      <c r="G538" s="12"/>
      <c r="H538" s="11"/>
      <c r="I538" s="11"/>
      <c r="J538" s="11"/>
      <c r="K538" s="11"/>
      <c r="L538" s="12"/>
      <c r="M538" s="11"/>
      <c r="N538" s="12"/>
      <c r="O538" s="12"/>
      <c r="P538" s="11"/>
      <c r="Q538" s="11"/>
      <c r="R538" s="15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5">
      <c r="A539" s="10"/>
      <c r="B539" s="11"/>
      <c r="C539" s="11"/>
      <c r="D539" s="11"/>
      <c r="E539" s="11"/>
      <c r="F539" s="12"/>
      <c r="G539" s="12"/>
      <c r="H539" s="11"/>
      <c r="I539" s="11"/>
      <c r="J539" s="11"/>
      <c r="K539" s="11"/>
      <c r="L539" s="12"/>
      <c r="M539" s="11"/>
      <c r="N539" s="12"/>
      <c r="O539" s="12"/>
      <c r="P539" s="11"/>
      <c r="Q539" s="11"/>
      <c r="R539" s="15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5">
      <c r="A540" s="10"/>
      <c r="B540" s="11"/>
      <c r="C540" s="11"/>
      <c r="D540" s="11"/>
      <c r="E540" s="11"/>
      <c r="F540" s="12"/>
      <c r="G540" s="12"/>
      <c r="H540" s="11"/>
      <c r="I540" s="11"/>
      <c r="J540" s="11"/>
      <c r="K540" s="11"/>
      <c r="L540" s="12"/>
      <c r="M540" s="11"/>
      <c r="N540" s="12"/>
      <c r="O540" s="12"/>
      <c r="P540" s="11"/>
      <c r="Q540" s="11"/>
      <c r="R540" s="15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5">
      <c r="A541" s="10"/>
      <c r="B541" s="11"/>
      <c r="C541" s="11"/>
      <c r="D541" s="11"/>
      <c r="E541" s="11"/>
      <c r="F541" s="12"/>
      <c r="G541" s="12"/>
      <c r="H541" s="11"/>
      <c r="I541" s="11"/>
      <c r="J541" s="11"/>
      <c r="K541" s="11"/>
      <c r="L541" s="12"/>
      <c r="M541" s="11"/>
      <c r="N541" s="12"/>
      <c r="O541" s="12"/>
      <c r="P541" s="11"/>
      <c r="Q541" s="11"/>
      <c r="R541" s="15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5">
      <c r="A542" s="10"/>
      <c r="B542" s="11"/>
      <c r="C542" s="11"/>
      <c r="D542" s="11"/>
      <c r="E542" s="11"/>
      <c r="F542" s="12"/>
      <c r="G542" s="12"/>
      <c r="H542" s="11"/>
      <c r="I542" s="11"/>
      <c r="J542" s="11"/>
      <c r="K542" s="11"/>
      <c r="L542" s="12"/>
      <c r="M542" s="11"/>
      <c r="N542" s="12"/>
      <c r="O542" s="12"/>
      <c r="P542" s="11"/>
      <c r="Q542" s="11"/>
      <c r="R542" s="15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5">
      <c r="A543" s="10"/>
      <c r="B543" s="11"/>
      <c r="C543" s="11"/>
      <c r="D543" s="11"/>
      <c r="E543" s="11"/>
      <c r="F543" s="12"/>
      <c r="G543" s="12"/>
      <c r="H543" s="11"/>
      <c r="I543" s="11"/>
      <c r="J543" s="11"/>
      <c r="K543" s="11"/>
      <c r="L543" s="12"/>
      <c r="M543" s="11"/>
      <c r="N543" s="12"/>
      <c r="O543" s="12"/>
      <c r="P543" s="11"/>
      <c r="Q543" s="11"/>
      <c r="R543" s="15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5">
      <c r="A544" s="10"/>
      <c r="B544" s="11"/>
      <c r="C544" s="11"/>
      <c r="D544" s="11"/>
      <c r="E544" s="11"/>
      <c r="F544" s="12"/>
      <c r="G544" s="12"/>
      <c r="H544" s="11"/>
      <c r="I544" s="11"/>
      <c r="J544" s="11"/>
      <c r="K544" s="11"/>
      <c r="L544" s="12"/>
      <c r="M544" s="11"/>
      <c r="N544" s="12"/>
      <c r="O544" s="12"/>
      <c r="P544" s="11"/>
      <c r="Q544" s="11"/>
      <c r="R544" s="15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5">
      <c r="A545" s="10"/>
      <c r="B545" s="11"/>
      <c r="C545" s="11"/>
      <c r="D545" s="11"/>
      <c r="E545" s="11"/>
      <c r="F545" s="12"/>
      <c r="G545" s="12"/>
      <c r="H545" s="11"/>
      <c r="I545" s="11"/>
      <c r="J545" s="11"/>
      <c r="K545" s="11"/>
      <c r="L545" s="12"/>
      <c r="M545" s="11"/>
      <c r="N545" s="12"/>
      <c r="O545" s="12"/>
      <c r="P545" s="11"/>
      <c r="Q545" s="11"/>
      <c r="R545" s="15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5">
      <c r="A546" s="10"/>
      <c r="B546" s="11"/>
      <c r="C546" s="11"/>
      <c r="D546" s="11"/>
      <c r="E546" s="11"/>
      <c r="F546" s="12"/>
      <c r="G546" s="12"/>
      <c r="H546" s="11"/>
      <c r="I546" s="11"/>
      <c r="J546" s="11"/>
      <c r="K546" s="11"/>
      <c r="L546" s="12"/>
      <c r="M546" s="11"/>
      <c r="N546" s="12"/>
      <c r="O546" s="12"/>
      <c r="P546" s="11"/>
      <c r="Q546" s="11"/>
      <c r="R546" s="15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5">
      <c r="A547" s="10"/>
      <c r="B547" s="11"/>
      <c r="C547" s="11"/>
      <c r="D547" s="11"/>
      <c r="E547" s="11"/>
      <c r="F547" s="12"/>
      <c r="G547" s="12"/>
      <c r="H547" s="11"/>
      <c r="I547" s="11"/>
      <c r="J547" s="11"/>
      <c r="K547" s="11"/>
      <c r="L547" s="12"/>
      <c r="M547" s="11"/>
      <c r="N547" s="12"/>
      <c r="O547" s="12"/>
      <c r="P547" s="11"/>
      <c r="Q547" s="11"/>
      <c r="R547" s="15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5">
      <c r="A548" s="10"/>
      <c r="B548" s="11"/>
      <c r="C548" s="11"/>
      <c r="D548" s="11"/>
      <c r="E548" s="11"/>
      <c r="F548" s="12"/>
      <c r="G548" s="12"/>
      <c r="H548" s="11"/>
      <c r="I548" s="11"/>
      <c r="J548" s="11"/>
      <c r="K548" s="11"/>
      <c r="L548" s="12"/>
      <c r="M548" s="11"/>
      <c r="N548" s="12"/>
      <c r="O548" s="12"/>
      <c r="P548" s="11"/>
      <c r="Q548" s="11"/>
      <c r="R548" s="15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5">
      <c r="A549" s="10"/>
      <c r="B549" s="11"/>
      <c r="C549" s="11"/>
      <c r="D549" s="11"/>
      <c r="E549" s="11"/>
      <c r="F549" s="12"/>
      <c r="G549" s="12"/>
      <c r="H549" s="11"/>
      <c r="I549" s="11"/>
      <c r="J549" s="11"/>
      <c r="K549" s="11"/>
      <c r="L549" s="12"/>
      <c r="M549" s="11"/>
      <c r="N549" s="12"/>
      <c r="O549" s="12"/>
      <c r="P549" s="11"/>
      <c r="Q549" s="11"/>
      <c r="R549" s="15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5">
      <c r="A550" s="10"/>
      <c r="B550" s="11"/>
      <c r="C550" s="11"/>
      <c r="D550" s="11"/>
      <c r="E550" s="11"/>
      <c r="F550" s="12"/>
      <c r="G550" s="12"/>
      <c r="H550" s="11"/>
      <c r="I550" s="11"/>
      <c r="J550" s="11"/>
      <c r="K550" s="11"/>
      <c r="L550" s="12"/>
      <c r="M550" s="11"/>
      <c r="N550" s="12"/>
      <c r="O550" s="12"/>
      <c r="P550" s="11"/>
      <c r="Q550" s="11"/>
      <c r="R550" s="15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5">
      <c r="A551" s="10"/>
      <c r="B551" s="11"/>
      <c r="C551" s="11"/>
      <c r="D551" s="11"/>
      <c r="E551" s="11"/>
      <c r="F551" s="12"/>
      <c r="G551" s="12"/>
      <c r="H551" s="11"/>
      <c r="I551" s="11"/>
      <c r="J551" s="11"/>
      <c r="K551" s="11"/>
      <c r="L551" s="12"/>
      <c r="M551" s="11"/>
      <c r="N551" s="12"/>
      <c r="O551" s="12"/>
      <c r="P551" s="11"/>
      <c r="Q551" s="11"/>
      <c r="R551" s="15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5">
      <c r="A552" s="10"/>
      <c r="B552" s="11"/>
      <c r="C552" s="11"/>
      <c r="D552" s="11"/>
      <c r="E552" s="11"/>
      <c r="F552" s="12"/>
      <c r="G552" s="12"/>
      <c r="H552" s="11"/>
      <c r="I552" s="11"/>
      <c r="J552" s="11"/>
      <c r="K552" s="11"/>
      <c r="L552" s="12"/>
      <c r="M552" s="11"/>
      <c r="N552" s="12"/>
      <c r="O552" s="12"/>
      <c r="P552" s="11"/>
      <c r="Q552" s="11"/>
      <c r="R552" s="15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5">
      <c r="A553" s="10"/>
      <c r="B553" s="11"/>
      <c r="C553" s="11"/>
      <c r="D553" s="11"/>
      <c r="E553" s="11"/>
      <c r="F553" s="12"/>
      <c r="G553" s="12"/>
      <c r="H553" s="11"/>
      <c r="I553" s="11"/>
      <c r="J553" s="11"/>
      <c r="K553" s="11"/>
      <c r="L553" s="12"/>
      <c r="M553" s="11"/>
      <c r="N553" s="12"/>
      <c r="O553" s="12"/>
      <c r="P553" s="11"/>
      <c r="Q553" s="11"/>
      <c r="R553" s="15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5">
      <c r="A554" s="10"/>
      <c r="B554" s="11"/>
      <c r="C554" s="11"/>
      <c r="D554" s="11"/>
      <c r="E554" s="11"/>
      <c r="F554" s="12"/>
      <c r="G554" s="12"/>
      <c r="H554" s="11"/>
      <c r="I554" s="11"/>
      <c r="J554" s="11"/>
      <c r="K554" s="11"/>
      <c r="L554" s="12"/>
      <c r="M554" s="11"/>
      <c r="N554" s="12"/>
      <c r="O554" s="12"/>
      <c r="P554" s="11"/>
      <c r="Q554" s="11"/>
      <c r="R554" s="15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5">
      <c r="A555" s="10"/>
      <c r="B555" s="11"/>
      <c r="C555" s="11"/>
      <c r="D555" s="11"/>
      <c r="E555" s="11"/>
      <c r="F555" s="12"/>
      <c r="G555" s="12"/>
      <c r="H555" s="11"/>
      <c r="I555" s="11"/>
      <c r="J555" s="11"/>
      <c r="K555" s="11"/>
      <c r="L555" s="12"/>
      <c r="M555" s="11"/>
      <c r="N555" s="12"/>
      <c r="O555" s="12"/>
      <c r="P555" s="11"/>
      <c r="Q555" s="11"/>
      <c r="R555" s="15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5">
      <c r="A556" s="10"/>
      <c r="B556" s="11"/>
      <c r="C556" s="11"/>
      <c r="D556" s="11"/>
      <c r="E556" s="11"/>
      <c r="F556" s="12"/>
      <c r="G556" s="12"/>
      <c r="H556" s="11"/>
      <c r="I556" s="11"/>
      <c r="J556" s="11"/>
      <c r="K556" s="11"/>
      <c r="L556" s="12"/>
      <c r="M556" s="11"/>
      <c r="N556" s="12"/>
      <c r="O556" s="12"/>
      <c r="P556" s="11"/>
      <c r="Q556" s="11"/>
      <c r="R556" s="15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5">
      <c r="A557" s="10"/>
      <c r="B557" s="11"/>
      <c r="C557" s="11"/>
      <c r="D557" s="11"/>
      <c r="E557" s="11"/>
      <c r="F557" s="12"/>
      <c r="G557" s="12"/>
      <c r="H557" s="11"/>
      <c r="I557" s="11"/>
      <c r="J557" s="11"/>
      <c r="K557" s="11"/>
      <c r="L557" s="12"/>
      <c r="M557" s="11"/>
      <c r="N557" s="12"/>
      <c r="O557" s="12"/>
      <c r="P557" s="11"/>
      <c r="Q557" s="11"/>
      <c r="R557" s="15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5">
      <c r="A558" s="10"/>
      <c r="B558" s="11"/>
      <c r="C558" s="11"/>
      <c r="D558" s="11"/>
      <c r="E558" s="11"/>
      <c r="F558" s="12"/>
      <c r="G558" s="12"/>
      <c r="H558" s="11"/>
      <c r="I558" s="11"/>
      <c r="J558" s="11"/>
      <c r="K558" s="11"/>
      <c r="L558" s="12"/>
      <c r="M558" s="11"/>
      <c r="N558" s="12"/>
      <c r="O558" s="12"/>
      <c r="P558" s="11"/>
      <c r="Q558" s="11"/>
      <c r="R558" s="15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5">
      <c r="A559" s="10"/>
      <c r="B559" s="11"/>
      <c r="C559" s="11"/>
      <c r="D559" s="11"/>
      <c r="E559" s="11"/>
      <c r="F559" s="12"/>
      <c r="G559" s="12"/>
      <c r="H559" s="11"/>
      <c r="I559" s="11"/>
      <c r="J559" s="11"/>
      <c r="K559" s="11"/>
      <c r="L559" s="12"/>
      <c r="M559" s="11"/>
      <c r="N559" s="12"/>
      <c r="O559" s="12"/>
      <c r="P559" s="11"/>
      <c r="Q559" s="11"/>
      <c r="R559" s="15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5">
      <c r="A560" s="10"/>
      <c r="B560" s="11"/>
      <c r="C560" s="11"/>
      <c r="D560" s="11"/>
      <c r="E560" s="11"/>
      <c r="F560" s="12"/>
      <c r="G560" s="12"/>
      <c r="H560" s="11"/>
      <c r="I560" s="11"/>
      <c r="J560" s="11"/>
      <c r="K560" s="11"/>
      <c r="L560" s="12"/>
      <c r="M560" s="11"/>
      <c r="N560" s="12"/>
      <c r="O560" s="12"/>
      <c r="P560" s="11"/>
      <c r="Q560" s="11"/>
      <c r="R560" s="15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5">
      <c r="A561" s="10"/>
      <c r="B561" s="11"/>
      <c r="C561" s="11"/>
      <c r="D561" s="11"/>
      <c r="E561" s="11"/>
      <c r="F561" s="12"/>
      <c r="G561" s="12"/>
      <c r="H561" s="11"/>
      <c r="I561" s="11"/>
      <c r="J561" s="11"/>
      <c r="K561" s="11"/>
      <c r="L561" s="12"/>
      <c r="M561" s="11"/>
      <c r="N561" s="12"/>
      <c r="O561" s="12"/>
      <c r="P561" s="11"/>
      <c r="Q561" s="11"/>
      <c r="R561" s="15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5">
      <c r="A562" s="10"/>
      <c r="B562" s="11"/>
      <c r="C562" s="11"/>
      <c r="D562" s="11"/>
      <c r="E562" s="11"/>
      <c r="F562" s="12"/>
      <c r="G562" s="12"/>
      <c r="H562" s="11"/>
      <c r="I562" s="11"/>
      <c r="J562" s="11"/>
      <c r="K562" s="11"/>
      <c r="L562" s="12"/>
      <c r="M562" s="11"/>
      <c r="N562" s="12"/>
      <c r="O562" s="12"/>
      <c r="P562" s="11"/>
      <c r="Q562" s="11"/>
      <c r="R562" s="15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5">
      <c r="A563" s="10"/>
      <c r="B563" s="11"/>
      <c r="C563" s="11"/>
      <c r="D563" s="11"/>
      <c r="E563" s="11"/>
      <c r="F563" s="12"/>
      <c r="G563" s="12"/>
      <c r="H563" s="11"/>
      <c r="I563" s="11"/>
      <c r="J563" s="11"/>
      <c r="K563" s="11"/>
      <c r="L563" s="12"/>
      <c r="M563" s="11"/>
      <c r="N563" s="12"/>
      <c r="O563" s="12"/>
      <c r="P563" s="11"/>
      <c r="Q563" s="11"/>
      <c r="R563" s="15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5">
      <c r="A564" s="10"/>
      <c r="B564" s="11"/>
      <c r="C564" s="11"/>
      <c r="D564" s="11"/>
      <c r="E564" s="11"/>
      <c r="F564" s="12"/>
      <c r="G564" s="12"/>
      <c r="H564" s="11"/>
      <c r="I564" s="11"/>
      <c r="J564" s="11"/>
      <c r="K564" s="11"/>
      <c r="L564" s="12"/>
      <c r="M564" s="11"/>
      <c r="N564" s="12"/>
      <c r="O564" s="12"/>
      <c r="P564" s="11"/>
      <c r="Q564" s="11"/>
      <c r="R564" s="15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5">
      <c r="A565" s="10"/>
      <c r="B565" s="11"/>
      <c r="C565" s="11"/>
      <c r="D565" s="11"/>
      <c r="E565" s="11"/>
      <c r="F565" s="12"/>
      <c r="G565" s="12"/>
      <c r="H565" s="11"/>
      <c r="I565" s="11"/>
      <c r="J565" s="11"/>
      <c r="K565" s="11"/>
      <c r="L565" s="12"/>
      <c r="M565" s="11"/>
      <c r="N565" s="12"/>
      <c r="O565" s="12"/>
      <c r="P565" s="11"/>
      <c r="Q565" s="11"/>
      <c r="R565" s="15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5">
      <c r="A566" s="10"/>
      <c r="B566" s="11"/>
      <c r="C566" s="11"/>
      <c r="D566" s="11"/>
      <c r="E566" s="11"/>
      <c r="F566" s="12"/>
      <c r="G566" s="12"/>
      <c r="H566" s="11"/>
      <c r="I566" s="11"/>
      <c r="J566" s="11"/>
      <c r="K566" s="11"/>
      <c r="L566" s="12"/>
      <c r="M566" s="11"/>
      <c r="N566" s="12"/>
      <c r="O566" s="12"/>
      <c r="P566" s="11"/>
      <c r="Q566" s="11"/>
      <c r="R566" s="15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5">
      <c r="A567" s="10"/>
      <c r="B567" s="11"/>
      <c r="C567" s="11"/>
      <c r="D567" s="11"/>
      <c r="E567" s="11"/>
      <c r="F567" s="12"/>
      <c r="G567" s="12"/>
      <c r="H567" s="11"/>
      <c r="I567" s="11"/>
      <c r="J567" s="11"/>
      <c r="K567" s="11"/>
      <c r="L567" s="12"/>
      <c r="M567" s="11"/>
      <c r="N567" s="12"/>
      <c r="O567" s="12"/>
      <c r="P567" s="11"/>
      <c r="Q567" s="11"/>
      <c r="R567" s="15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5">
      <c r="A568" s="10"/>
      <c r="B568" s="11"/>
      <c r="C568" s="11"/>
      <c r="D568" s="11"/>
      <c r="E568" s="11"/>
      <c r="F568" s="12"/>
      <c r="G568" s="12"/>
      <c r="H568" s="11"/>
      <c r="I568" s="11"/>
      <c r="J568" s="11"/>
      <c r="K568" s="11"/>
      <c r="L568" s="12"/>
      <c r="M568" s="11"/>
      <c r="N568" s="12"/>
      <c r="O568" s="12"/>
      <c r="P568" s="11"/>
      <c r="Q568" s="11"/>
      <c r="R568" s="15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5">
      <c r="A569" s="10"/>
      <c r="B569" s="11"/>
      <c r="C569" s="11"/>
      <c r="D569" s="11"/>
      <c r="E569" s="11"/>
      <c r="F569" s="12"/>
      <c r="G569" s="12"/>
      <c r="H569" s="11"/>
      <c r="I569" s="11"/>
      <c r="J569" s="11"/>
      <c r="K569" s="11"/>
      <c r="L569" s="12"/>
      <c r="M569" s="11"/>
      <c r="N569" s="12"/>
      <c r="O569" s="12"/>
      <c r="P569" s="11"/>
      <c r="Q569" s="11"/>
      <c r="R569" s="15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5">
      <c r="A570" s="10"/>
      <c r="B570" s="11"/>
      <c r="C570" s="11"/>
      <c r="D570" s="11"/>
      <c r="E570" s="11"/>
      <c r="F570" s="12"/>
      <c r="G570" s="12"/>
      <c r="H570" s="11"/>
      <c r="I570" s="11"/>
      <c r="J570" s="11"/>
      <c r="K570" s="11"/>
      <c r="L570" s="12"/>
      <c r="M570" s="11"/>
      <c r="N570" s="12"/>
      <c r="O570" s="12"/>
      <c r="P570" s="11"/>
      <c r="Q570" s="11"/>
      <c r="R570" s="15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5">
      <c r="A571" s="10"/>
      <c r="B571" s="11"/>
      <c r="C571" s="11"/>
      <c r="D571" s="11"/>
      <c r="E571" s="11"/>
      <c r="F571" s="12"/>
      <c r="G571" s="12"/>
      <c r="H571" s="11"/>
      <c r="I571" s="11"/>
      <c r="J571" s="11"/>
      <c r="K571" s="11"/>
      <c r="L571" s="12"/>
      <c r="M571" s="11"/>
      <c r="N571" s="12"/>
      <c r="O571" s="12"/>
      <c r="P571" s="11"/>
      <c r="Q571" s="11"/>
      <c r="R571" s="15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5">
      <c r="A572" s="10"/>
      <c r="B572" s="11"/>
      <c r="C572" s="11"/>
      <c r="D572" s="11"/>
      <c r="E572" s="11"/>
      <c r="F572" s="12"/>
      <c r="G572" s="12"/>
      <c r="H572" s="11"/>
      <c r="I572" s="11"/>
      <c r="J572" s="11"/>
      <c r="K572" s="11"/>
      <c r="L572" s="12"/>
      <c r="M572" s="11"/>
      <c r="N572" s="12"/>
      <c r="O572" s="12"/>
      <c r="P572" s="11"/>
      <c r="Q572" s="11"/>
      <c r="R572" s="15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5">
      <c r="A573" s="10"/>
      <c r="B573" s="11"/>
      <c r="C573" s="11"/>
      <c r="D573" s="11"/>
      <c r="E573" s="11"/>
      <c r="F573" s="12"/>
      <c r="G573" s="12"/>
      <c r="H573" s="11"/>
      <c r="I573" s="11"/>
      <c r="J573" s="11"/>
      <c r="K573" s="11"/>
      <c r="L573" s="12"/>
      <c r="M573" s="11"/>
      <c r="N573" s="12"/>
      <c r="O573" s="12"/>
      <c r="P573" s="11"/>
      <c r="Q573" s="11"/>
      <c r="R573" s="15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5">
      <c r="A574" s="10"/>
      <c r="B574" s="11"/>
      <c r="C574" s="11"/>
      <c r="D574" s="11"/>
      <c r="E574" s="11"/>
      <c r="F574" s="12"/>
      <c r="G574" s="12"/>
      <c r="H574" s="11"/>
      <c r="I574" s="11"/>
      <c r="J574" s="11"/>
      <c r="K574" s="11"/>
      <c r="L574" s="12"/>
      <c r="M574" s="11"/>
      <c r="N574" s="12"/>
      <c r="O574" s="12"/>
      <c r="P574" s="11"/>
      <c r="Q574" s="11"/>
      <c r="R574" s="15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5">
      <c r="A575" s="10"/>
      <c r="B575" s="11"/>
      <c r="C575" s="11"/>
      <c r="D575" s="11"/>
      <c r="E575" s="11"/>
      <c r="F575" s="12"/>
      <c r="G575" s="12"/>
      <c r="H575" s="11"/>
      <c r="I575" s="11"/>
      <c r="J575" s="11"/>
      <c r="K575" s="11"/>
      <c r="L575" s="12"/>
      <c r="M575" s="11"/>
      <c r="N575" s="12"/>
      <c r="O575" s="12"/>
      <c r="P575" s="11"/>
      <c r="Q575" s="11"/>
      <c r="R575" s="15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5">
      <c r="A576" s="10"/>
      <c r="B576" s="11"/>
      <c r="C576" s="11"/>
      <c r="D576" s="11"/>
      <c r="E576" s="11"/>
      <c r="F576" s="12"/>
      <c r="G576" s="12"/>
      <c r="H576" s="11"/>
      <c r="I576" s="11"/>
      <c r="J576" s="11"/>
      <c r="K576" s="11"/>
      <c r="L576" s="12"/>
      <c r="M576" s="11"/>
      <c r="N576" s="12"/>
      <c r="O576" s="12"/>
      <c r="P576" s="11"/>
      <c r="Q576" s="11"/>
      <c r="R576" s="15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5">
      <c r="A577" s="10"/>
      <c r="B577" s="11"/>
      <c r="C577" s="11"/>
      <c r="D577" s="11"/>
      <c r="E577" s="11"/>
      <c r="F577" s="12"/>
      <c r="G577" s="12"/>
      <c r="H577" s="11"/>
      <c r="I577" s="11"/>
      <c r="J577" s="11"/>
      <c r="K577" s="11"/>
      <c r="L577" s="12"/>
      <c r="M577" s="11"/>
      <c r="N577" s="12"/>
      <c r="O577" s="12"/>
      <c r="P577" s="11"/>
      <c r="Q577" s="11"/>
      <c r="R577" s="15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5">
      <c r="A578" s="10"/>
      <c r="B578" s="11"/>
      <c r="C578" s="11"/>
      <c r="D578" s="11"/>
      <c r="E578" s="11"/>
      <c r="F578" s="12"/>
      <c r="G578" s="12"/>
      <c r="H578" s="11"/>
      <c r="I578" s="11"/>
      <c r="J578" s="11"/>
      <c r="K578" s="11"/>
      <c r="L578" s="12"/>
      <c r="M578" s="11"/>
      <c r="N578" s="12"/>
      <c r="O578" s="12"/>
      <c r="P578" s="11"/>
      <c r="Q578" s="11"/>
      <c r="R578" s="15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5">
      <c r="A579" s="10"/>
      <c r="B579" s="11"/>
      <c r="C579" s="11"/>
      <c r="D579" s="11"/>
      <c r="E579" s="11"/>
      <c r="F579" s="12"/>
      <c r="G579" s="12"/>
      <c r="H579" s="11"/>
      <c r="I579" s="11"/>
      <c r="J579" s="11"/>
      <c r="K579" s="11"/>
      <c r="L579" s="12"/>
      <c r="M579" s="11"/>
      <c r="N579" s="12"/>
      <c r="O579" s="12"/>
      <c r="P579" s="11"/>
      <c r="Q579" s="11"/>
      <c r="R579" s="15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5">
      <c r="A580" s="10"/>
      <c r="B580" s="11"/>
      <c r="C580" s="11"/>
      <c r="D580" s="11"/>
      <c r="E580" s="11"/>
      <c r="F580" s="12"/>
      <c r="G580" s="12"/>
      <c r="H580" s="11"/>
      <c r="I580" s="11"/>
      <c r="J580" s="11"/>
      <c r="K580" s="11"/>
      <c r="L580" s="12"/>
      <c r="M580" s="11"/>
      <c r="N580" s="12"/>
      <c r="O580" s="12"/>
      <c r="P580" s="11"/>
      <c r="Q580" s="11"/>
      <c r="R580" s="15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5">
      <c r="A581" s="10"/>
      <c r="B581" s="11"/>
      <c r="C581" s="11"/>
      <c r="D581" s="11"/>
      <c r="E581" s="11"/>
      <c r="F581" s="12"/>
      <c r="G581" s="12"/>
      <c r="H581" s="11"/>
      <c r="I581" s="11"/>
      <c r="J581" s="11"/>
      <c r="K581" s="11"/>
      <c r="L581" s="12"/>
      <c r="M581" s="11"/>
      <c r="N581" s="12"/>
      <c r="O581" s="12"/>
      <c r="P581" s="11"/>
      <c r="Q581" s="11"/>
      <c r="R581" s="15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5">
      <c r="A582" s="10"/>
      <c r="B582" s="11"/>
      <c r="C582" s="11"/>
      <c r="D582" s="11"/>
      <c r="E582" s="11"/>
      <c r="F582" s="12"/>
      <c r="G582" s="12"/>
      <c r="H582" s="11"/>
      <c r="I582" s="11"/>
      <c r="J582" s="11"/>
      <c r="K582" s="11"/>
      <c r="L582" s="12"/>
      <c r="M582" s="11"/>
      <c r="N582" s="12"/>
      <c r="O582" s="12"/>
      <c r="P582" s="11"/>
      <c r="Q582" s="11"/>
      <c r="R582" s="15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5">
      <c r="A583" s="10"/>
      <c r="B583" s="11"/>
      <c r="C583" s="11"/>
      <c r="D583" s="11"/>
      <c r="E583" s="11"/>
      <c r="F583" s="12"/>
      <c r="G583" s="12"/>
      <c r="H583" s="11"/>
      <c r="I583" s="11"/>
      <c r="J583" s="11"/>
      <c r="K583" s="11"/>
      <c r="L583" s="12"/>
      <c r="M583" s="11"/>
      <c r="N583" s="12"/>
      <c r="O583" s="12"/>
      <c r="P583" s="11"/>
      <c r="Q583" s="11"/>
      <c r="R583" s="15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5">
      <c r="A584" s="10"/>
      <c r="B584" s="11"/>
      <c r="C584" s="11"/>
      <c r="D584" s="11"/>
      <c r="E584" s="11"/>
      <c r="F584" s="12"/>
      <c r="G584" s="12"/>
      <c r="H584" s="11"/>
      <c r="I584" s="11"/>
      <c r="J584" s="11"/>
      <c r="K584" s="11"/>
      <c r="L584" s="12"/>
      <c r="M584" s="11"/>
      <c r="N584" s="12"/>
      <c r="O584" s="12"/>
      <c r="P584" s="11"/>
      <c r="Q584" s="11"/>
      <c r="R584" s="15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5">
      <c r="A585" s="10"/>
      <c r="B585" s="11"/>
      <c r="C585" s="11"/>
      <c r="D585" s="11"/>
      <c r="E585" s="11"/>
      <c r="F585" s="12"/>
      <c r="G585" s="12"/>
      <c r="H585" s="11"/>
      <c r="I585" s="11"/>
      <c r="J585" s="11"/>
      <c r="K585" s="11"/>
      <c r="L585" s="12"/>
      <c r="M585" s="11"/>
      <c r="N585" s="12"/>
      <c r="O585" s="12"/>
      <c r="P585" s="11"/>
      <c r="Q585" s="11"/>
      <c r="R585" s="15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5">
      <c r="A586" s="10"/>
      <c r="B586" s="11"/>
      <c r="C586" s="11"/>
      <c r="D586" s="11"/>
      <c r="E586" s="11"/>
      <c r="F586" s="12"/>
      <c r="G586" s="12"/>
      <c r="H586" s="11"/>
      <c r="I586" s="11"/>
      <c r="J586" s="11"/>
      <c r="K586" s="11"/>
      <c r="L586" s="12"/>
      <c r="M586" s="11"/>
      <c r="N586" s="12"/>
      <c r="O586" s="12"/>
      <c r="P586" s="11"/>
      <c r="Q586" s="11"/>
      <c r="R586" s="15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5">
      <c r="A587" s="10"/>
      <c r="B587" s="11"/>
      <c r="C587" s="11"/>
      <c r="D587" s="11"/>
      <c r="E587" s="11"/>
      <c r="F587" s="12"/>
      <c r="G587" s="12"/>
      <c r="H587" s="11"/>
      <c r="I587" s="11"/>
      <c r="J587" s="11"/>
      <c r="K587" s="11"/>
      <c r="L587" s="12"/>
      <c r="M587" s="11"/>
      <c r="N587" s="12"/>
      <c r="O587" s="12"/>
      <c r="P587" s="11"/>
      <c r="Q587" s="11"/>
      <c r="R587" s="15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5">
      <c r="A588" s="10"/>
      <c r="B588" s="11"/>
      <c r="C588" s="11"/>
      <c r="D588" s="11"/>
      <c r="E588" s="11"/>
      <c r="F588" s="12"/>
      <c r="G588" s="12"/>
      <c r="H588" s="11"/>
      <c r="I588" s="11"/>
      <c r="J588" s="11"/>
      <c r="K588" s="11"/>
      <c r="L588" s="12"/>
      <c r="M588" s="11"/>
      <c r="N588" s="12"/>
      <c r="O588" s="12"/>
      <c r="P588" s="11"/>
      <c r="Q588" s="11"/>
      <c r="R588" s="15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5">
      <c r="A589" s="10"/>
      <c r="B589" s="11"/>
      <c r="C589" s="11"/>
      <c r="D589" s="11"/>
      <c r="E589" s="11"/>
      <c r="F589" s="12"/>
      <c r="G589" s="12"/>
      <c r="H589" s="11"/>
      <c r="I589" s="11"/>
      <c r="J589" s="11"/>
      <c r="K589" s="11"/>
      <c r="L589" s="12"/>
      <c r="M589" s="11"/>
      <c r="N589" s="12"/>
      <c r="O589" s="12"/>
      <c r="P589" s="11"/>
      <c r="Q589" s="11"/>
      <c r="R589" s="15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5">
      <c r="A590" s="10"/>
      <c r="B590" s="11"/>
      <c r="C590" s="11"/>
      <c r="D590" s="11"/>
      <c r="E590" s="11"/>
      <c r="F590" s="12"/>
      <c r="G590" s="12"/>
      <c r="H590" s="11"/>
      <c r="I590" s="11"/>
      <c r="J590" s="11"/>
      <c r="K590" s="11"/>
      <c r="L590" s="12"/>
      <c r="M590" s="11"/>
      <c r="N590" s="12"/>
      <c r="O590" s="12"/>
      <c r="P590" s="11"/>
      <c r="Q590" s="11"/>
      <c r="R590" s="15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5">
      <c r="A591" s="10"/>
      <c r="B591" s="11"/>
      <c r="C591" s="11"/>
      <c r="D591" s="11"/>
      <c r="E591" s="11"/>
      <c r="F591" s="12"/>
      <c r="G591" s="12"/>
      <c r="H591" s="11"/>
      <c r="I591" s="11"/>
      <c r="J591" s="11"/>
      <c r="K591" s="11"/>
      <c r="L591" s="12"/>
      <c r="M591" s="11"/>
      <c r="N591" s="12"/>
      <c r="O591" s="12"/>
      <c r="P591" s="11"/>
      <c r="Q591" s="11"/>
      <c r="R591" s="15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5">
      <c r="A592" s="10"/>
      <c r="B592" s="11"/>
      <c r="C592" s="11"/>
      <c r="D592" s="11"/>
      <c r="E592" s="11"/>
      <c r="F592" s="12"/>
      <c r="G592" s="12"/>
      <c r="H592" s="11"/>
      <c r="I592" s="11"/>
      <c r="J592" s="11"/>
      <c r="K592" s="11"/>
      <c r="L592" s="12"/>
      <c r="M592" s="11"/>
      <c r="N592" s="12"/>
      <c r="O592" s="12"/>
      <c r="P592" s="11"/>
      <c r="Q592" s="11"/>
      <c r="R592" s="15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5">
      <c r="A593" s="10"/>
      <c r="B593" s="11"/>
      <c r="C593" s="11"/>
      <c r="D593" s="11"/>
      <c r="E593" s="11"/>
      <c r="F593" s="12"/>
      <c r="G593" s="12"/>
      <c r="H593" s="11"/>
      <c r="I593" s="11"/>
      <c r="J593" s="11"/>
      <c r="K593" s="11"/>
      <c r="L593" s="12"/>
      <c r="M593" s="11"/>
      <c r="N593" s="12"/>
      <c r="O593" s="12"/>
      <c r="P593" s="11"/>
      <c r="Q593" s="11"/>
      <c r="R593" s="15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5">
      <c r="A594" s="10"/>
      <c r="B594" s="11"/>
      <c r="C594" s="11"/>
      <c r="D594" s="11"/>
      <c r="E594" s="11"/>
      <c r="F594" s="12"/>
      <c r="G594" s="12"/>
      <c r="H594" s="11"/>
      <c r="I594" s="11"/>
      <c r="J594" s="11"/>
      <c r="K594" s="11"/>
      <c r="L594" s="12"/>
      <c r="M594" s="11"/>
      <c r="N594" s="12"/>
      <c r="O594" s="12"/>
      <c r="P594" s="11"/>
      <c r="Q594" s="11"/>
      <c r="R594" s="15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5">
      <c r="A595" s="10"/>
      <c r="B595" s="11"/>
      <c r="C595" s="11"/>
      <c r="D595" s="11"/>
      <c r="E595" s="11"/>
      <c r="F595" s="12"/>
      <c r="G595" s="12"/>
      <c r="H595" s="11"/>
      <c r="I595" s="11"/>
      <c r="J595" s="11"/>
      <c r="K595" s="11"/>
      <c r="L595" s="12"/>
      <c r="M595" s="11"/>
      <c r="N595" s="12"/>
      <c r="O595" s="12"/>
      <c r="P595" s="11"/>
      <c r="Q595" s="11"/>
      <c r="R595" s="15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5">
      <c r="A596" s="10"/>
      <c r="B596" s="11"/>
      <c r="C596" s="11"/>
      <c r="D596" s="11"/>
      <c r="E596" s="11"/>
      <c r="F596" s="12"/>
      <c r="G596" s="12"/>
      <c r="H596" s="11"/>
      <c r="I596" s="11"/>
      <c r="J596" s="11"/>
      <c r="K596" s="11"/>
      <c r="L596" s="12"/>
      <c r="M596" s="11"/>
      <c r="N596" s="12"/>
      <c r="O596" s="12"/>
      <c r="P596" s="11"/>
      <c r="Q596" s="11"/>
      <c r="R596" s="15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5">
      <c r="A597" s="10"/>
      <c r="B597" s="11"/>
      <c r="C597" s="11"/>
      <c r="D597" s="11"/>
      <c r="E597" s="11"/>
      <c r="F597" s="12"/>
      <c r="G597" s="12"/>
      <c r="H597" s="11"/>
      <c r="I597" s="11"/>
      <c r="J597" s="11"/>
      <c r="K597" s="11"/>
      <c r="L597" s="12"/>
      <c r="M597" s="11"/>
      <c r="N597" s="12"/>
      <c r="O597" s="12"/>
      <c r="P597" s="11"/>
      <c r="Q597" s="11"/>
      <c r="R597" s="15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5">
      <c r="A598" s="10"/>
      <c r="B598" s="11"/>
      <c r="C598" s="11"/>
      <c r="D598" s="11"/>
      <c r="E598" s="11"/>
      <c r="F598" s="12"/>
      <c r="G598" s="12"/>
      <c r="H598" s="11"/>
      <c r="I598" s="11"/>
      <c r="J598" s="11"/>
      <c r="K598" s="11"/>
      <c r="L598" s="12"/>
      <c r="M598" s="11"/>
      <c r="N598" s="12"/>
      <c r="O598" s="12"/>
      <c r="P598" s="11"/>
      <c r="Q598" s="11"/>
      <c r="R598" s="15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5">
      <c r="A599" s="10"/>
      <c r="B599" s="11"/>
      <c r="C599" s="11"/>
      <c r="D599" s="11"/>
      <c r="E599" s="11"/>
      <c r="F599" s="12"/>
      <c r="G599" s="12"/>
      <c r="H599" s="11"/>
      <c r="I599" s="11"/>
      <c r="J599" s="11"/>
      <c r="K599" s="11"/>
      <c r="L599" s="12"/>
      <c r="M599" s="11"/>
      <c r="N599" s="12"/>
      <c r="O599" s="12"/>
      <c r="P599" s="11"/>
      <c r="Q599" s="11"/>
      <c r="R599" s="15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5">
      <c r="A600" s="10"/>
      <c r="B600" s="11"/>
      <c r="C600" s="11"/>
      <c r="D600" s="11"/>
      <c r="E600" s="11"/>
      <c r="F600" s="12"/>
      <c r="G600" s="12"/>
      <c r="H600" s="11"/>
      <c r="I600" s="11"/>
      <c r="J600" s="11"/>
      <c r="K600" s="11"/>
      <c r="L600" s="12"/>
      <c r="M600" s="11"/>
      <c r="N600" s="12"/>
      <c r="O600" s="12"/>
      <c r="P600" s="11"/>
      <c r="Q600" s="11"/>
      <c r="R600" s="15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5">
      <c r="A601" s="10"/>
      <c r="B601" s="11"/>
      <c r="C601" s="11"/>
      <c r="D601" s="11"/>
      <c r="E601" s="11"/>
      <c r="F601" s="12"/>
      <c r="G601" s="12"/>
      <c r="H601" s="11"/>
      <c r="I601" s="11"/>
      <c r="J601" s="11"/>
      <c r="K601" s="11"/>
      <c r="L601" s="12"/>
      <c r="M601" s="11"/>
      <c r="N601" s="12"/>
      <c r="O601" s="12"/>
      <c r="P601" s="11"/>
      <c r="Q601" s="11"/>
      <c r="R601" s="15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5">
      <c r="A602" s="10"/>
      <c r="B602" s="11"/>
      <c r="C602" s="11"/>
      <c r="D602" s="11"/>
      <c r="E602" s="11"/>
      <c r="F602" s="12"/>
      <c r="G602" s="12"/>
      <c r="H602" s="11"/>
      <c r="I602" s="11"/>
      <c r="J602" s="11"/>
      <c r="K602" s="11"/>
      <c r="L602" s="12"/>
      <c r="M602" s="11"/>
      <c r="N602" s="12"/>
      <c r="O602" s="12"/>
      <c r="P602" s="11"/>
      <c r="Q602" s="11"/>
      <c r="R602" s="15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5">
      <c r="A603" s="10"/>
      <c r="B603" s="11"/>
      <c r="C603" s="11"/>
      <c r="D603" s="11"/>
      <c r="E603" s="11"/>
      <c r="F603" s="12"/>
      <c r="G603" s="12"/>
      <c r="H603" s="11"/>
      <c r="I603" s="11"/>
      <c r="J603" s="11"/>
      <c r="K603" s="11"/>
      <c r="L603" s="12"/>
      <c r="M603" s="11"/>
      <c r="N603" s="12"/>
      <c r="O603" s="12"/>
      <c r="P603" s="11"/>
      <c r="Q603" s="11"/>
      <c r="R603" s="15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5">
      <c r="A604" s="10"/>
      <c r="B604" s="11"/>
      <c r="C604" s="11"/>
      <c r="D604" s="11"/>
      <c r="E604" s="11"/>
      <c r="F604" s="12"/>
      <c r="G604" s="12"/>
      <c r="H604" s="11"/>
      <c r="I604" s="11"/>
      <c r="J604" s="11"/>
      <c r="K604" s="11"/>
      <c r="L604" s="12"/>
      <c r="M604" s="11"/>
      <c r="N604" s="12"/>
      <c r="O604" s="12"/>
      <c r="P604" s="11"/>
      <c r="Q604" s="11"/>
      <c r="R604" s="15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5">
      <c r="A605" s="10"/>
      <c r="B605" s="11"/>
      <c r="C605" s="11"/>
      <c r="D605" s="11"/>
      <c r="E605" s="11"/>
      <c r="F605" s="12"/>
      <c r="G605" s="12"/>
      <c r="H605" s="11"/>
      <c r="I605" s="11"/>
      <c r="J605" s="11"/>
      <c r="K605" s="11"/>
      <c r="L605" s="12"/>
      <c r="M605" s="11"/>
      <c r="N605" s="12"/>
      <c r="O605" s="12"/>
      <c r="P605" s="11"/>
      <c r="Q605" s="11"/>
      <c r="R605" s="15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5">
      <c r="A606" s="10"/>
      <c r="B606" s="11"/>
      <c r="C606" s="11"/>
      <c r="D606" s="11"/>
      <c r="E606" s="11"/>
      <c r="F606" s="12"/>
      <c r="G606" s="12"/>
      <c r="H606" s="11"/>
      <c r="I606" s="11"/>
      <c r="J606" s="11"/>
      <c r="K606" s="11"/>
      <c r="L606" s="12"/>
      <c r="M606" s="11"/>
      <c r="N606" s="12"/>
      <c r="O606" s="12"/>
      <c r="P606" s="11"/>
      <c r="Q606" s="11"/>
      <c r="R606" s="15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5">
      <c r="A607" s="10"/>
      <c r="B607" s="11"/>
      <c r="C607" s="11"/>
      <c r="D607" s="11"/>
      <c r="E607" s="11"/>
      <c r="F607" s="12"/>
      <c r="G607" s="12"/>
      <c r="H607" s="11"/>
      <c r="I607" s="11"/>
      <c r="J607" s="11"/>
      <c r="K607" s="11"/>
      <c r="L607" s="12"/>
      <c r="M607" s="11"/>
      <c r="N607" s="12"/>
      <c r="O607" s="12"/>
      <c r="P607" s="11"/>
      <c r="Q607" s="11"/>
      <c r="R607" s="15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5">
      <c r="A608" s="10"/>
      <c r="B608" s="11"/>
      <c r="C608" s="11"/>
      <c r="D608" s="11"/>
      <c r="E608" s="11"/>
      <c r="F608" s="12"/>
      <c r="G608" s="12"/>
      <c r="H608" s="11"/>
      <c r="I608" s="11"/>
      <c r="J608" s="11"/>
      <c r="K608" s="11"/>
      <c r="L608" s="12"/>
      <c r="M608" s="11"/>
      <c r="N608" s="12"/>
      <c r="O608" s="12"/>
      <c r="P608" s="11"/>
      <c r="Q608" s="11"/>
      <c r="R608" s="15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5">
      <c r="A609" s="10"/>
      <c r="B609" s="11"/>
      <c r="C609" s="11"/>
      <c r="D609" s="11"/>
      <c r="E609" s="11"/>
      <c r="F609" s="12"/>
      <c r="G609" s="12"/>
      <c r="H609" s="11"/>
      <c r="I609" s="11"/>
      <c r="J609" s="11"/>
      <c r="K609" s="11"/>
      <c r="L609" s="12"/>
      <c r="M609" s="11"/>
      <c r="N609" s="12"/>
      <c r="O609" s="12"/>
      <c r="P609" s="11"/>
      <c r="Q609" s="11"/>
      <c r="R609" s="15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5">
      <c r="A610" s="10"/>
      <c r="B610" s="11"/>
      <c r="C610" s="11"/>
      <c r="D610" s="11"/>
      <c r="E610" s="11"/>
      <c r="F610" s="12"/>
      <c r="G610" s="12"/>
      <c r="H610" s="11"/>
      <c r="I610" s="11"/>
      <c r="J610" s="11"/>
      <c r="K610" s="11"/>
      <c r="L610" s="12"/>
      <c r="M610" s="11"/>
      <c r="N610" s="12"/>
      <c r="O610" s="12"/>
      <c r="P610" s="11"/>
      <c r="Q610" s="11"/>
      <c r="R610" s="15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5">
      <c r="A611" s="10"/>
      <c r="B611" s="11"/>
      <c r="C611" s="11"/>
      <c r="D611" s="11"/>
      <c r="E611" s="11"/>
      <c r="F611" s="12"/>
      <c r="G611" s="12"/>
      <c r="H611" s="11"/>
      <c r="I611" s="11"/>
      <c r="J611" s="11"/>
      <c r="K611" s="11"/>
      <c r="L611" s="12"/>
      <c r="M611" s="11"/>
      <c r="N611" s="12"/>
      <c r="O611" s="12"/>
      <c r="P611" s="11"/>
      <c r="Q611" s="11"/>
      <c r="R611" s="15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5">
      <c r="A612" s="10"/>
      <c r="B612" s="11"/>
      <c r="C612" s="11"/>
      <c r="D612" s="11"/>
      <c r="E612" s="11"/>
      <c r="F612" s="12"/>
      <c r="G612" s="12"/>
      <c r="H612" s="11"/>
      <c r="I612" s="11"/>
      <c r="J612" s="11"/>
      <c r="K612" s="11"/>
      <c r="L612" s="12"/>
      <c r="M612" s="11"/>
      <c r="N612" s="12"/>
      <c r="O612" s="12"/>
      <c r="P612" s="11"/>
      <c r="Q612" s="11"/>
      <c r="R612" s="15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5">
      <c r="A613" s="10"/>
      <c r="B613" s="11"/>
      <c r="C613" s="11"/>
      <c r="D613" s="11"/>
      <c r="E613" s="11"/>
      <c r="F613" s="12"/>
      <c r="G613" s="12"/>
      <c r="H613" s="11"/>
      <c r="I613" s="11"/>
      <c r="J613" s="11"/>
      <c r="K613" s="11"/>
      <c r="L613" s="12"/>
      <c r="M613" s="11"/>
      <c r="N613" s="12"/>
      <c r="O613" s="12"/>
      <c r="P613" s="11"/>
      <c r="Q613" s="11"/>
      <c r="R613" s="15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5">
      <c r="A614" s="10"/>
      <c r="B614" s="11"/>
      <c r="C614" s="11"/>
      <c r="D614" s="11"/>
      <c r="E614" s="11"/>
      <c r="F614" s="12"/>
      <c r="G614" s="12"/>
      <c r="H614" s="11"/>
      <c r="I614" s="11"/>
      <c r="J614" s="11"/>
      <c r="K614" s="11"/>
      <c r="L614" s="12"/>
      <c r="M614" s="11"/>
      <c r="N614" s="12"/>
      <c r="O614" s="12"/>
      <c r="P614" s="11"/>
      <c r="Q614" s="11"/>
      <c r="R614" s="15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5">
      <c r="A615" s="10"/>
      <c r="B615" s="11"/>
      <c r="C615" s="11"/>
      <c r="D615" s="11"/>
      <c r="E615" s="11"/>
      <c r="F615" s="12"/>
      <c r="G615" s="12"/>
      <c r="H615" s="11"/>
      <c r="I615" s="11"/>
      <c r="J615" s="11"/>
      <c r="K615" s="11"/>
      <c r="L615" s="12"/>
      <c r="M615" s="11"/>
      <c r="N615" s="12"/>
      <c r="O615" s="12"/>
      <c r="P615" s="11"/>
      <c r="Q615" s="11"/>
      <c r="R615" s="15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5">
      <c r="A616" s="10"/>
      <c r="B616" s="11"/>
      <c r="C616" s="11"/>
      <c r="D616" s="11"/>
      <c r="E616" s="11"/>
      <c r="F616" s="12"/>
      <c r="G616" s="12"/>
      <c r="H616" s="11"/>
      <c r="I616" s="11"/>
      <c r="J616" s="11"/>
      <c r="K616" s="11"/>
      <c r="L616" s="12"/>
      <c r="M616" s="11"/>
      <c r="N616" s="12"/>
      <c r="O616" s="12"/>
      <c r="P616" s="11"/>
      <c r="Q616" s="11"/>
      <c r="R616" s="15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5">
      <c r="A617" s="10"/>
      <c r="B617" s="11"/>
      <c r="C617" s="11"/>
      <c r="D617" s="11"/>
      <c r="E617" s="11"/>
      <c r="F617" s="12"/>
      <c r="G617" s="12"/>
      <c r="H617" s="11"/>
      <c r="I617" s="11"/>
      <c r="J617" s="11"/>
      <c r="K617" s="11"/>
      <c r="L617" s="12"/>
      <c r="M617" s="11"/>
      <c r="N617" s="12"/>
      <c r="O617" s="12"/>
      <c r="P617" s="11"/>
      <c r="Q617" s="11"/>
      <c r="R617" s="15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5">
      <c r="A618" s="10"/>
      <c r="B618" s="11"/>
      <c r="C618" s="11"/>
      <c r="D618" s="11"/>
      <c r="E618" s="11"/>
      <c r="F618" s="12"/>
      <c r="G618" s="12"/>
      <c r="H618" s="11"/>
      <c r="I618" s="11"/>
      <c r="J618" s="11"/>
      <c r="K618" s="11"/>
      <c r="L618" s="12"/>
      <c r="M618" s="11"/>
      <c r="N618" s="12"/>
      <c r="O618" s="12"/>
      <c r="P618" s="11"/>
      <c r="Q618" s="11"/>
      <c r="R618" s="15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5">
      <c r="A619" s="10"/>
      <c r="B619" s="11"/>
      <c r="C619" s="11"/>
      <c r="D619" s="11"/>
      <c r="E619" s="11"/>
      <c r="F619" s="12"/>
      <c r="G619" s="12"/>
      <c r="H619" s="11"/>
      <c r="I619" s="11"/>
      <c r="J619" s="11"/>
      <c r="K619" s="11"/>
      <c r="L619" s="12"/>
      <c r="M619" s="11"/>
      <c r="N619" s="12"/>
      <c r="O619" s="12"/>
      <c r="P619" s="11"/>
      <c r="Q619" s="11"/>
      <c r="R619" s="15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5">
      <c r="A620" s="10"/>
      <c r="B620" s="11"/>
      <c r="C620" s="11"/>
      <c r="D620" s="11"/>
      <c r="E620" s="11"/>
      <c r="F620" s="12"/>
      <c r="G620" s="12"/>
      <c r="H620" s="11"/>
      <c r="I620" s="11"/>
      <c r="J620" s="11"/>
      <c r="K620" s="11"/>
      <c r="L620" s="12"/>
      <c r="M620" s="11"/>
      <c r="N620" s="12"/>
      <c r="O620" s="12"/>
      <c r="P620" s="11"/>
      <c r="Q620" s="11"/>
      <c r="R620" s="15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5">
      <c r="A621" s="10"/>
      <c r="B621" s="11"/>
      <c r="C621" s="11"/>
      <c r="D621" s="11"/>
      <c r="E621" s="11"/>
      <c r="F621" s="12"/>
      <c r="G621" s="12"/>
      <c r="H621" s="11"/>
      <c r="I621" s="11"/>
      <c r="J621" s="11"/>
      <c r="K621" s="11"/>
      <c r="L621" s="12"/>
      <c r="M621" s="11"/>
      <c r="N621" s="12"/>
      <c r="O621" s="12"/>
      <c r="P621" s="11"/>
      <c r="Q621" s="11"/>
      <c r="R621" s="15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5">
      <c r="A622" s="10"/>
      <c r="B622" s="11"/>
      <c r="C622" s="11"/>
      <c r="D622" s="11"/>
      <c r="E622" s="11"/>
      <c r="F622" s="12"/>
      <c r="G622" s="12"/>
      <c r="H622" s="11"/>
      <c r="I622" s="11"/>
      <c r="J622" s="11"/>
      <c r="K622" s="11"/>
      <c r="L622" s="12"/>
      <c r="M622" s="11"/>
      <c r="N622" s="12"/>
      <c r="O622" s="12"/>
      <c r="P622" s="11"/>
      <c r="Q622" s="11"/>
      <c r="R622" s="15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5">
      <c r="A623" s="10"/>
      <c r="B623" s="11"/>
      <c r="C623" s="11"/>
      <c r="D623" s="11"/>
      <c r="E623" s="11"/>
      <c r="F623" s="12"/>
      <c r="G623" s="12"/>
      <c r="H623" s="11"/>
      <c r="I623" s="11"/>
      <c r="J623" s="11"/>
      <c r="K623" s="11"/>
      <c r="L623" s="12"/>
      <c r="M623" s="11"/>
      <c r="N623" s="12"/>
      <c r="O623" s="12"/>
      <c r="P623" s="11"/>
      <c r="Q623" s="11"/>
      <c r="R623" s="15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5">
      <c r="A624" s="10"/>
      <c r="B624" s="11"/>
      <c r="C624" s="11"/>
      <c r="D624" s="11"/>
      <c r="E624" s="11"/>
      <c r="F624" s="12"/>
      <c r="G624" s="12"/>
      <c r="H624" s="11"/>
      <c r="I624" s="11"/>
      <c r="J624" s="11"/>
      <c r="K624" s="11"/>
      <c r="L624" s="12"/>
      <c r="M624" s="11"/>
      <c r="N624" s="12"/>
      <c r="O624" s="12"/>
      <c r="P624" s="11"/>
      <c r="Q624" s="11"/>
      <c r="R624" s="15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5">
      <c r="A625" s="10"/>
      <c r="B625" s="11"/>
      <c r="C625" s="11"/>
      <c r="D625" s="11"/>
      <c r="E625" s="11"/>
      <c r="F625" s="12"/>
      <c r="G625" s="12"/>
      <c r="H625" s="11"/>
      <c r="I625" s="11"/>
      <c r="J625" s="11"/>
      <c r="K625" s="11"/>
      <c r="L625" s="12"/>
      <c r="M625" s="11"/>
      <c r="N625" s="12"/>
      <c r="O625" s="12"/>
      <c r="P625" s="11"/>
      <c r="Q625" s="11"/>
      <c r="R625" s="15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5">
      <c r="A626" s="10"/>
      <c r="B626" s="11"/>
      <c r="C626" s="11"/>
      <c r="D626" s="11"/>
      <c r="E626" s="11"/>
      <c r="F626" s="12"/>
      <c r="G626" s="12"/>
      <c r="H626" s="11"/>
      <c r="I626" s="11"/>
      <c r="J626" s="11"/>
      <c r="K626" s="11"/>
      <c r="L626" s="12"/>
      <c r="M626" s="11"/>
      <c r="N626" s="12"/>
      <c r="O626" s="12"/>
      <c r="P626" s="11"/>
      <c r="Q626" s="11"/>
      <c r="R626" s="15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5">
      <c r="A627" s="10"/>
      <c r="B627" s="11"/>
      <c r="C627" s="11"/>
      <c r="D627" s="11"/>
      <c r="E627" s="11"/>
      <c r="F627" s="12"/>
      <c r="G627" s="12"/>
      <c r="H627" s="11"/>
      <c r="I627" s="11"/>
      <c r="J627" s="11"/>
      <c r="K627" s="11"/>
      <c r="L627" s="12"/>
      <c r="M627" s="11"/>
      <c r="N627" s="12"/>
      <c r="O627" s="12"/>
      <c r="P627" s="11"/>
      <c r="Q627" s="11"/>
      <c r="R627" s="15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5">
      <c r="A628" s="10"/>
      <c r="B628" s="11"/>
      <c r="C628" s="11"/>
      <c r="D628" s="11"/>
      <c r="E628" s="11"/>
      <c r="F628" s="12"/>
      <c r="G628" s="12"/>
      <c r="H628" s="11"/>
      <c r="I628" s="11"/>
      <c r="J628" s="11"/>
      <c r="K628" s="11"/>
      <c r="L628" s="12"/>
      <c r="M628" s="11"/>
      <c r="N628" s="12"/>
      <c r="O628" s="12"/>
      <c r="P628" s="11"/>
      <c r="Q628" s="11"/>
      <c r="R628" s="15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5">
      <c r="A629" s="10"/>
      <c r="B629" s="11"/>
      <c r="C629" s="11"/>
      <c r="D629" s="11"/>
      <c r="E629" s="11"/>
      <c r="F629" s="12"/>
      <c r="G629" s="12"/>
      <c r="H629" s="11"/>
      <c r="I629" s="11"/>
      <c r="J629" s="11"/>
      <c r="K629" s="11"/>
      <c r="L629" s="12"/>
      <c r="M629" s="11"/>
      <c r="N629" s="12"/>
      <c r="O629" s="12"/>
      <c r="P629" s="11"/>
      <c r="Q629" s="11"/>
      <c r="R629" s="15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5">
      <c r="A630" s="10"/>
      <c r="B630" s="11"/>
      <c r="C630" s="11"/>
      <c r="D630" s="11"/>
      <c r="E630" s="11"/>
      <c r="F630" s="12"/>
      <c r="G630" s="12"/>
      <c r="H630" s="11"/>
      <c r="I630" s="11"/>
      <c r="J630" s="11"/>
      <c r="K630" s="11"/>
      <c r="L630" s="12"/>
      <c r="M630" s="11"/>
      <c r="N630" s="12"/>
      <c r="O630" s="12"/>
      <c r="P630" s="11"/>
      <c r="Q630" s="11"/>
      <c r="R630" s="15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5">
      <c r="A631" s="10"/>
      <c r="B631" s="11"/>
      <c r="C631" s="11"/>
      <c r="D631" s="11"/>
      <c r="E631" s="11"/>
      <c r="F631" s="12"/>
      <c r="G631" s="12"/>
      <c r="H631" s="11"/>
      <c r="I631" s="11"/>
      <c r="J631" s="11"/>
      <c r="K631" s="11"/>
      <c r="L631" s="12"/>
      <c r="M631" s="11"/>
      <c r="N631" s="12"/>
      <c r="O631" s="12"/>
      <c r="P631" s="11"/>
      <c r="Q631" s="11"/>
      <c r="R631" s="15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5">
      <c r="A632" s="10"/>
      <c r="B632" s="11"/>
      <c r="C632" s="11"/>
      <c r="D632" s="11"/>
      <c r="E632" s="11"/>
      <c r="F632" s="12"/>
      <c r="G632" s="12"/>
      <c r="H632" s="11"/>
      <c r="I632" s="11"/>
      <c r="J632" s="11"/>
      <c r="K632" s="11"/>
      <c r="L632" s="12"/>
      <c r="M632" s="11"/>
      <c r="N632" s="12"/>
      <c r="O632" s="12"/>
      <c r="P632" s="11"/>
      <c r="Q632" s="11"/>
      <c r="R632" s="15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5">
      <c r="A633" s="10"/>
      <c r="B633" s="11"/>
      <c r="C633" s="11"/>
      <c r="D633" s="11"/>
      <c r="E633" s="11"/>
      <c r="F633" s="12"/>
      <c r="G633" s="12"/>
      <c r="H633" s="11"/>
      <c r="I633" s="11"/>
      <c r="J633" s="11"/>
      <c r="K633" s="11"/>
      <c r="L633" s="12"/>
      <c r="M633" s="11"/>
      <c r="N633" s="12"/>
      <c r="O633" s="12"/>
      <c r="P633" s="11"/>
      <c r="Q633" s="11"/>
      <c r="R633" s="15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5">
      <c r="A634" s="10"/>
      <c r="B634" s="11"/>
      <c r="C634" s="11"/>
      <c r="D634" s="11"/>
      <c r="E634" s="11"/>
      <c r="F634" s="12"/>
      <c r="G634" s="12"/>
      <c r="H634" s="11"/>
      <c r="I634" s="11"/>
      <c r="J634" s="11"/>
      <c r="K634" s="11"/>
      <c r="L634" s="12"/>
      <c r="M634" s="11"/>
      <c r="N634" s="12"/>
      <c r="O634" s="12"/>
      <c r="P634" s="11"/>
      <c r="Q634" s="11"/>
      <c r="R634" s="15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5">
      <c r="A635" s="10"/>
      <c r="B635" s="11"/>
      <c r="C635" s="11"/>
      <c r="D635" s="11"/>
      <c r="E635" s="11"/>
      <c r="F635" s="12"/>
      <c r="G635" s="12"/>
      <c r="H635" s="11"/>
      <c r="I635" s="11"/>
      <c r="J635" s="11"/>
      <c r="K635" s="11"/>
      <c r="L635" s="12"/>
      <c r="M635" s="11"/>
      <c r="N635" s="12"/>
      <c r="O635" s="12"/>
      <c r="P635" s="11"/>
      <c r="Q635" s="11"/>
      <c r="R635" s="15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5">
      <c r="A636" s="10"/>
      <c r="B636" s="11"/>
      <c r="C636" s="11"/>
      <c r="D636" s="11"/>
      <c r="E636" s="11"/>
      <c r="F636" s="12"/>
      <c r="G636" s="12"/>
      <c r="H636" s="11"/>
      <c r="I636" s="11"/>
      <c r="J636" s="11"/>
      <c r="K636" s="11"/>
      <c r="L636" s="12"/>
      <c r="M636" s="11"/>
      <c r="N636" s="12"/>
      <c r="O636" s="12"/>
      <c r="P636" s="11"/>
      <c r="Q636" s="11"/>
      <c r="R636" s="15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5">
      <c r="A637" s="10"/>
      <c r="B637" s="11"/>
      <c r="C637" s="11"/>
      <c r="D637" s="11"/>
      <c r="E637" s="11"/>
      <c r="F637" s="12"/>
      <c r="G637" s="12"/>
      <c r="H637" s="11"/>
      <c r="I637" s="11"/>
      <c r="J637" s="11"/>
      <c r="K637" s="11"/>
      <c r="L637" s="12"/>
      <c r="M637" s="11"/>
      <c r="N637" s="12"/>
      <c r="O637" s="12"/>
      <c r="P637" s="11"/>
      <c r="Q637" s="11"/>
      <c r="R637" s="15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5">
      <c r="A638" s="10"/>
      <c r="B638" s="11"/>
      <c r="C638" s="11"/>
      <c r="D638" s="11"/>
      <c r="E638" s="11"/>
      <c r="F638" s="12"/>
      <c r="G638" s="12"/>
      <c r="H638" s="11"/>
      <c r="I638" s="11"/>
      <c r="J638" s="11"/>
      <c r="K638" s="11"/>
      <c r="L638" s="12"/>
      <c r="M638" s="11"/>
      <c r="N638" s="12"/>
      <c r="O638" s="12"/>
      <c r="P638" s="11"/>
      <c r="Q638" s="11"/>
      <c r="R638" s="15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5">
      <c r="A639" s="10"/>
      <c r="B639" s="11"/>
      <c r="C639" s="11"/>
      <c r="D639" s="11"/>
      <c r="E639" s="11"/>
      <c r="F639" s="12"/>
      <c r="G639" s="12"/>
      <c r="H639" s="11"/>
      <c r="I639" s="11"/>
      <c r="J639" s="11"/>
      <c r="K639" s="11"/>
      <c r="L639" s="12"/>
      <c r="M639" s="11"/>
      <c r="N639" s="12"/>
      <c r="O639" s="12"/>
      <c r="P639" s="11"/>
      <c r="Q639" s="11"/>
      <c r="R639" s="15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5">
      <c r="A640" s="10"/>
      <c r="B640" s="11"/>
      <c r="C640" s="11"/>
      <c r="D640" s="11"/>
      <c r="E640" s="11"/>
      <c r="F640" s="12"/>
      <c r="G640" s="12"/>
      <c r="H640" s="11"/>
      <c r="I640" s="11"/>
      <c r="J640" s="11"/>
      <c r="K640" s="11"/>
      <c r="L640" s="12"/>
      <c r="M640" s="11"/>
      <c r="N640" s="12"/>
      <c r="O640" s="12"/>
      <c r="P640" s="11"/>
      <c r="Q640" s="11"/>
      <c r="R640" s="15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5">
      <c r="A641" s="10"/>
      <c r="B641" s="11"/>
      <c r="C641" s="11"/>
      <c r="D641" s="11"/>
      <c r="E641" s="11"/>
      <c r="F641" s="12"/>
      <c r="G641" s="12"/>
      <c r="H641" s="11"/>
      <c r="I641" s="11"/>
      <c r="J641" s="11"/>
      <c r="K641" s="11"/>
      <c r="L641" s="12"/>
      <c r="M641" s="11"/>
      <c r="N641" s="12"/>
      <c r="O641" s="12"/>
      <c r="P641" s="11"/>
      <c r="Q641" s="11"/>
      <c r="R641" s="15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5">
      <c r="A642" s="10"/>
      <c r="B642" s="11"/>
      <c r="C642" s="11"/>
      <c r="D642" s="11"/>
      <c r="E642" s="11"/>
      <c r="F642" s="12"/>
      <c r="G642" s="12"/>
      <c r="H642" s="11"/>
      <c r="I642" s="11"/>
      <c r="J642" s="11"/>
      <c r="K642" s="11"/>
      <c r="L642" s="12"/>
      <c r="M642" s="11"/>
      <c r="N642" s="12"/>
      <c r="O642" s="12"/>
      <c r="P642" s="11"/>
      <c r="Q642" s="11"/>
      <c r="R642" s="15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5">
      <c r="A643" s="10"/>
      <c r="B643" s="11"/>
      <c r="C643" s="11"/>
      <c r="D643" s="11"/>
      <c r="E643" s="11"/>
      <c r="F643" s="12"/>
      <c r="G643" s="12"/>
      <c r="H643" s="11"/>
      <c r="I643" s="11"/>
      <c r="J643" s="11"/>
      <c r="K643" s="11"/>
      <c r="L643" s="12"/>
      <c r="M643" s="11"/>
      <c r="N643" s="12"/>
      <c r="O643" s="12"/>
      <c r="P643" s="11"/>
      <c r="Q643" s="11"/>
      <c r="R643" s="15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5">
      <c r="A644" s="10"/>
      <c r="B644" s="11"/>
      <c r="C644" s="11"/>
      <c r="D644" s="11"/>
      <c r="E644" s="11"/>
      <c r="F644" s="12"/>
      <c r="G644" s="12"/>
      <c r="H644" s="11"/>
      <c r="I644" s="11"/>
      <c r="J644" s="11"/>
      <c r="K644" s="11"/>
      <c r="L644" s="12"/>
      <c r="M644" s="11"/>
      <c r="N644" s="12"/>
      <c r="O644" s="12"/>
      <c r="P644" s="11"/>
      <c r="Q644" s="11"/>
      <c r="R644" s="15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5">
      <c r="A645" s="10"/>
      <c r="B645" s="11"/>
      <c r="C645" s="11"/>
      <c r="D645" s="11"/>
      <c r="E645" s="11"/>
      <c r="F645" s="12"/>
      <c r="G645" s="12"/>
      <c r="H645" s="11"/>
      <c r="I645" s="11"/>
      <c r="J645" s="11"/>
      <c r="K645" s="11"/>
      <c r="L645" s="12"/>
      <c r="M645" s="11"/>
      <c r="N645" s="12"/>
      <c r="O645" s="12"/>
      <c r="P645" s="11"/>
      <c r="Q645" s="11"/>
      <c r="R645" s="15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5">
      <c r="A646" s="10"/>
      <c r="B646" s="11"/>
      <c r="C646" s="11"/>
      <c r="D646" s="11"/>
      <c r="E646" s="11"/>
      <c r="F646" s="12"/>
      <c r="G646" s="12"/>
      <c r="H646" s="11"/>
      <c r="I646" s="11"/>
      <c r="J646" s="11"/>
      <c r="K646" s="11"/>
      <c r="L646" s="12"/>
      <c r="M646" s="11"/>
      <c r="N646" s="12"/>
      <c r="O646" s="12"/>
      <c r="P646" s="11"/>
      <c r="Q646" s="11"/>
      <c r="R646" s="15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5">
      <c r="A647" s="10"/>
      <c r="B647" s="11"/>
      <c r="C647" s="11"/>
      <c r="D647" s="11"/>
      <c r="E647" s="11"/>
      <c r="F647" s="12"/>
      <c r="G647" s="12"/>
      <c r="H647" s="11"/>
      <c r="I647" s="11"/>
      <c r="J647" s="11"/>
      <c r="K647" s="11"/>
      <c r="L647" s="12"/>
      <c r="M647" s="11"/>
      <c r="N647" s="12"/>
      <c r="O647" s="12"/>
      <c r="P647" s="11"/>
      <c r="Q647" s="11"/>
      <c r="R647" s="15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5">
      <c r="A648" s="10"/>
      <c r="B648" s="11"/>
      <c r="C648" s="11"/>
      <c r="D648" s="11"/>
      <c r="E648" s="11"/>
      <c r="F648" s="12"/>
      <c r="G648" s="12"/>
      <c r="H648" s="11"/>
      <c r="I648" s="11"/>
      <c r="J648" s="11"/>
      <c r="K648" s="11"/>
      <c r="L648" s="12"/>
      <c r="M648" s="11"/>
      <c r="N648" s="12"/>
      <c r="O648" s="12"/>
      <c r="P648" s="11"/>
      <c r="Q648" s="11"/>
      <c r="R648" s="15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5">
      <c r="A649" s="10"/>
      <c r="B649" s="11"/>
      <c r="C649" s="11"/>
      <c r="D649" s="11"/>
      <c r="E649" s="11"/>
      <c r="F649" s="12"/>
      <c r="G649" s="12"/>
      <c r="H649" s="11"/>
      <c r="I649" s="11"/>
      <c r="J649" s="11"/>
      <c r="K649" s="11"/>
      <c r="L649" s="12"/>
      <c r="M649" s="11"/>
      <c r="N649" s="12"/>
      <c r="O649" s="12"/>
      <c r="P649" s="11"/>
      <c r="Q649" s="11"/>
      <c r="R649" s="15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5">
      <c r="A650" s="10"/>
      <c r="B650" s="11"/>
      <c r="C650" s="11"/>
      <c r="D650" s="11"/>
      <c r="E650" s="11"/>
      <c r="F650" s="12"/>
      <c r="G650" s="12"/>
      <c r="H650" s="11"/>
      <c r="I650" s="11"/>
      <c r="J650" s="11"/>
      <c r="K650" s="11"/>
      <c r="L650" s="12"/>
      <c r="M650" s="11"/>
      <c r="N650" s="12"/>
      <c r="O650" s="12"/>
      <c r="P650" s="11"/>
      <c r="Q650" s="11"/>
      <c r="R650" s="15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5">
      <c r="A651" s="10"/>
      <c r="B651" s="11"/>
      <c r="C651" s="11"/>
      <c r="D651" s="11"/>
      <c r="E651" s="11"/>
      <c r="F651" s="12"/>
      <c r="G651" s="12"/>
      <c r="H651" s="11"/>
      <c r="I651" s="11"/>
      <c r="J651" s="11"/>
      <c r="K651" s="11"/>
      <c r="L651" s="12"/>
      <c r="M651" s="11"/>
      <c r="N651" s="12"/>
      <c r="O651" s="12"/>
      <c r="P651" s="11"/>
      <c r="Q651" s="11"/>
      <c r="R651" s="15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5">
      <c r="A652" s="10"/>
      <c r="B652" s="11"/>
      <c r="C652" s="11"/>
      <c r="D652" s="11"/>
      <c r="E652" s="11"/>
      <c r="F652" s="12"/>
      <c r="G652" s="12"/>
      <c r="H652" s="11"/>
      <c r="I652" s="11"/>
      <c r="J652" s="11"/>
      <c r="K652" s="11"/>
      <c r="L652" s="12"/>
      <c r="M652" s="11"/>
      <c r="N652" s="12"/>
      <c r="O652" s="12"/>
      <c r="P652" s="11"/>
      <c r="Q652" s="11"/>
      <c r="R652" s="15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5">
      <c r="A653" s="10"/>
      <c r="B653" s="11"/>
      <c r="C653" s="11"/>
      <c r="D653" s="11"/>
      <c r="E653" s="11"/>
      <c r="F653" s="12"/>
      <c r="G653" s="12"/>
      <c r="H653" s="11"/>
      <c r="I653" s="11"/>
      <c r="J653" s="11"/>
      <c r="K653" s="11"/>
      <c r="L653" s="12"/>
      <c r="M653" s="11"/>
      <c r="N653" s="12"/>
      <c r="O653" s="12"/>
      <c r="P653" s="11"/>
      <c r="Q653" s="11"/>
      <c r="R653" s="15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5">
      <c r="A654" s="10"/>
      <c r="B654" s="11"/>
      <c r="C654" s="11"/>
      <c r="D654" s="11"/>
      <c r="E654" s="11"/>
      <c r="F654" s="12"/>
      <c r="G654" s="12"/>
      <c r="H654" s="11"/>
      <c r="I654" s="11"/>
      <c r="J654" s="11"/>
      <c r="K654" s="11"/>
      <c r="L654" s="12"/>
      <c r="M654" s="11"/>
      <c r="N654" s="12"/>
      <c r="O654" s="12"/>
      <c r="P654" s="11"/>
      <c r="Q654" s="11"/>
      <c r="R654" s="15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5">
      <c r="A655" s="10"/>
      <c r="B655" s="11"/>
      <c r="C655" s="11"/>
      <c r="D655" s="11"/>
      <c r="E655" s="11"/>
      <c r="F655" s="12"/>
      <c r="G655" s="12"/>
      <c r="H655" s="11"/>
      <c r="I655" s="11"/>
      <c r="J655" s="11"/>
      <c r="K655" s="11"/>
      <c r="L655" s="12"/>
      <c r="M655" s="11"/>
      <c r="N655" s="12"/>
      <c r="O655" s="12"/>
      <c r="P655" s="11"/>
      <c r="Q655" s="11"/>
      <c r="R655" s="15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5">
      <c r="A656" s="10"/>
      <c r="B656" s="11"/>
      <c r="C656" s="11"/>
      <c r="D656" s="11"/>
      <c r="E656" s="11"/>
      <c r="F656" s="12"/>
      <c r="G656" s="12"/>
      <c r="H656" s="11"/>
      <c r="I656" s="11"/>
      <c r="J656" s="11"/>
      <c r="K656" s="11"/>
      <c r="L656" s="12"/>
      <c r="M656" s="11"/>
      <c r="N656" s="12"/>
      <c r="O656" s="12"/>
      <c r="P656" s="11"/>
      <c r="Q656" s="11"/>
      <c r="R656" s="15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5">
      <c r="A657" s="10"/>
      <c r="B657" s="11"/>
      <c r="C657" s="11"/>
      <c r="D657" s="11"/>
      <c r="E657" s="11"/>
      <c r="F657" s="12"/>
      <c r="G657" s="12"/>
      <c r="H657" s="11"/>
      <c r="I657" s="11"/>
      <c r="J657" s="11"/>
      <c r="K657" s="11"/>
      <c r="L657" s="12"/>
      <c r="M657" s="11"/>
      <c r="N657" s="12"/>
      <c r="O657" s="12"/>
      <c r="P657" s="11"/>
      <c r="Q657" s="11"/>
      <c r="R657" s="15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5">
      <c r="A658" s="10"/>
      <c r="B658" s="11"/>
      <c r="C658" s="11"/>
      <c r="D658" s="11"/>
      <c r="E658" s="11"/>
      <c r="F658" s="12"/>
      <c r="G658" s="12"/>
      <c r="H658" s="11"/>
      <c r="I658" s="11"/>
      <c r="J658" s="11"/>
      <c r="K658" s="11"/>
      <c r="L658" s="12"/>
      <c r="M658" s="11"/>
      <c r="N658" s="12"/>
      <c r="O658" s="12"/>
      <c r="P658" s="11"/>
      <c r="Q658" s="11"/>
      <c r="R658" s="15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5">
      <c r="A659" s="10"/>
      <c r="B659" s="11"/>
      <c r="C659" s="11"/>
      <c r="D659" s="11"/>
      <c r="E659" s="11"/>
      <c r="F659" s="12"/>
      <c r="G659" s="12"/>
      <c r="H659" s="11"/>
      <c r="I659" s="11"/>
      <c r="J659" s="11"/>
      <c r="K659" s="11"/>
      <c r="L659" s="12"/>
      <c r="M659" s="11"/>
      <c r="N659" s="12"/>
      <c r="O659" s="12"/>
      <c r="P659" s="11"/>
      <c r="Q659" s="11"/>
      <c r="R659" s="15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5">
      <c r="A660" s="10"/>
      <c r="B660" s="11"/>
      <c r="C660" s="11"/>
      <c r="D660" s="11"/>
      <c r="E660" s="11"/>
      <c r="F660" s="12"/>
      <c r="G660" s="12"/>
      <c r="H660" s="11"/>
      <c r="I660" s="11"/>
      <c r="J660" s="11"/>
      <c r="K660" s="11"/>
      <c r="L660" s="12"/>
      <c r="M660" s="11"/>
      <c r="N660" s="12"/>
      <c r="O660" s="12"/>
      <c r="P660" s="11"/>
      <c r="Q660" s="11"/>
      <c r="R660" s="15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5">
      <c r="A661" s="10"/>
      <c r="B661" s="11"/>
      <c r="C661" s="11"/>
      <c r="D661" s="11"/>
      <c r="E661" s="11"/>
      <c r="F661" s="12"/>
      <c r="G661" s="12"/>
      <c r="H661" s="11"/>
      <c r="I661" s="11"/>
      <c r="J661" s="11"/>
      <c r="K661" s="11"/>
      <c r="L661" s="12"/>
      <c r="M661" s="11"/>
      <c r="N661" s="12"/>
      <c r="O661" s="12"/>
      <c r="P661" s="11"/>
      <c r="Q661" s="11"/>
      <c r="R661" s="15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5">
      <c r="A662" s="10"/>
      <c r="B662" s="11"/>
      <c r="C662" s="11"/>
      <c r="D662" s="11"/>
      <c r="E662" s="11"/>
      <c r="F662" s="12"/>
      <c r="G662" s="12"/>
      <c r="H662" s="11"/>
      <c r="I662" s="11"/>
      <c r="J662" s="11"/>
      <c r="K662" s="11"/>
      <c r="L662" s="12"/>
      <c r="M662" s="11"/>
      <c r="N662" s="12"/>
      <c r="O662" s="12"/>
      <c r="P662" s="11"/>
      <c r="Q662" s="11"/>
      <c r="R662" s="15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5">
      <c r="A663" s="10"/>
      <c r="B663" s="11"/>
      <c r="C663" s="11"/>
      <c r="D663" s="11"/>
      <c r="E663" s="11"/>
      <c r="F663" s="12"/>
      <c r="G663" s="12"/>
      <c r="H663" s="11"/>
      <c r="I663" s="11"/>
      <c r="J663" s="11"/>
      <c r="K663" s="11"/>
      <c r="L663" s="12"/>
      <c r="M663" s="11"/>
      <c r="N663" s="12"/>
      <c r="O663" s="12"/>
      <c r="P663" s="11"/>
      <c r="Q663" s="11"/>
      <c r="R663" s="15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5">
      <c r="A664" s="10"/>
      <c r="B664" s="11"/>
      <c r="C664" s="11"/>
      <c r="D664" s="11"/>
      <c r="E664" s="11"/>
      <c r="F664" s="12"/>
      <c r="G664" s="12"/>
      <c r="H664" s="11"/>
      <c r="I664" s="11"/>
      <c r="J664" s="11"/>
      <c r="K664" s="11"/>
      <c r="L664" s="12"/>
      <c r="M664" s="11"/>
      <c r="N664" s="12"/>
      <c r="O664" s="12"/>
      <c r="P664" s="11"/>
      <c r="Q664" s="11"/>
      <c r="R664" s="15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5">
      <c r="A665" s="10"/>
      <c r="B665" s="11"/>
      <c r="C665" s="11"/>
      <c r="D665" s="11"/>
      <c r="E665" s="11"/>
      <c r="F665" s="12"/>
      <c r="G665" s="12"/>
      <c r="H665" s="11"/>
      <c r="I665" s="11"/>
      <c r="J665" s="11"/>
      <c r="K665" s="11"/>
      <c r="L665" s="12"/>
      <c r="M665" s="11"/>
      <c r="N665" s="12"/>
      <c r="O665" s="12"/>
      <c r="P665" s="11"/>
      <c r="Q665" s="11"/>
      <c r="R665" s="15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5">
      <c r="A666" s="10"/>
      <c r="B666" s="11"/>
      <c r="C666" s="11"/>
      <c r="D666" s="11"/>
      <c r="E666" s="11"/>
      <c r="F666" s="12"/>
      <c r="G666" s="12"/>
      <c r="H666" s="11"/>
      <c r="I666" s="11"/>
      <c r="J666" s="11"/>
      <c r="K666" s="11"/>
      <c r="L666" s="12"/>
      <c r="M666" s="11"/>
      <c r="N666" s="12"/>
      <c r="O666" s="12"/>
      <c r="P666" s="11"/>
      <c r="Q666" s="11"/>
      <c r="R666" s="15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5">
      <c r="A667" s="10"/>
      <c r="B667" s="11"/>
      <c r="C667" s="11"/>
      <c r="D667" s="11"/>
      <c r="E667" s="11"/>
      <c r="F667" s="12"/>
      <c r="G667" s="12"/>
      <c r="H667" s="11"/>
      <c r="I667" s="11"/>
      <c r="J667" s="11"/>
      <c r="K667" s="11"/>
      <c r="L667" s="12"/>
      <c r="M667" s="11"/>
      <c r="N667" s="12"/>
      <c r="O667" s="12"/>
      <c r="P667" s="11"/>
      <c r="Q667" s="11"/>
      <c r="R667" s="15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5">
      <c r="A668" s="10"/>
      <c r="B668" s="11"/>
      <c r="C668" s="11"/>
      <c r="D668" s="11"/>
      <c r="E668" s="11"/>
      <c r="F668" s="12"/>
      <c r="G668" s="12"/>
      <c r="H668" s="11"/>
      <c r="I668" s="11"/>
      <c r="J668" s="11"/>
      <c r="K668" s="11"/>
      <c r="L668" s="12"/>
      <c r="M668" s="11"/>
      <c r="N668" s="12"/>
      <c r="O668" s="12"/>
      <c r="P668" s="11"/>
      <c r="Q668" s="11"/>
      <c r="R668" s="15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5">
      <c r="A669" s="10"/>
      <c r="B669" s="11"/>
      <c r="C669" s="11"/>
      <c r="D669" s="11"/>
      <c r="E669" s="11"/>
      <c r="F669" s="12"/>
      <c r="G669" s="12"/>
      <c r="H669" s="11"/>
      <c r="I669" s="11"/>
      <c r="J669" s="11"/>
      <c r="K669" s="11"/>
      <c r="L669" s="12"/>
      <c r="M669" s="11"/>
      <c r="N669" s="12"/>
      <c r="O669" s="12"/>
      <c r="P669" s="11"/>
      <c r="Q669" s="11"/>
      <c r="R669" s="15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5">
      <c r="A670" s="10"/>
      <c r="B670" s="11"/>
      <c r="C670" s="11"/>
      <c r="D670" s="11"/>
      <c r="E670" s="11"/>
      <c r="F670" s="12"/>
      <c r="G670" s="12"/>
      <c r="H670" s="11"/>
      <c r="I670" s="11"/>
      <c r="J670" s="11"/>
      <c r="K670" s="11"/>
      <c r="L670" s="12"/>
      <c r="M670" s="11"/>
      <c r="N670" s="12"/>
      <c r="O670" s="12"/>
      <c r="P670" s="11"/>
      <c r="Q670" s="11"/>
      <c r="R670" s="15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5">
      <c r="A671" s="10"/>
      <c r="B671" s="11"/>
      <c r="C671" s="11"/>
      <c r="D671" s="11"/>
      <c r="E671" s="11"/>
      <c r="F671" s="12"/>
      <c r="G671" s="12"/>
      <c r="H671" s="11"/>
      <c r="I671" s="11"/>
      <c r="J671" s="11"/>
      <c r="K671" s="11"/>
      <c r="L671" s="12"/>
      <c r="M671" s="11"/>
      <c r="N671" s="12"/>
      <c r="O671" s="12"/>
      <c r="P671" s="11"/>
      <c r="Q671" s="11"/>
      <c r="R671" s="15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5">
      <c r="A672" s="10"/>
      <c r="B672" s="11"/>
      <c r="C672" s="11"/>
      <c r="D672" s="11"/>
      <c r="E672" s="11"/>
      <c r="F672" s="12"/>
      <c r="G672" s="12"/>
      <c r="H672" s="11"/>
      <c r="I672" s="11"/>
      <c r="J672" s="11"/>
      <c r="K672" s="11"/>
      <c r="L672" s="12"/>
      <c r="M672" s="11"/>
      <c r="N672" s="12"/>
      <c r="O672" s="12"/>
      <c r="P672" s="11"/>
      <c r="Q672" s="11"/>
      <c r="R672" s="15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5">
      <c r="A673" s="10"/>
      <c r="B673" s="11"/>
      <c r="C673" s="11"/>
      <c r="D673" s="11"/>
      <c r="E673" s="11"/>
      <c r="F673" s="12"/>
      <c r="G673" s="12"/>
      <c r="H673" s="11"/>
      <c r="I673" s="11"/>
      <c r="J673" s="11"/>
      <c r="K673" s="11"/>
      <c r="L673" s="12"/>
      <c r="M673" s="11"/>
      <c r="N673" s="12"/>
      <c r="O673" s="12"/>
      <c r="P673" s="11"/>
      <c r="Q673" s="11"/>
      <c r="R673" s="15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5">
      <c r="A674" s="10"/>
      <c r="B674" s="11"/>
      <c r="C674" s="11"/>
      <c r="D674" s="11"/>
      <c r="E674" s="11"/>
      <c r="F674" s="12"/>
      <c r="G674" s="12"/>
      <c r="H674" s="11"/>
      <c r="I674" s="11"/>
      <c r="J674" s="11"/>
      <c r="K674" s="11"/>
      <c r="L674" s="12"/>
      <c r="M674" s="11"/>
      <c r="N674" s="12"/>
      <c r="O674" s="12"/>
      <c r="P674" s="11"/>
      <c r="Q674" s="11"/>
      <c r="R674" s="15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5">
      <c r="A675" s="10"/>
      <c r="B675" s="11"/>
      <c r="C675" s="11"/>
      <c r="D675" s="11"/>
      <c r="E675" s="11"/>
      <c r="F675" s="12"/>
      <c r="G675" s="12"/>
      <c r="H675" s="11"/>
      <c r="I675" s="11"/>
      <c r="J675" s="11"/>
      <c r="K675" s="11"/>
      <c r="L675" s="12"/>
      <c r="M675" s="11"/>
      <c r="N675" s="12"/>
      <c r="O675" s="12"/>
      <c r="P675" s="11"/>
      <c r="Q675" s="11"/>
      <c r="R675" s="15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5">
      <c r="A676" s="10"/>
      <c r="B676" s="11"/>
      <c r="C676" s="11"/>
      <c r="D676" s="11"/>
      <c r="E676" s="11"/>
      <c r="F676" s="12"/>
      <c r="G676" s="12"/>
      <c r="H676" s="11"/>
      <c r="I676" s="11"/>
      <c r="J676" s="11"/>
      <c r="K676" s="11"/>
      <c r="L676" s="12"/>
      <c r="M676" s="11"/>
      <c r="N676" s="12"/>
      <c r="O676" s="12"/>
      <c r="P676" s="11"/>
      <c r="Q676" s="11"/>
      <c r="R676" s="15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5">
      <c r="A677" s="10"/>
      <c r="B677" s="11"/>
      <c r="C677" s="11"/>
      <c r="D677" s="11"/>
      <c r="E677" s="11"/>
      <c r="F677" s="12"/>
      <c r="G677" s="12"/>
      <c r="H677" s="11"/>
      <c r="I677" s="11"/>
      <c r="J677" s="11"/>
      <c r="K677" s="11"/>
      <c r="L677" s="12"/>
      <c r="M677" s="11"/>
      <c r="N677" s="12"/>
      <c r="O677" s="12"/>
      <c r="P677" s="11"/>
      <c r="Q677" s="11"/>
      <c r="R677" s="15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5">
      <c r="A678" s="10"/>
      <c r="B678" s="11"/>
      <c r="C678" s="11"/>
      <c r="D678" s="11"/>
      <c r="E678" s="11"/>
      <c r="F678" s="12"/>
      <c r="G678" s="12"/>
      <c r="H678" s="11"/>
      <c r="I678" s="11"/>
      <c r="J678" s="11"/>
      <c r="K678" s="11"/>
      <c r="L678" s="12"/>
      <c r="M678" s="11"/>
      <c r="N678" s="12"/>
      <c r="O678" s="12"/>
      <c r="P678" s="11"/>
      <c r="Q678" s="11"/>
      <c r="R678" s="15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5">
      <c r="A679" s="10"/>
      <c r="B679" s="11"/>
      <c r="C679" s="11"/>
      <c r="D679" s="11"/>
      <c r="E679" s="11"/>
      <c r="F679" s="12"/>
      <c r="G679" s="12"/>
      <c r="H679" s="11"/>
      <c r="I679" s="11"/>
      <c r="J679" s="11"/>
      <c r="K679" s="11"/>
      <c r="L679" s="12"/>
      <c r="M679" s="11"/>
      <c r="N679" s="12"/>
      <c r="O679" s="12"/>
      <c r="P679" s="11"/>
      <c r="Q679" s="11"/>
      <c r="R679" s="15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5">
      <c r="A680" s="10"/>
      <c r="B680" s="11"/>
      <c r="C680" s="11"/>
      <c r="D680" s="11"/>
      <c r="E680" s="11"/>
      <c r="F680" s="12"/>
      <c r="G680" s="12"/>
      <c r="H680" s="11"/>
      <c r="I680" s="11"/>
      <c r="J680" s="11"/>
      <c r="K680" s="11"/>
      <c r="L680" s="12"/>
      <c r="M680" s="11"/>
      <c r="N680" s="12"/>
      <c r="O680" s="12"/>
      <c r="P680" s="11"/>
      <c r="Q680" s="11"/>
      <c r="R680" s="15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5">
      <c r="A681" s="10"/>
      <c r="B681" s="11"/>
      <c r="C681" s="11"/>
      <c r="D681" s="11"/>
      <c r="E681" s="11"/>
      <c r="F681" s="12"/>
      <c r="G681" s="12"/>
      <c r="H681" s="11"/>
      <c r="I681" s="11"/>
      <c r="J681" s="11"/>
      <c r="K681" s="11"/>
      <c r="L681" s="12"/>
      <c r="M681" s="11"/>
      <c r="N681" s="12"/>
      <c r="O681" s="12"/>
      <c r="P681" s="11"/>
      <c r="Q681" s="11"/>
      <c r="R681" s="15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5">
      <c r="A682" s="10"/>
      <c r="B682" s="11"/>
      <c r="C682" s="11"/>
      <c r="D682" s="11"/>
      <c r="E682" s="11"/>
      <c r="F682" s="12"/>
      <c r="G682" s="12"/>
      <c r="H682" s="11"/>
      <c r="I682" s="11"/>
      <c r="J682" s="11"/>
      <c r="K682" s="11"/>
      <c r="L682" s="12"/>
      <c r="M682" s="11"/>
      <c r="N682" s="12"/>
      <c r="O682" s="12"/>
      <c r="P682" s="11"/>
      <c r="Q682" s="11"/>
      <c r="R682" s="15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5">
      <c r="A683" s="10"/>
      <c r="B683" s="11"/>
      <c r="C683" s="11"/>
      <c r="D683" s="11"/>
      <c r="E683" s="11"/>
      <c r="F683" s="12"/>
      <c r="G683" s="12"/>
      <c r="H683" s="11"/>
      <c r="I683" s="11"/>
      <c r="J683" s="11"/>
      <c r="K683" s="11"/>
      <c r="L683" s="12"/>
      <c r="M683" s="11"/>
      <c r="N683" s="12"/>
      <c r="O683" s="12"/>
      <c r="P683" s="11"/>
      <c r="Q683" s="11"/>
      <c r="R683" s="15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5">
      <c r="A684" s="10"/>
      <c r="B684" s="11"/>
      <c r="C684" s="11"/>
      <c r="D684" s="11"/>
      <c r="E684" s="11"/>
      <c r="F684" s="12"/>
      <c r="G684" s="12"/>
      <c r="H684" s="11"/>
      <c r="I684" s="11"/>
      <c r="J684" s="11"/>
      <c r="K684" s="11"/>
      <c r="L684" s="12"/>
      <c r="M684" s="11"/>
      <c r="N684" s="12"/>
      <c r="O684" s="12"/>
      <c r="P684" s="11"/>
      <c r="Q684" s="11"/>
      <c r="R684" s="15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5">
      <c r="A685" s="10"/>
      <c r="B685" s="11"/>
      <c r="C685" s="11"/>
      <c r="D685" s="11"/>
      <c r="E685" s="11"/>
      <c r="F685" s="12"/>
      <c r="G685" s="12"/>
      <c r="H685" s="11"/>
      <c r="I685" s="11"/>
      <c r="J685" s="11"/>
      <c r="K685" s="11"/>
      <c r="L685" s="12"/>
      <c r="M685" s="11"/>
      <c r="N685" s="12"/>
      <c r="O685" s="12"/>
      <c r="P685" s="11"/>
      <c r="Q685" s="11"/>
      <c r="R685" s="15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5">
      <c r="A686" s="10"/>
      <c r="B686" s="11"/>
      <c r="C686" s="11"/>
      <c r="D686" s="11"/>
      <c r="E686" s="11"/>
      <c r="F686" s="12"/>
      <c r="G686" s="12"/>
      <c r="H686" s="11"/>
      <c r="I686" s="11"/>
      <c r="J686" s="11"/>
      <c r="K686" s="11"/>
      <c r="L686" s="12"/>
      <c r="M686" s="11"/>
      <c r="N686" s="12"/>
      <c r="O686" s="12"/>
      <c r="P686" s="11"/>
      <c r="Q686" s="11"/>
      <c r="R686" s="15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5">
      <c r="A687" s="10"/>
      <c r="B687" s="11"/>
      <c r="C687" s="11"/>
      <c r="D687" s="11"/>
      <c r="E687" s="11"/>
      <c r="F687" s="12"/>
      <c r="G687" s="12"/>
      <c r="H687" s="11"/>
      <c r="I687" s="11"/>
      <c r="J687" s="11"/>
      <c r="K687" s="11"/>
      <c r="L687" s="12"/>
      <c r="M687" s="11"/>
      <c r="N687" s="12"/>
      <c r="O687" s="12"/>
      <c r="P687" s="11"/>
      <c r="Q687" s="11"/>
      <c r="R687" s="15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5">
      <c r="A688" s="10"/>
      <c r="B688" s="11"/>
      <c r="C688" s="11"/>
      <c r="D688" s="11"/>
      <c r="E688" s="11"/>
      <c r="F688" s="12"/>
      <c r="G688" s="12"/>
      <c r="H688" s="11"/>
      <c r="I688" s="11"/>
      <c r="J688" s="11"/>
      <c r="K688" s="11"/>
      <c r="L688" s="12"/>
      <c r="M688" s="11"/>
      <c r="N688" s="12"/>
      <c r="O688" s="12"/>
      <c r="P688" s="11"/>
      <c r="Q688" s="11"/>
      <c r="R688" s="15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5">
      <c r="A689" s="10"/>
      <c r="B689" s="11"/>
      <c r="C689" s="11"/>
      <c r="D689" s="11"/>
      <c r="E689" s="11"/>
      <c r="F689" s="12"/>
      <c r="G689" s="12"/>
      <c r="H689" s="11"/>
      <c r="I689" s="11"/>
      <c r="J689" s="11"/>
      <c r="K689" s="11"/>
      <c r="L689" s="12"/>
      <c r="M689" s="11"/>
      <c r="N689" s="12"/>
      <c r="O689" s="12"/>
      <c r="P689" s="11"/>
      <c r="Q689" s="11"/>
      <c r="R689" s="15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5">
      <c r="A690" s="10"/>
      <c r="B690" s="11"/>
      <c r="C690" s="11"/>
      <c r="D690" s="11"/>
      <c r="E690" s="11"/>
      <c r="F690" s="12"/>
      <c r="G690" s="12"/>
      <c r="H690" s="11"/>
      <c r="I690" s="11"/>
      <c r="J690" s="11"/>
      <c r="K690" s="11"/>
      <c r="L690" s="12"/>
      <c r="M690" s="11"/>
      <c r="N690" s="12"/>
      <c r="O690" s="12"/>
      <c r="P690" s="11"/>
      <c r="Q690" s="11"/>
      <c r="R690" s="15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5">
      <c r="A691" s="10"/>
      <c r="B691" s="11"/>
      <c r="C691" s="11"/>
      <c r="D691" s="11"/>
      <c r="E691" s="11"/>
      <c r="F691" s="12"/>
      <c r="G691" s="12"/>
      <c r="H691" s="11"/>
      <c r="I691" s="11"/>
      <c r="J691" s="11"/>
      <c r="K691" s="11"/>
      <c r="L691" s="12"/>
      <c r="M691" s="11"/>
      <c r="N691" s="12"/>
      <c r="O691" s="12"/>
      <c r="P691" s="11"/>
      <c r="Q691" s="11"/>
      <c r="R691" s="15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5">
      <c r="A692" s="10"/>
      <c r="B692" s="11"/>
      <c r="C692" s="11"/>
      <c r="D692" s="11"/>
      <c r="E692" s="11"/>
      <c r="F692" s="12"/>
      <c r="G692" s="12"/>
      <c r="H692" s="11"/>
      <c r="I692" s="11"/>
      <c r="J692" s="11"/>
      <c r="K692" s="11"/>
      <c r="L692" s="12"/>
      <c r="M692" s="11"/>
      <c r="N692" s="12"/>
      <c r="O692" s="12"/>
      <c r="P692" s="11"/>
      <c r="Q692" s="11"/>
      <c r="R692" s="15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5">
      <c r="A693" s="10"/>
      <c r="B693" s="11"/>
      <c r="C693" s="11"/>
      <c r="D693" s="11"/>
      <c r="E693" s="11"/>
      <c r="F693" s="12"/>
      <c r="G693" s="12"/>
      <c r="H693" s="11"/>
      <c r="I693" s="11"/>
      <c r="J693" s="11"/>
      <c r="K693" s="11"/>
      <c r="L693" s="12"/>
      <c r="M693" s="11"/>
      <c r="N693" s="12"/>
      <c r="O693" s="12"/>
      <c r="P693" s="11"/>
      <c r="Q693" s="11"/>
      <c r="R693" s="15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5">
      <c r="A694" s="10"/>
      <c r="B694" s="11"/>
      <c r="C694" s="11"/>
      <c r="D694" s="11"/>
      <c r="E694" s="11"/>
      <c r="F694" s="12"/>
      <c r="G694" s="12"/>
      <c r="H694" s="11"/>
      <c r="I694" s="11"/>
      <c r="J694" s="11"/>
      <c r="K694" s="11"/>
      <c r="L694" s="12"/>
      <c r="M694" s="11"/>
      <c r="N694" s="12"/>
      <c r="O694" s="12"/>
      <c r="P694" s="11"/>
      <c r="Q694" s="11"/>
      <c r="R694" s="15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5">
      <c r="A695" s="10"/>
      <c r="B695" s="11"/>
      <c r="C695" s="11"/>
      <c r="D695" s="11"/>
      <c r="E695" s="11"/>
      <c r="F695" s="12"/>
      <c r="G695" s="12"/>
      <c r="H695" s="11"/>
      <c r="I695" s="11"/>
      <c r="J695" s="11"/>
      <c r="K695" s="11"/>
      <c r="L695" s="12"/>
      <c r="M695" s="11"/>
      <c r="N695" s="12"/>
      <c r="O695" s="12"/>
      <c r="P695" s="11"/>
      <c r="Q695" s="11"/>
      <c r="R695" s="15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5">
      <c r="A696" s="10"/>
      <c r="B696" s="11"/>
      <c r="C696" s="11"/>
      <c r="D696" s="11"/>
      <c r="E696" s="11"/>
      <c r="F696" s="12"/>
      <c r="G696" s="12"/>
      <c r="H696" s="11"/>
      <c r="I696" s="11"/>
      <c r="J696" s="11"/>
      <c r="K696" s="11"/>
      <c r="L696" s="12"/>
      <c r="M696" s="11"/>
      <c r="N696" s="12"/>
      <c r="O696" s="12"/>
      <c r="P696" s="11"/>
      <c r="Q696" s="11"/>
      <c r="R696" s="15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5">
      <c r="A697" s="10"/>
      <c r="B697" s="11"/>
      <c r="C697" s="11"/>
      <c r="D697" s="11"/>
      <c r="E697" s="11"/>
      <c r="F697" s="12"/>
      <c r="G697" s="12"/>
      <c r="H697" s="11"/>
      <c r="I697" s="11"/>
      <c r="J697" s="11"/>
      <c r="K697" s="11"/>
      <c r="L697" s="12"/>
      <c r="M697" s="11"/>
      <c r="N697" s="12"/>
      <c r="O697" s="12"/>
      <c r="P697" s="11"/>
      <c r="Q697" s="11"/>
      <c r="R697" s="15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5">
      <c r="A698" s="10"/>
      <c r="B698" s="11"/>
      <c r="C698" s="11"/>
      <c r="D698" s="11"/>
      <c r="E698" s="11"/>
      <c r="F698" s="12"/>
      <c r="G698" s="12"/>
      <c r="H698" s="11"/>
      <c r="I698" s="11"/>
      <c r="J698" s="11"/>
      <c r="K698" s="11"/>
      <c r="L698" s="12"/>
      <c r="M698" s="11"/>
      <c r="N698" s="12"/>
      <c r="O698" s="12"/>
      <c r="P698" s="11"/>
      <c r="Q698" s="11"/>
      <c r="R698" s="15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5">
      <c r="A699" s="10"/>
      <c r="B699" s="11"/>
      <c r="C699" s="11"/>
      <c r="D699" s="11"/>
      <c r="E699" s="11"/>
      <c r="F699" s="12"/>
      <c r="G699" s="12"/>
      <c r="H699" s="11"/>
      <c r="I699" s="11"/>
      <c r="J699" s="11"/>
      <c r="K699" s="11"/>
      <c r="L699" s="12"/>
      <c r="M699" s="11"/>
      <c r="N699" s="12"/>
      <c r="O699" s="12"/>
      <c r="P699" s="11"/>
      <c r="Q699" s="11"/>
      <c r="R699" s="15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5">
      <c r="A700" s="10"/>
      <c r="B700" s="11"/>
      <c r="C700" s="11"/>
      <c r="D700" s="11"/>
      <c r="E700" s="11"/>
      <c r="F700" s="12"/>
      <c r="G700" s="12"/>
      <c r="H700" s="11"/>
      <c r="I700" s="11"/>
      <c r="J700" s="11"/>
      <c r="K700" s="11"/>
      <c r="L700" s="12"/>
      <c r="M700" s="11"/>
      <c r="N700" s="12"/>
      <c r="O700" s="12"/>
      <c r="P700" s="11"/>
      <c r="Q700" s="11"/>
      <c r="R700" s="15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5">
      <c r="A701" s="10"/>
      <c r="B701" s="11"/>
      <c r="C701" s="11"/>
      <c r="D701" s="11"/>
      <c r="E701" s="11"/>
      <c r="F701" s="12"/>
      <c r="G701" s="12"/>
      <c r="H701" s="11"/>
      <c r="I701" s="11"/>
      <c r="J701" s="11"/>
      <c r="K701" s="11"/>
      <c r="L701" s="12"/>
      <c r="M701" s="11"/>
      <c r="N701" s="12"/>
      <c r="O701" s="12"/>
      <c r="P701" s="11"/>
      <c r="Q701" s="11"/>
      <c r="R701" s="15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5">
      <c r="A702" s="10"/>
      <c r="B702" s="11"/>
      <c r="C702" s="11"/>
      <c r="D702" s="11"/>
      <c r="E702" s="11"/>
      <c r="F702" s="12"/>
      <c r="G702" s="12"/>
      <c r="H702" s="11"/>
      <c r="I702" s="11"/>
      <c r="J702" s="11"/>
      <c r="K702" s="11"/>
      <c r="L702" s="12"/>
      <c r="M702" s="11"/>
      <c r="N702" s="12"/>
      <c r="O702" s="12"/>
      <c r="P702" s="11"/>
      <c r="Q702" s="11"/>
      <c r="R702" s="15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5">
      <c r="A703" s="10"/>
      <c r="B703" s="11"/>
      <c r="C703" s="11"/>
      <c r="D703" s="11"/>
      <c r="E703" s="11"/>
      <c r="F703" s="12"/>
      <c r="G703" s="12"/>
      <c r="H703" s="11"/>
      <c r="I703" s="11"/>
      <c r="J703" s="11"/>
      <c r="K703" s="11"/>
      <c r="L703" s="12"/>
      <c r="M703" s="11"/>
      <c r="N703" s="12"/>
      <c r="O703" s="12"/>
      <c r="P703" s="11"/>
      <c r="Q703" s="11"/>
      <c r="R703" s="15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5">
      <c r="A704" s="10"/>
      <c r="B704" s="11"/>
      <c r="C704" s="11"/>
      <c r="D704" s="11"/>
      <c r="E704" s="11"/>
      <c r="F704" s="12"/>
      <c r="G704" s="12"/>
      <c r="H704" s="11"/>
      <c r="I704" s="11"/>
      <c r="J704" s="11"/>
      <c r="K704" s="11"/>
      <c r="L704" s="12"/>
      <c r="M704" s="11"/>
      <c r="N704" s="12"/>
      <c r="O704" s="12"/>
      <c r="P704" s="11"/>
      <c r="Q704" s="11"/>
      <c r="R704" s="15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5">
      <c r="A705" s="10"/>
      <c r="B705" s="11"/>
      <c r="C705" s="11"/>
      <c r="D705" s="11"/>
      <c r="E705" s="11"/>
      <c r="F705" s="12"/>
      <c r="G705" s="12"/>
      <c r="H705" s="11"/>
      <c r="I705" s="11"/>
      <c r="J705" s="11"/>
      <c r="K705" s="11"/>
      <c r="L705" s="12"/>
      <c r="M705" s="11"/>
      <c r="N705" s="12"/>
      <c r="O705" s="12"/>
      <c r="P705" s="11"/>
      <c r="Q705" s="11"/>
      <c r="R705" s="15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5">
      <c r="A706" s="10"/>
      <c r="B706" s="11"/>
      <c r="C706" s="11"/>
      <c r="D706" s="11"/>
      <c r="E706" s="11"/>
      <c r="F706" s="12"/>
      <c r="G706" s="12"/>
      <c r="H706" s="11"/>
      <c r="I706" s="11"/>
      <c r="J706" s="11"/>
      <c r="K706" s="11"/>
      <c r="L706" s="12"/>
      <c r="M706" s="11"/>
      <c r="N706" s="12"/>
      <c r="O706" s="12"/>
      <c r="P706" s="11"/>
      <c r="Q706" s="11"/>
      <c r="R706" s="15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5">
      <c r="A707" s="10"/>
      <c r="B707" s="11"/>
      <c r="C707" s="11"/>
      <c r="D707" s="11"/>
      <c r="E707" s="11"/>
      <c r="F707" s="12"/>
      <c r="G707" s="12"/>
      <c r="H707" s="11"/>
      <c r="I707" s="11"/>
      <c r="J707" s="11"/>
      <c r="K707" s="11"/>
      <c r="L707" s="12"/>
      <c r="M707" s="11"/>
      <c r="N707" s="12"/>
      <c r="O707" s="12"/>
      <c r="P707" s="11"/>
      <c r="Q707" s="11"/>
      <c r="R707" s="15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5">
      <c r="A708" s="10"/>
      <c r="B708" s="11"/>
      <c r="C708" s="11"/>
      <c r="D708" s="11"/>
      <c r="E708" s="11"/>
      <c r="F708" s="12"/>
      <c r="G708" s="12"/>
      <c r="H708" s="11"/>
      <c r="I708" s="11"/>
      <c r="J708" s="11"/>
      <c r="K708" s="11"/>
      <c r="L708" s="12"/>
      <c r="M708" s="11"/>
      <c r="N708" s="12"/>
      <c r="O708" s="12"/>
      <c r="P708" s="11"/>
      <c r="Q708" s="11"/>
      <c r="R708" s="15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5">
      <c r="A709" s="10"/>
      <c r="B709" s="11"/>
      <c r="C709" s="11"/>
      <c r="D709" s="11"/>
      <c r="E709" s="11"/>
      <c r="F709" s="12"/>
      <c r="G709" s="12"/>
      <c r="H709" s="11"/>
      <c r="I709" s="11"/>
      <c r="J709" s="11"/>
      <c r="K709" s="11"/>
      <c r="L709" s="12"/>
      <c r="M709" s="11"/>
      <c r="N709" s="12"/>
      <c r="O709" s="12"/>
      <c r="P709" s="11"/>
      <c r="Q709" s="11"/>
      <c r="R709" s="15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5">
      <c r="A710" s="10"/>
      <c r="B710" s="11"/>
      <c r="C710" s="11"/>
      <c r="D710" s="11"/>
      <c r="E710" s="11"/>
      <c r="F710" s="12"/>
      <c r="G710" s="12"/>
      <c r="H710" s="11"/>
      <c r="I710" s="11"/>
      <c r="J710" s="11"/>
      <c r="K710" s="11"/>
      <c r="L710" s="12"/>
      <c r="M710" s="11"/>
      <c r="N710" s="12"/>
      <c r="O710" s="12"/>
      <c r="P710" s="11"/>
      <c r="Q710" s="11"/>
      <c r="R710" s="15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5">
      <c r="A711" s="10"/>
      <c r="B711" s="11"/>
      <c r="C711" s="11"/>
      <c r="D711" s="11"/>
      <c r="E711" s="11"/>
      <c r="F711" s="12"/>
      <c r="G711" s="12"/>
      <c r="H711" s="11"/>
      <c r="I711" s="11"/>
      <c r="J711" s="11"/>
      <c r="K711" s="11"/>
      <c r="L711" s="12"/>
      <c r="M711" s="11"/>
      <c r="N711" s="12"/>
      <c r="O711" s="12"/>
      <c r="P711" s="11"/>
      <c r="Q711" s="11"/>
      <c r="R711" s="15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5">
      <c r="A712" s="10"/>
      <c r="B712" s="11"/>
      <c r="C712" s="11"/>
      <c r="D712" s="11"/>
      <c r="E712" s="11"/>
      <c r="F712" s="12"/>
      <c r="G712" s="12"/>
      <c r="H712" s="11"/>
      <c r="I712" s="11"/>
      <c r="J712" s="11"/>
      <c r="K712" s="11"/>
      <c r="L712" s="12"/>
      <c r="M712" s="11"/>
      <c r="N712" s="12"/>
      <c r="O712" s="12"/>
      <c r="P712" s="11"/>
      <c r="Q712" s="11"/>
      <c r="R712" s="15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5">
      <c r="A713" s="10"/>
      <c r="B713" s="11"/>
      <c r="C713" s="11"/>
      <c r="D713" s="11"/>
      <c r="E713" s="11"/>
      <c r="F713" s="12"/>
      <c r="G713" s="12"/>
      <c r="H713" s="11"/>
      <c r="I713" s="11"/>
      <c r="J713" s="11"/>
      <c r="K713" s="11"/>
      <c r="L713" s="12"/>
      <c r="M713" s="11"/>
      <c r="N713" s="12"/>
      <c r="O713" s="12"/>
      <c r="P713" s="11"/>
      <c r="Q713" s="11"/>
      <c r="R713" s="15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5">
      <c r="A714" s="10"/>
      <c r="B714" s="11"/>
      <c r="C714" s="11"/>
      <c r="D714" s="11"/>
      <c r="E714" s="11"/>
      <c r="F714" s="12"/>
      <c r="G714" s="12"/>
      <c r="H714" s="11"/>
      <c r="I714" s="11"/>
      <c r="J714" s="11"/>
      <c r="K714" s="11"/>
      <c r="L714" s="12"/>
      <c r="M714" s="11"/>
      <c r="N714" s="12"/>
      <c r="O714" s="12"/>
      <c r="P714" s="11"/>
      <c r="Q714" s="11"/>
      <c r="R714" s="15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5">
      <c r="A715" s="10"/>
      <c r="B715" s="11"/>
      <c r="C715" s="11"/>
      <c r="D715" s="11"/>
      <c r="E715" s="11"/>
      <c r="F715" s="12"/>
      <c r="G715" s="12"/>
      <c r="H715" s="11"/>
      <c r="I715" s="11"/>
      <c r="J715" s="11"/>
      <c r="K715" s="11"/>
      <c r="L715" s="12"/>
      <c r="M715" s="11"/>
      <c r="N715" s="12"/>
      <c r="O715" s="12"/>
      <c r="P715" s="11"/>
      <c r="Q715" s="11"/>
      <c r="R715" s="15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5">
      <c r="A716" s="10"/>
      <c r="B716" s="11"/>
      <c r="C716" s="11"/>
      <c r="D716" s="11"/>
      <c r="E716" s="11"/>
      <c r="F716" s="12"/>
      <c r="G716" s="12"/>
      <c r="H716" s="11"/>
      <c r="I716" s="11"/>
      <c r="J716" s="11"/>
      <c r="K716" s="11"/>
      <c r="L716" s="12"/>
      <c r="M716" s="11"/>
      <c r="N716" s="12"/>
      <c r="O716" s="12"/>
      <c r="P716" s="11"/>
      <c r="Q716" s="11"/>
      <c r="R716" s="15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5">
      <c r="A717" s="10"/>
      <c r="B717" s="11"/>
      <c r="C717" s="11"/>
      <c r="D717" s="11"/>
      <c r="E717" s="11"/>
      <c r="F717" s="12"/>
      <c r="G717" s="12"/>
      <c r="H717" s="11"/>
      <c r="I717" s="11"/>
      <c r="J717" s="11"/>
      <c r="K717" s="11"/>
      <c r="L717" s="12"/>
      <c r="M717" s="11"/>
      <c r="N717" s="12"/>
      <c r="O717" s="12"/>
      <c r="P717" s="11"/>
      <c r="Q717" s="11"/>
      <c r="R717" s="15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5">
      <c r="A718" s="10"/>
      <c r="B718" s="11"/>
      <c r="C718" s="11"/>
      <c r="D718" s="11"/>
      <c r="E718" s="11"/>
      <c r="F718" s="12"/>
      <c r="G718" s="12"/>
      <c r="H718" s="11"/>
      <c r="I718" s="11"/>
      <c r="J718" s="11"/>
      <c r="K718" s="11"/>
      <c r="L718" s="12"/>
      <c r="M718" s="11"/>
      <c r="N718" s="12"/>
      <c r="O718" s="12"/>
      <c r="P718" s="11"/>
      <c r="Q718" s="11"/>
      <c r="R718" s="15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5">
      <c r="A719" s="10"/>
      <c r="B719" s="11"/>
      <c r="C719" s="11"/>
      <c r="D719" s="11"/>
      <c r="E719" s="11"/>
      <c r="F719" s="12"/>
      <c r="G719" s="12"/>
      <c r="H719" s="11"/>
      <c r="I719" s="11"/>
      <c r="J719" s="11"/>
      <c r="K719" s="11"/>
      <c r="L719" s="12"/>
      <c r="M719" s="11"/>
      <c r="N719" s="12"/>
      <c r="O719" s="12"/>
      <c r="P719" s="11"/>
      <c r="Q719" s="11"/>
      <c r="R719" s="15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5">
      <c r="A720" s="10"/>
      <c r="B720" s="11"/>
      <c r="C720" s="11"/>
      <c r="D720" s="11"/>
      <c r="E720" s="11"/>
      <c r="F720" s="12"/>
      <c r="G720" s="12"/>
      <c r="H720" s="11"/>
      <c r="I720" s="11"/>
      <c r="J720" s="11"/>
      <c r="K720" s="11"/>
      <c r="L720" s="12"/>
      <c r="M720" s="11"/>
      <c r="N720" s="12"/>
      <c r="O720" s="12"/>
      <c r="P720" s="11"/>
      <c r="Q720" s="11"/>
      <c r="R720" s="15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5">
      <c r="A721" s="10"/>
      <c r="B721" s="11"/>
      <c r="C721" s="11"/>
      <c r="D721" s="11"/>
      <c r="E721" s="11"/>
      <c r="F721" s="12"/>
      <c r="G721" s="12"/>
      <c r="H721" s="11"/>
      <c r="I721" s="11"/>
      <c r="J721" s="11"/>
      <c r="K721" s="11"/>
      <c r="L721" s="12"/>
      <c r="M721" s="11"/>
      <c r="N721" s="12"/>
      <c r="O721" s="12"/>
      <c r="P721" s="11"/>
      <c r="Q721" s="11"/>
      <c r="R721" s="15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5">
      <c r="A722" s="10"/>
      <c r="B722" s="11"/>
      <c r="C722" s="11"/>
      <c r="D722" s="11"/>
      <c r="E722" s="11"/>
      <c r="F722" s="12"/>
      <c r="G722" s="12"/>
      <c r="H722" s="11"/>
      <c r="I722" s="11"/>
      <c r="J722" s="11"/>
      <c r="K722" s="11"/>
      <c r="L722" s="12"/>
      <c r="M722" s="11"/>
      <c r="N722" s="12"/>
      <c r="O722" s="12"/>
      <c r="P722" s="11"/>
      <c r="Q722" s="11"/>
      <c r="R722" s="15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5">
      <c r="A723" s="10"/>
      <c r="B723" s="11"/>
      <c r="C723" s="11"/>
      <c r="D723" s="11"/>
      <c r="E723" s="11"/>
      <c r="F723" s="12"/>
      <c r="G723" s="12"/>
      <c r="H723" s="11"/>
      <c r="I723" s="11"/>
      <c r="J723" s="11"/>
      <c r="K723" s="11"/>
      <c r="L723" s="12"/>
      <c r="M723" s="11"/>
      <c r="N723" s="12"/>
      <c r="O723" s="12"/>
      <c r="P723" s="11"/>
      <c r="Q723" s="11"/>
      <c r="R723" s="15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5">
      <c r="A724" s="10"/>
      <c r="B724" s="11"/>
      <c r="C724" s="11"/>
      <c r="D724" s="11"/>
      <c r="E724" s="11"/>
      <c r="F724" s="12"/>
      <c r="G724" s="12"/>
      <c r="H724" s="11"/>
      <c r="I724" s="11"/>
      <c r="J724" s="11"/>
      <c r="K724" s="11"/>
      <c r="L724" s="12"/>
      <c r="M724" s="11"/>
      <c r="N724" s="12"/>
      <c r="O724" s="12"/>
      <c r="P724" s="11"/>
      <c r="Q724" s="11"/>
      <c r="R724" s="15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5">
      <c r="A725" s="10"/>
      <c r="B725" s="11"/>
      <c r="C725" s="11"/>
      <c r="D725" s="11"/>
      <c r="E725" s="11"/>
      <c r="F725" s="12"/>
      <c r="G725" s="12"/>
      <c r="H725" s="11"/>
      <c r="I725" s="11"/>
      <c r="J725" s="11"/>
      <c r="K725" s="11"/>
      <c r="L725" s="12"/>
      <c r="M725" s="11"/>
      <c r="N725" s="12"/>
      <c r="O725" s="12"/>
      <c r="P725" s="11"/>
      <c r="Q725" s="11"/>
      <c r="R725" s="15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5">
      <c r="A726" s="10"/>
      <c r="B726" s="11"/>
      <c r="C726" s="11"/>
      <c r="D726" s="11"/>
      <c r="E726" s="11"/>
      <c r="F726" s="12"/>
      <c r="G726" s="12"/>
      <c r="H726" s="11"/>
      <c r="I726" s="11"/>
      <c r="J726" s="11"/>
      <c r="K726" s="11"/>
      <c r="L726" s="12"/>
      <c r="M726" s="11"/>
      <c r="N726" s="12"/>
      <c r="O726" s="12"/>
      <c r="P726" s="11"/>
      <c r="Q726" s="11"/>
      <c r="R726" s="15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5">
      <c r="A727" s="10"/>
      <c r="B727" s="11"/>
      <c r="C727" s="11"/>
      <c r="D727" s="11"/>
      <c r="E727" s="11"/>
      <c r="F727" s="12"/>
      <c r="G727" s="12"/>
      <c r="H727" s="11"/>
      <c r="I727" s="11"/>
      <c r="J727" s="11"/>
      <c r="K727" s="11"/>
      <c r="L727" s="12"/>
      <c r="M727" s="11"/>
      <c r="N727" s="12"/>
      <c r="O727" s="12"/>
      <c r="P727" s="11"/>
      <c r="Q727" s="11"/>
      <c r="R727" s="15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5">
      <c r="A728" s="10"/>
      <c r="B728" s="11"/>
      <c r="C728" s="11"/>
      <c r="D728" s="11"/>
      <c r="E728" s="11"/>
      <c r="F728" s="12"/>
      <c r="G728" s="12"/>
      <c r="H728" s="11"/>
      <c r="I728" s="11"/>
      <c r="J728" s="11"/>
      <c r="K728" s="11"/>
      <c r="L728" s="12"/>
      <c r="M728" s="11"/>
      <c r="N728" s="12"/>
      <c r="O728" s="12"/>
      <c r="P728" s="11"/>
      <c r="Q728" s="11"/>
      <c r="R728" s="15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5">
      <c r="A729" s="10"/>
      <c r="B729" s="11"/>
      <c r="C729" s="11"/>
      <c r="D729" s="11"/>
      <c r="E729" s="11"/>
      <c r="F729" s="12"/>
      <c r="G729" s="12"/>
      <c r="H729" s="11"/>
      <c r="I729" s="11"/>
      <c r="J729" s="11"/>
      <c r="K729" s="11"/>
      <c r="L729" s="12"/>
      <c r="M729" s="11"/>
      <c r="N729" s="12"/>
      <c r="O729" s="12"/>
      <c r="P729" s="11"/>
      <c r="Q729" s="11"/>
      <c r="R729" s="15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5">
      <c r="A730" s="10"/>
      <c r="B730" s="11"/>
      <c r="C730" s="11"/>
      <c r="D730" s="11"/>
      <c r="E730" s="11"/>
      <c r="F730" s="12"/>
      <c r="G730" s="12"/>
      <c r="H730" s="11"/>
      <c r="I730" s="11"/>
      <c r="J730" s="11"/>
      <c r="K730" s="11"/>
      <c r="L730" s="12"/>
      <c r="M730" s="11"/>
      <c r="N730" s="12"/>
      <c r="O730" s="12"/>
      <c r="P730" s="11"/>
      <c r="Q730" s="11"/>
      <c r="R730" s="15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5">
      <c r="A731" s="10"/>
      <c r="B731" s="11"/>
      <c r="C731" s="11"/>
      <c r="D731" s="11"/>
      <c r="E731" s="11"/>
      <c r="F731" s="12"/>
      <c r="G731" s="12"/>
      <c r="H731" s="11"/>
      <c r="I731" s="11"/>
      <c r="J731" s="11"/>
      <c r="K731" s="11"/>
      <c r="L731" s="12"/>
      <c r="M731" s="11"/>
      <c r="N731" s="12"/>
      <c r="O731" s="12"/>
      <c r="P731" s="11"/>
      <c r="Q731" s="11"/>
      <c r="R731" s="15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5">
      <c r="A732" s="10"/>
      <c r="B732" s="11"/>
      <c r="C732" s="11"/>
      <c r="D732" s="11"/>
      <c r="E732" s="11"/>
      <c r="F732" s="12"/>
      <c r="G732" s="12"/>
      <c r="H732" s="11"/>
      <c r="I732" s="11"/>
      <c r="J732" s="11"/>
      <c r="K732" s="11"/>
      <c r="L732" s="12"/>
      <c r="M732" s="11"/>
      <c r="N732" s="12"/>
      <c r="O732" s="12"/>
      <c r="P732" s="11"/>
      <c r="Q732" s="11"/>
      <c r="R732" s="15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5">
      <c r="A733" s="10"/>
      <c r="B733" s="11"/>
      <c r="C733" s="11"/>
      <c r="D733" s="11"/>
      <c r="E733" s="11"/>
      <c r="F733" s="12"/>
      <c r="G733" s="12"/>
      <c r="H733" s="11"/>
      <c r="I733" s="11"/>
      <c r="J733" s="11"/>
      <c r="K733" s="11"/>
      <c r="L733" s="12"/>
      <c r="M733" s="11"/>
      <c r="N733" s="12"/>
      <c r="O733" s="12"/>
      <c r="P733" s="11"/>
      <c r="Q733" s="11"/>
      <c r="R733" s="15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5">
      <c r="A734" s="10"/>
      <c r="B734" s="11"/>
      <c r="C734" s="11"/>
      <c r="D734" s="11"/>
      <c r="E734" s="11"/>
      <c r="F734" s="12"/>
      <c r="G734" s="12"/>
      <c r="H734" s="11"/>
      <c r="I734" s="11"/>
      <c r="J734" s="11"/>
      <c r="K734" s="11"/>
      <c r="L734" s="12"/>
      <c r="M734" s="11"/>
      <c r="N734" s="12"/>
      <c r="O734" s="12"/>
      <c r="P734" s="11"/>
      <c r="Q734" s="11"/>
      <c r="R734" s="15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5">
      <c r="A735" s="10"/>
      <c r="B735" s="11"/>
      <c r="C735" s="11"/>
      <c r="D735" s="11"/>
      <c r="E735" s="11"/>
      <c r="F735" s="12"/>
      <c r="G735" s="12"/>
      <c r="H735" s="11"/>
      <c r="I735" s="11"/>
      <c r="J735" s="11"/>
      <c r="K735" s="11"/>
      <c r="L735" s="12"/>
      <c r="M735" s="11"/>
      <c r="N735" s="12"/>
      <c r="O735" s="12"/>
      <c r="P735" s="11"/>
      <c r="Q735" s="11"/>
      <c r="R735" s="15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5">
      <c r="A736" s="10"/>
      <c r="B736" s="11"/>
      <c r="C736" s="11"/>
      <c r="D736" s="11"/>
      <c r="E736" s="11"/>
      <c r="F736" s="12"/>
      <c r="G736" s="12"/>
      <c r="H736" s="11"/>
      <c r="I736" s="11"/>
      <c r="J736" s="11"/>
      <c r="K736" s="11"/>
      <c r="L736" s="12"/>
      <c r="M736" s="11"/>
      <c r="N736" s="12"/>
      <c r="O736" s="12"/>
      <c r="P736" s="11"/>
      <c r="Q736" s="11"/>
      <c r="R736" s="15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5">
      <c r="A737" s="10"/>
      <c r="B737" s="11"/>
      <c r="C737" s="11"/>
      <c r="D737" s="11"/>
      <c r="E737" s="11"/>
      <c r="F737" s="12"/>
      <c r="G737" s="12"/>
      <c r="H737" s="11"/>
      <c r="I737" s="11"/>
      <c r="J737" s="11"/>
      <c r="K737" s="11"/>
      <c r="L737" s="12"/>
      <c r="M737" s="11"/>
      <c r="N737" s="12"/>
      <c r="O737" s="12"/>
      <c r="P737" s="11"/>
      <c r="Q737" s="11"/>
      <c r="R737" s="15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5">
      <c r="A738" s="10"/>
      <c r="B738" s="11"/>
      <c r="C738" s="11"/>
      <c r="D738" s="11"/>
      <c r="E738" s="11"/>
      <c r="F738" s="12"/>
      <c r="G738" s="12"/>
      <c r="H738" s="11"/>
      <c r="I738" s="11"/>
      <c r="J738" s="11"/>
      <c r="K738" s="11"/>
      <c r="L738" s="12"/>
      <c r="M738" s="11"/>
      <c r="N738" s="12"/>
      <c r="O738" s="12"/>
      <c r="P738" s="11"/>
      <c r="Q738" s="11"/>
      <c r="R738" s="15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5">
      <c r="A739" s="10"/>
      <c r="B739" s="11"/>
      <c r="C739" s="11"/>
      <c r="D739" s="11"/>
      <c r="E739" s="11"/>
      <c r="F739" s="12"/>
      <c r="G739" s="12"/>
      <c r="H739" s="11"/>
      <c r="I739" s="11"/>
      <c r="J739" s="11"/>
      <c r="K739" s="11"/>
      <c r="L739" s="12"/>
      <c r="M739" s="11"/>
      <c r="N739" s="12"/>
      <c r="O739" s="12"/>
      <c r="P739" s="11"/>
      <c r="Q739" s="11"/>
      <c r="R739" s="15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5">
      <c r="A740" s="10"/>
      <c r="B740" s="11"/>
      <c r="C740" s="11"/>
      <c r="D740" s="11"/>
      <c r="E740" s="11"/>
      <c r="F740" s="12"/>
      <c r="G740" s="12"/>
      <c r="H740" s="11"/>
      <c r="I740" s="11"/>
      <c r="J740" s="11"/>
      <c r="K740" s="11"/>
      <c r="L740" s="12"/>
      <c r="M740" s="11"/>
      <c r="N740" s="12"/>
      <c r="O740" s="12"/>
      <c r="P740" s="11"/>
      <c r="Q740" s="11"/>
      <c r="R740" s="15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5">
      <c r="A741" s="10"/>
      <c r="B741" s="11"/>
      <c r="C741" s="11"/>
      <c r="D741" s="11"/>
      <c r="E741" s="11"/>
      <c r="F741" s="12"/>
      <c r="G741" s="12"/>
      <c r="H741" s="11"/>
      <c r="I741" s="11"/>
      <c r="J741" s="11"/>
      <c r="K741" s="11"/>
      <c r="L741" s="12"/>
      <c r="M741" s="11"/>
      <c r="N741" s="12"/>
      <c r="O741" s="12"/>
      <c r="P741" s="11"/>
      <c r="Q741" s="11"/>
      <c r="R741" s="15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5">
      <c r="A742" s="10"/>
      <c r="B742" s="11"/>
      <c r="C742" s="11"/>
      <c r="D742" s="11"/>
      <c r="E742" s="11"/>
      <c r="F742" s="12"/>
      <c r="G742" s="12"/>
      <c r="H742" s="11"/>
      <c r="I742" s="11"/>
      <c r="J742" s="11"/>
      <c r="K742" s="11"/>
      <c r="L742" s="12"/>
      <c r="M742" s="11"/>
      <c r="N742" s="12"/>
      <c r="O742" s="12"/>
      <c r="P742" s="11"/>
      <c r="Q742" s="11"/>
      <c r="R742" s="15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5">
      <c r="A743" s="10"/>
      <c r="B743" s="11"/>
      <c r="C743" s="11"/>
      <c r="D743" s="11"/>
      <c r="E743" s="11"/>
      <c r="F743" s="12"/>
      <c r="G743" s="12"/>
      <c r="H743" s="11"/>
      <c r="I743" s="11"/>
      <c r="J743" s="11"/>
      <c r="K743" s="11"/>
      <c r="L743" s="12"/>
      <c r="M743" s="11"/>
      <c r="N743" s="12"/>
      <c r="O743" s="12"/>
      <c r="P743" s="11"/>
      <c r="Q743" s="11"/>
      <c r="R743" s="15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5">
      <c r="A744" s="10"/>
      <c r="B744" s="11"/>
      <c r="C744" s="11"/>
      <c r="D744" s="11"/>
      <c r="E744" s="11"/>
      <c r="F744" s="12"/>
      <c r="G744" s="12"/>
      <c r="H744" s="11"/>
      <c r="I744" s="11"/>
      <c r="J744" s="11"/>
      <c r="K744" s="11"/>
      <c r="L744" s="12"/>
      <c r="M744" s="11"/>
      <c r="N744" s="12"/>
      <c r="O744" s="12"/>
      <c r="P744" s="11"/>
      <c r="Q744" s="11"/>
      <c r="R744" s="15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5">
      <c r="A745" s="10"/>
      <c r="B745" s="11"/>
      <c r="C745" s="11"/>
      <c r="D745" s="11"/>
      <c r="E745" s="11"/>
      <c r="F745" s="12"/>
      <c r="G745" s="12"/>
      <c r="H745" s="11"/>
      <c r="I745" s="11"/>
      <c r="J745" s="11"/>
      <c r="K745" s="11"/>
      <c r="L745" s="12"/>
      <c r="M745" s="11"/>
      <c r="N745" s="12"/>
      <c r="O745" s="12"/>
      <c r="P745" s="11"/>
      <c r="Q745" s="11"/>
      <c r="R745" s="15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5">
      <c r="A746" s="10"/>
      <c r="B746" s="11"/>
      <c r="C746" s="11"/>
      <c r="D746" s="11"/>
      <c r="E746" s="11"/>
      <c r="F746" s="12"/>
      <c r="G746" s="12"/>
      <c r="H746" s="11"/>
      <c r="I746" s="11"/>
      <c r="J746" s="11"/>
      <c r="K746" s="11"/>
      <c r="L746" s="12"/>
      <c r="M746" s="11"/>
      <c r="N746" s="12"/>
      <c r="O746" s="12"/>
      <c r="P746" s="11"/>
      <c r="Q746" s="11"/>
      <c r="R746" s="15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5">
      <c r="A747" s="10"/>
      <c r="B747" s="11"/>
      <c r="C747" s="11"/>
      <c r="D747" s="11"/>
      <c r="E747" s="11"/>
      <c r="F747" s="12"/>
      <c r="G747" s="12"/>
      <c r="H747" s="11"/>
      <c r="I747" s="11"/>
      <c r="J747" s="11"/>
      <c r="K747" s="11"/>
      <c r="L747" s="12"/>
      <c r="M747" s="11"/>
      <c r="N747" s="12"/>
      <c r="O747" s="12"/>
      <c r="P747" s="11"/>
      <c r="Q747" s="11"/>
      <c r="R747" s="15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5">
      <c r="A748" s="10"/>
      <c r="B748" s="11"/>
      <c r="C748" s="11"/>
      <c r="D748" s="11"/>
      <c r="E748" s="11"/>
      <c r="F748" s="12"/>
      <c r="G748" s="12"/>
      <c r="H748" s="11"/>
      <c r="I748" s="11"/>
      <c r="J748" s="11"/>
      <c r="K748" s="11"/>
      <c r="L748" s="12"/>
      <c r="M748" s="11"/>
      <c r="N748" s="12"/>
      <c r="O748" s="12"/>
      <c r="P748" s="11"/>
      <c r="Q748" s="11"/>
      <c r="R748" s="15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5">
      <c r="A749" s="10"/>
      <c r="B749" s="11"/>
      <c r="C749" s="11"/>
      <c r="D749" s="11"/>
      <c r="E749" s="11"/>
      <c r="F749" s="12"/>
      <c r="G749" s="12"/>
      <c r="H749" s="11"/>
      <c r="I749" s="11"/>
      <c r="J749" s="11"/>
      <c r="K749" s="11"/>
      <c r="L749" s="12"/>
      <c r="M749" s="11"/>
      <c r="N749" s="12"/>
      <c r="O749" s="12"/>
      <c r="P749" s="11"/>
      <c r="Q749" s="11"/>
      <c r="R749" s="15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5">
      <c r="A750" s="10"/>
      <c r="B750" s="11"/>
      <c r="C750" s="11"/>
      <c r="D750" s="11"/>
      <c r="E750" s="11"/>
      <c r="F750" s="12"/>
      <c r="G750" s="12"/>
      <c r="H750" s="11"/>
      <c r="I750" s="11"/>
      <c r="J750" s="11"/>
      <c r="K750" s="11"/>
      <c r="L750" s="12"/>
      <c r="M750" s="11"/>
      <c r="N750" s="12"/>
      <c r="O750" s="12"/>
      <c r="P750" s="11"/>
      <c r="Q750" s="11"/>
      <c r="R750" s="15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5">
      <c r="A751" s="10"/>
      <c r="B751" s="11"/>
      <c r="C751" s="11"/>
      <c r="D751" s="11"/>
      <c r="E751" s="11"/>
      <c r="F751" s="12"/>
      <c r="G751" s="12"/>
      <c r="H751" s="11"/>
      <c r="I751" s="11"/>
      <c r="J751" s="11"/>
      <c r="K751" s="11"/>
      <c r="L751" s="12"/>
      <c r="M751" s="11"/>
      <c r="N751" s="12"/>
      <c r="O751" s="12"/>
      <c r="P751" s="11"/>
      <c r="Q751" s="11"/>
      <c r="R751" s="15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5">
      <c r="A752" s="10"/>
      <c r="B752" s="11"/>
      <c r="C752" s="11"/>
      <c r="D752" s="11"/>
      <c r="E752" s="11"/>
      <c r="F752" s="12"/>
      <c r="G752" s="12"/>
      <c r="H752" s="11"/>
      <c r="I752" s="11"/>
      <c r="J752" s="11"/>
      <c r="K752" s="11"/>
      <c r="L752" s="12"/>
      <c r="M752" s="11"/>
      <c r="N752" s="12"/>
      <c r="O752" s="12"/>
      <c r="P752" s="11"/>
      <c r="Q752" s="11"/>
      <c r="R752" s="15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5">
      <c r="A753" s="10"/>
      <c r="B753" s="11"/>
      <c r="C753" s="11"/>
      <c r="D753" s="11"/>
      <c r="E753" s="11"/>
      <c r="F753" s="12"/>
      <c r="G753" s="12"/>
      <c r="H753" s="11"/>
      <c r="I753" s="11"/>
      <c r="J753" s="11"/>
      <c r="K753" s="11"/>
      <c r="L753" s="12"/>
      <c r="M753" s="11"/>
      <c r="N753" s="12"/>
      <c r="O753" s="12"/>
      <c r="P753" s="11"/>
      <c r="Q753" s="11"/>
      <c r="R753" s="15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5">
      <c r="A754" s="10"/>
      <c r="B754" s="11"/>
      <c r="C754" s="11"/>
      <c r="D754" s="11"/>
      <c r="E754" s="11"/>
      <c r="F754" s="12"/>
      <c r="G754" s="12"/>
      <c r="H754" s="11"/>
      <c r="I754" s="11"/>
      <c r="J754" s="11"/>
      <c r="K754" s="11"/>
      <c r="L754" s="12"/>
      <c r="M754" s="11"/>
      <c r="N754" s="12"/>
      <c r="O754" s="12"/>
      <c r="P754" s="11"/>
      <c r="Q754" s="11"/>
      <c r="R754" s="15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5">
      <c r="A755" s="10"/>
      <c r="B755" s="11"/>
      <c r="C755" s="11"/>
      <c r="D755" s="11"/>
      <c r="E755" s="11"/>
      <c r="F755" s="12"/>
      <c r="G755" s="12"/>
      <c r="H755" s="11"/>
      <c r="I755" s="11"/>
      <c r="J755" s="11"/>
      <c r="K755" s="11"/>
      <c r="L755" s="12"/>
      <c r="M755" s="11"/>
      <c r="N755" s="12"/>
      <c r="O755" s="12"/>
      <c r="P755" s="11"/>
      <c r="Q755" s="11"/>
      <c r="R755" s="15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5">
      <c r="A756" s="10"/>
      <c r="B756" s="11"/>
      <c r="C756" s="11"/>
      <c r="D756" s="11"/>
      <c r="E756" s="11"/>
      <c r="F756" s="12"/>
      <c r="G756" s="12"/>
      <c r="H756" s="11"/>
      <c r="I756" s="11"/>
      <c r="J756" s="11"/>
      <c r="K756" s="11"/>
      <c r="L756" s="12"/>
      <c r="M756" s="11"/>
      <c r="N756" s="12"/>
      <c r="O756" s="12"/>
      <c r="P756" s="11"/>
      <c r="Q756" s="11"/>
      <c r="R756" s="15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5">
      <c r="A757" s="10"/>
      <c r="B757" s="11"/>
      <c r="C757" s="11"/>
      <c r="D757" s="11"/>
      <c r="E757" s="11"/>
      <c r="F757" s="12"/>
      <c r="G757" s="12"/>
      <c r="H757" s="11"/>
      <c r="I757" s="11"/>
      <c r="J757" s="11"/>
      <c r="K757" s="11"/>
      <c r="L757" s="12"/>
      <c r="M757" s="11"/>
      <c r="N757" s="12"/>
      <c r="O757" s="12"/>
      <c r="P757" s="11"/>
      <c r="Q757" s="11"/>
      <c r="R757" s="15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5">
      <c r="A758" s="10"/>
      <c r="B758" s="11"/>
      <c r="C758" s="11"/>
      <c r="D758" s="11"/>
      <c r="E758" s="11"/>
      <c r="F758" s="12"/>
      <c r="G758" s="12"/>
      <c r="H758" s="11"/>
      <c r="I758" s="11"/>
      <c r="J758" s="11"/>
      <c r="K758" s="11"/>
      <c r="L758" s="12"/>
      <c r="M758" s="11"/>
      <c r="N758" s="12"/>
      <c r="O758" s="12"/>
      <c r="P758" s="11"/>
      <c r="Q758" s="11"/>
      <c r="R758" s="15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5">
      <c r="A759" s="10"/>
      <c r="B759" s="11"/>
      <c r="C759" s="11"/>
      <c r="D759" s="11"/>
      <c r="E759" s="11"/>
      <c r="F759" s="12"/>
      <c r="G759" s="12"/>
      <c r="H759" s="11"/>
      <c r="I759" s="11"/>
      <c r="J759" s="11"/>
      <c r="K759" s="11"/>
      <c r="L759" s="12"/>
      <c r="M759" s="11"/>
      <c r="N759" s="12"/>
      <c r="O759" s="12"/>
      <c r="P759" s="11"/>
      <c r="Q759" s="11"/>
      <c r="R759" s="15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5">
      <c r="A760" s="10"/>
      <c r="B760" s="11"/>
      <c r="C760" s="11"/>
      <c r="D760" s="11"/>
      <c r="E760" s="11"/>
      <c r="F760" s="12"/>
      <c r="G760" s="12"/>
      <c r="H760" s="11"/>
      <c r="I760" s="11"/>
      <c r="J760" s="11"/>
      <c r="K760" s="11"/>
      <c r="L760" s="12"/>
      <c r="M760" s="11"/>
      <c r="N760" s="12"/>
      <c r="O760" s="12"/>
      <c r="P760" s="11"/>
      <c r="Q760" s="11"/>
      <c r="R760" s="15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5">
      <c r="A761" s="10"/>
      <c r="B761" s="11"/>
      <c r="C761" s="11"/>
      <c r="D761" s="11"/>
      <c r="E761" s="11"/>
      <c r="F761" s="12"/>
      <c r="G761" s="12"/>
      <c r="H761" s="11"/>
      <c r="I761" s="11"/>
      <c r="J761" s="11"/>
      <c r="K761" s="11"/>
      <c r="L761" s="12"/>
      <c r="M761" s="11"/>
      <c r="N761" s="12"/>
      <c r="O761" s="12"/>
      <c r="P761" s="11"/>
      <c r="Q761" s="11"/>
      <c r="R761" s="15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5">
      <c r="A762" s="10"/>
      <c r="B762" s="11"/>
      <c r="C762" s="11"/>
      <c r="D762" s="11"/>
      <c r="E762" s="11"/>
      <c r="F762" s="12"/>
      <c r="G762" s="12"/>
      <c r="H762" s="11"/>
      <c r="I762" s="11"/>
      <c r="J762" s="11"/>
      <c r="K762" s="11"/>
      <c r="L762" s="12"/>
      <c r="M762" s="11"/>
      <c r="N762" s="12"/>
      <c r="O762" s="12"/>
      <c r="P762" s="11"/>
      <c r="Q762" s="11"/>
      <c r="R762" s="15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5">
      <c r="A763" s="10"/>
      <c r="B763" s="11"/>
      <c r="C763" s="11"/>
      <c r="D763" s="11"/>
      <c r="E763" s="11"/>
      <c r="F763" s="12"/>
      <c r="G763" s="12"/>
      <c r="H763" s="11"/>
      <c r="I763" s="11"/>
      <c r="J763" s="11"/>
      <c r="K763" s="11"/>
      <c r="L763" s="12"/>
      <c r="M763" s="11"/>
      <c r="N763" s="12"/>
      <c r="O763" s="12"/>
      <c r="P763" s="11"/>
      <c r="Q763" s="11"/>
      <c r="R763" s="15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5">
      <c r="A764" s="10"/>
      <c r="B764" s="11"/>
      <c r="C764" s="11"/>
      <c r="D764" s="11"/>
      <c r="E764" s="11"/>
      <c r="F764" s="12"/>
      <c r="G764" s="12"/>
      <c r="H764" s="11"/>
      <c r="I764" s="11"/>
      <c r="J764" s="11"/>
      <c r="K764" s="11"/>
      <c r="L764" s="12"/>
      <c r="M764" s="11"/>
      <c r="N764" s="12"/>
      <c r="O764" s="12"/>
      <c r="P764" s="11"/>
      <c r="Q764" s="11"/>
      <c r="R764" s="15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5">
      <c r="A765" s="10"/>
      <c r="B765" s="11"/>
      <c r="C765" s="11"/>
      <c r="D765" s="11"/>
      <c r="E765" s="11"/>
      <c r="F765" s="12"/>
      <c r="G765" s="12"/>
      <c r="H765" s="11"/>
      <c r="I765" s="11"/>
      <c r="J765" s="11"/>
      <c r="K765" s="11"/>
      <c r="L765" s="12"/>
      <c r="M765" s="11"/>
      <c r="N765" s="12"/>
      <c r="O765" s="12"/>
      <c r="P765" s="11"/>
      <c r="Q765" s="11"/>
      <c r="R765" s="15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5">
      <c r="A766" s="10"/>
      <c r="B766" s="11"/>
      <c r="C766" s="11"/>
      <c r="D766" s="11"/>
      <c r="E766" s="11"/>
      <c r="F766" s="12"/>
      <c r="G766" s="12"/>
      <c r="H766" s="11"/>
      <c r="I766" s="11"/>
      <c r="J766" s="11"/>
      <c r="K766" s="11"/>
      <c r="L766" s="12"/>
      <c r="M766" s="11"/>
      <c r="N766" s="12"/>
      <c r="O766" s="12"/>
      <c r="P766" s="11"/>
      <c r="Q766" s="11"/>
      <c r="R766" s="15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5">
      <c r="A767" s="10"/>
      <c r="B767" s="11"/>
      <c r="C767" s="11"/>
      <c r="D767" s="11"/>
      <c r="E767" s="11"/>
      <c r="F767" s="12"/>
      <c r="G767" s="12"/>
      <c r="H767" s="11"/>
      <c r="I767" s="11"/>
      <c r="J767" s="11"/>
      <c r="K767" s="11"/>
      <c r="L767" s="12"/>
      <c r="M767" s="11"/>
      <c r="N767" s="12"/>
      <c r="O767" s="12"/>
      <c r="P767" s="11"/>
      <c r="Q767" s="11"/>
      <c r="R767" s="15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5">
      <c r="A768" s="10"/>
      <c r="B768" s="11"/>
      <c r="C768" s="11"/>
      <c r="D768" s="11"/>
      <c r="E768" s="11"/>
      <c r="F768" s="12"/>
      <c r="G768" s="12"/>
      <c r="H768" s="11"/>
      <c r="I768" s="11"/>
      <c r="J768" s="11"/>
      <c r="K768" s="11"/>
      <c r="L768" s="12"/>
      <c r="M768" s="11"/>
      <c r="N768" s="12"/>
      <c r="O768" s="12"/>
      <c r="P768" s="11"/>
      <c r="Q768" s="11"/>
      <c r="R768" s="15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5">
      <c r="A769" s="10"/>
      <c r="B769" s="11"/>
      <c r="C769" s="11"/>
      <c r="D769" s="11"/>
      <c r="E769" s="11"/>
      <c r="F769" s="12"/>
      <c r="G769" s="12"/>
      <c r="H769" s="11"/>
      <c r="I769" s="11"/>
      <c r="J769" s="11"/>
      <c r="K769" s="11"/>
      <c r="L769" s="12"/>
      <c r="M769" s="11"/>
      <c r="N769" s="12"/>
      <c r="O769" s="12"/>
      <c r="P769" s="11"/>
      <c r="Q769" s="11"/>
      <c r="R769" s="15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5">
      <c r="A770" s="10"/>
      <c r="B770" s="11"/>
      <c r="C770" s="11"/>
      <c r="D770" s="11"/>
      <c r="E770" s="11"/>
      <c r="F770" s="12"/>
      <c r="G770" s="12"/>
      <c r="H770" s="11"/>
      <c r="I770" s="11"/>
      <c r="J770" s="11"/>
      <c r="K770" s="11"/>
      <c r="L770" s="12"/>
      <c r="M770" s="11"/>
      <c r="N770" s="12"/>
      <c r="O770" s="12"/>
      <c r="P770" s="11"/>
      <c r="Q770" s="11"/>
      <c r="R770" s="15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5">
      <c r="A771" s="10"/>
      <c r="B771" s="11"/>
      <c r="C771" s="11"/>
      <c r="D771" s="11"/>
      <c r="E771" s="11"/>
      <c r="F771" s="12"/>
      <c r="G771" s="12"/>
      <c r="H771" s="11"/>
      <c r="I771" s="11"/>
      <c r="J771" s="11"/>
      <c r="K771" s="11"/>
      <c r="L771" s="12"/>
      <c r="M771" s="11"/>
      <c r="N771" s="12"/>
      <c r="O771" s="12"/>
      <c r="P771" s="11"/>
      <c r="Q771" s="11"/>
      <c r="R771" s="15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5">
      <c r="A772" s="10"/>
      <c r="B772" s="11"/>
      <c r="C772" s="11"/>
      <c r="D772" s="11"/>
      <c r="E772" s="11"/>
      <c r="F772" s="12"/>
      <c r="G772" s="12"/>
      <c r="H772" s="11"/>
      <c r="I772" s="11"/>
      <c r="J772" s="11"/>
      <c r="K772" s="11"/>
      <c r="L772" s="12"/>
      <c r="M772" s="11"/>
      <c r="N772" s="12"/>
      <c r="O772" s="12"/>
      <c r="P772" s="11"/>
      <c r="Q772" s="11"/>
      <c r="R772" s="15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5">
      <c r="A773" s="10"/>
      <c r="B773" s="11"/>
      <c r="C773" s="11"/>
      <c r="D773" s="11"/>
      <c r="E773" s="11"/>
      <c r="F773" s="12"/>
      <c r="G773" s="12"/>
      <c r="H773" s="11"/>
      <c r="I773" s="11"/>
      <c r="J773" s="11"/>
      <c r="K773" s="11"/>
      <c r="L773" s="12"/>
      <c r="M773" s="11"/>
      <c r="N773" s="12"/>
      <c r="O773" s="12"/>
      <c r="P773" s="11"/>
      <c r="Q773" s="11"/>
      <c r="R773" s="15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5">
      <c r="A774" s="10"/>
      <c r="B774" s="11"/>
      <c r="C774" s="11"/>
      <c r="D774" s="11"/>
      <c r="E774" s="11"/>
      <c r="F774" s="12"/>
      <c r="G774" s="12"/>
      <c r="H774" s="11"/>
      <c r="I774" s="11"/>
      <c r="J774" s="11"/>
      <c r="K774" s="11"/>
      <c r="L774" s="12"/>
      <c r="M774" s="11"/>
      <c r="N774" s="12"/>
      <c r="O774" s="12"/>
      <c r="P774" s="11"/>
      <c r="Q774" s="11"/>
      <c r="R774" s="15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5">
      <c r="A775" s="10"/>
      <c r="B775" s="11"/>
      <c r="C775" s="11"/>
      <c r="D775" s="11"/>
      <c r="E775" s="11"/>
      <c r="F775" s="12"/>
      <c r="G775" s="12"/>
      <c r="H775" s="11"/>
      <c r="I775" s="11"/>
      <c r="J775" s="11"/>
      <c r="K775" s="11"/>
      <c r="L775" s="12"/>
      <c r="M775" s="11"/>
      <c r="N775" s="12"/>
      <c r="O775" s="12"/>
      <c r="P775" s="11"/>
      <c r="Q775" s="11"/>
      <c r="R775" s="15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5">
      <c r="A776" s="10"/>
      <c r="B776" s="11"/>
      <c r="C776" s="11"/>
      <c r="D776" s="11"/>
      <c r="E776" s="11"/>
      <c r="F776" s="12"/>
      <c r="G776" s="12"/>
      <c r="H776" s="11"/>
      <c r="I776" s="11"/>
      <c r="J776" s="11"/>
      <c r="K776" s="11"/>
      <c r="L776" s="12"/>
      <c r="M776" s="11"/>
      <c r="N776" s="12"/>
      <c r="O776" s="12"/>
      <c r="P776" s="11"/>
      <c r="Q776" s="11"/>
      <c r="R776" s="15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5">
      <c r="A777" s="10"/>
      <c r="B777" s="11"/>
      <c r="C777" s="11"/>
      <c r="D777" s="11"/>
      <c r="E777" s="11"/>
      <c r="F777" s="12"/>
      <c r="G777" s="12"/>
      <c r="H777" s="11"/>
      <c r="I777" s="11"/>
      <c r="J777" s="11"/>
      <c r="K777" s="11"/>
      <c r="L777" s="12"/>
      <c r="M777" s="11"/>
      <c r="N777" s="12"/>
      <c r="O777" s="12"/>
      <c r="P777" s="11"/>
      <c r="Q777" s="11"/>
      <c r="R777" s="15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5">
      <c r="A778" s="10"/>
      <c r="B778" s="11"/>
      <c r="C778" s="11"/>
      <c r="D778" s="11"/>
      <c r="E778" s="11"/>
      <c r="F778" s="12"/>
      <c r="G778" s="12"/>
      <c r="H778" s="11"/>
      <c r="I778" s="11"/>
      <c r="J778" s="11"/>
      <c r="K778" s="11"/>
      <c r="L778" s="12"/>
      <c r="M778" s="11"/>
      <c r="N778" s="12"/>
      <c r="O778" s="12"/>
      <c r="P778" s="11"/>
      <c r="Q778" s="11"/>
      <c r="R778" s="15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5">
      <c r="A779" s="10"/>
      <c r="B779" s="11"/>
      <c r="C779" s="11"/>
      <c r="D779" s="11"/>
      <c r="E779" s="11"/>
      <c r="F779" s="12"/>
      <c r="G779" s="12"/>
      <c r="H779" s="11"/>
      <c r="I779" s="11"/>
      <c r="J779" s="11"/>
      <c r="K779" s="11"/>
      <c r="L779" s="12"/>
      <c r="M779" s="11"/>
      <c r="N779" s="12"/>
      <c r="O779" s="12"/>
      <c r="P779" s="11"/>
      <c r="Q779" s="11"/>
      <c r="R779" s="15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5">
      <c r="A780" s="10"/>
      <c r="B780" s="11"/>
      <c r="C780" s="11"/>
      <c r="D780" s="11"/>
      <c r="E780" s="11"/>
      <c r="F780" s="12"/>
      <c r="G780" s="12"/>
      <c r="H780" s="11"/>
      <c r="I780" s="11"/>
      <c r="J780" s="11"/>
      <c r="K780" s="11"/>
      <c r="L780" s="12"/>
      <c r="M780" s="11"/>
      <c r="N780" s="12"/>
      <c r="O780" s="12"/>
      <c r="P780" s="11"/>
      <c r="Q780" s="11"/>
      <c r="R780" s="15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5">
      <c r="A781" s="10"/>
      <c r="B781" s="11"/>
      <c r="C781" s="11"/>
      <c r="D781" s="11"/>
      <c r="E781" s="11"/>
      <c r="F781" s="12"/>
      <c r="G781" s="12"/>
      <c r="H781" s="11"/>
      <c r="I781" s="11"/>
      <c r="J781" s="11"/>
      <c r="K781" s="11"/>
      <c r="L781" s="12"/>
      <c r="M781" s="11"/>
      <c r="N781" s="12"/>
      <c r="O781" s="12"/>
      <c r="P781" s="11"/>
      <c r="Q781" s="11"/>
      <c r="R781" s="15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5">
      <c r="A782" s="10"/>
      <c r="B782" s="11"/>
      <c r="C782" s="11"/>
      <c r="D782" s="11"/>
      <c r="E782" s="11"/>
      <c r="F782" s="12"/>
      <c r="G782" s="12"/>
      <c r="H782" s="11"/>
      <c r="I782" s="11"/>
      <c r="J782" s="11"/>
      <c r="K782" s="11"/>
      <c r="L782" s="12"/>
      <c r="M782" s="11"/>
      <c r="N782" s="12"/>
      <c r="O782" s="12"/>
      <c r="P782" s="11"/>
      <c r="Q782" s="11"/>
      <c r="R782" s="15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5">
      <c r="A783" s="10"/>
      <c r="B783" s="11"/>
      <c r="C783" s="11"/>
      <c r="D783" s="11"/>
      <c r="E783" s="11"/>
      <c r="F783" s="12"/>
      <c r="G783" s="12"/>
      <c r="H783" s="11"/>
      <c r="I783" s="11"/>
      <c r="J783" s="11"/>
      <c r="K783" s="11"/>
      <c r="L783" s="12"/>
      <c r="M783" s="11"/>
      <c r="N783" s="12"/>
      <c r="O783" s="12"/>
      <c r="P783" s="11"/>
      <c r="Q783" s="11"/>
      <c r="R783" s="15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5">
      <c r="A784" s="10"/>
      <c r="B784" s="11"/>
      <c r="C784" s="11"/>
      <c r="D784" s="11"/>
      <c r="E784" s="11"/>
      <c r="F784" s="12"/>
      <c r="G784" s="12"/>
      <c r="H784" s="11"/>
      <c r="I784" s="11"/>
      <c r="J784" s="11"/>
      <c r="K784" s="11"/>
      <c r="L784" s="12"/>
      <c r="M784" s="11"/>
      <c r="N784" s="12"/>
      <c r="O784" s="12"/>
      <c r="P784" s="11"/>
      <c r="Q784" s="11"/>
      <c r="R784" s="15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5">
      <c r="A785" s="10"/>
      <c r="B785" s="11"/>
      <c r="C785" s="11"/>
      <c r="D785" s="11"/>
      <c r="E785" s="11"/>
      <c r="F785" s="12"/>
      <c r="G785" s="12"/>
      <c r="H785" s="11"/>
      <c r="I785" s="11"/>
      <c r="J785" s="11"/>
      <c r="K785" s="11"/>
      <c r="L785" s="12"/>
      <c r="M785" s="11"/>
      <c r="N785" s="12"/>
      <c r="O785" s="12"/>
      <c r="P785" s="11"/>
      <c r="Q785" s="11"/>
      <c r="R785" s="15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5">
      <c r="A786" s="10"/>
      <c r="B786" s="11"/>
      <c r="C786" s="11"/>
      <c r="D786" s="11"/>
      <c r="E786" s="11"/>
      <c r="F786" s="12"/>
      <c r="G786" s="12"/>
      <c r="H786" s="11"/>
      <c r="I786" s="11"/>
      <c r="J786" s="11"/>
      <c r="K786" s="11"/>
      <c r="L786" s="12"/>
      <c r="M786" s="11"/>
      <c r="N786" s="12"/>
      <c r="O786" s="12"/>
      <c r="P786" s="11"/>
      <c r="Q786" s="11"/>
      <c r="R786" s="15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5">
      <c r="A787" s="10"/>
      <c r="B787" s="11"/>
      <c r="C787" s="11"/>
      <c r="D787" s="11"/>
      <c r="E787" s="11"/>
      <c r="F787" s="12"/>
      <c r="G787" s="12"/>
      <c r="H787" s="11"/>
      <c r="I787" s="11"/>
      <c r="J787" s="11"/>
      <c r="K787" s="11"/>
      <c r="L787" s="12"/>
      <c r="M787" s="11"/>
      <c r="N787" s="12"/>
      <c r="O787" s="12"/>
      <c r="P787" s="11"/>
      <c r="Q787" s="11"/>
      <c r="R787" s="15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5">
      <c r="A788" s="10"/>
      <c r="B788" s="11"/>
      <c r="C788" s="11"/>
      <c r="D788" s="11"/>
      <c r="E788" s="11"/>
      <c r="F788" s="12"/>
      <c r="G788" s="12"/>
      <c r="H788" s="11"/>
      <c r="I788" s="11"/>
      <c r="J788" s="11"/>
      <c r="K788" s="11"/>
      <c r="L788" s="12"/>
      <c r="M788" s="11"/>
      <c r="N788" s="12"/>
      <c r="O788" s="12"/>
      <c r="P788" s="11"/>
      <c r="Q788" s="11"/>
      <c r="R788" s="15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5">
      <c r="A789" s="10"/>
      <c r="B789" s="11"/>
      <c r="C789" s="11"/>
      <c r="D789" s="11"/>
      <c r="E789" s="11"/>
      <c r="F789" s="12"/>
      <c r="G789" s="12"/>
      <c r="H789" s="11"/>
      <c r="I789" s="11"/>
      <c r="J789" s="11"/>
      <c r="K789" s="11"/>
      <c r="L789" s="12"/>
      <c r="M789" s="11"/>
      <c r="N789" s="12"/>
      <c r="O789" s="12"/>
      <c r="P789" s="11"/>
      <c r="Q789" s="11"/>
      <c r="R789" s="15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5">
      <c r="A790" s="10"/>
      <c r="B790" s="11"/>
      <c r="C790" s="11"/>
      <c r="D790" s="11"/>
      <c r="E790" s="11"/>
      <c r="F790" s="12"/>
      <c r="G790" s="12"/>
      <c r="H790" s="11"/>
      <c r="I790" s="11"/>
      <c r="J790" s="11"/>
      <c r="K790" s="11"/>
      <c r="L790" s="12"/>
      <c r="M790" s="11"/>
      <c r="N790" s="12"/>
      <c r="O790" s="12"/>
      <c r="P790" s="11"/>
      <c r="Q790" s="11"/>
      <c r="R790" s="15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5">
      <c r="A791" s="10"/>
      <c r="B791" s="11"/>
      <c r="C791" s="11"/>
      <c r="D791" s="11"/>
      <c r="E791" s="11"/>
      <c r="F791" s="12"/>
      <c r="G791" s="12"/>
      <c r="H791" s="11"/>
      <c r="I791" s="11"/>
      <c r="J791" s="11"/>
      <c r="K791" s="11"/>
      <c r="L791" s="12"/>
      <c r="M791" s="11"/>
      <c r="N791" s="12"/>
      <c r="O791" s="12"/>
      <c r="P791" s="11"/>
      <c r="Q791" s="11"/>
      <c r="R791" s="15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5">
      <c r="A792" s="10"/>
      <c r="B792" s="11"/>
      <c r="C792" s="11"/>
      <c r="D792" s="11"/>
      <c r="E792" s="11"/>
      <c r="F792" s="12"/>
      <c r="G792" s="12"/>
      <c r="H792" s="11"/>
      <c r="I792" s="11"/>
      <c r="J792" s="11"/>
      <c r="K792" s="11"/>
      <c r="L792" s="12"/>
      <c r="M792" s="11"/>
      <c r="N792" s="12"/>
      <c r="O792" s="12"/>
      <c r="P792" s="11"/>
      <c r="Q792" s="11"/>
      <c r="R792" s="15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5">
      <c r="A793" s="10"/>
      <c r="B793" s="11"/>
      <c r="C793" s="11"/>
      <c r="D793" s="11"/>
      <c r="E793" s="11"/>
      <c r="F793" s="12"/>
      <c r="G793" s="12"/>
      <c r="H793" s="11"/>
      <c r="I793" s="11"/>
      <c r="J793" s="11"/>
      <c r="K793" s="11"/>
      <c r="L793" s="12"/>
      <c r="M793" s="11"/>
      <c r="N793" s="12"/>
      <c r="O793" s="12"/>
      <c r="P793" s="11"/>
      <c r="Q793" s="11"/>
      <c r="R793" s="15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5">
      <c r="A794" s="10"/>
      <c r="B794" s="11"/>
      <c r="C794" s="11"/>
      <c r="D794" s="11"/>
      <c r="E794" s="11"/>
      <c r="F794" s="12"/>
      <c r="G794" s="12"/>
      <c r="H794" s="11"/>
      <c r="I794" s="11"/>
      <c r="J794" s="11"/>
      <c r="K794" s="11"/>
      <c r="L794" s="12"/>
      <c r="M794" s="11"/>
      <c r="N794" s="12"/>
      <c r="O794" s="12"/>
      <c r="P794" s="11"/>
      <c r="Q794" s="11"/>
      <c r="R794" s="15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5">
      <c r="A795" s="10"/>
      <c r="B795" s="11"/>
      <c r="C795" s="11"/>
      <c r="D795" s="11"/>
      <c r="E795" s="11"/>
      <c r="F795" s="12"/>
      <c r="G795" s="12"/>
      <c r="H795" s="11"/>
      <c r="I795" s="11"/>
      <c r="J795" s="11"/>
      <c r="K795" s="11"/>
      <c r="L795" s="12"/>
      <c r="M795" s="11"/>
      <c r="N795" s="12"/>
      <c r="O795" s="12"/>
      <c r="P795" s="11"/>
      <c r="Q795" s="11"/>
      <c r="R795" s="15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5">
      <c r="A796" s="10"/>
      <c r="B796" s="11"/>
      <c r="C796" s="11"/>
      <c r="D796" s="11"/>
      <c r="E796" s="11"/>
      <c r="F796" s="12"/>
      <c r="G796" s="12"/>
      <c r="H796" s="11"/>
      <c r="I796" s="11"/>
      <c r="J796" s="11"/>
      <c r="K796" s="11"/>
      <c r="L796" s="12"/>
      <c r="M796" s="11"/>
      <c r="N796" s="12"/>
      <c r="O796" s="12"/>
      <c r="P796" s="11"/>
      <c r="Q796" s="11"/>
      <c r="R796" s="15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5">
      <c r="A797" s="10"/>
      <c r="B797" s="11"/>
      <c r="C797" s="11"/>
      <c r="D797" s="11"/>
      <c r="E797" s="11"/>
      <c r="F797" s="12"/>
      <c r="G797" s="12"/>
      <c r="H797" s="11"/>
      <c r="I797" s="11"/>
      <c r="J797" s="11"/>
      <c r="K797" s="11"/>
      <c r="L797" s="12"/>
      <c r="M797" s="11"/>
      <c r="N797" s="12"/>
      <c r="O797" s="12"/>
      <c r="P797" s="11"/>
      <c r="Q797" s="11"/>
      <c r="R797" s="15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5">
      <c r="A798" s="10"/>
      <c r="B798" s="11"/>
      <c r="C798" s="11"/>
      <c r="D798" s="11"/>
      <c r="E798" s="11"/>
      <c r="F798" s="12"/>
      <c r="G798" s="12"/>
      <c r="H798" s="11"/>
      <c r="I798" s="11"/>
      <c r="J798" s="11"/>
      <c r="K798" s="11"/>
      <c r="L798" s="12"/>
      <c r="M798" s="11"/>
      <c r="N798" s="12"/>
      <c r="O798" s="12"/>
      <c r="P798" s="11"/>
      <c r="Q798" s="11"/>
      <c r="R798" s="15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5">
      <c r="A799" s="10"/>
      <c r="B799" s="11"/>
      <c r="C799" s="11"/>
      <c r="D799" s="11"/>
      <c r="E799" s="11"/>
      <c r="F799" s="12"/>
      <c r="G799" s="12"/>
      <c r="H799" s="11"/>
      <c r="I799" s="11"/>
      <c r="J799" s="11"/>
      <c r="K799" s="11"/>
      <c r="L799" s="12"/>
      <c r="M799" s="11"/>
      <c r="N799" s="12"/>
      <c r="O799" s="12"/>
      <c r="P799" s="11"/>
      <c r="Q799" s="11"/>
      <c r="R799" s="15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5">
      <c r="A800" s="10"/>
      <c r="B800" s="11"/>
      <c r="C800" s="11"/>
      <c r="D800" s="11"/>
      <c r="E800" s="11"/>
      <c r="F800" s="12"/>
      <c r="G800" s="12"/>
      <c r="H800" s="11"/>
      <c r="I800" s="11"/>
      <c r="J800" s="11"/>
      <c r="K800" s="11"/>
      <c r="L800" s="12"/>
      <c r="M800" s="11"/>
      <c r="N800" s="12"/>
      <c r="O800" s="12"/>
      <c r="P800" s="11"/>
      <c r="Q800" s="11"/>
      <c r="R800" s="15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5">
      <c r="A801" s="10"/>
      <c r="B801" s="11"/>
      <c r="C801" s="11"/>
      <c r="D801" s="11"/>
      <c r="E801" s="11"/>
      <c r="F801" s="12"/>
      <c r="G801" s="12"/>
      <c r="H801" s="11"/>
      <c r="I801" s="11"/>
      <c r="J801" s="11"/>
      <c r="K801" s="11"/>
      <c r="L801" s="12"/>
      <c r="M801" s="11"/>
      <c r="N801" s="12"/>
      <c r="O801" s="12"/>
      <c r="P801" s="11"/>
      <c r="Q801" s="11"/>
      <c r="R801" s="15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5">
      <c r="A802" s="10"/>
      <c r="B802" s="11"/>
      <c r="C802" s="11"/>
      <c r="D802" s="11"/>
      <c r="E802" s="11"/>
      <c r="F802" s="12"/>
      <c r="G802" s="12"/>
      <c r="H802" s="11"/>
      <c r="I802" s="11"/>
      <c r="J802" s="11"/>
      <c r="K802" s="11"/>
      <c r="L802" s="12"/>
      <c r="M802" s="11"/>
      <c r="N802" s="12"/>
      <c r="O802" s="12"/>
      <c r="P802" s="11"/>
      <c r="Q802" s="11"/>
      <c r="R802" s="15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5">
      <c r="A803" s="10"/>
      <c r="B803" s="11"/>
      <c r="C803" s="11"/>
      <c r="D803" s="11"/>
      <c r="E803" s="11"/>
      <c r="F803" s="12"/>
      <c r="G803" s="12"/>
      <c r="H803" s="11"/>
      <c r="I803" s="11"/>
      <c r="J803" s="11"/>
      <c r="K803" s="11"/>
      <c r="L803" s="12"/>
      <c r="M803" s="11"/>
      <c r="N803" s="12"/>
      <c r="O803" s="12"/>
      <c r="P803" s="11"/>
      <c r="Q803" s="11"/>
      <c r="R803" s="15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5">
      <c r="A804" s="10"/>
      <c r="B804" s="11"/>
      <c r="C804" s="11"/>
      <c r="D804" s="11"/>
      <c r="E804" s="11"/>
      <c r="F804" s="12"/>
      <c r="G804" s="12"/>
      <c r="H804" s="11"/>
      <c r="I804" s="11"/>
      <c r="J804" s="11"/>
      <c r="K804" s="11"/>
      <c r="L804" s="12"/>
      <c r="M804" s="11"/>
      <c r="N804" s="12"/>
      <c r="O804" s="12"/>
      <c r="P804" s="11"/>
      <c r="Q804" s="11"/>
      <c r="R804" s="15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5">
      <c r="A805" s="10"/>
      <c r="B805" s="11"/>
      <c r="C805" s="11"/>
      <c r="D805" s="11"/>
      <c r="E805" s="11"/>
      <c r="F805" s="12"/>
      <c r="G805" s="12"/>
      <c r="H805" s="11"/>
      <c r="I805" s="11"/>
      <c r="J805" s="11"/>
      <c r="K805" s="11"/>
      <c r="L805" s="12"/>
      <c r="M805" s="11"/>
      <c r="N805" s="12"/>
      <c r="O805" s="12"/>
      <c r="P805" s="11"/>
      <c r="Q805" s="11"/>
      <c r="R805" s="15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5">
      <c r="A806" s="10"/>
      <c r="B806" s="11"/>
      <c r="C806" s="11"/>
      <c r="D806" s="11"/>
      <c r="E806" s="11"/>
      <c r="F806" s="12"/>
      <c r="G806" s="12"/>
      <c r="H806" s="11"/>
      <c r="I806" s="11"/>
      <c r="J806" s="11"/>
      <c r="K806" s="11"/>
      <c r="L806" s="12"/>
      <c r="M806" s="11"/>
      <c r="N806" s="12"/>
      <c r="O806" s="12"/>
      <c r="P806" s="11"/>
      <c r="Q806" s="11"/>
      <c r="R806" s="15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5">
      <c r="A807" s="10"/>
      <c r="B807" s="11"/>
      <c r="C807" s="11"/>
      <c r="D807" s="11"/>
      <c r="E807" s="11"/>
      <c r="F807" s="12"/>
      <c r="G807" s="12"/>
      <c r="H807" s="11"/>
      <c r="I807" s="11"/>
      <c r="J807" s="11"/>
      <c r="K807" s="11"/>
      <c r="L807" s="12"/>
      <c r="M807" s="11"/>
      <c r="N807" s="12"/>
      <c r="O807" s="12"/>
      <c r="P807" s="11"/>
      <c r="Q807" s="11"/>
      <c r="R807" s="15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5">
      <c r="A808" s="10"/>
      <c r="B808" s="11"/>
      <c r="C808" s="11"/>
      <c r="D808" s="11"/>
      <c r="E808" s="11"/>
      <c r="F808" s="12"/>
      <c r="G808" s="12"/>
      <c r="H808" s="11"/>
      <c r="I808" s="11"/>
      <c r="J808" s="11"/>
      <c r="K808" s="11"/>
      <c r="L808" s="12"/>
      <c r="M808" s="11"/>
      <c r="N808" s="12"/>
      <c r="O808" s="12"/>
      <c r="P808" s="11"/>
      <c r="Q808" s="11"/>
      <c r="R808" s="15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5">
      <c r="A809" s="10"/>
      <c r="B809" s="11"/>
      <c r="C809" s="11"/>
      <c r="D809" s="11"/>
      <c r="E809" s="11"/>
      <c r="F809" s="12"/>
      <c r="G809" s="12"/>
      <c r="H809" s="11"/>
      <c r="I809" s="11"/>
      <c r="J809" s="11"/>
      <c r="K809" s="11"/>
      <c r="L809" s="12"/>
      <c r="M809" s="11"/>
      <c r="N809" s="12"/>
      <c r="O809" s="12"/>
      <c r="P809" s="11"/>
      <c r="Q809" s="11"/>
      <c r="R809" s="15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5">
      <c r="A810" s="10"/>
      <c r="B810" s="11"/>
      <c r="C810" s="11"/>
      <c r="D810" s="11"/>
      <c r="E810" s="11"/>
      <c r="F810" s="12"/>
      <c r="G810" s="12"/>
      <c r="H810" s="11"/>
      <c r="I810" s="11"/>
      <c r="J810" s="11"/>
      <c r="K810" s="11"/>
      <c r="L810" s="12"/>
      <c r="M810" s="11"/>
      <c r="N810" s="12"/>
      <c r="O810" s="12"/>
      <c r="P810" s="11"/>
      <c r="Q810" s="11"/>
      <c r="R810" s="15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5">
      <c r="A811" s="10"/>
      <c r="B811" s="11"/>
      <c r="C811" s="11"/>
      <c r="D811" s="11"/>
      <c r="E811" s="11"/>
      <c r="F811" s="12"/>
      <c r="G811" s="12"/>
      <c r="H811" s="11"/>
      <c r="I811" s="11"/>
      <c r="J811" s="11"/>
      <c r="K811" s="11"/>
      <c r="L811" s="12"/>
      <c r="M811" s="11"/>
      <c r="N811" s="12"/>
      <c r="O811" s="12"/>
      <c r="P811" s="11"/>
      <c r="Q811" s="11"/>
      <c r="R811" s="15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5">
      <c r="A812" s="10"/>
      <c r="B812" s="11"/>
      <c r="C812" s="11"/>
      <c r="D812" s="11"/>
      <c r="E812" s="11"/>
      <c r="F812" s="12"/>
      <c r="G812" s="12"/>
      <c r="H812" s="11"/>
      <c r="I812" s="11"/>
      <c r="J812" s="11"/>
      <c r="K812" s="11"/>
      <c r="L812" s="12"/>
      <c r="M812" s="11"/>
      <c r="N812" s="12"/>
      <c r="O812" s="12"/>
      <c r="P812" s="11"/>
      <c r="Q812" s="11"/>
      <c r="R812" s="15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5">
      <c r="A813" s="10"/>
      <c r="B813" s="11"/>
      <c r="C813" s="11"/>
      <c r="D813" s="11"/>
      <c r="E813" s="11"/>
      <c r="F813" s="12"/>
      <c r="G813" s="12"/>
      <c r="H813" s="11"/>
      <c r="I813" s="11"/>
      <c r="J813" s="11"/>
      <c r="K813" s="11"/>
      <c r="L813" s="12"/>
      <c r="M813" s="11"/>
      <c r="N813" s="12"/>
      <c r="O813" s="12"/>
      <c r="P813" s="11"/>
      <c r="Q813" s="11"/>
      <c r="R813" s="15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5">
      <c r="A814" s="10"/>
      <c r="B814" s="11"/>
      <c r="C814" s="11"/>
      <c r="D814" s="11"/>
      <c r="E814" s="11"/>
      <c r="F814" s="12"/>
      <c r="G814" s="12"/>
      <c r="H814" s="11"/>
      <c r="I814" s="11"/>
      <c r="J814" s="11"/>
      <c r="K814" s="11"/>
      <c r="L814" s="12"/>
      <c r="M814" s="11"/>
      <c r="N814" s="12"/>
      <c r="O814" s="12"/>
      <c r="P814" s="11"/>
      <c r="Q814" s="11"/>
      <c r="R814" s="15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5">
      <c r="A815" s="10"/>
      <c r="B815" s="11"/>
      <c r="C815" s="11"/>
      <c r="D815" s="11"/>
      <c r="E815" s="11"/>
      <c r="F815" s="12"/>
      <c r="G815" s="12"/>
      <c r="H815" s="11"/>
      <c r="I815" s="11"/>
      <c r="J815" s="11"/>
      <c r="K815" s="11"/>
      <c r="L815" s="12"/>
      <c r="M815" s="11"/>
      <c r="N815" s="12"/>
      <c r="O815" s="12"/>
      <c r="P815" s="11"/>
      <c r="Q815" s="11"/>
      <c r="R815" s="15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5">
      <c r="A816" s="10"/>
      <c r="B816" s="11"/>
      <c r="C816" s="11"/>
      <c r="D816" s="11"/>
      <c r="E816" s="11"/>
      <c r="F816" s="12"/>
      <c r="G816" s="12"/>
      <c r="H816" s="11"/>
      <c r="I816" s="11"/>
      <c r="J816" s="11"/>
      <c r="K816" s="11"/>
      <c r="L816" s="12"/>
      <c r="M816" s="11"/>
      <c r="N816" s="12"/>
      <c r="O816" s="12"/>
      <c r="P816" s="11"/>
      <c r="Q816" s="11"/>
      <c r="R816" s="15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5">
      <c r="A817" s="10"/>
      <c r="B817" s="11"/>
      <c r="C817" s="11"/>
      <c r="D817" s="11"/>
      <c r="E817" s="11"/>
      <c r="F817" s="12"/>
      <c r="G817" s="12"/>
      <c r="H817" s="11"/>
      <c r="I817" s="11"/>
      <c r="J817" s="11"/>
      <c r="K817" s="11"/>
      <c r="L817" s="12"/>
      <c r="M817" s="11"/>
      <c r="N817" s="12"/>
      <c r="O817" s="12"/>
      <c r="P817" s="11"/>
      <c r="Q817" s="11"/>
      <c r="R817" s="15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5">
      <c r="A818" s="10"/>
      <c r="B818" s="11"/>
      <c r="C818" s="11"/>
      <c r="D818" s="11"/>
      <c r="E818" s="11"/>
      <c r="F818" s="12"/>
      <c r="G818" s="12"/>
      <c r="H818" s="11"/>
      <c r="I818" s="11"/>
      <c r="J818" s="11"/>
      <c r="K818" s="11"/>
      <c r="L818" s="12"/>
      <c r="M818" s="11"/>
      <c r="N818" s="12"/>
      <c r="O818" s="12"/>
      <c r="P818" s="11"/>
      <c r="Q818" s="11"/>
      <c r="R818" s="15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5">
      <c r="A819" s="10"/>
      <c r="B819" s="11"/>
      <c r="C819" s="11"/>
      <c r="D819" s="11"/>
      <c r="E819" s="11"/>
      <c r="F819" s="12"/>
      <c r="G819" s="12"/>
      <c r="H819" s="11"/>
      <c r="I819" s="11"/>
      <c r="J819" s="11"/>
      <c r="K819" s="11"/>
      <c r="L819" s="12"/>
      <c r="M819" s="11"/>
      <c r="N819" s="12"/>
      <c r="O819" s="12"/>
      <c r="P819" s="11"/>
      <c r="Q819" s="11"/>
      <c r="R819" s="15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5">
      <c r="A820" s="10"/>
      <c r="B820" s="11"/>
      <c r="C820" s="11"/>
      <c r="D820" s="11"/>
      <c r="E820" s="11"/>
      <c r="F820" s="12"/>
      <c r="G820" s="12"/>
      <c r="H820" s="11"/>
      <c r="I820" s="11"/>
      <c r="J820" s="11"/>
      <c r="K820" s="11"/>
      <c r="L820" s="12"/>
      <c r="M820" s="11"/>
      <c r="N820" s="12"/>
      <c r="O820" s="12"/>
      <c r="P820" s="11"/>
      <c r="Q820" s="11"/>
      <c r="R820" s="15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5">
      <c r="A821" s="10"/>
      <c r="B821" s="11"/>
      <c r="C821" s="11"/>
      <c r="D821" s="11"/>
      <c r="E821" s="11"/>
      <c r="F821" s="12"/>
      <c r="G821" s="12"/>
      <c r="H821" s="11"/>
      <c r="I821" s="11"/>
      <c r="J821" s="11"/>
      <c r="K821" s="11"/>
      <c r="L821" s="12"/>
      <c r="M821" s="11"/>
      <c r="N821" s="12"/>
      <c r="O821" s="12"/>
      <c r="P821" s="11"/>
      <c r="Q821" s="11"/>
      <c r="R821" s="15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5">
      <c r="A822" s="10"/>
      <c r="B822" s="11"/>
      <c r="C822" s="11"/>
      <c r="D822" s="11"/>
      <c r="E822" s="11"/>
      <c r="F822" s="12"/>
      <c r="G822" s="12"/>
      <c r="H822" s="11"/>
      <c r="I822" s="11"/>
      <c r="J822" s="11"/>
      <c r="K822" s="11"/>
      <c r="L822" s="12"/>
      <c r="M822" s="11"/>
      <c r="N822" s="12"/>
      <c r="O822" s="12"/>
      <c r="P822" s="11"/>
      <c r="Q822" s="11"/>
      <c r="R822" s="15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5">
      <c r="A823" s="10"/>
      <c r="B823" s="11"/>
      <c r="C823" s="11"/>
      <c r="D823" s="11"/>
      <c r="E823" s="11"/>
      <c r="F823" s="12"/>
      <c r="G823" s="12"/>
      <c r="H823" s="11"/>
      <c r="I823" s="11"/>
      <c r="J823" s="11"/>
      <c r="K823" s="11"/>
      <c r="L823" s="12"/>
      <c r="M823" s="11"/>
      <c r="N823" s="12"/>
      <c r="O823" s="12"/>
      <c r="P823" s="11"/>
      <c r="Q823" s="11"/>
      <c r="R823" s="15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5">
      <c r="A824" s="10"/>
      <c r="B824" s="11"/>
      <c r="C824" s="11"/>
      <c r="D824" s="11"/>
      <c r="E824" s="11"/>
      <c r="F824" s="12"/>
      <c r="G824" s="12"/>
      <c r="H824" s="11"/>
      <c r="I824" s="11"/>
      <c r="J824" s="11"/>
      <c r="K824" s="11"/>
      <c r="L824" s="12"/>
      <c r="M824" s="11"/>
      <c r="N824" s="12"/>
      <c r="O824" s="12"/>
      <c r="P824" s="11"/>
      <c r="Q824" s="11"/>
      <c r="R824" s="15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5">
      <c r="A825" s="10"/>
      <c r="B825" s="11"/>
      <c r="C825" s="11"/>
      <c r="D825" s="11"/>
      <c r="E825" s="11"/>
      <c r="F825" s="12"/>
      <c r="G825" s="12"/>
      <c r="H825" s="11"/>
      <c r="I825" s="11"/>
      <c r="J825" s="11"/>
      <c r="K825" s="11"/>
      <c r="L825" s="12"/>
      <c r="M825" s="11"/>
      <c r="N825" s="12"/>
      <c r="O825" s="12"/>
      <c r="P825" s="11"/>
      <c r="Q825" s="11"/>
      <c r="R825" s="15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5">
      <c r="A826" s="10"/>
      <c r="B826" s="11"/>
      <c r="C826" s="11"/>
      <c r="D826" s="11"/>
      <c r="E826" s="11"/>
      <c r="F826" s="12"/>
      <c r="G826" s="12"/>
      <c r="H826" s="11"/>
      <c r="I826" s="11"/>
      <c r="J826" s="11"/>
      <c r="K826" s="11"/>
      <c r="L826" s="12"/>
      <c r="M826" s="11"/>
      <c r="N826" s="12"/>
      <c r="O826" s="12"/>
      <c r="P826" s="11"/>
      <c r="Q826" s="11"/>
      <c r="R826" s="15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5">
      <c r="A827" s="10"/>
      <c r="B827" s="11"/>
      <c r="C827" s="11"/>
      <c r="D827" s="11"/>
      <c r="E827" s="11"/>
      <c r="F827" s="12"/>
      <c r="G827" s="12"/>
      <c r="H827" s="11"/>
      <c r="I827" s="11"/>
      <c r="J827" s="11"/>
      <c r="K827" s="11"/>
      <c r="L827" s="12"/>
      <c r="M827" s="11"/>
      <c r="N827" s="12"/>
      <c r="O827" s="12"/>
      <c r="P827" s="11"/>
      <c r="Q827" s="11"/>
      <c r="R827" s="15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5">
      <c r="A828" s="10"/>
      <c r="B828" s="11"/>
      <c r="C828" s="11"/>
      <c r="D828" s="11"/>
      <c r="E828" s="11"/>
      <c r="F828" s="12"/>
      <c r="G828" s="12"/>
      <c r="H828" s="11"/>
      <c r="I828" s="11"/>
      <c r="J828" s="11"/>
      <c r="K828" s="11"/>
      <c r="L828" s="12"/>
      <c r="M828" s="11"/>
      <c r="N828" s="12"/>
      <c r="O828" s="12"/>
      <c r="P828" s="11"/>
      <c r="Q828" s="11"/>
      <c r="R828" s="15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5">
      <c r="A829" s="10"/>
      <c r="B829" s="11"/>
      <c r="C829" s="11"/>
      <c r="D829" s="11"/>
      <c r="E829" s="11"/>
      <c r="F829" s="12"/>
      <c r="G829" s="12"/>
      <c r="H829" s="11"/>
      <c r="I829" s="11"/>
      <c r="J829" s="11"/>
      <c r="K829" s="11"/>
      <c r="L829" s="12"/>
      <c r="M829" s="11"/>
      <c r="N829" s="12"/>
      <c r="O829" s="12"/>
      <c r="P829" s="11"/>
      <c r="Q829" s="11"/>
      <c r="R829" s="15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5">
      <c r="A830" s="10"/>
      <c r="B830" s="11"/>
      <c r="C830" s="11"/>
      <c r="D830" s="11"/>
      <c r="E830" s="11"/>
      <c r="F830" s="12"/>
      <c r="G830" s="12"/>
      <c r="H830" s="11"/>
      <c r="I830" s="11"/>
      <c r="J830" s="11"/>
      <c r="K830" s="11"/>
      <c r="L830" s="12"/>
      <c r="M830" s="11"/>
      <c r="N830" s="12"/>
      <c r="O830" s="12"/>
      <c r="P830" s="11"/>
      <c r="Q830" s="11"/>
      <c r="R830" s="15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5">
      <c r="A831" s="10"/>
      <c r="B831" s="11"/>
      <c r="C831" s="11"/>
      <c r="D831" s="11"/>
      <c r="E831" s="11"/>
      <c r="F831" s="12"/>
      <c r="G831" s="12"/>
      <c r="H831" s="11"/>
      <c r="I831" s="11"/>
      <c r="J831" s="11"/>
      <c r="K831" s="11"/>
      <c r="L831" s="12"/>
      <c r="M831" s="11"/>
      <c r="N831" s="12"/>
      <c r="O831" s="12"/>
      <c r="P831" s="11"/>
      <c r="Q831" s="11"/>
      <c r="R831" s="15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5">
      <c r="A832" s="10"/>
      <c r="B832" s="11"/>
      <c r="C832" s="11"/>
      <c r="D832" s="11"/>
      <c r="E832" s="11"/>
      <c r="F832" s="12"/>
      <c r="G832" s="12"/>
      <c r="H832" s="11"/>
      <c r="I832" s="11"/>
      <c r="J832" s="11"/>
      <c r="K832" s="11"/>
      <c r="L832" s="12"/>
      <c r="M832" s="11"/>
      <c r="N832" s="12"/>
      <c r="O832" s="12"/>
      <c r="P832" s="11"/>
      <c r="Q832" s="11"/>
      <c r="R832" s="15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5">
      <c r="A833" s="10"/>
      <c r="B833" s="11"/>
      <c r="C833" s="11"/>
      <c r="D833" s="11"/>
      <c r="E833" s="11"/>
      <c r="F833" s="12"/>
      <c r="G833" s="12"/>
      <c r="H833" s="11"/>
      <c r="I833" s="11"/>
      <c r="J833" s="11"/>
      <c r="K833" s="11"/>
      <c r="L833" s="12"/>
      <c r="M833" s="11"/>
      <c r="N833" s="12"/>
      <c r="O833" s="12"/>
      <c r="P833" s="11"/>
      <c r="Q833" s="11"/>
      <c r="R833" s="15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5">
      <c r="A834" s="10"/>
      <c r="B834" s="11"/>
      <c r="C834" s="11"/>
      <c r="D834" s="11"/>
      <c r="E834" s="11"/>
      <c r="F834" s="12"/>
      <c r="G834" s="12"/>
      <c r="H834" s="11"/>
      <c r="I834" s="11"/>
      <c r="J834" s="11"/>
      <c r="K834" s="11"/>
      <c r="L834" s="12"/>
      <c r="M834" s="11"/>
      <c r="N834" s="12"/>
      <c r="O834" s="12"/>
      <c r="P834" s="11"/>
      <c r="Q834" s="11"/>
      <c r="R834" s="15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5">
      <c r="A835" s="10"/>
      <c r="B835" s="11"/>
      <c r="C835" s="11"/>
      <c r="D835" s="11"/>
      <c r="E835" s="11"/>
      <c r="F835" s="12"/>
      <c r="G835" s="12"/>
      <c r="H835" s="11"/>
      <c r="I835" s="11"/>
      <c r="J835" s="11"/>
      <c r="K835" s="11"/>
      <c r="L835" s="12"/>
      <c r="M835" s="11"/>
      <c r="N835" s="12"/>
      <c r="O835" s="12"/>
      <c r="P835" s="11"/>
      <c r="Q835" s="11"/>
      <c r="R835" s="15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5">
      <c r="A836" s="10"/>
      <c r="B836" s="11"/>
      <c r="C836" s="11"/>
      <c r="D836" s="11"/>
      <c r="E836" s="11"/>
      <c r="F836" s="12"/>
      <c r="G836" s="12"/>
      <c r="H836" s="11"/>
      <c r="I836" s="11"/>
      <c r="J836" s="11"/>
      <c r="K836" s="11"/>
      <c r="L836" s="12"/>
      <c r="M836" s="11"/>
      <c r="N836" s="12"/>
      <c r="O836" s="12"/>
      <c r="P836" s="11"/>
      <c r="Q836" s="11"/>
      <c r="R836" s="15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5">
      <c r="A837" s="10"/>
      <c r="B837" s="11"/>
      <c r="C837" s="11"/>
      <c r="D837" s="11"/>
      <c r="E837" s="11"/>
      <c r="F837" s="12"/>
      <c r="G837" s="12"/>
      <c r="H837" s="11"/>
      <c r="I837" s="11"/>
      <c r="J837" s="11"/>
      <c r="K837" s="11"/>
      <c r="L837" s="12"/>
      <c r="M837" s="11"/>
      <c r="N837" s="12"/>
      <c r="O837" s="12"/>
      <c r="P837" s="11"/>
      <c r="Q837" s="11"/>
      <c r="R837" s="15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5">
      <c r="A838" s="10"/>
      <c r="B838" s="11"/>
      <c r="C838" s="11"/>
      <c r="D838" s="11"/>
      <c r="E838" s="11"/>
      <c r="F838" s="12"/>
      <c r="G838" s="12"/>
      <c r="H838" s="11"/>
      <c r="I838" s="11"/>
      <c r="J838" s="11"/>
      <c r="K838" s="11"/>
      <c r="L838" s="12"/>
      <c r="M838" s="11"/>
      <c r="N838" s="12"/>
      <c r="O838" s="12"/>
      <c r="P838" s="11"/>
      <c r="Q838" s="11"/>
      <c r="R838" s="15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5">
      <c r="A839" s="10"/>
      <c r="B839" s="11"/>
      <c r="C839" s="11"/>
      <c r="D839" s="11"/>
      <c r="E839" s="11"/>
      <c r="F839" s="12"/>
      <c r="G839" s="12"/>
      <c r="H839" s="11"/>
      <c r="I839" s="11"/>
      <c r="J839" s="11"/>
      <c r="K839" s="11"/>
      <c r="L839" s="12"/>
      <c r="M839" s="11"/>
      <c r="N839" s="12"/>
      <c r="O839" s="12"/>
      <c r="P839" s="11"/>
      <c r="Q839" s="11"/>
      <c r="R839" s="15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5">
      <c r="A840" s="10"/>
      <c r="B840" s="11"/>
      <c r="C840" s="11"/>
      <c r="D840" s="11"/>
      <c r="E840" s="11"/>
      <c r="F840" s="12"/>
      <c r="G840" s="12"/>
      <c r="H840" s="11"/>
      <c r="I840" s="11"/>
      <c r="J840" s="11"/>
      <c r="K840" s="11"/>
      <c r="L840" s="12"/>
      <c r="M840" s="11"/>
      <c r="N840" s="12"/>
      <c r="O840" s="12"/>
      <c r="P840" s="11"/>
      <c r="Q840" s="11"/>
      <c r="R840" s="15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5">
      <c r="A841" s="10"/>
      <c r="B841" s="11"/>
      <c r="C841" s="11"/>
      <c r="D841" s="11"/>
      <c r="E841" s="11"/>
      <c r="F841" s="12"/>
      <c r="G841" s="12"/>
      <c r="H841" s="11"/>
      <c r="I841" s="11"/>
      <c r="J841" s="11"/>
      <c r="K841" s="11"/>
      <c r="L841" s="12"/>
      <c r="M841" s="11"/>
      <c r="N841" s="12"/>
      <c r="O841" s="12"/>
      <c r="P841" s="11"/>
      <c r="Q841" s="11"/>
      <c r="R841" s="15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5">
      <c r="A842" s="10"/>
      <c r="B842" s="11"/>
      <c r="C842" s="11"/>
      <c r="D842" s="11"/>
      <c r="E842" s="11"/>
      <c r="F842" s="12"/>
      <c r="G842" s="12"/>
      <c r="H842" s="11"/>
      <c r="I842" s="11"/>
      <c r="J842" s="11"/>
      <c r="K842" s="11"/>
      <c r="L842" s="12"/>
      <c r="M842" s="11"/>
      <c r="N842" s="12"/>
      <c r="O842" s="12"/>
      <c r="P842" s="11"/>
      <c r="Q842" s="11"/>
      <c r="R842" s="15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5">
      <c r="A843" s="10"/>
      <c r="B843" s="11"/>
      <c r="C843" s="11"/>
      <c r="D843" s="11"/>
      <c r="E843" s="11"/>
      <c r="F843" s="12"/>
      <c r="G843" s="12"/>
      <c r="H843" s="11"/>
      <c r="I843" s="11"/>
      <c r="J843" s="11"/>
      <c r="K843" s="11"/>
      <c r="L843" s="12"/>
      <c r="M843" s="11"/>
      <c r="N843" s="12"/>
      <c r="O843" s="12"/>
      <c r="P843" s="11"/>
      <c r="Q843" s="11"/>
      <c r="R843" s="15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5">
      <c r="A844" s="10"/>
      <c r="B844" s="11"/>
      <c r="C844" s="11"/>
      <c r="D844" s="11"/>
      <c r="E844" s="11"/>
      <c r="F844" s="12"/>
      <c r="G844" s="12"/>
      <c r="H844" s="11"/>
      <c r="I844" s="11"/>
      <c r="J844" s="11"/>
      <c r="K844" s="11"/>
      <c r="L844" s="12"/>
      <c r="M844" s="11"/>
      <c r="N844" s="12"/>
      <c r="O844" s="12"/>
      <c r="P844" s="11"/>
      <c r="Q844" s="11"/>
      <c r="R844" s="15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5">
      <c r="A845" s="10"/>
      <c r="B845" s="11"/>
      <c r="C845" s="11"/>
      <c r="D845" s="11"/>
      <c r="E845" s="11"/>
      <c r="F845" s="12"/>
      <c r="G845" s="12"/>
      <c r="H845" s="11"/>
      <c r="I845" s="11"/>
      <c r="J845" s="11"/>
      <c r="K845" s="11"/>
      <c r="L845" s="12"/>
      <c r="M845" s="11"/>
      <c r="N845" s="12"/>
      <c r="O845" s="12"/>
      <c r="P845" s="11"/>
      <c r="Q845" s="11"/>
      <c r="R845" s="15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5">
      <c r="A846" s="10"/>
      <c r="B846" s="11"/>
      <c r="C846" s="11"/>
      <c r="D846" s="11"/>
      <c r="E846" s="11"/>
      <c r="F846" s="12"/>
      <c r="G846" s="12"/>
      <c r="H846" s="11"/>
      <c r="I846" s="11"/>
      <c r="J846" s="11"/>
      <c r="K846" s="11"/>
      <c r="L846" s="12"/>
      <c r="M846" s="11"/>
      <c r="N846" s="12"/>
      <c r="O846" s="12"/>
      <c r="P846" s="11"/>
      <c r="Q846" s="11"/>
      <c r="R846" s="15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5">
      <c r="A847" s="10"/>
      <c r="B847" s="11"/>
      <c r="C847" s="11"/>
      <c r="D847" s="11"/>
      <c r="E847" s="11"/>
      <c r="F847" s="12"/>
      <c r="G847" s="12"/>
      <c r="H847" s="11"/>
      <c r="I847" s="11"/>
      <c r="J847" s="11"/>
      <c r="K847" s="11"/>
      <c r="L847" s="12"/>
      <c r="M847" s="11"/>
      <c r="N847" s="12"/>
      <c r="O847" s="12"/>
      <c r="P847" s="11"/>
      <c r="Q847" s="11"/>
      <c r="R847" s="15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5">
      <c r="A848" s="10"/>
      <c r="B848" s="11"/>
      <c r="C848" s="11"/>
      <c r="D848" s="11"/>
      <c r="E848" s="11"/>
      <c r="F848" s="12"/>
      <c r="G848" s="12"/>
      <c r="H848" s="11"/>
      <c r="I848" s="11"/>
      <c r="J848" s="11"/>
      <c r="K848" s="11"/>
      <c r="L848" s="12"/>
      <c r="M848" s="11"/>
      <c r="N848" s="12"/>
      <c r="O848" s="12"/>
      <c r="P848" s="11"/>
      <c r="Q848" s="11"/>
      <c r="R848" s="15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5">
      <c r="A849" s="10"/>
      <c r="B849" s="11"/>
      <c r="C849" s="11"/>
      <c r="D849" s="11"/>
      <c r="E849" s="11"/>
      <c r="F849" s="12"/>
      <c r="G849" s="12"/>
      <c r="H849" s="11"/>
      <c r="I849" s="11"/>
      <c r="J849" s="11"/>
      <c r="K849" s="11"/>
      <c r="L849" s="12"/>
      <c r="M849" s="11"/>
      <c r="N849" s="12"/>
      <c r="O849" s="12"/>
      <c r="P849" s="11"/>
      <c r="Q849" s="11"/>
      <c r="R849" s="15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5">
      <c r="A850" s="10"/>
      <c r="B850" s="11"/>
      <c r="C850" s="11"/>
      <c r="D850" s="11"/>
      <c r="E850" s="11"/>
      <c r="F850" s="12"/>
      <c r="G850" s="12"/>
      <c r="H850" s="11"/>
      <c r="I850" s="11"/>
      <c r="J850" s="11"/>
      <c r="K850" s="11"/>
      <c r="L850" s="12"/>
      <c r="M850" s="11"/>
      <c r="N850" s="12"/>
      <c r="O850" s="12"/>
      <c r="P850" s="11"/>
      <c r="Q850" s="11"/>
      <c r="R850" s="15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5">
      <c r="A851" s="10"/>
      <c r="B851" s="11"/>
      <c r="C851" s="11"/>
      <c r="D851" s="11"/>
      <c r="E851" s="11"/>
      <c r="F851" s="12"/>
      <c r="G851" s="12"/>
      <c r="H851" s="11"/>
      <c r="I851" s="11"/>
      <c r="J851" s="11"/>
      <c r="K851" s="11"/>
      <c r="L851" s="12"/>
      <c r="M851" s="11"/>
      <c r="N851" s="12"/>
      <c r="O851" s="12"/>
      <c r="P851" s="11"/>
      <c r="Q851" s="11"/>
      <c r="R851" s="15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5">
      <c r="A852" s="10"/>
      <c r="B852" s="11"/>
      <c r="C852" s="11"/>
      <c r="D852" s="11"/>
      <c r="E852" s="11"/>
      <c r="F852" s="12"/>
      <c r="G852" s="12"/>
      <c r="H852" s="11"/>
      <c r="I852" s="11"/>
      <c r="J852" s="11"/>
      <c r="K852" s="11"/>
      <c r="L852" s="12"/>
      <c r="M852" s="11"/>
      <c r="N852" s="12"/>
      <c r="O852" s="12"/>
      <c r="P852" s="11"/>
      <c r="Q852" s="11"/>
      <c r="R852" s="15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5">
      <c r="A853" s="10"/>
      <c r="B853" s="11"/>
      <c r="C853" s="11"/>
      <c r="D853" s="11"/>
      <c r="E853" s="11"/>
      <c r="F853" s="12"/>
      <c r="G853" s="12"/>
      <c r="H853" s="11"/>
      <c r="I853" s="11"/>
      <c r="J853" s="11"/>
      <c r="K853" s="11"/>
      <c r="L853" s="12"/>
      <c r="M853" s="11"/>
      <c r="N853" s="12"/>
      <c r="O853" s="12"/>
      <c r="P853" s="11"/>
      <c r="Q853" s="11"/>
      <c r="R853" s="15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5">
      <c r="A854" s="10"/>
      <c r="B854" s="11"/>
      <c r="C854" s="11"/>
      <c r="D854" s="11"/>
      <c r="E854" s="11"/>
      <c r="F854" s="12"/>
      <c r="G854" s="12"/>
      <c r="H854" s="11"/>
      <c r="I854" s="11"/>
      <c r="J854" s="11"/>
      <c r="K854" s="11"/>
      <c r="L854" s="12"/>
      <c r="M854" s="11"/>
      <c r="N854" s="12"/>
      <c r="O854" s="12"/>
      <c r="P854" s="11"/>
      <c r="Q854" s="11"/>
      <c r="R854" s="15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5">
      <c r="A855" s="10"/>
      <c r="B855" s="11"/>
      <c r="C855" s="11"/>
      <c r="D855" s="11"/>
      <c r="E855" s="11"/>
      <c r="F855" s="12"/>
      <c r="G855" s="12"/>
      <c r="H855" s="11"/>
      <c r="I855" s="11"/>
      <c r="J855" s="11"/>
      <c r="K855" s="11"/>
      <c r="L855" s="12"/>
      <c r="M855" s="11"/>
      <c r="N855" s="12"/>
      <c r="O855" s="12"/>
      <c r="P855" s="11"/>
      <c r="Q855" s="11"/>
      <c r="R855" s="15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5">
      <c r="A856" s="10"/>
      <c r="B856" s="11"/>
      <c r="C856" s="11"/>
      <c r="D856" s="11"/>
      <c r="E856" s="11"/>
      <c r="F856" s="12"/>
      <c r="G856" s="12"/>
      <c r="H856" s="11"/>
      <c r="I856" s="11"/>
      <c r="J856" s="11"/>
      <c r="K856" s="11"/>
      <c r="L856" s="12"/>
      <c r="M856" s="11"/>
      <c r="N856" s="12"/>
      <c r="O856" s="12"/>
      <c r="P856" s="11"/>
      <c r="Q856" s="11"/>
      <c r="R856" s="15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5">
      <c r="A857" s="10"/>
      <c r="B857" s="11"/>
      <c r="C857" s="11"/>
      <c r="D857" s="11"/>
      <c r="E857" s="11"/>
      <c r="F857" s="12"/>
      <c r="G857" s="12"/>
      <c r="H857" s="11"/>
      <c r="I857" s="11"/>
      <c r="J857" s="11"/>
      <c r="K857" s="11"/>
      <c r="L857" s="12"/>
      <c r="M857" s="11"/>
      <c r="N857" s="12"/>
      <c r="O857" s="12"/>
      <c r="P857" s="11"/>
      <c r="Q857" s="11"/>
      <c r="R857" s="15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5">
      <c r="A858" s="10"/>
      <c r="B858" s="11"/>
      <c r="C858" s="11"/>
      <c r="D858" s="11"/>
      <c r="E858" s="11"/>
      <c r="F858" s="12"/>
      <c r="G858" s="12"/>
      <c r="H858" s="11"/>
      <c r="I858" s="11"/>
      <c r="J858" s="11"/>
      <c r="K858" s="11"/>
      <c r="L858" s="12"/>
      <c r="M858" s="11"/>
      <c r="N858" s="12"/>
      <c r="O858" s="12"/>
      <c r="P858" s="11"/>
      <c r="Q858" s="11"/>
      <c r="R858" s="15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5">
      <c r="A859" s="10"/>
      <c r="B859" s="11"/>
      <c r="C859" s="11"/>
      <c r="D859" s="11"/>
      <c r="E859" s="11"/>
      <c r="F859" s="12"/>
      <c r="G859" s="12"/>
      <c r="H859" s="11"/>
      <c r="I859" s="11"/>
      <c r="J859" s="11"/>
      <c r="K859" s="11"/>
      <c r="L859" s="12"/>
      <c r="M859" s="11"/>
      <c r="N859" s="12"/>
      <c r="O859" s="12"/>
      <c r="P859" s="11"/>
      <c r="Q859" s="11"/>
      <c r="R859" s="15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5">
      <c r="A860" s="10"/>
      <c r="B860" s="11"/>
      <c r="C860" s="11"/>
      <c r="D860" s="11"/>
      <c r="E860" s="11"/>
      <c r="F860" s="12"/>
      <c r="G860" s="12"/>
      <c r="H860" s="11"/>
      <c r="I860" s="11"/>
      <c r="J860" s="11"/>
      <c r="K860" s="11"/>
      <c r="L860" s="12"/>
      <c r="M860" s="11"/>
      <c r="N860" s="12"/>
      <c r="O860" s="12"/>
      <c r="P860" s="11"/>
      <c r="Q860" s="11"/>
      <c r="R860" s="15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5">
      <c r="A861" s="10"/>
      <c r="B861" s="11"/>
      <c r="C861" s="11"/>
      <c r="D861" s="11"/>
      <c r="E861" s="11"/>
      <c r="F861" s="12"/>
      <c r="G861" s="12"/>
      <c r="H861" s="11"/>
      <c r="I861" s="11"/>
      <c r="J861" s="11"/>
      <c r="K861" s="11"/>
      <c r="L861" s="12"/>
      <c r="M861" s="11"/>
      <c r="N861" s="12"/>
      <c r="O861" s="12"/>
      <c r="P861" s="11"/>
      <c r="Q861" s="11"/>
      <c r="R861" s="15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5">
      <c r="A862" s="10"/>
      <c r="B862" s="11"/>
      <c r="C862" s="11"/>
      <c r="D862" s="11"/>
      <c r="E862" s="11"/>
      <c r="F862" s="12"/>
      <c r="G862" s="12"/>
      <c r="H862" s="11"/>
      <c r="I862" s="11"/>
      <c r="J862" s="11"/>
      <c r="K862" s="11"/>
      <c r="L862" s="12"/>
      <c r="M862" s="11"/>
      <c r="N862" s="12"/>
      <c r="O862" s="12"/>
      <c r="P862" s="11"/>
      <c r="Q862" s="11"/>
      <c r="R862" s="15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5">
      <c r="A863" s="10"/>
      <c r="B863" s="11"/>
      <c r="C863" s="11"/>
      <c r="D863" s="11"/>
      <c r="E863" s="11"/>
      <c r="F863" s="12"/>
      <c r="G863" s="12"/>
      <c r="H863" s="11"/>
      <c r="I863" s="11"/>
      <c r="J863" s="11"/>
      <c r="K863" s="11"/>
      <c r="L863" s="12"/>
      <c r="M863" s="11"/>
      <c r="N863" s="12"/>
      <c r="O863" s="12"/>
      <c r="P863" s="11"/>
      <c r="Q863" s="11"/>
      <c r="R863" s="15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5">
      <c r="A864" s="10"/>
      <c r="B864" s="11"/>
      <c r="C864" s="11"/>
      <c r="D864" s="11"/>
      <c r="E864" s="11"/>
      <c r="F864" s="12"/>
      <c r="G864" s="12"/>
      <c r="H864" s="11"/>
      <c r="I864" s="11"/>
      <c r="J864" s="11"/>
      <c r="K864" s="11"/>
      <c r="L864" s="12"/>
      <c r="M864" s="11"/>
      <c r="N864" s="12"/>
      <c r="O864" s="12"/>
      <c r="P864" s="11"/>
      <c r="Q864" s="11"/>
      <c r="R864" s="15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5">
      <c r="A865" s="10"/>
      <c r="B865" s="11"/>
      <c r="C865" s="11"/>
      <c r="D865" s="11"/>
      <c r="E865" s="11"/>
      <c r="F865" s="12"/>
      <c r="G865" s="12"/>
      <c r="H865" s="11"/>
      <c r="I865" s="11"/>
      <c r="J865" s="11"/>
      <c r="K865" s="11"/>
      <c r="L865" s="12"/>
      <c r="M865" s="11"/>
      <c r="N865" s="12"/>
      <c r="O865" s="12"/>
      <c r="P865" s="11"/>
      <c r="Q865" s="11"/>
      <c r="R865" s="15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5">
      <c r="A866" s="10"/>
      <c r="B866" s="11"/>
      <c r="C866" s="11"/>
      <c r="D866" s="11"/>
      <c r="E866" s="11"/>
      <c r="F866" s="12"/>
      <c r="G866" s="12"/>
      <c r="H866" s="11"/>
      <c r="I866" s="11"/>
      <c r="J866" s="11"/>
      <c r="K866" s="11"/>
      <c r="L866" s="12"/>
      <c r="M866" s="11"/>
      <c r="N866" s="12"/>
      <c r="O866" s="12"/>
      <c r="P866" s="11"/>
      <c r="Q866" s="11"/>
      <c r="R866" s="15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5">
      <c r="A867" s="10"/>
      <c r="B867" s="11"/>
      <c r="C867" s="11"/>
      <c r="D867" s="11"/>
      <c r="E867" s="11"/>
      <c r="F867" s="12"/>
      <c r="G867" s="12"/>
      <c r="H867" s="11"/>
      <c r="I867" s="11"/>
      <c r="J867" s="11"/>
      <c r="K867" s="11"/>
      <c r="L867" s="12"/>
      <c r="M867" s="11"/>
      <c r="N867" s="12"/>
      <c r="O867" s="12"/>
      <c r="P867" s="11"/>
      <c r="Q867" s="11"/>
      <c r="R867" s="15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5">
      <c r="A868" s="10"/>
      <c r="B868" s="11"/>
      <c r="C868" s="11"/>
      <c r="D868" s="11"/>
      <c r="E868" s="11"/>
      <c r="F868" s="12"/>
      <c r="G868" s="12"/>
      <c r="H868" s="11"/>
      <c r="I868" s="11"/>
      <c r="J868" s="11"/>
      <c r="K868" s="11"/>
      <c r="L868" s="12"/>
      <c r="M868" s="11"/>
      <c r="N868" s="12"/>
      <c r="O868" s="12"/>
      <c r="P868" s="11"/>
      <c r="Q868" s="11"/>
      <c r="R868" s="15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5">
      <c r="A869" s="10"/>
      <c r="B869" s="11"/>
      <c r="C869" s="11"/>
      <c r="D869" s="11"/>
      <c r="E869" s="11"/>
      <c r="F869" s="12"/>
      <c r="G869" s="12"/>
      <c r="H869" s="11"/>
      <c r="I869" s="11"/>
      <c r="J869" s="11"/>
      <c r="K869" s="11"/>
      <c r="L869" s="12"/>
      <c r="M869" s="11"/>
      <c r="N869" s="12"/>
      <c r="O869" s="12"/>
      <c r="P869" s="11"/>
      <c r="Q869" s="11"/>
      <c r="R869" s="15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5">
      <c r="A870" s="10"/>
      <c r="B870" s="11"/>
      <c r="C870" s="11"/>
      <c r="D870" s="11"/>
      <c r="E870" s="11"/>
      <c r="F870" s="12"/>
      <c r="G870" s="12"/>
      <c r="H870" s="11"/>
      <c r="I870" s="11"/>
      <c r="J870" s="11"/>
      <c r="K870" s="11"/>
      <c r="L870" s="12"/>
      <c r="M870" s="11"/>
      <c r="N870" s="12"/>
      <c r="O870" s="12"/>
      <c r="P870" s="11"/>
      <c r="Q870" s="11"/>
      <c r="R870" s="15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5">
      <c r="A871" s="10"/>
      <c r="B871" s="11"/>
      <c r="C871" s="11"/>
      <c r="D871" s="11"/>
      <c r="E871" s="11"/>
      <c r="F871" s="12"/>
      <c r="G871" s="12"/>
      <c r="H871" s="11"/>
      <c r="I871" s="11"/>
      <c r="J871" s="11"/>
      <c r="K871" s="11"/>
      <c r="L871" s="12"/>
      <c r="M871" s="11"/>
      <c r="N871" s="12"/>
      <c r="O871" s="12"/>
      <c r="P871" s="11"/>
      <c r="Q871" s="11"/>
      <c r="R871" s="15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5">
      <c r="A872" s="10"/>
      <c r="B872" s="11"/>
      <c r="C872" s="11"/>
      <c r="D872" s="11"/>
      <c r="E872" s="11"/>
      <c r="F872" s="12"/>
      <c r="G872" s="12"/>
      <c r="H872" s="11"/>
      <c r="I872" s="11"/>
      <c r="J872" s="11"/>
      <c r="K872" s="11"/>
      <c r="L872" s="12"/>
      <c r="M872" s="11"/>
      <c r="N872" s="12"/>
      <c r="O872" s="12"/>
      <c r="P872" s="11"/>
      <c r="Q872" s="11"/>
      <c r="R872" s="15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5">
      <c r="A873" s="10"/>
      <c r="B873" s="11"/>
      <c r="C873" s="11"/>
      <c r="D873" s="11"/>
      <c r="E873" s="11"/>
      <c r="F873" s="12"/>
      <c r="G873" s="12"/>
      <c r="H873" s="11"/>
      <c r="I873" s="11"/>
      <c r="J873" s="11"/>
      <c r="K873" s="11"/>
      <c r="L873" s="12"/>
      <c r="M873" s="11"/>
      <c r="N873" s="12"/>
      <c r="O873" s="12"/>
      <c r="P873" s="11"/>
      <c r="Q873" s="11"/>
      <c r="R873" s="15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5">
      <c r="A874" s="10"/>
      <c r="B874" s="11"/>
      <c r="C874" s="11"/>
      <c r="D874" s="11"/>
      <c r="E874" s="11"/>
      <c r="F874" s="12"/>
      <c r="G874" s="12"/>
      <c r="H874" s="11"/>
      <c r="I874" s="11"/>
      <c r="J874" s="11"/>
      <c r="K874" s="11"/>
      <c r="L874" s="12"/>
      <c r="M874" s="11"/>
      <c r="N874" s="12"/>
      <c r="O874" s="12"/>
      <c r="P874" s="11"/>
      <c r="Q874" s="11"/>
      <c r="R874" s="15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5">
      <c r="A875" s="10"/>
      <c r="B875" s="11"/>
      <c r="C875" s="11"/>
      <c r="D875" s="11"/>
      <c r="E875" s="11"/>
      <c r="F875" s="12"/>
      <c r="G875" s="12"/>
      <c r="H875" s="11"/>
      <c r="I875" s="11"/>
      <c r="J875" s="11"/>
      <c r="K875" s="11"/>
      <c r="L875" s="12"/>
      <c r="M875" s="11"/>
      <c r="N875" s="12"/>
      <c r="O875" s="12"/>
      <c r="P875" s="11"/>
      <c r="Q875" s="11"/>
      <c r="R875" s="15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5">
      <c r="A876" s="10"/>
      <c r="B876" s="11"/>
      <c r="C876" s="11"/>
      <c r="D876" s="11"/>
      <c r="E876" s="11"/>
      <c r="F876" s="12"/>
      <c r="G876" s="12"/>
      <c r="H876" s="11"/>
      <c r="I876" s="11"/>
      <c r="J876" s="11"/>
      <c r="K876" s="11"/>
      <c r="L876" s="12"/>
      <c r="M876" s="11"/>
      <c r="N876" s="12"/>
      <c r="O876" s="12"/>
      <c r="P876" s="11"/>
      <c r="Q876" s="11"/>
      <c r="R876" s="15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5">
      <c r="A877" s="10"/>
      <c r="B877" s="11"/>
      <c r="C877" s="11"/>
      <c r="D877" s="11"/>
      <c r="E877" s="11"/>
      <c r="F877" s="12"/>
      <c r="G877" s="12"/>
      <c r="H877" s="11"/>
      <c r="I877" s="11"/>
      <c r="J877" s="11"/>
      <c r="K877" s="11"/>
      <c r="L877" s="12"/>
      <c r="M877" s="11"/>
      <c r="N877" s="12"/>
      <c r="O877" s="12"/>
      <c r="P877" s="11"/>
      <c r="Q877" s="11"/>
      <c r="R877" s="15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5">
      <c r="A878" s="10"/>
      <c r="B878" s="11"/>
      <c r="C878" s="11"/>
      <c r="D878" s="11"/>
      <c r="E878" s="11"/>
      <c r="F878" s="12"/>
      <c r="G878" s="12"/>
      <c r="H878" s="11"/>
      <c r="I878" s="11"/>
      <c r="J878" s="11"/>
      <c r="K878" s="11"/>
      <c r="L878" s="12"/>
      <c r="M878" s="11"/>
      <c r="N878" s="12"/>
      <c r="O878" s="12"/>
      <c r="P878" s="11"/>
      <c r="Q878" s="11"/>
      <c r="R878" s="15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5">
      <c r="A879" s="10"/>
      <c r="B879" s="11"/>
      <c r="C879" s="11"/>
      <c r="D879" s="11"/>
      <c r="E879" s="11"/>
      <c r="F879" s="12"/>
      <c r="G879" s="12"/>
      <c r="H879" s="11"/>
      <c r="I879" s="11"/>
      <c r="J879" s="11"/>
      <c r="K879" s="11"/>
      <c r="L879" s="12"/>
      <c r="M879" s="11"/>
      <c r="N879" s="12"/>
      <c r="O879" s="12"/>
      <c r="P879" s="11"/>
      <c r="Q879" s="11"/>
      <c r="R879" s="15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5">
      <c r="A880" s="10"/>
      <c r="B880" s="11"/>
      <c r="C880" s="11"/>
      <c r="D880" s="11"/>
      <c r="E880" s="11"/>
      <c r="F880" s="12"/>
      <c r="G880" s="12"/>
      <c r="H880" s="11"/>
      <c r="I880" s="11"/>
      <c r="J880" s="11"/>
      <c r="K880" s="11"/>
      <c r="L880" s="12"/>
      <c r="M880" s="11"/>
      <c r="N880" s="12"/>
      <c r="O880" s="12"/>
      <c r="P880" s="11"/>
      <c r="Q880" s="11"/>
      <c r="R880" s="15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5">
      <c r="A881" s="10"/>
      <c r="B881" s="11"/>
      <c r="C881" s="11"/>
      <c r="D881" s="11"/>
      <c r="E881" s="11"/>
      <c r="F881" s="12"/>
      <c r="G881" s="12"/>
      <c r="H881" s="11"/>
      <c r="I881" s="11"/>
      <c r="J881" s="11"/>
      <c r="K881" s="11"/>
      <c r="L881" s="12"/>
      <c r="M881" s="11"/>
      <c r="N881" s="12"/>
      <c r="O881" s="12"/>
      <c r="P881" s="11"/>
      <c r="Q881" s="11"/>
      <c r="R881" s="15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5">
      <c r="A882" s="10"/>
      <c r="B882" s="11"/>
      <c r="C882" s="11"/>
      <c r="D882" s="11"/>
      <c r="E882" s="11"/>
      <c r="F882" s="12"/>
      <c r="G882" s="12"/>
      <c r="H882" s="11"/>
      <c r="I882" s="11"/>
      <c r="J882" s="11"/>
      <c r="K882" s="11"/>
      <c r="L882" s="12"/>
      <c r="M882" s="11"/>
      <c r="N882" s="12"/>
      <c r="O882" s="12"/>
      <c r="P882" s="11"/>
      <c r="Q882" s="11"/>
      <c r="R882" s="15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5">
      <c r="A883" s="10"/>
      <c r="B883" s="11"/>
      <c r="C883" s="11"/>
      <c r="D883" s="11"/>
      <c r="E883" s="11"/>
      <c r="F883" s="12"/>
      <c r="G883" s="12"/>
      <c r="H883" s="11"/>
      <c r="I883" s="11"/>
      <c r="J883" s="11"/>
      <c r="K883" s="11"/>
      <c r="L883" s="12"/>
      <c r="M883" s="11"/>
      <c r="N883" s="12"/>
      <c r="O883" s="12"/>
      <c r="P883" s="11"/>
      <c r="Q883" s="11"/>
      <c r="R883" s="15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5">
      <c r="A884" s="10"/>
      <c r="B884" s="11"/>
      <c r="C884" s="11"/>
      <c r="D884" s="11"/>
      <c r="E884" s="11"/>
      <c r="F884" s="12"/>
      <c r="G884" s="12"/>
      <c r="H884" s="11"/>
      <c r="I884" s="11"/>
      <c r="J884" s="11"/>
      <c r="K884" s="11"/>
      <c r="L884" s="12"/>
      <c r="M884" s="11"/>
      <c r="N884" s="12"/>
      <c r="O884" s="12"/>
      <c r="P884" s="11"/>
      <c r="Q884" s="11"/>
      <c r="R884" s="15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5">
      <c r="A885" s="10"/>
      <c r="B885" s="11"/>
      <c r="C885" s="11"/>
      <c r="D885" s="11"/>
      <c r="E885" s="11"/>
      <c r="F885" s="12"/>
      <c r="G885" s="12"/>
      <c r="H885" s="11"/>
      <c r="I885" s="11"/>
      <c r="J885" s="11"/>
      <c r="K885" s="11"/>
      <c r="L885" s="12"/>
      <c r="M885" s="11"/>
      <c r="N885" s="12"/>
      <c r="O885" s="12"/>
      <c r="P885" s="11"/>
      <c r="Q885" s="11"/>
      <c r="R885" s="15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5">
      <c r="A886" s="10"/>
      <c r="B886" s="11"/>
      <c r="C886" s="11"/>
      <c r="D886" s="11"/>
      <c r="E886" s="11"/>
      <c r="F886" s="12"/>
      <c r="G886" s="12"/>
      <c r="H886" s="11"/>
      <c r="I886" s="11"/>
      <c r="J886" s="11"/>
      <c r="K886" s="11"/>
      <c r="L886" s="12"/>
      <c r="M886" s="11"/>
      <c r="N886" s="12"/>
      <c r="O886" s="12"/>
      <c r="P886" s="11"/>
      <c r="Q886" s="11"/>
      <c r="R886" s="15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5">
      <c r="A887" s="10"/>
      <c r="B887" s="11"/>
      <c r="C887" s="11"/>
      <c r="D887" s="11"/>
      <c r="E887" s="11"/>
      <c r="F887" s="12"/>
      <c r="G887" s="12"/>
      <c r="H887" s="11"/>
      <c r="I887" s="11"/>
      <c r="J887" s="11"/>
      <c r="K887" s="11"/>
      <c r="L887" s="12"/>
      <c r="M887" s="11"/>
      <c r="N887" s="12"/>
      <c r="O887" s="12"/>
      <c r="P887" s="11"/>
      <c r="Q887" s="11"/>
      <c r="R887" s="15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5">
      <c r="A888" s="10"/>
      <c r="B888" s="11"/>
      <c r="C888" s="11"/>
      <c r="D888" s="11"/>
      <c r="E888" s="11"/>
      <c r="F888" s="12"/>
      <c r="G888" s="12"/>
      <c r="H888" s="11"/>
      <c r="I888" s="11"/>
      <c r="J888" s="11"/>
      <c r="K888" s="11"/>
      <c r="L888" s="12"/>
      <c r="M888" s="11"/>
      <c r="N888" s="12"/>
      <c r="O888" s="12"/>
      <c r="P888" s="11"/>
      <c r="Q888" s="11"/>
      <c r="R888" s="15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5">
      <c r="A889" s="10"/>
      <c r="B889" s="11"/>
      <c r="C889" s="11"/>
      <c r="D889" s="11"/>
      <c r="E889" s="11"/>
      <c r="F889" s="12"/>
      <c r="G889" s="12"/>
      <c r="H889" s="11"/>
      <c r="I889" s="11"/>
      <c r="J889" s="11"/>
      <c r="K889" s="11"/>
      <c r="L889" s="12"/>
      <c r="M889" s="11"/>
      <c r="N889" s="12"/>
      <c r="O889" s="12"/>
      <c r="P889" s="11"/>
      <c r="Q889" s="11"/>
      <c r="R889" s="15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5">
      <c r="A890" s="10"/>
      <c r="B890" s="11"/>
      <c r="C890" s="11"/>
      <c r="D890" s="11"/>
      <c r="E890" s="11"/>
      <c r="F890" s="12"/>
      <c r="G890" s="12"/>
      <c r="H890" s="11"/>
      <c r="I890" s="11"/>
      <c r="J890" s="11"/>
      <c r="K890" s="11"/>
      <c r="L890" s="12"/>
      <c r="M890" s="11"/>
      <c r="N890" s="12"/>
      <c r="O890" s="12"/>
      <c r="P890" s="11"/>
      <c r="Q890" s="11"/>
      <c r="R890" s="15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5">
      <c r="A891" s="10"/>
      <c r="B891" s="11"/>
      <c r="C891" s="11"/>
      <c r="D891" s="11"/>
      <c r="E891" s="11"/>
      <c r="F891" s="12"/>
      <c r="G891" s="12"/>
      <c r="H891" s="11"/>
      <c r="I891" s="11"/>
      <c r="J891" s="11"/>
      <c r="K891" s="11"/>
      <c r="L891" s="12"/>
      <c r="M891" s="11"/>
      <c r="N891" s="12"/>
      <c r="O891" s="12"/>
      <c r="P891" s="11"/>
      <c r="Q891" s="11"/>
      <c r="R891" s="15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5">
      <c r="A892" s="10"/>
      <c r="B892" s="11"/>
      <c r="C892" s="11"/>
      <c r="D892" s="11"/>
      <c r="E892" s="11"/>
      <c r="F892" s="12"/>
      <c r="G892" s="12"/>
      <c r="H892" s="11"/>
      <c r="I892" s="11"/>
      <c r="J892" s="11"/>
      <c r="K892" s="11"/>
      <c r="L892" s="12"/>
      <c r="M892" s="11"/>
      <c r="N892" s="12"/>
      <c r="O892" s="12"/>
      <c r="P892" s="11"/>
      <c r="Q892" s="11"/>
      <c r="R892" s="15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5">
      <c r="A893" s="10"/>
      <c r="B893" s="11"/>
      <c r="C893" s="11"/>
      <c r="D893" s="11"/>
      <c r="E893" s="11"/>
      <c r="F893" s="12"/>
      <c r="G893" s="12"/>
      <c r="H893" s="11"/>
      <c r="I893" s="11"/>
      <c r="J893" s="11"/>
      <c r="K893" s="11"/>
      <c r="L893" s="12"/>
      <c r="M893" s="11"/>
      <c r="N893" s="12"/>
      <c r="O893" s="12"/>
      <c r="P893" s="11"/>
      <c r="Q893" s="11"/>
      <c r="R893" s="15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5">
      <c r="A894" s="10"/>
      <c r="B894" s="11"/>
      <c r="C894" s="11"/>
      <c r="D894" s="11"/>
      <c r="E894" s="11"/>
      <c r="F894" s="12"/>
      <c r="G894" s="12"/>
      <c r="H894" s="11"/>
      <c r="I894" s="11"/>
      <c r="J894" s="11"/>
      <c r="K894" s="11"/>
      <c r="L894" s="12"/>
      <c r="M894" s="11"/>
      <c r="N894" s="12"/>
      <c r="O894" s="12"/>
      <c r="P894" s="11"/>
      <c r="Q894" s="11"/>
      <c r="R894" s="15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5">
      <c r="A895" s="10"/>
      <c r="B895" s="11"/>
      <c r="C895" s="11"/>
      <c r="D895" s="11"/>
      <c r="E895" s="11"/>
      <c r="F895" s="12"/>
      <c r="G895" s="12"/>
      <c r="H895" s="11"/>
      <c r="I895" s="11"/>
      <c r="J895" s="11"/>
      <c r="K895" s="11"/>
      <c r="L895" s="12"/>
      <c r="M895" s="11"/>
      <c r="N895" s="12"/>
      <c r="O895" s="12"/>
      <c r="P895" s="11"/>
      <c r="Q895" s="11"/>
      <c r="R895" s="15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5">
      <c r="A896" s="10"/>
      <c r="B896" s="11"/>
      <c r="C896" s="11"/>
      <c r="D896" s="11"/>
      <c r="E896" s="11"/>
      <c r="F896" s="12"/>
      <c r="G896" s="12"/>
      <c r="H896" s="11"/>
      <c r="I896" s="11"/>
      <c r="J896" s="11"/>
      <c r="K896" s="11"/>
      <c r="L896" s="12"/>
      <c r="M896" s="11"/>
      <c r="N896" s="12"/>
      <c r="O896" s="12"/>
      <c r="P896" s="11"/>
      <c r="Q896" s="11"/>
      <c r="R896" s="15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5">
      <c r="A897" s="10"/>
      <c r="B897" s="11"/>
      <c r="C897" s="11"/>
      <c r="D897" s="11"/>
      <c r="E897" s="11"/>
      <c r="F897" s="12"/>
      <c r="G897" s="12"/>
      <c r="H897" s="11"/>
      <c r="I897" s="11"/>
      <c r="J897" s="11"/>
      <c r="K897" s="11"/>
      <c r="L897" s="12"/>
      <c r="M897" s="11"/>
      <c r="N897" s="12"/>
      <c r="O897" s="12"/>
      <c r="P897" s="11"/>
      <c r="Q897" s="11"/>
      <c r="R897" s="15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5">
      <c r="A898" s="10"/>
      <c r="B898" s="11"/>
      <c r="C898" s="11"/>
      <c r="D898" s="11"/>
      <c r="E898" s="11"/>
      <c r="F898" s="12"/>
      <c r="G898" s="12"/>
      <c r="H898" s="11"/>
      <c r="I898" s="11"/>
      <c r="J898" s="11"/>
      <c r="K898" s="11"/>
      <c r="L898" s="12"/>
      <c r="M898" s="11"/>
      <c r="N898" s="12"/>
      <c r="O898" s="12"/>
      <c r="P898" s="11"/>
      <c r="Q898" s="11"/>
      <c r="R898" s="15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5">
      <c r="A899" s="10"/>
      <c r="B899" s="11"/>
      <c r="C899" s="11"/>
      <c r="D899" s="11"/>
      <c r="E899" s="11"/>
      <c r="F899" s="12"/>
      <c r="G899" s="12"/>
      <c r="H899" s="11"/>
      <c r="I899" s="11"/>
      <c r="J899" s="11"/>
      <c r="K899" s="11"/>
      <c r="L899" s="12"/>
      <c r="M899" s="11"/>
      <c r="N899" s="12"/>
      <c r="O899" s="12"/>
      <c r="P899" s="11"/>
      <c r="Q899" s="11"/>
      <c r="R899" s="15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5">
      <c r="A900" s="10"/>
      <c r="B900" s="11"/>
      <c r="C900" s="11"/>
      <c r="D900" s="11"/>
      <c r="E900" s="11"/>
      <c r="F900" s="12"/>
      <c r="G900" s="12"/>
      <c r="H900" s="11"/>
      <c r="I900" s="11"/>
      <c r="J900" s="11"/>
      <c r="K900" s="11"/>
      <c r="L900" s="12"/>
      <c r="M900" s="11"/>
      <c r="N900" s="12"/>
      <c r="O900" s="12"/>
      <c r="P900" s="11"/>
      <c r="Q900" s="11"/>
      <c r="R900" s="15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5">
      <c r="A901" s="10"/>
      <c r="B901" s="11"/>
      <c r="C901" s="11"/>
      <c r="D901" s="11"/>
      <c r="E901" s="11"/>
      <c r="F901" s="12"/>
      <c r="G901" s="12"/>
      <c r="H901" s="11"/>
      <c r="I901" s="11"/>
      <c r="J901" s="11"/>
      <c r="K901" s="11"/>
      <c r="L901" s="12"/>
      <c r="M901" s="11"/>
      <c r="N901" s="12"/>
      <c r="O901" s="12"/>
      <c r="P901" s="11"/>
      <c r="Q901" s="11"/>
      <c r="R901" s="15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5">
      <c r="A902" s="10"/>
      <c r="B902" s="11"/>
      <c r="C902" s="11"/>
      <c r="D902" s="11"/>
      <c r="E902" s="11"/>
      <c r="F902" s="12"/>
      <c r="G902" s="12"/>
      <c r="H902" s="11"/>
      <c r="I902" s="11"/>
      <c r="J902" s="11"/>
      <c r="K902" s="11"/>
      <c r="L902" s="12"/>
      <c r="M902" s="11"/>
      <c r="N902" s="12"/>
      <c r="O902" s="12"/>
      <c r="P902" s="11"/>
      <c r="Q902" s="11"/>
      <c r="R902" s="15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5">
      <c r="A903" s="10"/>
      <c r="B903" s="11"/>
      <c r="C903" s="11"/>
      <c r="D903" s="11"/>
      <c r="E903" s="11"/>
      <c r="F903" s="12"/>
      <c r="G903" s="12"/>
      <c r="H903" s="11"/>
      <c r="I903" s="11"/>
      <c r="J903" s="11"/>
      <c r="K903" s="11"/>
      <c r="L903" s="12"/>
      <c r="M903" s="11"/>
      <c r="N903" s="12"/>
      <c r="O903" s="12"/>
      <c r="P903" s="11"/>
      <c r="Q903" s="11"/>
      <c r="R903" s="15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5">
      <c r="A904" s="10"/>
      <c r="B904" s="11"/>
      <c r="C904" s="11"/>
      <c r="D904" s="11"/>
      <c r="E904" s="11"/>
      <c r="F904" s="12"/>
      <c r="G904" s="12"/>
      <c r="H904" s="11"/>
      <c r="I904" s="11"/>
      <c r="J904" s="11"/>
      <c r="K904" s="11"/>
      <c r="L904" s="12"/>
      <c r="M904" s="11"/>
      <c r="N904" s="12"/>
      <c r="O904" s="12"/>
      <c r="P904" s="11"/>
      <c r="Q904" s="11"/>
      <c r="R904" s="15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5">
      <c r="A905" s="10"/>
      <c r="B905" s="11"/>
      <c r="C905" s="11"/>
      <c r="D905" s="11"/>
      <c r="E905" s="11"/>
      <c r="F905" s="12"/>
      <c r="G905" s="12"/>
      <c r="H905" s="11"/>
      <c r="I905" s="11"/>
      <c r="J905" s="11"/>
      <c r="K905" s="11"/>
      <c r="L905" s="12"/>
      <c r="M905" s="11"/>
      <c r="N905" s="12"/>
      <c r="O905" s="12"/>
      <c r="P905" s="11"/>
      <c r="Q905" s="11"/>
      <c r="R905" s="15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5">
      <c r="A906" s="10"/>
      <c r="B906" s="11"/>
      <c r="C906" s="11"/>
      <c r="D906" s="11"/>
      <c r="E906" s="11"/>
      <c r="F906" s="12"/>
      <c r="G906" s="12"/>
      <c r="H906" s="11"/>
      <c r="I906" s="11"/>
      <c r="J906" s="11"/>
      <c r="K906" s="11"/>
      <c r="L906" s="12"/>
      <c r="M906" s="11"/>
      <c r="N906" s="12"/>
      <c r="O906" s="12"/>
      <c r="P906" s="11"/>
      <c r="Q906" s="11"/>
      <c r="R906" s="15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5">
      <c r="A907" s="10"/>
      <c r="B907" s="11"/>
      <c r="C907" s="11"/>
      <c r="D907" s="11"/>
      <c r="E907" s="11"/>
      <c r="F907" s="12"/>
      <c r="G907" s="12"/>
      <c r="H907" s="11"/>
      <c r="I907" s="11"/>
      <c r="J907" s="11"/>
      <c r="K907" s="11"/>
      <c r="L907" s="12"/>
      <c r="M907" s="11"/>
      <c r="N907" s="12"/>
      <c r="O907" s="12"/>
      <c r="P907" s="11"/>
      <c r="Q907" s="11"/>
      <c r="R907" s="15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5">
      <c r="A908" s="10"/>
      <c r="B908" s="11"/>
      <c r="C908" s="11"/>
      <c r="D908" s="11"/>
      <c r="E908" s="11"/>
      <c r="F908" s="12"/>
      <c r="G908" s="12"/>
      <c r="H908" s="11"/>
      <c r="I908" s="11"/>
      <c r="J908" s="11"/>
      <c r="K908" s="11"/>
      <c r="L908" s="12"/>
      <c r="M908" s="11"/>
      <c r="N908" s="12"/>
      <c r="O908" s="12"/>
      <c r="P908" s="11"/>
      <c r="Q908" s="11"/>
      <c r="R908" s="15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5">
      <c r="A909" s="10"/>
      <c r="B909" s="11"/>
      <c r="C909" s="11"/>
      <c r="D909" s="11"/>
      <c r="E909" s="11"/>
      <c r="F909" s="12"/>
      <c r="G909" s="12"/>
      <c r="H909" s="11"/>
      <c r="I909" s="11"/>
      <c r="J909" s="11"/>
      <c r="K909" s="11"/>
      <c r="L909" s="12"/>
      <c r="M909" s="11"/>
      <c r="N909" s="12"/>
      <c r="O909" s="12"/>
      <c r="P909" s="11"/>
      <c r="Q909" s="11"/>
      <c r="R909" s="15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5">
      <c r="A910" s="10"/>
      <c r="B910" s="11"/>
      <c r="C910" s="11"/>
      <c r="D910" s="11"/>
      <c r="E910" s="11"/>
      <c r="F910" s="12"/>
      <c r="G910" s="12"/>
      <c r="H910" s="11"/>
      <c r="I910" s="11"/>
      <c r="J910" s="11"/>
      <c r="K910" s="11"/>
      <c r="L910" s="12"/>
      <c r="M910" s="11"/>
      <c r="N910" s="12"/>
      <c r="O910" s="12"/>
      <c r="P910" s="11"/>
      <c r="Q910" s="11"/>
      <c r="R910" s="15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5">
      <c r="A911" s="10"/>
      <c r="B911" s="11"/>
      <c r="C911" s="11"/>
      <c r="D911" s="11"/>
      <c r="E911" s="11"/>
      <c r="F911" s="12"/>
      <c r="G911" s="12"/>
      <c r="H911" s="11"/>
      <c r="I911" s="11"/>
      <c r="J911" s="11"/>
      <c r="K911" s="11"/>
      <c r="L911" s="12"/>
      <c r="M911" s="11"/>
      <c r="N911" s="12"/>
      <c r="O911" s="12"/>
      <c r="P911" s="11"/>
      <c r="Q911" s="11"/>
      <c r="R911" s="15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5">
      <c r="A912" s="10"/>
      <c r="B912" s="11"/>
      <c r="C912" s="11"/>
      <c r="D912" s="11"/>
      <c r="E912" s="11"/>
      <c r="F912" s="12"/>
      <c r="G912" s="12"/>
      <c r="H912" s="11"/>
      <c r="I912" s="11"/>
      <c r="J912" s="11"/>
      <c r="K912" s="11"/>
      <c r="L912" s="12"/>
      <c r="M912" s="11"/>
      <c r="N912" s="12"/>
      <c r="O912" s="12"/>
      <c r="P912" s="11"/>
      <c r="Q912" s="11"/>
      <c r="R912" s="15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5">
      <c r="A913" s="10"/>
      <c r="B913" s="11"/>
      <c r="C913" s="11"/>
      <c r="D913" s="11"/>
      <c r="E913" s="11"/>
      <c r="F913" s="12"/>
      <c r="G913" s="12"/>
      <c r="H913" s="11"/>
      <c r="I913" s="11"/>
      <c r="J913" s="11"/>
      <c r="K913" s="11"/>
      <c r="L913" s="12"/>
      <c r="M913" s="11"/>
      <c r="N913" s="12"/>
      <c r="O913" s="12"/>
      <c r="P913" s="11"/>
      <c r="Q913" s="11"/>
      <c r="R913" s="15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5">
      <c r="A914" s="10"/>
      <c r="B914" s="11"/>
      <c r="C914" s="11"/>
      <c r="D914" s="11"/>
      <c r="E914" s="11"/>
      <c r="F914" s="12"/>
      <c r="G914" s="12"/>
      <c r="H914" s="11"/>
      <c r="I914" s="11"/>
      <c r="J914" s="11"/>
      <c r="K914" s="11"/>
      <c r="L914" s="12"/>
      <c r="M914" s="11"/>
      <c r="N914" s="12"/>
      <c r="O914" s="12"/>
      <c r="P914" s="11"/>
      <c r="Q914" s="11"/>
      <c r="R914" s="15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5">
      <c r="A915" s="10"/>
      <c r="B915" s="11"/>
      <c r="C915" s="11"/>
      <c r="D915" s="11"/>
      <c r="E915" s="11"/>
      <c r="F915" s="12"/>
      <c r="G915" s="12"/>
      <c r="H915" s="11"/>
      <c r="I915" s="11"/>
      <c r="J915" s="11"/>
      <c r="K915" s="11"/>
      <c r="L915" s="12"/>
      <c r="M915" s="11"/>
      <c r="N915" s="12"/>
      <c r="O915" s="12"/>
      <c r="P915" s="11"/>
      <c r="Q915" s="11"/>
      <c r="R915" s="15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5">
      <c r="A916" s="10"/>
      <c r="B916" s="11"/>
      <c r="C916" s="11"/>
      <c r="D916" s="11"/>
      <c r="E916" s="11"/>
      <c r="F916" s="12"/>
      <c r="G916" s="12"/>
      <c r="H916" s="11"/>
      <c r="I916" s="11"/>
      <c r="J916" s="11"/>
      <c r="K916" s="11"/>
      <c r="L916" s="12"/>
      <c r="M916" s="11"/>
      <c r="N916" s="12"/>
      <c r="O916" s="12"/>
      <c r="P916" s="11"/>
      <c r="Q916" s="11"/>
      <c r="R916" s="15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5">
      <c r="A917" s="10"/>
      <c r="B917" s="11"/>
      <c r="C917" s="11"/>
      <c r="D917" s="11"/>
      <c r="E917" s="11"/>
      <c r="F917" s="12"/>
      <c r="G917" s="12"/>
      <c r="H917" s="11"/>
      <c r="I917" s="11"/>
      <c r="J917" s="11"/>
      <c r="K917" s="11"/>
      <c r="L917" s="12"/>
      <c r="M917" s="11"/>
      <c r="N917" s="12"/>
      <c r="O917" s="12"/>
      <c r="P917" s="11"/>
      <c r="Q917" s="11"/>
      <c r="R917" s="15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5">
      <c r="A918" s="10"/>
      <c r="B918" s="11"/>
      <c r="C918" s="11"/>
      <c r="D918" s="11"/>
      <c r="E918" s="11"/>
      <c r="F918" s="12"/>
      <c r="G918" s="12"/>
      <c r="H918" s="11"/>
      <c r="I918" s="11"/>
      <c r="J918" s="11"/>
      <c r="K918" s="11"/>
      <c r="L918" s="12"/>
      <c r="M918" s="11"/>
      <c r="N918" s="12"/>
      <c r="O918" s="12"/>
      <c r="P918" s="11"/>
      <c r="Q918" s="11"/>
      <c r="R918" s="15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5">
      <c r="A919" s="10"/>
      <c r="B919" s="11"/>
      <c r="C919" s="11"/>
      <c r="D919" s="11"/>
      <c r="E919" s="11"/>
      <c r="F919" s="12"/>
      <c r="G919" s="12"/>
      <c r="H919" s="11"/>
      <c r="I919" s="11"/>
      <c r="J919" s="11"/>
      <c r="K919" s="11"/>
      <c r="L919" s="12"/>
      <c r="M919" s="11"/>
      <c r="N919" s="12"/>
      <c r="O919" s="12"/>
      <c r="P919" s="11"/>
      <c r="Q919" s="11"/>
      <c r="R919" s="15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5">
      <c r="A920" s="10"/>
      <c r="B920" s="11"/>
      <c r="C920" s="11"/>
      <c r="D920" s="11"/>
      <c r="E920" s="11"/>
      <c r="F920" s="12"/>
      <c r="G920" s="12"/>
      <c r="H920" s="11"/>
      <c r="I920" s="11"/>
      <c r="J920" s="11"/>
      <c r="K920" s="11"/>
      <c r="L920" s="12"/>
      <c r="M920" s="11"/>
      <c r="N920" s="12"/>
      <c r="O920" s="12"/>
      <c r="P920" s="11"/>
      <c r="Q920" s="11"/>
      <c r="R920" s="15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5">
      <c r="A921" s="10"/>
      <c r="B921" s="11"/>
      <c r="C921" s="11"/>
      <c r="D921" s="11"/>
      <c r="E921" s="11"/>
      <c r="F921" s="12"/>
      <c r="G921" s="12"/>
      <c r="H921" s="11"/>
      <c r="I921" s="11"/>
      <c r="J921" s="11"/>
      <c r="K921" s="11"/>
      <c r="L921" s="12"/>
      <c r="M921" s="11"/>
      <c r="N921" s="12"/>
      <c r="O921" s="12"/>
      <c r="P921" s="11"/>
      <c r="Q921" s="11"/>
      <c r="R921" s="15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5">
      <c r="A922" s="10"/>
      <c r="B922" s="11"/>
      <c r="C922" s="11"/>
      <c r="D922" s="11"/>
      <c r="E922" s="11"/>
      <c r="F922" s="12"/>
      <c r="G922" s="12"/>
      <c r="H922" s="11"/>
      <c r="I922" s="11"/>
      <c r="J922" s="11"/>
      <c r="K922" s="11"/>
      <c r="L922" s="12"/>
      <c r="M922" s="11"/>
      <c r="N922" s="12"/>
      <c r="O922" s="12"/>
      <c r="P922" s="11"/>
      <c r="Q922" s="11"/>
      <c r="R922" s="15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5">
      <c r="A923" s="10"/>
      <c r="B923" s="11"/>
      <c r="C923" s="11"/>
      <c r="D923" s="11"/>
      <c r="E923" s="11"/>
      <c r="F923" s="12"/>
      <c r="G923" s="12"/>
      <c r="H923" s="11"/>
      <c r="I923" s="11"/>
      <c r="J923" s="11"/>
      <c r="K923" s="11"/>
      <c r="L923" s="12"/>
      <c r="M923" s="11"/>
      <c r="N923" s="12"/>
      <c r="O923" s="12"/>
      <c r="P923" s="11"/>
      <c r="Q923" s="11"/>
      <c r="R923" s="15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5">
      <c r="A924" s="10"/>
      <c r="B924" s="11"/>
      <c r="C924" s="11"/>
      <c r="D924" s="11"/>
      <c r="E924" s="11"/>
      <c r="F924" s="12"/>
      <c r="G924" s="12"/>
      <c r="H924" s="11"/>
      <c r="I924" s="11"/>
      <c r="J924" s="11"/>
      <c r="K924" s="11"/>
      <c r="L924" s="12"/>
      <c r="M924" s="11"/>
      <c r="N924" s="12"/>
      <c r="O924" s="12"/>
      <c r="P924" s="11"/>
      <c r="Q924" s="11"/>
      <c r="R924" s="15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5">
      <c r="A925" s="10"/>
      <c r="B925" s="11"/>
      <c r="C925" s="11"/>
      <c r="D925" s="11"/>
      <c r="E925" s="11"/>
      <c r="F925" s="12"/>
      <c r="G925" s="12"/>
      <c r="H925" s="11"/>
      <c r="I925" s="11"/>
      <c r="J925" s="11"/>
      <c r="K925" s="11"/>
      <c r="L925" s="12"/>
      <c r="M925" s="11"/>
      <c r="N925" s="12"/>
      <c r="O925" s="12"/>
      <c r="P925" s="11"/>
      <c r="Q925" s="11"/>
      <c r="R925" s="15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5">
      <c r="A926" s="10"/>
      <c r="B926" s="11"/>
      <c r="C926" s="11"/>
      <c r="D926" s="11"/>
      <c r="E926" s="11"/>
      <c r="F926" s="12"/>
      <c r="G926" s="12"/>
      <c r="H926" s="11"/>
      <c r="I926" s="11"/>
      <c r="J926" s="11"/>
      <c r="K926" s="11"/>
      <c r="L926" s="12"/>
      <c r="M926" s="11"/>
      <c r="N926" s="12"/>
      <c r="O926" s="12"/>
      <c r="P926" s="11"/>
      <c r="Q926" s="11"/>
      <c r="R926" s="15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5">
      <c r="A927" s="10"/>
      <c r="B927" s="11"/>
      <c r="C927" s="11"/>
      <c r="D927" s="11"/>
      <c r="E927" s="11"/>
      <c r="F927" s="12"/>
      <c r="G927" s="12"/>
      <c r="H927" s="11"/>
      <c r="I927" s="11"/>
      <c r="J927" s="11"/>
      <c r="K927" s="11"/>
      <c r="L927" s="12"/>
      <c r="M927" s="11"/>
      <c r="N927" s="12"/>
      <c r="O927" s="12"/>
      <c r="P927" s="11"/>
      <c r="Q927" s="11"/>
      <c r="R927" s="15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5">
      <c r="A928" s="10"/>
      <c r="B928" s="11"/>
      <c r="C928" s="11"/>
      <c r="D928" s="11"/>
      <c r="E928" s="11"/>
      <c r="F928" s="12"/>
      <c r="G928" s="12"/>
      <c r="H928" s="11"/>
      <c r="I928" s="11"/>
      <c r="J928" s="11"/>
      <c r="K928" s="11"/>
      <c r="L928" s="12"/>
      <c r="M928" s="11"/>
      <c r="N928" s="12"/>
      <c r="O928" s="12"/>
      <c r="P928" s="11"/>
      <c r="Q928" s="11"/>
      <c r="R928" s="15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5">
      <c r="A929" s="10"/>
      <c r="B929" s="11"/>
      <c r="C929" s="11"/>
      <c r="D929" s="11"/>
      <c r="E929" s="11"/>
      <c r="F929" s="12"/>
      <c r="G929" s="12"/>
      <c r="H929" s="11"/>
      <c r="I929" s="11"/>
      <c r="J929" s="11"/>
      <c r="K929" s="11"/>
      <c r="L929" s="12"/>
      <c r="M929" s="11"/>
      <c r="N929" s="12"/>
      <c r="O929" s="12"/>
      <c r="P929" s="11"/>
      <c r="Q929" s="11"/>
      <c r="R929" s="15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5">
      <c r="A930" s="10"/>
      <c r="B930" s="11"/>
      <c r="C930" s="11"/>
      <c r="D930" s="11"/>
      <c r="E930" s="11"/>
      <c r="F930" s="12"/>
      <c r="G930" s="12"/>
      <c r="H930" s="11"/>
      <c r="I930" s="11"/>
      <c r="J930" s="11"/>
      <c r="K930" s="11"/>
      <c r="L930" s="12"/>
      <c r="M930" s="11"/>
      <c r="N930" s="12"/>
      <c r="O930" s="12"/>
      <c r="P930" s="11"/>
      <c r="Q930" s="11"/>
      <c r="R930" s="15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5">
      <c r="A931" s="10"/>
      <c r="B931" s="11"/>
      <c r="C931" s="11"/>
      <c r="D931" s="11"/>
      <c r="E931" s="11"/>
      <c r="F931" s="12"/>
      <c r="G931" s="12"/>
      <c r="H931" s="11"/>
      <c r="I931" s="11"/>
      <c r="J931" s="11"/>
      <c r="K931" s="11"/>
      <c r="L931" s="12"/>
      <c r="M931" s="11"/>
      <c r="N931" s="12"/>
      <c r="O931" s="12"/>
      <c r="P931" s="11"/>
      <c r="Q931" s="11"/>
      <c r="R931" s="15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5">
      <c r="A932" s="10"/>
      <c r="B932" s="11"/>
      <c r="C932" s="11"/>
      <c r="D932" s="11"/>
      <c r="E932" s="11"/>
      <c r="F932" s="12"/>
      <c r="G932" s="12"/>
      <c r="H932" s="11"/>
      <c r="I932" s="11"/>
      <c r="J932" s="11"/>
      <c r="K932" s="11"/>
      <c r="L932" s="12"/>
      <c r="M932" s="11"/>
      <c r="N932" s="12"/>
      <c r="O932" s="12"/>
      <c r="P932" s="11"/>
      <c r="Q932" s="11"/>
      <c r="R932" s="15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5">
      <c r="A933" s="10"/>
      <c r="B933" s="11"/>
      <c r="C933" s="11"/>
      <c r="D933" s="11"/>
      <c r="E933" s="11"/>
      <c r="F933" s="12"/>
      <c r="G933" s="12"/>
      <c r="H933" s="11"/>
      <c r="I933" s="11"/>
      <c r="J933" s="11"/>
      <c r="K933" s="11"/>
      <c r="L933" s="12"/>
      <c r="M933" s="11"/>
      <c r="N933" s="12"/>
      <c r="O933" s="12"/>
      <c r="P933" s="11"/>
      <c r="Q933" s="11"/>
      <c r="R933" s="15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5">
      <c r="A934" s="10"/>
      <c r="B934" s="11"/>
      <c r="C934" s="11"/>
      <c r="D934" s="11"/>
      <c r="E934" s="11"/>
      <c r="F934" s="12"/>
      <c r="G934" s="12"/>
      <c r="H934" s="11"/>
      <c r="I934" s="11"/>
      <c r="J934" s="11"/>
      <c r="K934" s="11"/>
      <c r="L934" s="12"/>
      <c r="M934" s="11"/>
      <c r="N934" s="12"/>
      <c r="O934" s="12"/>
      <c r="P934" s="11"/>
      <c r="Q934" s="11"/>
      <c r="R934" s="15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5">
      <c r="A935" s="10"/>
      <c r="B935" s="11"/>
      <c r="C935" s="11"/>
      <c r="D935" s="11"/>
      <c r="E935" s="11"/>
      <c r="F935" s="12"/>
      <c r="G935" s="12"/>
      <c r="H935" s="11"/>
      <c r="I935" s="11"/>
      <c r="J935" s="11"/>
      <c r="K935" s="11"/>
      <c r="L935" s="12"/>
      <c r="M935" s="11"/>
      <c r="N935" s="12"/>
      <c r="O935" s="12"/>
      <c r="P935" s="11"/>
      <c r="Q935" s="11"/>
      <c r="R935" s="15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5">
      <c r="A936" s="10"/>
      <c r="B936" s="11"/>
      <c r="C936" s="11"/>
      <c r="D936" s="11"/>
      <c r="E936" s="11"/>
      <c r="F936" s="12"/>
      <c r="G936" s="12"/>
      <c r="H936" s="11"/>
      <c r="I936" s="11"/>
      <c r="J936" s="11"/>
      <c r="K936" s="11"/>
      <c r="L936" s="12"/>
      <c r="M936" s="11"/>
      <c r="N936" s="12"/>
      <c r="O936" s="12"/>
      <c r="P936" s="11"/>
      <c r="Q936" s="11"/>
      <c r="R936" s="15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5">
      <c r="A937" s="10"/>
      <c r="B937" s="11"/>
      <c r="C937" s="11"/>
      <c r="D937" s="11"/>
      <c r="E937" s="11"/>
      <c r="F937" s="12"/>
      <c r="G937" s="12"/>
      <c r="H937" s="11"/>
      <c r="I937" s="11"/>
      <c r="J937" s="11"/>
      <c r="K937" s="11"/>
      <c r="L937" s="12"/>
      <c r="M937" s="11"/>
      <c r="N937" s="12"/>
      <c r="O937" s="12"/>
      <c r="P937" s="11"/>
      <c r="Q937" s="11"/>
      <c r="R937" s="15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5">
      <c r="A938" s="10"/>
      <c r="B938" s="11"/>
      <c r="C938" s="11"/>
      <c r="D938" s="11"/>
      <c r="E938" s="11"/>
      <c r="F938" s="12"/>
      <c r="G938" s="12"/>
      <c r="H938" s="11"/>
      <c r="I938" s="11"/>
      <c r="J938" s="11"/>
      <c r="K938" s="11"/>
      <c r="L938" s="12"/>
      <c r="M938" s="11"/>
      <c r="N938" s="12"/>
      <c r="O938" s="12"/>
      <c r="P938" s="11"/>
      <c r="Q938" s="11"/>
      <c r="R938" s="15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5">
      <c r="A939" s="10"/>
      <c r="B939" s="11"/>
      <c r="C939" s="11"/>
      <c r="D939" s="11"/>
      <c r="E939" s="11"/>
      <c r="F939" s="12"/>
      <c r="G939" s="12"/>
      <c r="H939" s="11"/>
      <c r="I939" s="11"/>
      <c r="J939" s="11"/>
      <c r="K939" s="11"/>
      <c r="L939" s="12"/>
      <c r="M939" s="11"/>
      <c r="N939" s="12"/>
      <c r="O939" s="12"/>
      <c r="P939" s="11"/>
      <c r="Q939" s="11"/>
      <c r="R939" s="15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5">
      <c r="A940" s="10"/>
      <c r="B940" s="11"/>
      <c r="C940" s="11"/>
      <c r="D940" s="11"/>
      <c r="E940" s="11"/>
      <c r="F940" s="12"/>
      <c r="G940" s="12"/>
      <c r="H940" s="11"/>
      <c r="I940" s="11"/>
      <c r="J940" s="11"/>
      <c r="K940" s="11"/>
      <c r="L940" s="12"/>
      <c r="M940" s="11"/>
      <c r="N940" s="12"/>
      <c r="O940" s="12"/>
      <c r="P940" s="11"/>
      <c r="Q940" s="11"/>
      <c r="R940" s="15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5">
      <c r="A941" s="10"/>
      <c r="B941" s="11"/>
      <c r="C941" s="11"/>
      <c r="D941" s="11"/>
      <c r="E941" s="11"/>
      <c r="F941" s="12"/>
      <c r="G941" s="12"/>
      <c r="H941" s="11"/>
      <c r="I941" s="11"/>
      <c r="J941" s="11"/>
      <c r="K941" s="11"/>
      <c r="L941" s="12"/>
      <c r="M941" s="11"/>
      <c r="N941" s="12"/>
      <c r="O941" s="12"/>
      <c r="P941" s="11"/>
      <c r="Q941" s="11"/>
      <c r="R941" s="15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5">
      <c r="A942" s="10"/>
      <c r="B942" s="11"/>
      <c r="C942" s="11"/>
      <c r="D942" s="11"/>
      <c r="E942" s="11"/>
      <c r="F942" s="12"/>
      <c r="G942" s="12"/>
      <c r="H942" s="11"/>
      <c r="I942" s="11"/>
      <c r="J942" s="11"/>
      <c r="K942" s="11"/>
      <c r="L942" s="12"/>
      <c r="M942" s="11"/>
      <c r="N942" s="12"/>
      <c r="O942" s="12"/>
      <c r="P942" s="11"/>
      <c r="Q942" s="11"/>
      <c r="R942" s="15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5">
      <c r="A943" s="10"/>
      <c r="B943" s="11"/>
      <c r="C943" s="11"/>
      <c r="D943" s="11"/>
      <c r="E943" s="11"/>
      <c r="F943" s="12"/>
      <c r="G943" s="12"/>
      <c r="H943" s="11"/>
      <c r="I943" s="11"/>
      <c r="J943" s="11"/>
      <c r="K943" s="11"/>
      <c r="L943" s="12"/>
      <c r="M943" s="11"/>
      <c r="N943" s="12"/>
      <c r="O943" s="12"/>
      <c r="P943" s="11"/>
      <c r="Q943" s="11"/>
      <c r="R943" s="15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5">
      <c r="A944" s="10"/>
      <c r="B944" s="11"/>
      <c r="C944" s="11"/>
      <c r="D944" s="11"/>
      <c r="E944" s="11"/>
      <c r="F944" s="12"/>
      <c r="G944" s="12"/>
      <c r="H944" s="11"/>
      <c r="I944" s="11"/>
      <c r="J944" s="11"/>
      <c r="K944" s="11"/>
      <c r="L944" s="12"/>
      <c r="M944" s="11"/>
      <c r="N944" s="12"/>
      <c r="O944" s="12"/>
      <c r="P944" s="11"/>
      <c r="Q944" s="11"/>
      <c r="R944" s="15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5">
      <c r="A945" s="10"/>
      <c r="B945" s="11"/>
      <c r="C945" s="11"/>
      <c r="D945" s="11"/>
      <c r="E945" s="11"/>
      <c r="F945" s="12"/>
      <c r="G945" s="12"/>
      <c r="H945" s="11"/>
      <c r="I945" s="11"/>
      <c r="J945" s="11"/>
      <c r="K945" s="11"/>
      <c r="L945" s="12"/>
      <c r="M945" s="11"/>
      <c r="N945" s="12"/>
      <c r="O945" s="12"/>
      <c r="P945" s="11"/>
      <c r="Q945" s="11"/>
      <c r="R945" s="15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5">
      <c r="A946" s="10"/>
      <c r="B946" s="11"/>
      <c r="C946" s="11"/>
      <c r="D946" s="11"/>
      <c r="E946" s="11"/>
      <c r="F946" s="12"/>
      <c r="G946" s="12"/>
      <c r="H946" s="11"/>
      <c r="I946" s="11"/>
      <c r="J946" s="11"/>
      <c r="K946" s="11"/>
      <c r="L946" s="12"/>
      <c r="M946" s="11"/>
      <c r="N946" s="12"/>
      <c r="O946" s="12"/>
      <c r="P946" s="11"/>
      <c r="Q946" s="11"/>
      <c r="R946" s="15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5">
      <c r="A947" s="10"/>
      <c r="B947" s="11"/>
      <c r="C947" s="11"/>
      <c r="D947" s="11"/>
      <c r="E947" s="11"/>
      <c r="F947" s="12"/>
      <c r="G947" s="12"/>
      <c r="H947" s="11"/>
      <c r="I947" s="11"/>
      <c r="J947" s="11"/>
      <c r="K947" s="11"/>
      <c r="L947" s="12"/>
      <c r="M947" s="11"/>
      <c r="N947" s="12"/>
      <c r="O947" s="12"/>
      <c r="P947" s="11"/>
      <c r="Q947" s="11"/>
      <c r="R947" s="15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5">
      <c r="A948" s="10"/>
      <c r="B948" s="11"/>
      <c r="C948" s="11"/>
      <c r="D948" s="11"/>
      <c r="E948" s="11"/>
      <c r="F948" s="12"/>
      <c r="G948" s="12"/>
      <c r="H948" s="11"/>
      <c r="I948" s="11"/>
      <c r="J948" s="11"/>
      <c r="K948" s="11"/>
      <c r="L948" s="12"/>
      <c r="M948" s="11"/>
      <c r="N948" s="12"/>
      <c r="O948" s="12"/>
      <c r="P948" s="11"/>
      <c r="Q948" s="11"/>
      <c r="R948" s="15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5">
      <c r="A949" s="10"/>
      <c r="B949" s="11"/>
      <c r="C949" s="11"/>
      <c r="D949" s="11"/>
      <c r="E949" s="11"/>
      <c r="F949" s="12"/>
      <c r="G949" s="12"/>
      <c r="H949" s="11"/>
      <c r="I949" s="11"/>
      <c r="J949" s="11"/>
      <c r="K949" s="11"/>
      <c r="L949" s="12"/>
      <c r="M949" s="11"/>
      <c r="N949" s="12"/>
      <c r="O949" s="12"/>
      <c r="P949" s="11"/>
      <c r="Q949" s="11"/>
      <c r="R949" s="15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5">
      <c r="A950" s="10"/>
      <c r="B950" s="11"/>
      <c r="C950" s="11"/>
      <c r="D950" s="11"/>
      <c r="E950" s="11"/>
      <c r="F950" s="12"/>
      <c r="G950" s="12"/>
      <c r="H950" s="11"/>
      <c r="I950" s="11"/>
      <c r="J950" s="11"/>
      <c r="K950" s="11"/>
      <c r="L950" s="12"/>
      <c r="M950" s="11"/>
      <c r="N950" s="12"/>
      <c r="O950" s="12"/>
      <c r="P950" s="11"/>
      <c r="Q950" s="11"/>
      <c r="R950" s="15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5">
      <c r="A951" s="10"/>
      <c r="B951" s="11"/>
      <c r="C951" s="11"/>
      <c r="D951" s="11"/>
      <c r="E951" s="11"/>
      <c r="F951" s="12"/>
      <c r="G951" s="12"/>
      <c r="H951" s="11"/>
      <c r="I951" s="11"/>
      <c r="J951" s="11"/>
      <c r="K951" s="11"/>
      <c r="L951" s="12"/>
      <c r="M951" s="11"/>
      <c r="N951" s="12"/>
      <c r="O951" s="12"/>
      <c r="P951" s="11"/>
      <c r="Q951" s="11"/>
      <c r="R951" s="15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5">
      <c r="A952" s="10"/>
      <c r="B952" s="11"/>
      <c r="C952" s="11"/>
      <c r="D952" s="11"/>
      <c r="E952" s="11"/>
      <c r="F952" s="12"/>
      <c r="G952" s="12"/>
      <c r="H952" s="11"/>
      <c r="I952" s="11"/>
      <c r="J952" s="11"/>
      <c r="K952" s="11"/>
      <c r="L952" s="12"/>
      <c r="M952" s="11"/>
      <c r="N952" s="12"/>
      <c r="O952" s="12"/>
      <c r="P952" s="11"/>
      <c r="Q952" s="11"/>
      <c r="R952" s="15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5">
      <c r="A953" s="10"/>
      <c r="B953" s="11"/>
      <c r="C953" s="11"/>
      <c r="D953" s="11"/>
      <c r="E953" s="11"/>
      <c r="F953" s="12"/>
      <c r="G953" s="12"/>
      <c r="H953" s="11"/>
      <c r="I953" s="11"/>
      <c r="J953" s="11"/>
      <c r="K953" s="11"/>
      <c r="L953" s="12"/>
      <c r="M953" s="11"/>
      <c r="N953" s="12"/>
      <c r="O953" s="12"/>
      <c r="P953" s="11"/>
      <c r="Q953" s="11"/>
      <c r="R953" s="15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5">
      <c r="A954" s="10"/>
      <c r="B954" s="11"/>
      <c r="C954" s="11"/>
      <c r="D954" s="11"/>
      <c r="E954" s="11"/>
      <c r="F954" s="12"/>
      <c r="G954" s="12"/>
      <c r="H954" s="11"/>
      <c r="I954" s="11"/>
      <c r="J954" s="11"/>
      <c r="K954" s="11"/>
      <c r="L954" s="12"/>
      <c r="M954" s="11"/>
      <c r="N954" s="12"/>
      <c r="O954" s="12"/>
      <c r="P954" s="11"/>
      <c r="Q954" s="11"/>
      <c r="R954" s="15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5">
      <c r="A955" s="10"/>
      <c r="B955" s="11"/>
      <c r="C955" s="11"/>
      <c r="D955" s="11"/>
      <c r="E955" s="11"/>
      <c r="F955" s="12"/>
      <c r="G955" s="12"/>
      <c r="H955" s="11"/>
      <c r="I955" s="11"/>
      <c r="J955" s="11"/>
      <c r="K955" s="11"/>
      <c r="L955" s="12"/>
      <c r="M955" s="11"/>
      <c r="N955" s="12"/>
      <c r="O955" s="12"/>
      <c r="P955" s="11"/>
      <c r="Q955" s="11"/>
      <c r="R955" s="15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5">
      <c r="A956" s="10"/>
      <c r="B956" s="11"/>
      <c r="C956" s="11"/>
      <c r="D956" s="11"/>
      <c r="E956" s="11"/>
      <c r="F956" s="12"/>
      <c r="G956" s="12"/>
      <c r="H956" s="11"/>
      <c r="I956" s="11"/>
      <c r="J956" s="11"/>
      <c r="K956" s="11"/>
      <c r="L956" s="12"/>
      <c r="M956" s="11"/>
      <c r="N956" s="12"/>
      <c r="O956" s="12"/>
      <c r="P956" s="11"/>
      <c r="Q956" s="11"/>
      <c r="R956" s="15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5">
      <c r="A957" s="10"/>
      <c r="B957" s="11"/>
      <c r="C957" s="11"/>
      <c r="D957" s="11"/>
      <c r="E957" s="11"/>
      <c r="F957" s="12"/>
      <c r="G957" s="12"/>
      <c r="H957" s="11"/>
      <c r="I957" s="11"/>
      <c r="J957" s="11"/>
      <c r="K957" s="11"/>
      <c r="L957" s="12"/>
      <c r="M957" s="11"/>
      <c r="N957" s="12"/>
      <c r="O957" s="12"/>
      <c r="P957" s="11"/>
      <c r="Q957" s="11"/>
      <c r="R957" s="15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5">
      <c r="A958" s="10"/>
      <c r="B958" s="11"/>
      <c r="C958" s="11"/>
      <c r="D958" s="11"/>
      <c r="E958" s="11"/>
      <c r="F958" s="12"/>
      <c r="G958" s="12"/>
      <c r="H958" s="11"/>
      <c r="I958" s="11"/>
      <c r="J958" s="11"/>
      <c r="K958" s="11"/>
      <c r="L958" s="12"/>
      <c r="M958" s="11"/>
      <c r="N958" s="12"/>
      <c r="O958" s="12"/>
      <c r="P958" s="11"/>
      <c r="Q958" s="11"/>
      <c r="R958" s="15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5">
      <c r="A959" s="10"/>
      <c r="B959" s="11"/>
      <c r="C959" s="11"/>
      <c r="D959" s="11"/>
      <c r="E959" s="11"/>
      <c r="F959" s="12"/>
      <c r="G959" s="12"/>
      <c r="H959" s="11"/>
      <c r="I959" s="11"/>
      <c r="J959" s="11"/>
      <c r="K959" s="11"/>
      <c r="L959" s="12"/>
      <c r="M959" s="11"/>
      <c r="N959" s="12"/>
      <c r="O959" s="12"/>
      <c r="P959" s="11"/>
      <c r="Q959" s="11"/>
      <c r="R959" s="15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5">
      <c r="A960" s="10"/>
      <c r="B960" s="11"/>
      <c r="C960" s="11"/>
      <c r="D960" s="11"/>
      <c r="E960" s="11"/>
      <c r="F960" s="12"/>
      <c r="G960" s="12"/>
      <c r="H960" s="11"/>
      <c r="I960" s="11"/>
      <c r="J960" s="11"/>
      <c r="K960" s="11"/>
      <c r="L960" s="12"/>
      <c r="M960" s="11"/>
      <c r="N960" s="12"/>
      <c r="O960" s="12"/>
      <c r="P960" s="11"/>
      <c r="Q960" s="11"/>
      <c r="R960" s="15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5">
      <c r="A961" s="10"/>
      <c r="B961" s="11"/>
      <c r="C961" s="11"/>
      <c r="D961" s="11"/>
      <c r="E961" s="11"/>
      <c r="F961" s="12"/>
      <c r="G961" s="12"/>
      <c r="H961" s="11"/>
      <c r="I961" s="11"/>
      <c r="J961" s="11"/>
      <c r="K961" s="11"/>
      <c r="L961" s="12"/>
      <c r="M961" s="11"/>
      <c r="N961" s="12"/>
      <c r="O961" s="12"/>
      <c r="P961" s="11"/>
      <c r="Q961" s="11"/>
      <c r="R961" s="15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5">
      <c r="A962" s="10"/>
      <c r="B962" s="11"/>
      <c r="C962" s="11"/>
      <c r="D962" s="11"/>
      <c r="E962" s="11"/>
      <c r="F962" s="12"/>
      <c r="G962" s="12"/>
      <c r="H962" s="11"/>
      <c r="I962" s="11"/>
      <c r="J962" s="11"/>
      <c r="K962" s="11"/>
      <c r="L962" s="12"/>
      <c r="M962" s="11"/>
      <c r="N962" s="12"/>
      <c r="O962" s="12"/>
      <c r="P962" s="11"/>
      <c r="Q962" s="11"/>
      <c r="R962" s="15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5">
      <c r="A963" s="10"/>
      <c r="B963" s="11"/>
      <c r="C963" s="11"/>
      <c r="D963" s="11"/>
      <c r="E963" s="11"/>
      <c r="F963" s="12"/>
      <c r="G963" s="12"/>
      <c r="H963" s="11"/>
      <c r="I963" s="11"/>
      <c r="J963" s="11"/>
      <c r="K963" s="11"/>
      <c r="L963" s="12"/>
      <c r="M963" s="11"/>
      <c r="N963" s="12"/>
      <c r="O963" s="12"/>
      <c r="P963" s="11"/>
      <c r="Q963" s="11"/>
      <c r="R963" s="15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5">
      <c r="A964" s="10"/>
      <c r="B964" s="11"/>
      <c r="C964" s="11"/>
      <c r="D964" s="11"/>
      <c r="E964" s="11"/>
      <c r="F964" s="12"/>
      <c r="G964" s="12"/>
      <c r="H964" s="11"/>
      <c r="I964" s="11"/>
      <c r="J964" s="11"/>
      <c r="K964" s="11"/>
      <c r="L964" s="12"/>
      <c r="M964" s="11"/>
      <c r="N964" s="12"/>
      <c r="O964" s="12"/>
      <c r="P964" s="11"/>
      <c r="Q964" s="11"/>
      <c r="R964" s="15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5">
      <c r="A965" s="10"/>
      <c r="B965" s="11"/>
      <c r="C965" s="11"/>
      <c r="D965" s="11"/>
      <c r="E965" s="11"/>
      <c r="F965" s="12"/>
      <c r="G965" s="12"/>
      <c r="H965" s="11"/>
      <c r="I965" s="11"/>
      <c r="J965" s="11"/>
      <c r="K965" s="11"/>
      <c r="L965" s="12"/>
      <c r="M965" s="11"/>
      <c r="N965" s="12"/>
      <c r="O965" s="12"/>
      <c r="P965" s="11"/>
      <c r="Q965" s="11"/>
      <c r="R965" s="15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5">
      <c r="A966" s="10"/>
      <c r="B966" s="11"/>
      <c r="C966" s="11"/>
      <c r="D966" s="11"/>
      <c r="E966" s="11"/>
      <c r="F966" s="12"/>
      <c r="G966" s="12"/>
      <c r="H966" s="11"/>
      <c r="I966" s="11"/>
      <c r="J966" s="11"/>
      <c r="K966" s="11"/>
      <c r="L966" s="12"/>
      <c r="M966" s="11"/>
      <c r="N966" s="12"/>
      <c r="O966" s="12"/>
      <c r="P966" s="11"/>
      <c r="Q966" s="11"/>
      <c r="R966" s="15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5">
      <c r="A967" s="10"/>
      <c r="B967" s="11"/>
      <c r="C967" s="11"/>
      <c r="D967" s="11"/>
      <c r="E967" s="11"/>
      <c r="F967" s="12"/>
      <c r="G967" s="12"/>
      <c r="H967" s="11"/>
      <c r="I967" s="11"/>
      <c r="J967" s="11"/>
      <c r="K967" s="11"/>
      <c r="L967" s="12"/>
      <c r="M967" s="11"/>
      <c r="N967" s="12"/>
      <c r="O967" s="12"/>
      <c r="P967" s="11"/>
      <c r="Q967" s="11"/>
      <c r="R967" s="15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5">
      <c r="A968" s="10"/>
      <c r="B968" s="11"/>
      <c r="C968" s="11"/>
      <c r="D968" s="11"/>
      <c r="E968" s="11"/>
      <c r="F968" s="12"/>
      <c r="G968" s="12"/>
      <c r="H968" s="11"/>
      <c r="I968" s="11"/>
      <c r="J968" s="11"/>
      <c r="K968" s="11"/>
      <c r="L968" s="12"/>
      <c r="M968" s="11"/>
      <c r="N968" s="12"/>
      <c r="O968" s="12"/>
      <c r="P968" s="11"/>
      <c r="Q968" s="11"/>
      <c r="R968" s="15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5">
      <c r="A969" s="10"/>
      <c r="B969" s="11"/>
      <c r="C969" s="11"/>
      <c r="D969" s="11"/>
      <c r="E969" s="11"/>
      <c r="F969" s="12"/>
      <c r="G969" s="12"/>
      <c r="H969" s="11"/>
      <c r="I969" s="11"/>
      <c r="J969" s="11"/>
      <c r="K969" s="11"/>
      <c r="L969" s="12"/>
      <c r="M969" s="11"/>
      <c r="N969" s="12"/>
      <c r="O969" s="12"/>
      <c r="P969" s="11"/>
      <c r="Q969" s="11"/>
      <c r="R969" s="15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5">
      <c r="A970" s="10"/>
      <c r="B970" s="11"/>
      <c r="C970" s="11"/>
      <c r="D970" s="11"/>
      <c r="E970" s="11"/>
      <c r="F970" s="12"/>
      <c r="G970" s="12"/>
      <c r="H970" s="11"/>
      <c r="I970" s="11"/>
      <c r="J970" s="11"/>
      <c r="K970" s="11"/>
      <c r="L970" s="12"/>
      <c r="M970" s="11"/>
      <c r="N970" s="12"/>
      <c r="O970" s="12"/>
      <c r="P970" s="11"/>
      <c r="Q970" s="11"/>
      <c r="R970" s="15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5">
      <c r="A971" s="10"/>
      <c r="B971" s="11"/>
      <c r="C971" s="11"/>
      <c r="D971" s="11"/>
      <c r="E971" s="11"/>
      <c r="F971" s="12"/>
      <c r="G971" s="12"/>
      <c r="H971" s="11"/>
      <c r="I971" s="11"/>
      <c r="J971" s="11"/>
      <c r="K971" s="11"/>
      <c r="L971" s="12"/>
      <c r="M971" s="11"/>
      <c r="N971" s="12"/>
      <c r="O971" s="12"/>
      <c r="P971" s="11"/>
      <c r="Q971" s="11"/>
      <c r="R971" s="15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5">
      <c r="A972" s="10"/>
      <c r="B972" s="11"/>
      <c r="C972" s="11"/>
      <c r="D972" s="11"/>
      <c r="E972" s="11"/>
      <c r="F972" s="12"/>
      <c r="G972" s="12"/>
      <c r="H972" s="11"/>
      <c r="I972" s="11"/>
      <c r="J972" s="11"/>
      <c r="K972" s="11"/>
      <c r="L972" s="12"/>
      <c r="M972" s="11"/>
      <c r="N972" s="12"/>
      <c r="O972" s="12"/>
      <c r="P972" s="11"/>
      <c r="Q972" s="11"/>
      <c r="R972" s="15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5">
      <c r="A973" s="10"/>
      <c r="B973" s="11"/>
      <c r="C973" s="11"/>
      <c r="D973" s="11"/>
      <c r="E973" s="11"/>
      <c r="F973" s="12"/>
      <c r="G973" s="12"/>
      <c r="H973" s="11"/>
      <c r="I973" s="11"/>
      <c r="J973" s="11"/>
      <c r="K973" s="11"/>
      <c r="L973" s="12"/>
      <c r="M973" s="11"/>
      <c r="N973" s="12"/>
      <c r="O973" s="12"/>
      <c r="P973" s="11"/>
      <c r="Q973" s="11"/>
      <c r="R973" s="15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5">
      <c r="A974" s="10"/>
      <c r="B974" s="11"/>
      <c r="C974" s="11"/>
      <c r="D974" s="11"/>
      <c r="E974" s="11"/>
      <c r="F974" s="12"/>
      <c r="G974" s="12"/>
      <c r="H974" s="11"/>
      <c r="I974" s="11"/>
      <c r="J974" s="11"/>
      <c r="K974" s="11"/>
      <c r="L974" s="12"/>
      <c r="M974" s="11"/>
      <c r="N974" s="12"/>
      <c r="O974" s="12"/>
      <c r="P974" s="11"/>
      <c r="Q974" s="11"/>
      <c r="R974" s="15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5">
      <c r="A975" s="10"/>
      <c r="B975" s="11"/>
      <c r="C975" s="11"/>
      <c r="D975" s="11"/>
      <c r="E975" s="11"/>
      <c r="F975" s="12"/>
      <c r="G975" s="12"/>
      <c r="H975" s="11"/>
      <c r="I975" s="11"/>
      <c r="J975" s="11"/>
      <c r="K975" s="11"/>
      <c r="L975" s="12"/>
      <c r="M975" s="11"/>
      <c r="N975" s="12"/>
      <c r="O975" s="12"/>
      <c r="P975" s="11"/>
      <c r="Q975" s="11"/>
      <c r="R975" s="15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5">
      <c r="A976" s="10"/>
      <c r="B976" s="11"/>
      <c r="C976" s="11"/>
      <c r="D976" s="11"/>
      <c r="E976" s="11"/>
      <c r="F976" s="12"/>
      <c r="G976" s="12"/>
      <c r="H976" s="11"/>
      <c r="I976" s="11"/>
      <c r="J976" s="11"/>
      <c r="K976" s="11"/>
      <c r="L976" s="12"/>
      <c r="M976" s="11"/>
      <c r="N976" s="12"/>
      <c r="O976" s="12"/>
      <c r="P976" s="11"/>
      <c r="Q976" s="11"/>
      <c r="R976" s="15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5">
      <c r="A977" s="10"/>
      <c r="B977" s="11"/>
      <c r="C977" s="11"/>
      <c r="D977" s="11"/>
      <c r="E977" s="11"/>
      <c r="F977" s="12"/>
      <c r="G977" s="12"/>
      <c r="H977" s="11"/>
      <c r="I977" s="11"/>
      <c r="J977" s="11"/>
      <c r="K977" s="11"/>
      <c r="L977" s="12"/>
      <c r="M977" s="11"/>
      <c r="N977" s="12"/>
      <c r="O977" s="12"/>
      <c r="P977" s="11"/>
      <c r="Q977" s="11"/>
      <c r="R977" s="15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5">
      <c r="A978" s="10"/>
      <c r="B978" s="11"/>
      <c r="C978" s="11"/>
      <c r="D978" s="11"/>
      <c r="E978" s="11"/>
      <c r="F978" s="12"/>
      <c r="G978" s="12"/>
      <c r="H978" s="11"/>
      <c r="I978" s="11"/>
      <c r="J978" s="11"/>
      <c r="K978" s="11"/>
      <c r="L978" s="12"/>
      <c r="M978" s="11"/>
      <c r="N978" s="12"/>
      <c r="O978" s="12"/>
      <c r="P978" s="11"/>
      <c r="Q978" s="11"/>
      <c r="R978" s="15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5">
      <c r="A979" s="10"/>
      <c r="B979" s="11"/>
      <c r="C979" s="11"/>
      <c r="D979" s="11"/>
      <c r="E979" s="11"/>
      <c r="F979" s="12"/>
      <c r="G979" s="12"/>
      <c r="H979" s="11"/>
      <c r="I979" s="11"/>
      <c r="J979" s="11"/>
      <c r="K979" s="11"/>
      <c r="L979" s="12"/>
      <c r="M979" s="11"/>
      <c r="N979" s="12"/>
      <c r="O979" s="12"/>
      <c r="P979" s="11"/>
      <c r="Q979" s="11"/>
      <c r="R979" s="15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5">
      <c r="A980" s="10"/>
      <c r="B980" s="11"/>
      <c r="C980" s="11"/>
      <c r="D980" s="11"/>
      <c r="E980" s="11"/>
      <c r="F980" s="12"/>
      <c r="G980" s="12"/>
      <c r="H980" s="11"/>
      <c r="I980" s="11"/>
      <c r="J980" s="11"/>
      <c r="K980" s="11"/>
      <c r="L980" s="12"/>
      <c r="M980" s="11"/>
      <c r="N980" s="12"/>
      <c r="O980" s="12"/>
      <c r="P980" s="11"/>
      <c r="Q980" s="11"/>
      <c r="R980" s="15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5">
      <c r="A981" s="10"/>
      <c r="B981" s="11"/>
      <c r="C981" s="11"/>
      <c r="D981" s="11"/>
      <c r="E981" s="11"/>
      <c r="F981" s="12"/>
      <c r="G981" s="12"/>
      <c r="H981" s="11"/>
      <c r="I981" s="11"/>
      <c r="J981" s="11"/>
      <c r="K981" s="11"/>
      <c r="L981" s="12"/>
      <c r="M981" s="11"/>
      <c r="N981" s="12"/>
      <c r="O981" s="12"/>
      <c r="P981" s="11"/>
      <c r="Q981" s="11"/>
      <c r="R981" s="15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5">
      <c r="A982" s="10"/>
      <c r="B982" s="11"/>
      <c r="C982" s="11"/>
      <c r="D982" s="11"/>
      <c r="E982" s="11"/>
      <c r="F982" s="12"/>
      <c r="G982" s="12"/>
      <c r="H982" s="11"/>
      <c r="I982" s="11"/>
      <c r="J982" s="11"/>
      <c r="K982" s="11"/>
      <c r="L982" s="12"/>
      <c r="M982" s="11"/>
      <c r="N982" s="12"/>
      <c r="O982" s="12"/>
      <c r="P982" s="11"/>
      <c r="Q982" s="11"/>
      <c r="R982" s="15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5">
      <c r="A983" s="10"/>
      <c r="B983" s="11"/>
      <c r="C983" s="11"/>
      <c r="D983" s="11"/>
      <c r="E983" s="11"/>
      <c r="F983" s="12"/>
      <c r="G983" s="12"/>
      <c r="H983" s="11"/>
      <c r="I983" s="11"/>
      <c r="J983" s="11"/>
      <c r="K983" s="11"/>
      <c r="L983" s="12"/>
      <c r="M983" s="11"/>
      <c r="N983" s="12"/>
      <c r="O983" s="12"/>
      <c r="P983" s="11"/>
      <c r="Q983" s="11"/>
      <c r="R983" s="15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5">
      <c r="A984" s="10"/>
      <c r="B984" s="11"/>
      <c r="C984" s="11"/>
      <c r="D984" s="11"/>
      <c r="E984" s="11"/>
      <c r="F984" s="12"/>
      <c r="G984" s="12"/>
      <c r="H984" s="11"/>
      <c r="I984" s="11"/>
      <c r="J984" s="11"/>
      <c r="K984" s="11"/>
      <c r="L984" s="12"/>
      <c r="M984" s="11"/>
      <c r="N984" s="12"/>
      <c r="O984" s="12"/>
      <c r="P984" s="11"/>
      <c r="Q984" s="11"/>
      <c r="R984" s="15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5">
      <c r="A985" s="10"/>
      <c r="B985" s="11"/>
      <c r="C985" s="11"/>
      <c r="D985" s="11"/>
      <c r="E985" s="11"/>
      <c r="F985" s="12"/>
      <c r="G985" s="12"/>
      <c r="H985" s="11"/>
      <c r="I985" s="11"/>
      <c r="J985" s="11"/>
      <c r="K985" s="11"/>
      <c r="L985" s="12"/>
      <c r="M985" s="11"/>
      <c r="N985" s="12"/>
      <c r="O985" s="12"/>
      <c r="P985" s="11"/>
      <c r="Q985" s="11"/>
      <c r="R985" s="15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5">
      <c r="A986" s="10"/>
      <c r="B986" s="11"/>
      <c r="C986" s="11"/>
      <c r="D986" s="11"/>
      <c r="E986" s="11"/>
      <c r="F986" s="12"/>
      <c r="G986" s="12"/>
      <c r="H986" s="11"/>
      <c r="I986" s="11"/>
      <c r="J986" s="11"/>
      <c r="K986" s="11"/>
      <c r="L986" s="12"/>
      <c r="M986" s="11"/>
      <c r="N986" s="12"/>
      <c r="O986" s="12"/>
      <c r="P986" s="11"/>
      <c r="Q986" s="11"/>
      <c r="R986" s="15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5">
      <c r="A987" s="10"/>
      <c r="B987" s="11"/>
      <c r="C987" s="11"/>
      <c r="D987" s="11"/>
      <c r="E987" s="11"/>
      <c r="F987" s="12"/>
      <c r="G987" s="12"/>
      <c r="H987" s="11"/>
      <c r="I987" s="11"/>
      <c r="J987" s="11"/>
      <c r="K987" s="11"/>
      <c r="L987" s="12"/>
      <c r="M987" s="11"/>
      <c r="N987" s="12"/>
      <c r="O987" s="12"/>
      <c r="P987" s="11"/>
      <c r="Q987" s="11"/>
      <c r="R987" s="15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5">
      <c r="A988" s="10"/>
      <c r="B988" s="11"/>
      <c r="C988" s="11"/>
      <c r="D988" s="11"/>
      <c r="E988" s="11"/>
      <c r="F988" s="12"/>
      <c r="G988" s="12"/>
      <c r="H988" s="11"/>
      <c r="I988" s="11"/>
      <c r="J988" s="11"/>
      <c r="K988" s="11"/>
      <c r="L988" s="12"/>
      <c r="M988" s="11"/>
      <c r="N988" s="12"/>
      <c r="O988" s="12"/>
      <c r="P988" s="11"/>
      <c r="Q988" s="11"/>
      <c r="R988" s="15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5">
      <c r="A989" s="10"/>
      <c r="B989" s="11"/>
      <c r="C989" s="11"/>
      <c r="D989" s="11"/>
      <c r="E989" s="11"/>
      <c r="F989" s="12"/>
      <c r="G989" s="12"/>
      <c r="H989" s="11"/>
      <c r="I989" s="11"/>
      <c r="J989" s="11"/>
      <c r="K989" s="11"/>
      <c r="L989" s="12"/>
      <c r="M989" s="11"/>
      <c r="N989" s="12"/>
      <c r="O989" s="12"/>
      <c r="P989" s="11"/>
      <c r="Q989" s="11"/>
      <c r="R989" s="15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5">
      <c r="A990" s="10"/>
      <c r="B990" s="11"/>
      <c r="C990" s="11"/>
      <c r="D990" s="11"/>
      <c r="E990" s="11"/>
      <c r="F990" s="12"/>
      <c r="G990" s="12"/>
      <c r="H990" s="11"/>
      <c r="I990" s="11"/>
      <c r="J990" s="11"/>
      <c r="K990" s="11"/>
      <c r="L990" s="12"/>
      <c r="M990" s="11"/>
      <c r="N990" s="12"/>
      <c r="O990" s="12"/>
      <c r="P990" s="11"/>
      <c r="Q990" s="11"/>
      <c r="R990" s="15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5">
      <c r="A991" s="10"/>
      <c r="B991" s="11"/>
      <c r="C991" s="11"/>
      <c r="D991" s="11"/>
      <c r="E991" s="11"/>
      <c r="F991" s="12"/>
      <c r="G991" s="12"/>
      <c r="H991" s="11"/>
      <c r="I991" s="11"/>
      <c r="J991" s="11"/>
      <c r="K991" s="11"/>
      <c r="L991" s="12"/>
      <c r="M991" s="11"/>
      <c r="N991" s="12"/>
      <c r="O991" s="12"/>
      <c r="P991" s="11"/>
      <c r="Q991" s="11"/>
      <c r="R991" s="15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5">
      <c r="A992" s="10"/>
      <c r="B992" s="11"/>
      <c r="C992" s="11"/>
      <c r="D992" s="11"/>
      <c r="E992" s="11"/>
      <c r="F992" s="12"/>
      <c r="G992" s="12"/>
      <c r="H992" s="11"/>
      <c r="I992" s="11"/>
      <c r="J992" s="11"/>
      <c r="K992" s="11"/>
      <c r="L992" s="12"/>
      <c r="M992" s="11"/>
      <c r="N992" s="12"/>
      <c r="O992" s="12"/>
      <c r="P992" s="11"/>
      <c r="Q992" s="11"/>
      <c r="R992" s="15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5">
      <c r="A993" s="10"/>
      <c r="B993" s="11"/>
      <c r="C993" s="11"/>
      <c r="D993" s="11"/>
      <c r="E993" s="11"/>
      <c r="F993" s="12"/>
      <c r="G993" s="12"/>
      <c r="H993" s="11"/>
      <c r="I993" s="11"/>
      <c r="J993" s="11"/>
      <c r="K993" s="11"/>
      <c r="L993" s="12"/>
      <c r="M993" s="11"/>
      <c r="N993" s="12"/>
      <c r="O993" s="12"/>
      <c r="P993" s="11"/>
      <c r="Q993" s="11"/>
      <c r="R993" s="15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5">
      <c r="A994" s="10"/>
      <c r="B994" s="11"/>
      <c r="C994" s="11"/>
      <c r="D994" s="11"/>
      <c r="E994" s="11"/>
      <c r="F994" s="12"/>
      <c r="G994" s="12"/>
      <c r="H994" s="11"/>
      <c r="I994" s="11"/>
      <c r="J994" s="11"/>
      <c r="K994" s="11"/>
      <c r="L994" s="12"/>
      <c r="M994" s="11"/>
      <c r="N994" s="12"/>
      <c r="O994" s="12"/>
      <c r="P994" s="11"/>
      <c r="Q994" s="11"/>
      <c r="R994" s="15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5">
      <c r="A995" s="10"/>
      <c r="B995" s="11"/>
      <c r="C995" s="11"/>
      <c r="D995" s="11"/>
      <c r="E995" s="11"/>
      <c r="F995" s="12"/>
      <c r="G995" s="12"/>
      <c r="H995" s="11"/>
      <c r="I995" s="11"/>
      <c r="J995" s="11"/>
      <c r="K995" s="11"/>
      <c r="L995" s="12"/>
      <c r="M995" s="11"/>
      <c r="N995" s="12"/>
      <c r="O995" s="12"/>
      <c r="P995" s="11"/>
      <c r="Q995" s="11"/>
      <c r="R995" s="15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5">
      <c r="A996" s="10"/>
      <c r="B996" s="11"/>
      <c r="C996" s="11"/>
      <c r="D996" s="11"/>
      <c r="E996" s="11"/>
      <c r="F996" s="12"/>
      <c r="G996" s="12"/>
      <c r="H996" s="11"/>
      <c r="I996" s="11"/>
      <c r="J996" s="11"/>
      <c r="K996" s="11"/>
      <c r="L996" s="12"/>
      <c r="M996" s="11"/>
      <c r="N996" s="12"/>
      <c r="O996" s="12"/>
      <c r="P996" s="11"/>
      <c r="Q996" s="11"/>
      <c r="R996" s="15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5">
      <c r="A997" s="10"/>
      <c r="B997" s="11"/>
      <c r="C997" s="11"/>
      <c r="D997" s="11"/>
      <c r="E997" s="11"/>
      <c r="F997" s="12"/>
      <c r="G997" s="12"/>
      <c r="H997" s="11"/>
      <c r="I997" s="11"/>
      <c r="J997" s="11"/>
      <c r="K997" s="11"/>
      <c r="L997" s="12"/>
      <c r="M997" s="11"/>
      <c r="N997" s="12"/>
      <c r="O997" s="12"/>
      <c r="P997" s="11"/>
      <c r="Q997" s="11"/>
      <c r="R997" s="15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5">
      <c r="A998" s="10"/>
      <c r="B998" s="11"/>
      <c r="C998" s="11"/>
      <c r="D998" s="11"/>
      <c r="E998" s="11"/>
      <c r="F998" s="12"/>
      <c r="G998" s="12"/>
      <c r="H998" s="11"/>
      <c r="I998" s="11"/>
      <c r="J998" s="11"/>
      <c r="K998" s="11"/>
      <c r="L998" s="12"/>
      <c r="M998" s="11"/>
      <c r="N998" s="12"/>
      <c r="O998" s="12"/>
      <c r="P998" s="11"/>
      <c r="Q998" s="11"/>
      <c r="R998" s="15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5">
      <c r="A999" s="10"/>
      <c r="B999" s="11"/>
      <c r="C999" s="11"/>
      <c r="D999" s="11"/>
      <c r="E999" s="11"/>
      <c r="F999" s="12"/>
      <c r="G999" s="12"/>
      <c r="H999" s="11"/>
      <c r="I999" s="11"/>
      <c r="J999" s="11"/>
      <c r="K999" s="11"/>
      <c r="L999" s="12"/>
      <c r="M999" s="11"/>
      <c r="N999" s="12"/>
      <c r="O999" s="12"/>
      <c r="P999" s="11"/>
      <c r="Q999" s="11"/>
      <c r="R999" s="15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5">
      <c r="A1000" s="10"/>
      <c r="B1000" s="11"/>
      <c r="C1000" s="11"/>
      <c r="D1000" s="11"/>
      <c r="E1000" s="11"/>
      <c r="F1000" s="12"/>
      <c r="G1000" s="12"/>
      <c r="H1000" s="11"/>
      <c r="I1000" s="11"/>
      <c r="J1000" s="11"/>
      <c r="K1000" s="11"/>
      <c r="L1000" s="12"/>
      <c r="M1000" s="11"/>
      <c r="N1000" s="12"/>
      <c r="O1000" s="12"/>
      <c r="P1000" s="11"/>
      <c r="Q1000" s="11"/>
      <c r="R1000" s="15"/>
      <c r="S1000" s="10"/>
      <c r="T1000" s="10"/>
      <c r="U1000" s="10"/>
      <c r="V1000" s="10"/>
      <c r="W1000" s="10"/>
      <c r="X1000" s="10"/>
      <c r="Y1000" s="10"/>
      <c r="Z1000" s="10"/>
    </row>
    <row r="1001" spans="1:26" ht="15.75" customHeight="1" x14ac:dyDescent="0.25">
      <c r="A1001" s="10"/>
      <c r="B1001" s="11"/>
      <c r="C1001" s="11"/>
      <c r="D1001" s="11"/>
      <c r="E1001" s="11"/>
      <c r="F1001" s="12"/>
      <c r="G1001" s="12"/>
      <c r="H1001" s="11"/>
      <c r="I1001" s="11"/>
      <c r="J1001" s="11"/>
      <c r="K1001" s="11"/>
      <c r="L1001" s="12"/>
      <c r="M1001" s="11"/>
      <c r="N1001" s="12"/>
      <c r="O1001" s="12"/>
      <c r="P1001" s="11"/>
      <c r="Q1001" s="11"/>
      <c r="R1001" s="15"/>
      <c r="S1001" s="10"/>
      <c r="T1001" s="10"/>
      <c r="U1001" s="10"/>
      <c r="V1001" s="10"/>
      <c r="W1001" s="10"/>
      <c r="X1001" s="10"/>
      <c r="Y1001" s="10"/>
      <c r="Z1001" s="10"/>
    </row>
    <row r="1002" spans="1:26" ht="15.75" customHeight="1" x14ac:dyDescent="0.25">
      <c r="A1002" s="10"/>
      <c r="B1002" s="11"/>
      <c r="C1002" s="11"/>
      <c r="D1002" s="11"/>
      <c r="E1002" s="11"/>
      <c r="F1002" s="12"/>
      <c r="G1002" s="12"/>
      <c r="H1002" s="11"/>
      <c r="I1002" s="11"/>
      <c r="J1002" s="11"/>
      <c r="K1002" s="11"/>
      <c r="L1002" s="12"/>
      <c r="M1002" s="11"/>
      <c r="N1002" s="12"/>
      <c r="O1002" s="12"/>
      <c r="P1002" s="11"/>
      <c r="Q1002" s="11"/>
      <c r="R1002" s="15"/>
      <c r="S1002" s="10"/>
      <c r="T1002" s="10"/>
      <c r="U1002" s="10"/>
      <c r="V1002" s="10"/>
      <c r="W1002" s="10"/>
      <c r="X1002" s="10"/>
      <c r="Y1002" s="10"/>
      <c r="Z1002" s="10"/>
    </row>
    <row r="1003" spans="1:26" ht="15.75" customHeight="1" x14ac:dyDescent="0.25">
      <c r="A1003" s="10"/>
      <c r="B1003" s="11"/>
      <c r="C1003" s="11"/>
      <c r="D1003" s="11"/>
      <c r="E1003" s="11"/>
      <c r="F1003" s="12"/>
      <c r="G1003" s="12"/>
      <c r="H1003" s="11"/>
      <c r="I1003" s="11"/>
      <c r="J1003" s="11"/>
      <c r="K1003" s="11"/>
      <c r="L1003" s="12"/>
      <c r="M1003" s="11"/>
      <c r="N1003" s="12"/>
      <c r="O1003" s="12"/>
      <c r="P1003" s="11"/>
      <c r="Q1003" s="11"/>
      <c r="R1003" s="15"/>
      <c r="S1003" s="10"/>
      <c r="T1003" s="10"/>
      <c r="U1003" s="10"/>
      <c r="V1003" s="10"/>
      <c r="W1003" s="10"/>
      <c r="X1003" s="10"/>
      <c r="Y1003" s="10"/>
      <c r="Z1003" s="10"/>
    </row>
    <row r="1004" spans="1:26" ht="15.75" customHeight="1" x14ac:dyDescent="0.25">
      <c r="A1004" s="10"/>
      <c r="B1004" s="11"/>
      <c r="C1004" s="11"/>
      <c r="D1004" s="11"/>
      <c r="E1004" s="11"/>
      <c r="F1004" s="12"/>
      <c r="G1004" s="12"/>
      <c r="H1004" s="11"/>
      <c r="I1004" s="11"/>
      <c r="J1004" s="11"/>
      <c r="K1004" s="11"/>
      <c r="L1004" s="12"/>
      <c r="M1004" s="11"/>
      <c r="N1004" s="12"/>
      <c r="O1004" s="12"/>
      <c r="P1004" s="11"/>
      <c r="Q1004" s="11"/>
      <c r="R1004" s="15"/>
      <c r="S1004" s="10"/>
      <c r="T1004" s="10"/>
      <c r="U1004" s="10"/>
      <c r="V1004" s="10"/>
      <c r="W1004" s="10"/>
      <c r="X1004" s="10"/>
      <c r="Y1004" s="10"/>
      <c r="Z1004" s="10"/>
    </row>
    <row r="1005" spans="1:26" ht="15.75" customHeight="1" x14ac:dyDescent="0.25">
      <c r="A1005" s="10"/>
      <c r="B1005" s="11"/>
      <c r="C1005" s="11"/>
      <c r="D1005" s="11"/>
      <c r="E1005" s="11"/>
      <c r="F1005" s="12"/>
      <c r="G1005" s="12"/>
      <c r="H1005" s="11"/>
      <c r="I1005" s="11"/>
      <c r="J1005" s="11"/>
      <c r="K1005" s="11"/>
      <c r="L1005" s="12"/>
      <c r="M1005" s="11"/>
      <c r="N1005" s="12"/>
      <c r="O1005" s="12"/>
      <c r="P1005" s="11"/>
      <c r="Q1005" s="11"/>
      <c r="R1005" s="15"/>
      <c r="S1005" s="10"/>
      <c r="T1005" s="10"/>
      <c r="U1005" s="10"/>
      <c r="V1005" s="10"/>
      <c r="W1005" s="10"/>
      <c r="X1005" s="10"/>
      <c r="Y1005" s="10"/>
      <c r="Z1005" s="10"/>
    </row>
    <row r="1006" spans="1:26" ht="15.75" customHeight="1" x14ac:dyDescent="0.25">
      <c r="A1006" s="10"/>
      <c r="B1006" s="11"/>
      <c r="C1006" s="11"/>
      <c r="D1006" s="11"/>
      <c r="E1006" s="11"/>
      <c r="F1006" s="12"/>
      <c r="G1006" s="12"/>
      <c r="H1006" s="11"/>
      <c r="I1006" s="11"/>
      <c r="J1006" s="11"/>
      <c r="K1006" s="11"/>
      <c r="L1006" s="12"/>
      <c r="M1006" s="11"/>
      <c r="N1006" s="12"/>
      <c r="O1006" s="12"/>
      <c r="P1006" s="11"/>
      <c r="Q1006" s="11"/>
      <c r="R1006" s="15"/>
      <c r="S1006" s="10"/>
      <c r="T1006" s="10"/>
      <c r="U1006" s="10"/>
      <c r="V1006" s="10"/>
      <c r="W1006" s="10"/>
      <c r="X1006" s="10"/>
      <c r="Y1006" s="10"/>
      <c r="Z1006" s="10"/>
    </row>
    <row r="1007" spans="1:26" ht="15.75" customHeight="1" x14ac:dyDescent="0.25">
      <c r="A1007" s="10"/>
      <c r="B1007" s="11"/>
      <c r="C1007" s="11"/>
      <c r="D1007" s="11"/>
      <c r="E1007" s="11"/>
      <c r="F1007" s="12"/>
      <c r="G1007" s="12"/>
      <c r="H1007" s="11"/>
      <c r="I1007" s="11"/>
      <c r="J1007" s="11"/>
      <c r="K1007" s="11"/>
      <c r="L1007" s="12"/>
      <c r="M1007" s="11"/>
      <c r="N1007" s="12"/>
      <c r="O1007" s="12"/>
      <c r="P1007" s="11"/>
      <c r="Q1007" s="11"/>
      <c r="R1007" s="15"/>
      <c r="S1007" s="10"/>
      <c r="T1007" s="10"/>
      <c r="U1007" s="10"/>
      <c r="V1007" s="10"/>
      <c r="W1007" s="10"/>
      <c r="X1007" s="10"/>
      <c r="Y1007" s="10"/>
      <c r="Z1007" s="10"/>
    </row>
    <row r="1008" spans="1:26" ht="15.75" customHeight="1" x14ac:dyDescent="0.25">
      <c r="A1008" s="10"/>
      <c r="B1008" s="11"/>
      <c r="C1008" s="11"/>
      <c r="D1008" s="11"/>
      <c r="E1008" s="11"/>
      <c r="F1008" s="12"/>
      <c r="G1008" s="12"/>
      <c r="H1008" s="11"/>
      <c r="I1008" s="11"/>
      <c r="J1008" s="11"/>
      <c r="K1008" s="11"/>
      <c r="L1008" s="12"/>
      <c r="M1008" s="11"/>
      <c r="N1008" s="12"/>
      <c r="O1008" s="12"/>
      <c r="P1008" s="11"/>
      <c r="Q1008" s="11"/>
      <c r="R1008" s="15"/>
      <c r="S1008" s="10"/>
      <c r="T1008" s="10"/>
      <c r="U1008" s="10"/>
      <c r="V1008" s="10"/>
      <c r="W1008" s="10"/>
      <c r="X1008" s="10"/>
      <c r="Y1008" s="10"/>
      <c r="Z1008" s="10"/>
    </row>
    <row r="1009" spans="1:26" ht="15.75" customHeight="1" x14ac:dyDescent="0.25">
      <c r="A1009" s="10"/>
      <c r="B1009" s="11"/>
      <c r="C1009" s="11"/>
      <c r="D1009" s="11"/>
      <c r="E1009" s="11"/>
      <c r="F1009" s="12"/>
      <c r="G1009" s="12"/>
      <c r="H1009" s="11"/>
      <c r="I1009" s="11"/>
      <c r="J1009" s="11"/>
      <c r="K1009" s="11"/>
      <c r="L1009" s="12"/>
      <c r="M1009" s="11"/>
      <c r="N1009" s="12"/>
      <c r="O1009" s="12"/>
      <c r="P1009" s="11"/>
      <c r="Q1009" s="11"/>
      <c r="R1009" s="15"/>
      <c r="S1009" s="10"/>
      <c r="T1009" s="10"/>
      <c r="U1009" s="10"/>
      <c r="V1009" s="10"/>
      <c r="W1009" s="10"/>
      <c r="X1009" s="10"/>
      <c r="Y1009" s="10"/>
      <c r="Z1009" s="10"/>
    </row>
    <row r="1010" spans="1:26" ht="15.75" customHeight="1" x14ac:dyDescent="0.25">
      <c r="A1010" s="10"/>
      <c r="B1010" s="11"/>
      <c r="C1010" s="11"/>
      <c r="D1010" s="11"/>
      <c r="E1010" s="11"/>
      <c r="F1010" s="12"/>
      <c r="G1010" s="12"/>
      <c r="H1010" s="11"/>
      <c r="I1010" s="11"/>
      <c r="J1010" s="11"/>
      <c r="K1010" s="11"/>
      <c r="L1010" s="12"/>
      <c r="M1010" s="11"/>
      <c r="N1010" s="12"/>
      <c r="O1010" s="12"/>
      <c r="P1010" s="11"/>
      <c r="Q1010" s="11"/>
      <c r="R1010" s="15"/>
      <c r="S1010" s="10"/>
      <c r="T1010" s="10"/>
      <c r="U1010" s="10"/>
      <c r="V1010" s="10"/>
      <c r="W1010" s="10"/>
      <c r="X1010" s="10"/>
      <c r="Y1010" s="10"/>
      <c r="Z1010" s="10"/>
    </row>
    <row r="1011" spans="1:26" ht="15.75" customHeight="1" x14ac:dyDescent="0.25">
      <c r="A1011" s="10"/>
      <c r="B1011" s="11"/>
      <c r="C1011" s="11"/>
      <c r="D1011" s="11"/>
      <c r="E1011" s="11"/>
      <c r="F1011" s="12"/>
      <c r="G1011" s="12"/>
      <c r="H1011" s="11"/>
      <c r="I1011" s="11"/>
      <c r="J1011" s="11"/>
      <c r="K1011" s="11"/>
      <c r="L1011" s="12"/>
      <c r="M1011" s="11"/>
      <c r="N1011" s="12"/>
      <c r="O1011" s="12"/>
      <c r="P1011" s="11"/>
      <c r="Q1011" s="11"/>
      <c r="R1011" s="15"/>
      <c r="S1011" s="10"/>
      <c r="T1011" s="10"/>
      <c r="U1011" s="10"/>
      <c r="V1011" s="10"/>
      <c r="W1011" s="10"/>
      <c r="X1011" s="10"/>
      <c r="Y1011" s="10"/>
      <c r="Z1011" s="10"/>
    </row>
    <row r="1012" spans="1:26" ht="15.75" customHeight="1" x14ac:dyDescent="0.25">
      <c r="A1012" s="10"/>
      <c r="B1012" s="11"/>
      <c r="C1012" s="11"/>
      <c r="D1012" s="11"/>
      <c r="E1012" s="11"/>
      <c r="F1012" s="12"/>
      <c r="G1012" s="12"/>
      <c r="H1012" s="11"/>
      <c r="I1012" s="11"/>
      <c r="J1012" s="11"/>
      <c r="K1012" s="11"/>
      <c r="L1012" s="12"/>
      <c r="M1012" s="11"/>
      <c r="N1012" s="12"/>
      <c r="O1012" s="12"/>
      <c r="P1012" s="11"/>
      <c r="Q1012" s="11"/>
      <c r="R1012" s="15"/>
      <c r="S1012" s="10"/>
      <c r="T1012" s="10"/>
      <c r="U1012" s="10"/>
      <c r="V1012" s="10"/>
      <c r="W1012" s="10"/>
      <c r="X1012" s="10"/>
      <c r="Y1012" s="10"/>
      <c r="Z1012" s="10"/>
    </row>
    <row r="1013" spans="1:26" ht="15.75" customHeight="1" x14ac:dyDescent="0.25">
      <c r="A1013" s="10"/>
      <c r="B1013" s="11"/>
      <c r="C1013" s="11"/>
      <c r="D1013" s="11"/>
      <c r="E1013" s="11"/>
      <c r="F1013" s="12"/>
      <c r="G1013" s="12"/>
      <c r="H1013" s="11"/>
      <c r="I1013" s="11"/>
      <c r="J1013" s="11"/>
      <c r="K1013" s="11"/>
      <c r="L1013" s="12"/>
      <c r="M1013" s="11"/>
      <c r="N1013" s="12"/>
      <c r="O1013" s="12"/>
      <c r="P1013" s="11"/>
      <c r="Q1013" s="11"/>
      <c r="R1013" s="15"/>
      <c r="S1013" s="10"/>
      <c r="T1013" s="10"/>
      <c r="U1013" s="10"/>
      <c r="V1013" s="10"/>
      <c r="W1013" s="10"/>
      <c r="X1013" s="10"/>
      <c r="Y1013" s="10"/>
      <c r="Z1013" s="10"/>
    </row>
    <row r="1014" spans="1:26" ht="15.75" customHeight="1" x14ac:dyDescent="0.25">
      <c r="A1014" s="10"/>
      <c r="B1014" s="11"/>
      <c r="C1014" s="11"/>
      <c r="D1014" s="11"/>
      <c r="E1014" s="11"/>
      <c r="F1014" s="12"/>
      <c r="G1014" s="12"/>
      <c r="H1014" s="11"/>
      <c r="I1014" s="11"/>
      <c r="J1014" s="11"/>
      <c r="K1014" s="11"/>
      <c r="L1014" s="12"/>
      <c r="M1014" s="11"/>
      <c r="N1014" s="12"/>
      <c r="O1014" s="12"/>
      <c r="P1014" s="11"/>
      <c r="Q1014" s="11"/>
      <c r="R1014" s="15"/>
      <c r="S1014" s="10"/>
      <c r="T1014" s="10"/>
      <c r="U1014" s="10"/>
      <c r="V1014" s="10"/>
      <c r="W1014" s="10"/>
      <c r="X1014" s="10"/>
      <c r="Y1014" s="10"/>
      <c r="Z1014" s="10"/>
    </row>
    <row r="1015" spans="1:26" ht="15.75" customHeight="1" x14ac:dyDescent="0.25">
      <c r="A1015" s="10"/>
      <c r="B1015" s="11"/>
      <c r="C1015" s="11"/>
      <c r="D1015" s="11"/>
      <c r="E1015" s="11"/>
      <c r="F1015" s="12"/>
      <c r="G1015" s="12"/>
      <c r="H1015" s="11"/>
      <c r="I1015" s="11"/>
      <c r="J1015" s="11"/>
      <c r="K1015" s="11"/>
      <c r="L1015" s="12"/>
      <c r="M1015" s="11"/>
      <c r="N1015" s="12"/>
      <c r="O1015" s="12"/>
      <c r="P1015" s="11"/>
      <c r="Q1015" s="11"/>
      <c r="R1015" s="15"/>
      <c r="S1015" s="10"/>
      <c r="T1015" s="10"/>
      <c r="U1015" s="10"/>
      <c r="V1015" s="10"/>
      <c r="W1015" s="10"/>
      <c r="X1015" s="10"/>
      <c r="Y1015" s="10"/>
      <c r="Z1015" s="10"/>
    </row>
    <row r="1016" spans="1:26" ht="15.75" customHeight="1" x14ac:dyDescent="0.25">
      <c r="A1016" s="10"/>
      <c r="B1016" s="11"/>
      <c r="C1016" s="11"/>
      <c r="D1016" s="11"/>
      <c r="E1016" s="11"/>
      <c r="F1016" s="12"/>
      <c r="G1016" s="12"/>
      <c r="H1016" s="11"/>
      <c r="I1016" s="11"/>
      <c r="J1016" s="11"/>
      <c r="K1016" s="11"/>
      <c r="L1016" s="12"/>
      <c r="M1016" s="11"/>
      <c r="N1016" s="12"/>
      <c r="O1016" s="12"/>
      <c r="P1016" s="11"/>
      <c r="Q1016" s="11"/>
      <c r="R1016" s="15"/>
      <c r="S1016" s="10"/>
      <c r="T1016" s="10"/>
      <c r="U1016" s="10"/>
      <c r="V1016" s="10"/>
      <c r="W1016" s="10"/>
      <c r="X1016" s="10"/>
      <c r="Y1016" s="10"/>
      <c r="Z1016" s="10"/>
    </row>
    <row r="1017" spans="1:26" ht="15.75" customHeight="1" x14ac:dyDescent="0.25">
      <c r="A1017" s="10"/>
      <c r="B1017" s="11"/>
      <c r="C1017" s="11"/>
      <c r="D1017" s="11"/>
      <c r="E1017" s="11"/>
      <c r="F1017" s="12"/>
      <c r="G1017" s="12"/>
      <c r="H1017" s="11"/>
      <c r="I1017" s="11"/>
      <c r="J1017" s="11"/>
      <c r="K1017" s="11"/>
      <c r="L1017" s="12"/>
      <c r="M1017" s="11"/>
      <c r="N1017" s="12"/>
      <c r="O1017" s="12"/>
      <c r="P1017" s="11"/>
      <c r="Q1017" s="11"/>
      <c r="R1017" s="15"/>
      <c r="S1017" s="10"/>
      <c r="T1017" s="10"/>
      <c r="U1017" s="10"/>
      <c r="V1017" s="10"/>
      <c r="W1017" s="10"/>
      <c r="X1017" s="10"/>
      <c r="Y1017" s="10"/>
      <c r="Z1017" s="10"/>
    </row>
    <row r="1018" spans="1:26" ht="15.75" customHeight="1" x14ac:dyDescent="0.25">
      <c r="A1018" s="10"/>
      <c r="B1018" s="11"/>
      <c r="C1018" s="11"/>
      <c r="D1018" s="11"/>
      <c r="E1018" s="11"/>
      <c r="F1018" s="12"/>
      <c r="G1018" s="12"/>
      <c r="H1018" s="11"/>
      <c r="I1018" s="11"/>
      <c r="J1018" s="11"/>
      <c r="K1018" s="11"/>
      <c r="L1018" s="12"/>
      <c r="M1018" s="11"/>
      <c r="N1018" s="12"/>
      <c r="O1018" s="12"/>
      <c r="P1018" s="11"/>
      <c r="Q1018" s="11"/>
      <c r="R1018" s="15"/>
      <c r="S1018" s="10"/>
      <c r="T1018" s="10"/>
      <c r="U1018" s="10"/>
      <c r="V1018" s="10"/>
      <c r="W1018" s="10"/>
      <c r="X1018" s="10"/>
      <c r="Y1018" s="10"/>
      <c r="Z1018" s="10"/>
    </row>
    <row r="1019" spans="1:26" ht="15.75" customHeight="1" x14ac:dyDescent="0.25">
      <c r="A1019" s="10"/>
      <c r="B1019" s="11"/>
      <c r="C1019" s="11"/>
      <c r="D1019" s="11"/>
      <c r="E1019" s="11"/>
      <c r="F1019" s="12"/>
      <c r="G1019" s="12"/>
      <c r="H1019" s="11"/>
      <c r="I1019" s="11"/>
      <c r="J1019" s="11"/>
      <c r="K1019" s="11"/>
      <c r="L1019" s="12"/>
      <c r="M1019" s="11"/>
      <c r="N1019" s="12"/>
      <c r="O1019" s="12"/>
      <c r="P1019" s="11"/>
      <c r="Q1019" s="11"/>
      <c r="R1019" s="15"/>
      <c r="S1019" s="10"/>
      <c r="T1019" s="10"/>
      <c r="U1019" s="10"/>
      <c r="V1019" s="10"/>
      <c r="W1019" s="10"/>
      <c r="X1019" s="10"/>
      <c r="Y1019" s="10"/>
      <c r="Z1019" s="10"/>
    </row>
    <row r="1020" spans="1:26" ht="15.75" customHeight="1" x14ac:dyDescent="0.25">
      <c r="A1020" s="10"/>
      <c r="B1020" s="11"/>
      <c r="C1020" s="11"/>
      <c r="D1020" s="11"/>
      <c r="E1020" s="11"/>
      <c r="F1020" s="12"/>
      <c r="G1020" s="12"/>
      <c r="H1020" s="11"/>
      <c r="I1020" s="11"/>
      <c r="J1020" s="11"/>
      <c r="K1020" s="11"/>
      <c r="L1020" s="12"/>
      <c r="M1020" s="11"/>
      <c r="N1020" s="12"/>
      <c r="O1020" s="12"/>
      <c r="P1020" s="11"/>
      <c r="Q1020" s="11"/>
      <c r="R1020" s="15"/>
      <c r="S1020" s="10"/>
      <c r="T1020" s="10"/>
      <c r="U1020" s="10"/>
      <c r="V1020" s="10"/>
      <c r="W1020" s="10"/>
      <c r="X1020" s="10"/>
      <c r="Y1020" s="10"/>
      <c r="Z1020" s="10"/>
    </row>
    <row r="1021" spans="1:26" ht="15.75" customHeight="1" x14ac:dyDescent="0.25">
      <c r="A1021" s="10"/>
      <c r="B1021" s="11"/>
      <c r="C1021" s="11"/>
      <c r="D1021" s="11"/>
      <c r="E1021" s="11"/>
      <c r="F1021" s="12"/>
      <c r="G1021" s="12"/>
      <c r="H1021" s="11"/>
      <c r="I1021" s="11"/>
      <c r="J1021" s="11"/>
      <c r="K1021" s="11"/>
      <c r="L1021" s="12"/>
      <c r="M1021" s="11"/>
      <c r="N1021" s="12"/>
      <c r="O1021" s="12"/>
      <c r="P1021" s="11"/>
      <c r="Q1021" s="11"/>
      <c r="R1021" s="15"/>
      <c r="S1021" s="10"/>
      <c r="T1021" s="10"/>
      <c r="U1021" s="10"/>
      <c r="V1021" s="10"/>
      <c r="W1021" s="10"/>
      <c r="X1021" s="10"/>
      <c r="Y1021" s="10"/>
      <c r="Z1021" s="10"/>
    </row>
    <row r="1022" spans="1:26" ht="15.75" customHeight="1" x14ac:dyDescent="0.25">
      <c r="A1022" s="10"/>
      <c r="B1022" s="11"/>
      <c r="C1022" s="11"/>
      <c r="D1022" s="11"/>
      <c r="E1022" s="11"/>
      <c r="F1022" s="12"/>
      <c r="G1022" s="12"/>
      <c r="H1022" s="11"/>
      <c r="I1022" s="11"/>
      <c r="J1022" s="11"/>
      <c r="K1022" s="11"/>
      <c r="L1022" s="12"/>
      <c r="M1022" s="11"/>
      <c r="N1022" s="12"/>
      <c r="O1022" s="12"/>
      <c r="P1022" s="11"/>
      <c r="Q1022" s="11"/>
      <c r="R1022" s="15"/>
      <c r="S1022" s="10"/>
      <c r="T1022" s="10"/>
      <c r="U1022" s="10"/>
      <c r="V1022" s="10"/>
      <c r="W1022" s="10"/>
      <c r="X1022" s="10"/>
      <c r="Y1022" s="10"/>
      <c r="Z1022" s="10"/>
    </row>
    <row r="1023" spans="1:26" ht="15.75" customHeight="1" x14ac:dyDescent="0.25">
      <c r="A1023" s="10"/>
      <c r="B1023" s="11"/>
      <c r="C1023" s="11"/>
      <c r="D1023" s="11"/>
      <c r="E1023" s="11"/>
      <c r="F1023" s="12"/>
      <c r="G1023" s="12"/>
      <c r="H1023" s="11"/>
      <c r="I1023" s="11"/>
      <c r="J1023" s="11"/>
      <c r="K1023" s="11"/>
      <c r="L1023" s="12"/>
      <c r="M1023" s="11"/>
      <c r="N1023" s="12"/>
      <c r="O1023" s="12"/>
      <c r="P1023" s="11"/>
      <c r="Q1023" s="11"/>
      <c r="R1023" s="15"/>
      <c r="S1023" s="10"/>
      <c r="T1023" s="10"/>
      <c r="U1023" s="10"/>
      <c r="V1023" s="10"/>
      <c r="W1023" s="10"/>
      <c r="X1023" s="10"/>
      <c r="Y1023" s="10"/>
      <c r="Z1023" s="10"/>
    </row>
    <row r="1024" spans="1:26" ht="15.75" customHeight="1" x14ac:dyDescent="0.25">
      <c r="A1024" s="10"/>
      <c r="B1024" s="11"/>
      <c r="C1024" s="11"/>
      <c r="D1024" s="11"/>
      <c r="E1024" s="11"/>
      <c r="F1024" s="12"/>
      <c r="G1024" s="12"/>
      <c r="H1024" s="11"/>
      <c r="I1024" s="11"/>
      <c r="J1024" s="11"/>
      <c r="K1024" s="11"/>
      <c r="L1024" s="12"/>
      <c r="M1024" s="11"/>
      <c r="N1024" s="12"/>
      <c r="O1024" s="12"/>
      <c r="P1024" s="11"/>
      <c r="Q1024" s="11"/>
      <c r="R1024" s="15"/>
      <c r="S1024" s="10"/>
      <c r="T1024" s="10"/>
      <c r="U1024" s="10"/>
      <c r="V1024" s="10"/>
      <c r="W1024" s="10"/>
      <c r="X1024" s="10"/>
      <c r="Y1024" s="10"/>
      <c r="Z1024" s="10"/>
    </row>
    <row r="1025" spans="1:26" ht="15.75" customHeight="1" x14ac:dyDescent="0.25">
      <c r="A1025" s="10"/>
      <c r="B1025" s="11"/>
      <c r="C1025" s="11"/>
      <c r="D1025" s="11"/>
      <c r="E1025" s="11"/>
      <c r="F1025" s="12"/>
      <c r="G1025" s="12"/>
      <c r="H1025" s="11"/>
      <c r="I1025" s="11"/>
      <c r="J1025" s="11"/>
      <c r="K1025" s="11"/>
      <c r="L1025" s="12"/>
      <c r="M1025" s="11"/>
      <c r="N1025" s="12"/>
      <c r="O1025" s="12"/>
      <c r="P1025" s="11"/>
      <c r="Q1025" s="11"/>
      <c r="R1025" s="15"/>
      <c r="S1025" s="10"/>
      <c r="T1025" s="10"/>
      <c r="U1025" s="10"/>
      <c r="V1025" s="10"/>
      <c r="W1025" s="10"/>
      <c r="X1025" s="10"/>
      <c r="Y1025" s="10"/>
      <c r="Z1025" s="10"/>
    </row>
    <row r="1026" spans="1:26" ht="15.75" customHeight="1" x14ac:dyDescent="0.25">
      <c r="A1026" s="10"/>
      <c r="B1026" s="11"/>
      <c r="C1026" s="11"/>
      <c r="D1026" s="11"/>
      <c r="E1026" s="11"/>
      <c r="F1026" s="12"/>
      <c r="G1026" s="12"/>
      <c r="H1026" s="11"/>
      <c r="I1026" s="11"/>
      <c r="J1026" s="11"/>
      <c r="K1026" s="11"/>
      <c r="L1026" s="12"/>
      <c r="M1026" s="11"/>
      <c r="N1026" s="12"/>
      <c r="O1026" s="12"/>
      <c r="P1026" s="11"/>
      <c r="Q1026" s="11"/>
      <c r="R1026" s="15"/>
      <c r="S1026" s="10"/>
      <c r="T1026" s="10"/>
      <c r="U1026" s="10"/>
      <c r="V1026" s="10"/>
      <c r="W1026" s="10"/>
      <c r="X1026" s="10"/>
      <c r="Y1026" s="10"/>
      <c r="Z1026" s="10"/>
    </row>
    <row r="1027" spans="1:26" ht="15.75" customHeight="1" x14ac:dyDescent="0.25">
      <c r="A1027" s="10"/>
      <c r="B1027" s="11"/>
      <c r="C1027" s="11"/>
      <c r="D1027" s="11"/>
      <c r="E1027" s="11"/>
      <c r="F1027" s="12"/>
      <c r="G1027" s="12"/>
      <c r="H1027" s="11"/>
      <c r="I1027" s="11"/>
      <c r="J1027" s="11"/>
      <c r="K1027" s="11"/>
      <c r="L1027" s="12"/>
      <c r="M1027" s="11"/>
      <c r="N1027" s="12"/>
      <c r="O1027" s="12"/>
      <c r="P1027" s="11"/>
      <c r="Q1027" s="11"/>
      <c r="R1027" s="15"/>
      <c r="S1027" s="10"/>
      <c r="T1027" s="10"/>
      <c r="U1027" s="10"/>
      <c r="V1027" s="10"/>
      <c r="W1027" s="10"/>
      <c r="X1027" s="10"/>
      <c r="Y1027" s="10"/>
      <c r="Z1027" s="10"/>
    </row>
    <row r="1028" spans="1:26" ht="15.75" customHeight="1" x14ac:dyDescent="0.25">
      <c r="A1028" s="10"/>
      <c r="B1028" s="11"/>
      <c r="C1028" s="11"/>
      <c r="D1028" s="11"/>
      <c r="E1028" s="11"/>
      <c r="F1028" s="12"/>
      <c r="G1028" s="12"/>
      <c r="H1028" s="11"/>
      <c r="I1028" s="11"/>
      <c r="J1028" s="11"/>
      <c r="K1028" s="11"/>
      <c r="L1028" s="12"/>
      <c r="M1028" s="11"/>
      <c r="N1028" s="12"/>
      <c r="O1028" s="12"/>
      <c r="P1028" s="11"/>
      <c r="Q1028" s="11"/>
      <c r="R1028" s="15"/>
      <c r="S1028" s="10"/>
      <c r="T1028" s="10"/>
      <c r="U1028" s="10"/>
      <c r="V1028" s="10"/>
      <c r="W1028" s="10"/>
      <c r="X1028" s="10"/>
      <c r="Y1028" s="10"/>
      <c r="Z1028" s="10"/>
    </row>
    <row r="1029" spans="1:26" ht="15.75" customHeight="1" x14ac:dyDescent="0.25">
      <c r="A1029" s="10"/>
      <c r="B1029" s="11"/>
      <c r="C1029" s="11"/>
      <c r="D1029" s="11"/>
      <c r="E1029" s="11"/>
      <c r="F1029" s="12"/>
      <c r="G1029" s="12"/>
      <c r="H1029" s="11"/>
      <c r="I1029" s="11"/>
      <c r="J1029" s="11"/>
      <c r="K1029" s="11"/>
      <c r="L1029" s="12"/>
      <c r="M1029" s="11"/>
      <c r="N1029" s="12"/>
      <c r="O1029" s="12"/>
      <c r="P1029" s="11"/>
      <c r="Q1029" s="11"/>
      <c r="R1029" s="15"/>
      <c r="S1029" s="10"/>
      <c r="T1029" s="10"/>
      <c r="U1029" s="10"/>
      <c r="V1029" s="10"/>
      <c r="W1029" s="10"/>
      <c r="X1029" s="10"/>
      <c r="Y1029" s="10"/>
      <c r="Z1029" s="10"/>
    </row>
    <row r="1030" spans="1:26" ht="15.75" customHeight="1" x14ac:dyDescent="0.25">
      <c r="A1030" s="10"/>
      <c r="B1030" s="11"/>
      <c r="C1030" s="11"/>
      <c r="D1030" s="11"/>
      <c r="E1030" s="11"/>
      <c r="F1030" s="12"/>
      <c r="G1030" s="12"/>
      <c r="H1030" s="11"/>
      <c r="I1030" s="11"/>
      <c r="J1030" s="11"/>
      <c r="K1030" s="11"/>
      <c r="L1030" s="12"/>
      <c r="M1030" s="11"/>
      <c r="N1030" s="12"/>
      <c r="O1030" s="12"/>
      <c r="P1030" s="11"/>
      <c r="Q1030" s="11"/>
      <c r="R1030" s="15"/>
      <c r="S1030" s="10"/>
      <c r="T1030" s="10"/>
      <c r="U1030" s="10"/>
      <c r="V1030" s="10"/>
      <c r="W1030" s="10"/>
      <c r="X1030" s="10"/>
      <c r="Y1030" s="10"/>
      <c r="Z1030" s="10"/>
    </row>
    <row r="1031" spans="1:26" ht="15.75" customHeight="1" x14ac:dyDescent="0.25">
      <c r="A1031" s="10"/>
      <c r="B1031" s="11"/>
      <c r="C1031" s="11"/>
      <c r="D1031" s="11"/>
      <c r="E1031" s="11"/>
      <c r="F1031" s="12"/>
      <c r="G1031" s="12"/>
      <c r="H1031" s="11"/>
      <c r="I1031" s="11"/>
      <c r="J1031" s="11"/>
      <c r="K1031" s="11"/>
      <c r="L1031" s="12"/>
      <c r="M1031" s="11"/>
      <c r="N1031" s="12"/>
      <c r="O1031" s="12"/>
      <c r="P1031" s="11"/>
      <c r="Q1031" s="11"/>
      <c r="R1031" s="15"/>
      <c r="S1031" s="10"/>
      <c r="T1031" s="10"/>
      <c r="U1031" s="10"/>
      <c r="V1031" s="10"/>
      <c r="W1031" s="10"/>
      <c r="X1031" s="10"/>
      <c r="Y1031" s="10"/>
      <c r="Z1031" s="10"/>
    </row>
    <row r="1032" spans="1:26" ht="15.75" customHeight="1" x14ac:dyDescent="0.25">
      <c r="A1032" s="10"/>
      <c r="B1032" s="11"/>
      <c r="C1032" s="11"/>
      <c r="D1032" s="11"/>
      <c r="E1032" s="11"/>
      <c r="F1032" s="12"/>
      <c r="G1032" s="12"/>
      <c r="H1032" s="11"/>
      <c r="I1032" s="11"/>
      <c r="J1032" s="11"/>
      <c r="K1032" s="11"/>
      <c r="L1032" s="12"/>
      <c r="M1032" s="11"/>
      <c r="N1032" s="12"/>
      <c r="O1032" s="12"/>
      <c r="P1032" s="11"/>
      <c r="Q1032" s="11"/>
      <c r="R1032" s="15"/>
      <c r="S1032" s="10"/>
      <c r="T1032" s="10"/>
      <c r="U1032" s="10"/>
      <c r="V1032" s="10"/>
      <c r="W1032" s="10"/>
      <c r="X1032" s="10"/>
      <c r="Y1032" s="10"/>
      <c r="Z1032" s="10"/>
    </row>
    <row r="1033" spans="1:26" ht="15.75" customHeight="1" x14ac:dyDescent="0.25">
      <c r="A1033" s="10"/>
      <c r="B1033" s="11"/>
      <c r="C1033" s="11"/>
      <c r="D1033" s="11"/>
      <c r="E1033" s="11"/>
      <c r="F1033" s="12"/>
      <c r="G1033" s="12"/>
      <c r="H1033" s="11"/>
      <c r="I1033" s="11"/>
      <c r="J1033" s="11"/>
      <c r="K1033" s="11"/>
      <c r="L1033" s="12"/>
      <c r="M1033" s="11"/>
      <c r="N1033" s="12"/>
      <c r="O1033" s="12"/>
      <c r="P1033" s="11"/>
      <c r="Q1033" s="11"/>
      <c r="R1033" s="15"/>
      <c r="S1033" s="10"/>
      <c r="T1033" s="10"/>
      <c r="U1033" s="10"/>
      <c r="V1033" s="10"/>
      <c r="W1033" s="10"/>
      <c r="X1033" s="10"/>
      <c r="Y1033" s="10"/>
      <c r="Z1033" s="10"/>
    </row>
    <row r="1034" spans="1:26" ht="15.75" customHeight="1" x14ac:dyDescent="0.25">
      <c r="A1034" s="10"/>
      <c r="B1034" s="11"/>
      <c r="C1034" s="11"/>
      <c r="D1034" s="11"/>
      <c r="E1034" s="11"/>
      <c r="F1034" s="12"/>
      <c r="G1034" s="12"/>
      <c r="H1034" s="11"/>
      <c r="I1034" s="11"/>
      <c r="J1034" s="11"/>
      <c r="K1034" s="11"/>
      <c r="L1034" s="12"/>
      <c r="M1034" s="11"/>
      <c r="N1034" s="12"/>
      <c r="O1034" s="12"/>
      <c r="P1034" s="11"/>
      <c r="Q1034" s="11"/>
      <c r="R1034" s="15"/>
      <c r="S1034" s="10"/>
      <c r="T1034" s="10"/>
      <c r="U1034" s="10"/>
      <c r="V1034" s="10"/>
      <c r="W1034" s="10"/>
      <c r="X1034" s="10"/>
      <c r="Y1034" s="10"/>
      <c r="Z1034" s="10"/>
    </row>
    <row r="1035" spans="1:26" ht="15.75" customHeight="1" x14ac:dyDescent="0.25">
      <c r="A1035" s="10"/>
      <c r="B1035" s="11"/>
      <c r="C1035" s="11"/>
      <c r="D1035" s="11"/>
      <c r="E1035" s="11"/>
      <c r="F1035" s="12"/>
      <c r="G1035" s="12"/>
      <c r="H1035" s="11"/>
      <c r="I1035" s="11"/>
      <c r="J1035" s="11"/>
      <c r="K1035" s="11"/>
      <c r="L1035" s="12"/>
      <c r="M1035" s="11"/>
      <c r="N1035" s="12"/>
      <c r="O1035" s="12"/>
      <c r="P1035" s="11"/>
      <c r="Q1035" s="11"/>
      <c r="R1035" s="15"/>
      <c r="S1035" s="10"/>
      <c r="T1035" s="10"/>
      <c r="U1035" s="10"/>
      <c r="V1035" s="10"/>
      <c r="W1035" s="10"/>
      <c r="X1035" s="10"/>
      <c r="Y1035" s="10"/>
      <c r="Z1035" s="10"/>
    </row>
    <row r="1036" spans="1:26" ht="15.75" customHeight="1" x14ac:dyDescent="0.25">
      <c r="A1036" s="10"/>
      <c r="B1036" s="11"/>
      <c r="C1036" s="11"/>
      <c r="D1036" s="11"/>
      <c r="E1036" s="11"/>
      <c r="F1036" s="12"/>
      <c r="G1036" s="12"/>
      <c r="H1036" s="11"/>
      <c r="I1036" s="11"/>
      <c r="J1036" s="11"/>
      <c r="K1036" s="11"/>
      <c r="L1036" s="12"/>
      <c r="M1036" s="11"/>
      <c r="N1036" s="12"/>
      <c r="O1036" s="12"/>
      <c r="P1036" s="11"/>
      <c r="Q1036" s="11"/>
      <c r="R1036" s="15"/>
      <c r="S1036" s="10"/>
      <c r="T1036" s="10"/>
      <c r="U1036" s="10"/>
      <c r="V1036" s="10"/>
      <c r="W1036" s="10"/>
      <c r="X1036" s="10"/>
      <c r="Y1036" s="10"/>
      <c r="Z1036" s="10"/>
    </row>
    <row r="1037" spans="1:26" ht="15.75" customHeight="1" x14ac:dyDescent="0.25">
      <c r="A1037" s="10"/>
      <c r="B1037" s="11"/>
      <c r="C1037" s="11"/>
      <c r="D1037" s="11"/>
      <c r="E1037" s="11"/>
      <c r="F1037" s="12"/>
      <c r="G1037" s="12"/>
      <c r="H1037" s="11"/>
      <c r="I1037" s="11"/>
      <c r="J1037" s="11"/>
      <c r="K1037" s="11"/>
      <c r="L1037" s="12"/>
      <c r="M1037" s="11"/>
      <c r="N1037" s="12"/>
      <c r="O1037" s="12"/>
      <c r="P1037" s="11"/>
      <c r="Q1037" s="11"/>
      <c r="R1037" s="15"/>
      <c r="S1037" s="10"/>
      <c r="T1037" s="10"/>
      <c r="U1037" s="10"/>
      <c r="V1037" s="10"/>
      <c r="W1037" s="10"/>
      <c r="X1037" s="10"/>
      <c r="Y1037" s="10"/>
      <c r="Z1037" s="10"/>
    </row>
    <row r="1038" spans="1:26" ht="15.75" customHeight="1" x14ac:dyDescent="0.25">
      <c r="A1038" s="10"/>
      <c r="B1038" s="11"/>
      <c r="C1038" s="11"/>
      <c r="D1038" s="11"/>
      <c r="E1038" s="11"/>
      <c r="F1038" s="12"/>
      <c r="G1038" s="12"/>
      <c r="H1038" s="11"/>
      <c r="I1038" s="11"/>
      <c r="J1038" s="11"/>
      <c r="K1038" s="11"/>
      <c r="L1038" s="12"/>
      <c r="M1038" s="11"/>
      <c r="N1038" s="12"/>
      <c r="O1038" s="12"/>
      <c r="P1038" s="11"/>
      <c r="Q1038" s="11"/>
      <c r="R1038" s="15"/>
      <c r="S1038" s="10"/>
      <c r="T1038" s="10"/>
      <c r="U1038" s="10"/>
      <c r="V1038" s="10"/>
      <c r="W1038" s="10"/>
      <c r="X1038" s="10"/>
      <c r="Y1038" s="10"/>
      <c r="Z1038" s="10"/>
    </row>
    <row r="1039" spans="1:26" ht="15.75" customHeight="1" x14ac:dyDescent="0.25">
      <c r="A1039" s="10"/>
      <c r="B1039" s="11"/>
      <c r="C1039" s="11"/>
      <c r="D1039" s="11"/>
      <c r="E1039" s="11"/>
      <c r="F1039" s="12"/>
      <c r="G1039" s="12"/>
      <c r="H1039" s="11"/>
      <c r="I1039" s="11"/>
      <c r="J1039" s="11"/>
      <c r="K1039" s="11"/>
      <c r="L1039" s="12"/>
      <c r="M1039" s="11"/>
      <c r="N1039" s="12"/>
      <c r="O1039" s="12"/>
      <c r="P1039" s="11"/>
      <c r="Q1039" s="11"/>
      <c r="R1039" s="15"/>
      <c r="S1039" s="10"/>
      <c r="T1039" s="10"/>
      <c r="U1039" s="10"/>
      <c r="V1039" s="10"/>
      <c r="W1039" s="10"/>
      <c r="X1039" s="10"/>
      <c r="Y1039" s="10"/>
      <c r="Z1039" s="10"/>
    </row>
    <row r="1040" spans="1:26" ht="15.75" customHeight="1" x14ac:dyDescent="0.25">
      <c r="A1040" s="10"/>
      <c r="B1040" s="11"/>
      <c r="C1040" s="11"/>
      <c r="D1040" s="11"/>
      <c r="E1040" s="11"/>
      <c r="F1040" s="12"/>
      <c r="G1040" s="12"/>
      <c r="H1040" s="11"/>
      <c r="I1040" s="11"/>
      <c r="J1040" s="11"/>
      <c r="K1040" s="11"/>
      <c r="L1040" s="12"/>
      <c r="M1040" s="11"/>
      <c r="N1040" s="12"/>
      <c r="O1040" s="12"/>
      <c r="P1040" s="11"/>
      <c r="Q1040" s="11"/>
      <c r="R1040" s="15"/>
      <c r="S1040" s="10"/>
      <c r="T1040" s="10"/>
      <c r="U1040" s="10"/>
      <c r="V1040" s="10"/>
      <c r="W1040" s="10"/>
      <c r="X1040" s="10"/>
      <c r="Y1040" s="10"/>
      <c r="Z1040" s="10"/>
    </row>
    <row r="1041" spans="1:26" ht="15.75" customHeight="1" x14ac:dyDescent="0.25">
      <c r="A1041" s="10"/>
      <c r="B1041" s="11"/>
      <c r="C1041" s="11"/>
      <c r="D1041" s="11"/>
      <c r="E1041" s="11"/>
      <c r="F1041" s="12"/>
      <c r="G1041" s="12"/>
      <c r="H1041" s="11"/>
      <c r="I1041" s="11"/>
      <c r="J1041" s="11"/>
      <c r="K1041" s="11"/>
      <c r="L1041" s="12"/>
      <c r="M1041" s="11"/>
      <c r="N1041" s="12"/>
      <c r="O1041" s="12"/>
      <c r="P1041" s="11"/>
      <c r="Q1041" s="11"/>
      <c r="R1041" s="15"/>
      <c r="S1041" s="10"/>
      <c r="T1041" s="10"/>
      <c r="U1041" s="10"/>
      <c r="V1041" s="10"/>
      <c r="W1041" s="10"/>
      <c r="X1041" s="10"/>
      <c r="Y1041" s="10"/>
      <c r="Z1041" s="10"/>
    </row>
    <row r="1042" spans="1:26" ht="15.75" customHeight="1" x14ac:dyDescent="0.25">
      <c r="A1042" s="10"/>
      <c r="B1042" s="11"/>
      <c r="C1042" s="11"/>
      <c r="D1042" s="11"/>
      <c r="E1042" s="11"/>
      <c r="F1042" s="12"/>
      <c r="G1042" s="12"/>
      <c r="H1042" s="11"/>
      <c r="I1042" s="11"/>
      <c r="J1042" s="11"/>
      <c r="K1042" s="11"/>
      <c r="L1042" s="12"/>
      <c r="M1042" s="11"/>
      <c r="N1042" s="12"/>
      <c r="O1042" s="12"/>
      <c r="P1042" s="11"/>
      <c r="Q1042" s="11"/>
      <c r="R1042" s="15"/>
      <c r="S1042" s="10"/>
      <c r="T1042" s="10"/>
      <c r="U1042" s="10"/>
      <c r="V1042" s="10"/>
      <c r="W1042" s="10"/>
      <c r="X1042" s="10"/>
      <c r="Y1042" s="10"/>
      <c r="Z1042" s="10"/>
    </row>
    <row r="1043" spans="1:26" ht="15" customHeight="1" x14ac:dyDescent="0.25">
      <c r="B1043" s="11"/>
      <c r="C1043" s="11"/>
      <c r="D1043" s="11"/>
      <c r="E1043" s="11"/>
      <c r="F1043" s="12"/>
      <c r="G1043" s="12"/>
      <c r="H1043" s="11"/>
      <c r="I1043" s="11"/>
      <c r="J1043" s="11"/>
      <c r="K1043" s="11"/>
      <c r="L1043" s="12"/>
      <c r="M1043" s="11"/>
      <c r="N1043" s="12"/>
      <c r="O1043" s="12"/>
      <c r="P1043" s="11"/>
      <c r="Q1043" s="11"/>
      <c r="R1043" s="15"/>
      <c r="S1043" s="10"/>
      <c r="T1043" s="10"/>
      <c r="U1043" s="10"/>
    </row>
  </sheetData>
  <mergeCells count="8">
    <mergeCell ref="B122:C122"/>
    <mergeCell ref="B123:C123"/>
    <mergeCell ref="B124:C124"/>
    <mergeCell ref="B2:U3"/>
    <mergeCell ref="B118:C118"/>
    <mergeCell ref="B119:C119"/>
    <mergeCell ref="B120:C120"/>
    <mergeCell ref="B121:C121"/>
  </mergeCells>
  <conditionalFormatting sqref="D45:E45 D47:E47">
    <cfRule type="containsText" dxfId="8649" priority="762" operator="containsText" text="CANCELADO">
      <formula>NOT(ISERROR(SEARCH(("CANCELADO"),(D45))))</formula>
    </cfRule>
    <cfRule type="containsText" dxfId="8648" priority="761" operator="containsText" text="PENDENTE">
      <formula>NOT(ISERROR(SEARCH(("PENDENTE"),(D45))))</formula>
    </cfRule>
    <cfRule type="containsText" dxfId="8647" priority="760" operator="containsText" text="CUMPRIDO">
      <formula>NOT(ISERROR(SEARCH(("CUMPRIDO"),(D45))))</formula>
    </cfRule>
  </conditionalFormatting>
  <conditionalFormatting sqref="D53:E53">
    <cfRule type="containsText" dxfId="8646" priority="694" operator="containsText" text="CUMPRIDO">
      <formula>NOT(ISERROR(SEARCH(("CUMPRIDO"),(D53))))</formula>
    </cfRule>
    <cfRule type="containsText" dxfId="8645" priority="696" operator="containsText" text="CANCELADO">
      <formula>NOT(ISERROR(SEARCH(("CANCELADO"),(D53))))</formula>
    </cfRule>
    <cfRule type="containsText" dxfId="8644" priority="695" operator="containsText" text="PENDENTE">
      <formula>NOT(ISERROR(SEARCH(("PENDENTE"),(D53))))</formula>
    </cfRule>
  </conditionalFormatting>
  <conditionalFormatting sqref="K130:Q1043 N33:N40 N54:R54 N50:N53 T75:T85 S79:S85 S86:T95 Q89:T89 R90:T90 O91:T91 O93:T94 Q97:T97 O98:T98 R99:T99 O100:T100 Q101:T101 N102:T102 O103:Q103 S103:T103 Q92:R92 O96:T96 O104:T104 Q105:T105 O106:T107 N108:T113 N55:Q55 N101:O101 O95:R95">
    <cfRule type="containsText" dxfId="8643" priority="1447" operator="containsText" text="CANCELADO">
      <formula>NOT(ISERROR(SEARCH(("CANCELADO"),(K33))))</formula>
    </cfRule>
  </conditionalFormatting>
  <conditionalFormatting sqref="L114:Q114 L115:O115 L116:R125 Q115 D119:D120 B119:B124">
    <cfRule type="containsText" dxfId="8642" priority="1448" operator="containsText" text="CANCELADO">
      <formula>NOT(ISERROR(SEARCH(("CANCELADO"),(B189))))</formula>
    </cfRule>
  </conditionalFormatting>
  <conditionalFormatting sqref="L114:Q114 L115:O115 Q115 L116:R125 D119:D120 B119:B124">
    <cfRule type="containsText" dxfId="8641" priority="1450" operator="containsText" text="CUMPRIDO">
      <formula>NOT(ISERROR(SEARCH(("CUMPRIDO"),(B189))))</formula>
    </cfRule>
    <cfRule type="containsText" dxfId="8640" priority="1449" operator="containsText" text="PENDENTE">
      <formula>NOT(ISERROR(SEARCH(("PENDENTE"),(B189))))</formula>
    </cfRule>
  </conditionalFormatting>
  <conditionalFormatting sqref="L1:R1">
    <cfRule type="containsText" dxfId="8639" priority="4604" operator="containsText" text="CUMPRIDO">
      <formula>NOT(ISERROR(SEARCH(("CUMPRIDO"),(L119))))</formula>
    </cfRule>
    <cfRule type="containsText" dxfId="8638" priority="4603" operator="containsText" text="PENDENTE">
      <formula>NOT(ISERROR(SEARCH(("PENDENTE"),(L119))))</formula>
    </cfRule>
    <cfRule type="containsText" dxfId="8637" priority="4602" operator="containsText" text="CANCELADO">
      <formula>NOT(ISERROR(SEARCH(("CANCELADO"),(L119))))</formula>
    </cfRule>
  </conditionalFormatting>
  <conditionalFormatting sqref="M61:M63">
    <cfRule type="containsText" dxfId="8636" priority="9289" operator="containsText" text="CUMPRIDO">
      <formula>NOT(ISERROR(SEARCH(("CUMPRIDO"),(M186))))</formula>
    </cfRule>
    <cfRule type="containsText" dxfId="8635" priority="9288" operator="containsText" text="PENDENTE">
      <formula>NOT(ISERROR(SEARCH(("PENDENTE"),(M186))))</formula>
    </cfRule>
    <cfRule type="containsText" dxfId="8634" priority="9287" operator="containsText" text="CANCELADO">
      <formula>NOT(ISERROR(SEARCH(("CANCELADO"),(M186))))</formula>
    </cfRule>
  </conditionalFormatting>
  <conditionalFormatting sqref="N5:N18">
    <cfRule type="containsText" dxfId="8633" priority="1013" operator="containsText" text="CANCELADO">
      <formula>NOT(ISERROR(SEARCH(("CANCELADO"),(N5))))</formula>
    </cfRule>
    <cfRule type="containsText" dxfId="8632" priority="1012" operator="containsText" text="PENDENTE">
      <formula>NOT(ISERROR(SEARCH(("PENDENTE"),(N5))))</formula>
    </cfRule>
    <cfRule type="containsText" dxfId="8631" priority="1011" operator="containsText" text="CUMPRIDO">
      <formula>NOT(ISERROR(SEARCH(("CUMPRIDO"),(N5))))</formula>
    </cfRule>
  </conditionalFormatting>
  <conditionalFormatting sqref="N5:N47">
    <cfRule type="containsText" dxfId="8630" priority="963" operator="containsText" text="CUMPRIDO">
      <formula>NOT(ISERROR(SEARCH("CUMPRIDO",N5)))</formula>
    </cfRule>
  </conditionalFormatting>
  <conditionalFormatting sqref="N19 Q19:R19">
    <cfRule type="containsText" dxfId="8629" priority="956" operator="containsText" text="CUMPRIDO">
      <formula>NOT(ISERROR(SEARCH(("CUMPRIDO"),(N45))))</formula>
    </cfRule>
  </conditionalFormatting>
  <conditionalFormatting sqref="N19">
    <cfRule type="containsText" dxfId="8628" priority="10316" operator="containsText" text="CUMPRIDO">
      <formula>NOT(ISERROR(SEARCH(("CUMPRIDO"),(N47))))</formula>
    </cfRule>
    <cfRule type="containsText" dxfId="8627" priority="10314" operator="containsText" text="CUMPRIDO">
      <formula>NOT(ISERROR(SEARCH(("CUMPRIDO"),(N49))))</formula>
    </cfRule>
    <cfRule type="containsText" dxfId="8626" priority="10315" operator="containsText" text="PENDENTE">
      <formula>NOT(ISERROR(SEARCH(("PENDENTE"),(N49))))</formula>
    </cfRule>
  </conditionalFormatting>
  <conditionalFormatting sqref="N19:N21">
    <cfRule type="containsText" dxfId="8625" priority="22741" operator="containsText" text="CUMPRIDO">
      <formula>NOT(ISERROR(SEARCH(("CUMPRIDO"),(N40))))</formula>
    </cfRule>
    <cfRule type="containsText" dxfId="8624" priority="22751" operator="containsText" text="PENDENTE">
      <formula>NOT(ISERROR(SEARCH(("PENDENTE"),(N19))))</formula>
    </cfRule>
    <cfRule type="containsText" dxfId="8623" priority="22743" operator="containsText" text="CUMPRIDO">
      <formula>NOT(ISERROR(SEARCH(("CUMPRIDO"),(N163))))</formula>
    </cfRule>
    <cfRule type="containsText" dxfId="8622" priority="22752" operator="containsText" text="CANCELADO">
      <formula>NOT(ISERROR(SEARCH(("CANCELADO"),(N19))))</formula>
    </cfRule>
    <cfRule type="containsText" dxfId="8621" priority="22742" operator="containsText" text="CANCELADO">
      <formula>NOT(ISERROR(SEARCH(("CANCELADO"),(N163))))</formula>
    </cfRule>
    <cfRule type="containsText" dxfId="8620" priority="22753" operator="containsText" text="CUMPRIDO">
      <formula>NOT(ISERROR(SEARCH(("CUMPRIDO"),(#REF!))))</formula>
    </cfRule>
    <cfRule type="containsText" dxfId="8619" priority="22754" operator="containsText" text="CANCELADO">
      <formula>NOT(ISERROR(SEARCH(("CANCELADO"),(N169))))</formula>
    </cfRule>
    <cfRule type="containsText" dxfId="8618" priority="22757" operator="containsText" text="CANCELADO">
      <formula>NOT(ISERROR(SEARCH(("CANCELADO"),(N168))))</formula>
    </cfRule>
    <cfRule type="containsText" dxfId="8617" priority="22756" operator="containsText" text="PENDENTE">
      <formula>NOT(ISERROR(SEARCH(("PENDENTE"),(N169))))</formula>
    </cfRule>
    <cfRule type="containsText" dxfId="8616" priority="22755" operator="containsText" text="CUMPRIDO">
      <formula>NOT(ISERROR(SEARCH(("CUMPRIDO"),(N169))))</formula>
    </cfRule>
    <cfRule type="containsText" dxfId="8615" priority="22750" operator="containsText" text="CANCELADO">
      <formula>NOT(ISERROR(SEARCH(("CANCELADO"),(N165))))</formula>
    </cfRule>
    <cfRule type="containsText" dxfId="8614" priority="22744" operator="containsText" text="PENDENTE">
      <formula>NOT(ISERROR(SEARCH(("PENDENTE"),(N163))))</formula>
    </cfRule>
    <cfRule type="containsText" dxfId="8613" priority="22749" operator="containsText" text="PENDENTE">
      <formula>NOT(ISERROR(SEARCH(("PENDENTE"),(N166))))</formula>
    </cfRule>
    <cfRule type="containsText" dxfId="8612" priority="22748" operator="containsText" text="CUMPRIDO">
      <formula>NOT(ISERROR(SEARCH(("CUMPRIDO"),(N166))))</formula>
    </cfRule>
    <cfRule type="containsText" dxfId="8611" priority="22747" operator="containsText" text="CANCELADO">
      <formula>NOT(ISERROR(SEARCH(("CANCELADO"),(N166))))</formula>
    </cfRule>
    <cfRule type="containsText" dxfId="8610" priority="22746" operator="containsText" text="CUMPRIDO">
      <formula>NOT(ISERROR(SEARCH(("CUMPRIDO"),(N43))))</formula>
    </cfRule>
    <cfRule type="containsText" dxfId="8609" priority="22745" operator="containsText" text="CANCELADO">
      <formula>NOT(ISERROR(SEARCH(("CANCELADO"),(N162))))</formula>
    </cfRule>
  </conditionalFormatting>
  <conditionalFormatting sqref="N19:N27">
    <cfRule type="containsText" dxfId="8608" priority="8924" operator="containsText" text="PENDENTE">
      <formula>NOT(ISERROR(SEARCH(("PENDENTE"),(N51))))</formula>
    </cfRule>
    <cfRule type="containsText" dxfId="8607" priority="8923" operator="containsText" text="CUMPRIDO">
      <formula>NOT(ISERROR(SEARCH(("CUMPRIDO"),(N51))))</formula>
    </cfRule>
  </conditionalFormatting>
  <conditionalFormatting sqref="N20">
    <cfRule type="containsText" dxfId="8606" priority="10479" operator="containsText" text="CUMPRIDO">
      <formula>NOT(ISERROR(SEARCH(("CUMPRIDO"),(N48))))</formula>
    </cfRule>
    <cfRule type="containsText" dxfId="8605" priority="10478" operator="containsText" text="PENDENTE">
      <formula>NOT(ISERROR(SEARCH(("PENDENTE"),(N64))))</formula>
    </cfRule>
    <cfRule type="containsText" dxfId="8604" priority="10477" operator="containsText" text="CUMPRIDO">
      <formula>NOT(ISERROR(SEARCH(("CUMPRIDO"),(N64))))</formula>
    </cfRule>
  </conditionalFormatting>
  <conditionalFormatting sqref="N20:N21">
    <cfRule type="containsText" dxfId="8603" priority="10533" operator="containsText" text="PENDENTE">
      <formula>NOT(ISERROR(SEARCH(("PENDENTE"),(N47))))</formula>
    </cfRule>
    <cfRule type="containsText" dxfId="8602" priority="10493" operator="containsText" text="CUMPRIDO">
      <formula>NOT(ISERROR(SEARCH(("CUMPRIDO"),(N47))))</formula>
    </cfRule>
  </conditionalFormatting>
  <conditionalFormatting sqref="N21">
    <cfRule type="containsText" dxfId="8601" priority="10334" operator="containsText" text="CUMPRIDO">
      <formula>NOT(ISERROR(SEARCH(("CUMPRIDO"),(N50))))</formula>
    </cfRule>
    <cfRule type="containsText" dxfId="8600" priority="10335" operator="containsText" text="PENDENTE">
      <formula>NOT(ISERROR(SEARCH(("PENDENTE"),(N50))))</formula>
    </cfRule>
    <cfRule type="containsText" dxfId="8599" priority="10336" operator="containsText" text="CUMPRIDO">
      <formula>NOT(ISERROR(SEARCH(("CUMPRIDO"),(N49))))</formula>
    </cfRule>
  </conditionalFormatting>
  <conditionalFormatting sqref="N22">
    <cfRule type="containsText" dxfId="8598" priority="10113" operator="containsText" text="PENDENTE">
      <formula>NOT(ISERROR(SEARCH(("PENDENTE"),(N64))))</formula>
    </cfRule>
    <cfRule type="containsText" dxfId="8597" priority="10112" operator="containsText" text="CUMPRIDO">
      <formula>NOT(ISERROR(SEARCH(("CUMPRIDO"),(N64))))</formula>
    </cfRule>
  </conditionalFormatting>
  <conditionalFormatting sqref="N22:N23">
    <cfRule type="containsText" dxfId="8596" priority="22766" operator="containsText" text="CANCELADO">
      <formula>NOT(ISERROR(SEARCH(("CANCELADO"),(N166))))</formula>
    </cfRule>
    <cfRule type="containsText" dxfId="8595" priority="22762" operator="containsText" text="CUMPRIDO">
      <formula>NOT(ISERROR(SEARCH(("CUMPRIDO"),(N44))))</formula>
    </cfRule>
    <cfRule type="containsText" dxfId="8594" priority="22761" operator="containsText" text="CUMPRIDO">
      <formula>NOT(ISERROR(SEARCH(("CUMPRIDO"),(N48))))</formula>
    </cfRule>
    <cfRule type="containsText" dxfId="8593" priority="22760" operator="containsText" text="CUMPRIDO">
      <formula>NOT(ISERROR(SEARCH(("CUMPRIDO"),(N50))))</formula>
    </cfRule>
    <cfRule type="containsText" dxfId="8592" priority="22763" operator="containsText" text="CANCELADO">
      <formula>NOT(ISERROR(SEARCH(("CANCELADO"),(N167))))</formula>
    </cfRule>
    <cfRule type="containsText" dxfId="8591" priority="22759" operator="containsText" text="PENDENTE">
      <formula>NOT(ISERROR(SEARCH(("PENDENTE"),(N52))))</formula>
    </cfRule>
    <cfRule type="containsText" dxfId="8590" priority="22765" operator="containsText" text="PENDENTE">
      <formula>NOT(ISERROR(SEARCH(("PENDENTE"),(N167))))</formula>
    </cfRule>
    <cfRule type="containsText" dxfId="8589" priority="22764" operator="containsText" text="CUMPRIDO">
      <formula>NOT(ISERROR(SEARCH(("CUMPRIDO"),(N167))))</formula>
    </cfRule>
    <cfRule type="containsText" dxfId="8588" priority="22758" operator="containsText" text="CUMPRIDO">
      <formula>NOT(ISERROR(SEARCH(("CUMPRIDO"),(N52))))</formula>
    </cfRule>
  </conditionalFormatting>
  <conditionalFormatting sqref="N22:N25">
    <cfRule type="containsText" dxfId="8587" priority="8960" operator="containsText" text="CANCELADO">
      <formula>NOT(ISERROR(SEARCH(("CANCELADO"),(N173))))</formula>
    </cfRule>
    <cfRule type="containsText" dxfId="8586" priority="8962" operator="containsText" text="PENDENTE">
      <formula>NOT(ISERROR(SEARCH(("PENDENTE"),(N173))))</formula>
    </cfRule>
    <cfRule type="containsText" dxfId="8585" priority="8963" operator="containsText" text="CANCELADO">
      <formula>NOT(ISERROR(SEARCH(("CANCELADO"),(N172))))</formula>
    </cfRule>
    <cfRule type="containsText" dxfId="8584" priority="8961" operator="containsText" text="CUMPRIDO">
      <formula>NOT(ISERROR(SEARCH(("CUMPRIDO"),(N173))))</formula>
    </cfRule>
  </conditionalFormatting>
  <conditionalFormatting sqref="N22:N26">
    <cfRule type="containsText" dxfId="8583" priority="14962" operator="containsText" text="CANCELADO">
      <formula>NOT(ISERROR(SEARCH(("CANCELADO"),(N169))))</formula>
    </cfRule>
    <cfRule type="containsText" dxfId="8582" priority="14959" operator="containsText" text="CANCELADO">
      <formula>NOT(ISERROR(SEARCH(("CANCELADO"),(N170))))</formula>
    </cfRule>
    <cfRule type="containsText" dxfId="8581" priority="14960" operator="containsText" text="CUMPRIDO">
      <formula>NOT(ISERROR(SEARCH(("CUMPRIDO"),(N170))))</formula>
    </cfRule>
    <cfRule type="containsText" dxfId="8580" priority="14961" operator="containsText" text="PENDENTE">
      <formula>NOT(ISERROR(SEARCH(("PENDENTE"),(N170))))</formula>
    </cfRule>
    <cfRule type="containsText" dxfId="8579" priority="14963" operator="containsText" text="PENDENTE">
      <formula>NOT(ISERROR(SEARCH(("PENDENTE"),(N22))))</formula>
    </cfRule>
    <cfRule type="containsText" dxfId="8578" priority="15460" operator="containsText" text="CANCELADO">
      <formula>NOT(ISERROR(SEARCH(("CANCELADO"),(N22))))</formula>
    </cfRule>
  </conditionalFormatting>
  <conditionalFormatting sqref="N22:N27">
    <cfRule type="containsText" dxfId="8577" priority="8959" operator="containsText" text="CUMPRIDO">
      <formula>NOT(ISERROR(SEARCH(("CUMPRIDO"),(#REF!))))</formula>
    </cfRule>
  </conditionalFormatting>
  <conditionalFormatting sqref="N23">
    <cfRule type="containsText" dxfId="8576" priority="8968" operator="containsText" text="PENDENTE">
      <formula>NOT(ISERROR(SEARCH(("PENDENTE"),(N50))))</formula>
    </cfRule>
    <cfRule type="containsText" dxfId="8575" priority="8967" operator="containsText" text="CUMPRIDO">
      <formula>NOT(ISERROR(SEARCH(("CUMPRIDO"),(N50))))</formula>
    </cfRule>
  </conditionalFormatting>
  <conditionalFormatting sqref="N24">
    <cfRule type="containsText" dxfId="8574" priority="9013" operator="containsText" text="PENDENTE">
      <formula>NOT(ISERROR(SEARCH(("PENDENTE"),(#REF!))))</formula>
    </cfRule>
    <cfRule type="containsText" dxfId="8573" priority="9014" operator="containsText" text="CUMPRIDO">
      <formula>NOT(ISERROR(SEARCH(("CUMPRIDO"),(N52))))</formula>
    </cfRule>
    <cfRule type="containsText" dxfId="8572" priority="9015" operator="containsText" text="CUMPRIDO">
      <formula>NOT(ISERROR(SEARCH(("CUMPRIDO"),(N51))))</formula>
    </cfRule>
    <cfRule type="containsText" dxfId="8571" priority="9016" operator="containsText" text="PENDENTE">
      <formula>NOT(ISERROR(SEARCH(("PENDENTE"),(N51))))</formula>
    </cfRule>
    <cfRule type="containsText" dxfId="8570" priority="9012" operator="containsText" text="CUMPRIDO">
      <formula>NOT(ISERROR(SEARCH(("CUMPRIDO"),(#REF!))))</formula>
    </cfRule>
    <cfRule type="containsText" dxfId="8569" priority="10485" operator="containsText" text="CUMPRIDO">
      <formula>NOT(ISERROR(SEARCH(("CUMPRIDO"),(N64))))</formula>
    </cfRule>
  </conditionalFormatting>
  <conditionalFormatting sqref="N24:N26">
    <cfRule type="containsText" dxfId="8568" priority="22771" operator="containsText" text="CANCELADO">
      <formula>NOT(ISERROR(SEARCH(("CANCELADO"),(N168))))</formula>
    </cfRule>
    <cfRule type="containsText" dxfId="8567" priority="22770" operator="containsText" text="PENDENTE">
      <formula>NOT(ISERROR(SEARCH(("PENDENTE"),(N169))))</formula>
    </cfRule>
    <cfRule type="containsText" dxfId="8566" priority="22769" operator="containsText" text="CUMPRIDO">
      <formula>NOT(ISERROR(SEARCH(("CUMPRIDO"),(N169))))</formula>
    </cfRule>
    <cfRule type="containsText" dxfId="8565" priority="22768" operator="containsText" text="CANCELADO">
      <formula>NOT(ISERROR(SEARCH(("CANCELADO"),(N169))))</formula>
    </cfRule>
    <cfRule type="containsText" dxfId="8564" priority="22767" operator="containsText" text="CUMPRIDO">
      <formula>NOT(ISERROR(SEARCH(("CUMPRIDO"),(N47))))</formula>
    </cfRule>
  </conditionalFormatting>
  <conditionalFormatting sqref="N25">
    <cfRule type="containsText" dxfId="8563" priority="8992" operator="containsText" text="PENDENTE">
      <formula>NOT(ISERROR(SEARCH(("PENDENTE"),(N52))))</formula>
    </cfRule>
    <cfRule type="containsText" dxfId="8562" priority="8989" operator="containsText" text="PENDENTE">
      <formula>NOT(ISERROR(SEARCH(("PENDENTE"),(N54))))</formula>
    </cfRule>
    <cfRule type="containsText" dxfId="8561" priority="8988" operator="containsText" text="CUMPRIDO">
      <formula>NOT(ISERROR(SEARCH(("CUMPRIDO"),(N54))))</formula>
    </cfRule>
    <cfRule type="containsText" dxfId="8560" priority="8991" operator="containsText" text="CUMPRIDO">
      <formula>NOT(ISERROR(SEARCH(("CUMPRIDO"),(N52))))</formula>
    </cfRule>
    <cfRule type="containsText" dxfId="8559" priority="8990" operator="containsText" text="CUMPRIDO">
      <formula>NOT(ISERROR(SEARCH(("CUMPRIDO"),(N53))))</formula>
    </cfRule>
  </conditionalFormatting>
  <conditionalFormatting sqref="N25:N27">
    <cfRule type="containsText" dxfId="8558" priority="10131" operator="containsText" text="CUMPRIDO">
      <formula>NOT(ISERROR(SEARCH(("CUMPRIDO"),(N50))))</formula>
    </cfRule>
  </conditionalFormatting>
  <conditionalFormatting sqref="N26">
    <cfRule type="containsText" dxfId="8557" priority="15479" operator="containsText" text="PENDENTE">
      <formula>NOT(ISERROR(SEARCH(("PENDENTE"),(N53))))</formula>
    </cfRule>
  </conditionalFormatting>
  <conditionalFormatting sqref="N26:N27">
    <cfRule type="containsText" dxfId="8556" priority="22772" operator="containsText" text="CANCELADO">
      <formula>NOT(ISERROR(SEARCH(("CANCELADO"),(N177))))</formula>
    </cfRule>
    <cfRule type="containsText" dxfId="8555" priority="22778" operator="containsText" text="CUMPRIDO">
      <formula>NOT(ISERROR(SEARCH(("CUMPRIDO"),(N53))))</formula>
    </cfRule>
    <cfRule type="containsText" dxfId="8554" priority="22777" operator="containsText" text="PENDENTE">
      <formula>NOT(ISERROR(SEARCH(("PENDENTE"),(N55))))</formula>
    </cfRule>
    <cfRule type="containsText" dxfId="8553" priority="22774" operator="containsText" text="PENDENTE">
      <formula>NOT(ISERROR(SEARCH(("PENDENTE"),(N177))))</formula>
    </cfRule>
    <cfRule type="containsText" dxfId="8552" priority="22773" operator="containsText" text="CUMPRIDO">
      <formula>NOT(ISERROR(SEARCH(("CUMPRIDO"),(N177))))</formula>
    </cfRule>
    <cfRule type="containsText" dxfId="8551" priority="22775" operator="containsText" text="CANCELADO">
      <formula>NOT(ISERROR(SEARCH(("CANCELADO"),(N176))))</formula>
    </cfRule>
    <cfRule type="containsText" dxfId="8550" priority="22776" operator="containsText" text="CUMPRIDO">
      <formula>NOT(ISERROR(SEARCH(("CUMPRIDO"),(N55))))</formula>
    </cfRule>
  </conditionalFormatting>
  <conditionalFormatting sqref="N27">
    <cfRule type="containsText" dxfId="8549" priority="22488" operator="containsText" text="PENDENTE">
      <formula>NOT(ISERROR(SEARCH(("PENDENTE"),(#REF!))))</formula>
    </cfRule>
    <cfRule type="containsText" dxfId="8548" priority="22489" operator="containsText" text="CUMPRIDO">
      <formula>NOT(ISERROR(SEARCH(("CUMPRIDO"),(N64))))</formula>
    </cfRule>
    <cfRule type="containsText" dxfId="8547" priority="22491" operator="containsText" text="CUMPRIDO">
      <formula>NOT(ISERROR(SEARCH(("CUMPRIDO"),(N172))))</formula>
    </cfRule>
    <cfRule type="containsText" dxfId="8546" priority="22492" operator="containsText" text="PENDENTE">
      <formula>NOT(ISERROR(SEARCH(("PENDENTE"),(N172))))</formula>
    </cfRule>
    <cfRule type="containsText" dxfId="8545" priority="22493" operator="containsText" text="CANCELADO">
      <formula>NOT(ISERROR(SEARCH(("CANCELADO"),(N171))))</formula>
    </cfRule>
    <cfRule type="containsText" dxfId="8544" priority="22494" operator="containsText" text="CANCELADO">
      <formula>NOT(ISERROR(SEARCH(("CANCELADO"),(N175))))</formula>
    </cfRule>
    <cfRule type="containsText" dxfId="8543" priority="22495" operator="containsText" text="CUMPRIDO">
      <formula>NOT(ISERROR(SEARCH(("CUMPRIDO"),(N175))))</formula>
    </cfRule>
    <cfRule type="containsText" dxfId="8542" priority="22496" operator="containsText" text="PENDENTE">
      <formula>NOT(ISERROR(SEARCH(("PENDENTE"),(N175))))</formula>
    </cfRule>
    <cfRule type="containsText" dxfId="8541" priority="22497" operator="containsText" text="CANCELADO">
      <formula>NOT(ISERROR(SEARCH(("CANCELADO"),(N174))))</formula>
    </cfRule>
    <cfRule type="containsText" dxfId="8540" priority="22498" operator="containsText" text="PENDENTE">
      <formula>NOT(ISERROR(SEARCH(("PENDENTE"),(N27))))</formula>
    </cfRule>
    <cfRule type="containsText" dxfId="8539" priority="22490" operator="containsText" text="CANCELADO">
      <formula>NOT(ISERROR(SEARCH(("CANCELADO"),(N172))))</formula>
    </cfRule>
    <cfRule type="containsText" dxfId="8538" priority="22499" operator="containsText" text="CANCELADO">
      <formula>NOT(ISERROR(SEARCH(("CANCELADO"),(N27))))</formula>
    </cfRule>
  </conditionalFormatting>
  <conditionalFormatting sqref="N28">
    <cfRule type="containsText" dxfId="8537" priority="22501" operator="containsText" text="PENDENTE">
      <formula>NOT(ISERROR(SEARCH(("PENDENTE"),(N61))))</formula>
    </cfRule>
    <cfRule type="containsText" dxfId="8536" priority="22502" operator="containsText" text="CUMPRIDO">
      <formula>NOT(ISERROR(SEARCH(("CUMPRIDO"),(#REF!))))</formula>
    </cfRule>
    <cfRule type="containsText" dxfId="8535" priority="22503" operator="containsText" text="CANCELADO">
      <formula>NOT(ISERROR(SEARCH(("CANCELADO"),(N177))))</formula>
    </cfRule>
    <cfRule type="containsText" dxfId="8534" priority="22504" operator="containsText" text="CUMPRIDO">
      <formula>NOT(ISERROR(SEARCH(("CUMPRIDO"),(N177))))</formula>
    </cfRule>
    <cfRule type="containsText" dxfId="8533" priority="22506" operator="containsText" text="CANCELADO">
      <formula>NOT(ISERROR(SEARCH(("CANCELADO"),(N176))))</formula>
    </cfRule>
    <cfRule type="containsText" dxfId="8532" priority="22505" operator="containsText" text="PENDENTE">
      <formula>NOT(ISERROR(SEARCH(("PENDENTE"),(N177))))</formula>
    </cfRule>
    <cfRule type="containsText" dxfId="8531" priority="22507" operator="containsText" text="PENDENTE">
      <formula>NOT(ISERROR(SEARCH(("PENDENTE"),(N55))))</formula>
    </cfRule>
    <cfRule type="containsText" dxfId="8530" priority="22500" operator="containsText" text="CUMPRIDO">
      <formula>NOT(ISERROR(SEARCH(("CUMPRIDO"),(N61))))</formula>
    </cfRule>
  </conditionalFormatting>
  <conditionalFormatting sqref="N28:N31">
    <cfRule type="containsText" dxfId="8529" priority="22779" operator="containsText" text="CUMPRIDO">
      <formula>NOT(ISERROR(SEARCH(("CUMPRIDO"),(#REF!))))</formula>
    </cfRule>
    <cfRule type="containsText" dxfId="8528" priority="22780" operator="containsText" text="CANCELADO">
      <formula>NOT(ISERROR(SEARCH(("CANCELADO"),(N180))))</formula>
    </cfRule>
    <cfRule type="containsText" dxfId="8527" priority="22787" operator="containsText" text="CUMPRIDO">
      <formula>NOT(ISERROR(SEARCH(("CUMPRIDO"),(N55))))</formula>
    </cfRule>
    <cfRule type="containsText" dxfId="8526" priority="22786" operator="containsText" text="CUMPRIDO">
      <formula>NOT(ISERROR(SEARCH(("CUMPRIDO"),(N56))))</formula>
    </cfRule>
    <cfRule type="containsText" dxfId="8525" priority="22785" operator="containsText" text="PENDENTE">
      <formula>NOT(ISERROR(SEARCH(("PENDENTE"),(N58))))</formula>
    </cfRule>
    <cfRule type="containsText" dxfId="8524" priority="22784" operator="containsText" text="CUMPRIDO">
      <formula>NOT(ISERROR(SEARCH(("CUMPRIDO"),(N58))))</formula>
    </cfRule>
    <cfRule type="containsText" dxfId="8523" priority="22783" operator="containsText" text="CANCELADO">
      <formula>NOT(ISERROR(SEARCH(("CANCELADO"),(N179))))</formula>
    </cfRule>
    <cfRule type="containsText" dxfId="8522" priority="22782" operator="containsText" text="PENDENTE">
      <formula>NOT(ISERROR(SEARCH(("PENDENTE"),(N180))))</formula>
    </cfRule>
    <cfRule type="containsText" dxfId="8521" priority="22781" operator="containsText" text="CUMPRIDO">
      <formula>NOT(ISERROR(SEARCH(("CUMPRIDO"),(N180))))</formula>
    </cfRule>
  </conditionalFormatting>
  <conditionalFormatting sqref="N28:N32">
    <cfRule type="containsText" dxfId="8520" priority="18440" operator="containsText" text="CUMPRIDO">
      <formula>NOT(ISERROR(SEARCH(("CUMPRIDO"),(N174))))</formula>
    </cfRule>
    <cfRule type="containsText" dxfId="8519" priority="18444" operator="containsText" text="CANCELADO">
      <formula>NOT(ISERROR(SEARCH(("CANCELADO"),(N28))))</formula>
    </cfRule>
    <cfRule type="containsText" dxfId="8518" priority="18439" operator="containsText" text="CANCELADO">
      <formula>NOT(ISERROR(SEARCH(("CANCELADO"),(N174))))</formula>
    </cfRule>
    <cfRule type="containsText" dxfId="8517" priority="18443" operator="containsText" text="PENDENTE">
      <formula>NOT(ISERROR(SEARCH(("PENDENTE"),(N28))))</formula>
    </cfRule>
    <cfRule type="containsText" dxfId="8516" priority="18442" operator="containsText" text="CANCELADO">
      <formula>NOT(ISERROR(SEARCH(("CANCELADO"),(N173))))</formula>
    </cfRule>
    <cfRule type="containsText" dxfId="8515" priority="18441" operator="containsText" text="PENDENTE">
      <formula>NOT(ISERROR(SEARCH(("PENDENTE"),(N174))))</formula>
    </cfRule>
  </conditionalFormatting>
  <conditionalFormatting sqref="N29">
    <cfRule type="containsText" dxfId="8514" priority="10596" operator="containsText" text="PENDENTE">
      <formula>NOT(ISERROR(SEARCH(("PENDENTE"),(N63))))</formula>
    </cfRule>
    <cfRule type="containsText" dxfId="8513" priority="10595" operator="containsText" text="CUMPRIDO">
      <formula>NOT(ISERROR(SEARCH(("CUMPRIDO"),(N63))))</formula>
    </cfRule>
  </conditionalFormatting>
  <conditionalFormatting sqref="N29:N31">
    <cfRule type="containsText" dxfId="8512" priority="15529" operator="containsText" text="PENDENTE">
      <formula>NOT(ISERROR(SEARCH(("PENDENTE"),(N56))))</formula>
    </cfRule>
  </conditionalFormatting>
  <conditionalFormatting sqref="N29:N32">
    <cfRule type="containsText" dxfId="8511" priority="22789" operator="containsText" text="CANCELADO">
      <formula>NOT(ISERROR(SEARCH(("CANCELADO"),(N178))))</formula>
    </cfRule>
    <cfRule type="containsText" dxfId="8510" priority="22788" operator="containsText" text="CUMPRIDO">
      <formula>NOT(ISERROR(SEARCH(("CUMPRIDO"),(N54))))</formula>
    </cfRule>
    <cfRule type="containsText" dxfId="8509" priority="22791" operator="containsText" text="PENDENTE">
      <formula>NOT(ISERROR(SEARCH(("PENDENTE"),(N178))))</formula>
    </cfRule>
    <cfRule type="containsText" dxfId="8508" priority="22790" operator="containsText" text="CUMPRIDO">
      <formula>NOT(ISERROR(SEARCH(("CUMPRIDO"),(N178))))</formula>
    </cfRule>
    <cfRule type="containsText" dxfId="8507" priority="22792" operator="containsText" text="CANCELADO">
      <formula>NOT(ISERROR(SEARCH(("CANCELADO"),(N177))))</formula>
    </cfRule>
  </conditionalFormatting>
  <conditionalFormatting sqref="N30 N56 Q56:R56">
    <cfRule type="containsText" dxfId="8506" priority="18720" operator="containsText" text="CUMPRIDO">
      <formula>NOT(ISERROR(SEARCH(("CUMPRIDO"),(#REF!))))</formula>
    </cfRule>
    <cfRule type="containsText" dxfId="8505" priority="18721" operator="containsText" text="PENDENTE">
      <formula>NOT(ISERROR(SEARCH(("PENDENTE"),(#REF!))))</formula>
    </cfRule>
  </conditionalFormatting>
  <conditionalFormatting sqref="N31:N32">
    <cfRule type="containsText" dxfId="8504" priority="15730" operator="containsText" text="PENDENTE">
      <formula>NOT(ISERROR(SEARCH(("PENDENTE"),(N114))))</formula>
    </cfRule>
    <cfRule type="containsText" dxfId="8503" priority="8725" operator="containsText" text="CUMPRIDO">
      <formula>NOT(ISERROR(SEARCH(("CUMPRIDO"),(#REF!))))</formula>
    </cfRule>
    <cfRule type="containsText" dxfId="8502" priority="15729" operator="containsText" text="CUMPRIDO">
      <formula>NOT(ISERROR(SEARCH(("CUMPRIDO"),(N114))))</formula>
    </cfRule>
  </conditionalFormatting>
  <conditionalFormatting sqref="N32">
    <cfRule type="containsText" dxfId="8501" priority="22522" operator="containsText" text="CUMPRIDO">
      <formula>NOT(ISERROR(SEARCH(("CUMPRIDO"),(N54))))</formula>
    </cfRule>
    <cfRule type="containsText" dxfId="8500" priority="22523" operator="containsText" text="CANCELADO">
      <formula>NOT(ISERROR(SEARCH(("CANCELADO"),(N184))))</formula>
    </cfRule>
    <cfRule type="containsText" dxfId="8499" priority="22524" operator="containsText" text="CUMPRIDO">
      <formula>NOT(ISERROR(SEARCH(("CUMPRIDO"),(N184))))</formula>
    </cfRule>
    <cfRule type="containsText" dxfId="8498" priority="22531" operator="containsText" text="PENDENTE">
      <formula>NOT(ISERROR(SEARCH(("PENDENTE"),(N59))))</formula>
    </cfRule>
    <cfRule type="containsText" dxfId="8497" priority="22530" operator="containsText" text="CUMPRIDO">
      <formula>NOT(ISERROR(SEARCH(("CUMPRIDO"),(N59))))</formula>
    </cfRule>
    <cfRule type="containsText" dxfId="8496" priority="22529" operator="containsText" text="CUMPRIDO">
      <formula>NOT(ISERROR(SEARCH(("CUMPRIDO"),(N60))))</formula>
    </cfRule>
    <cfRule type="containsText" dxfId="8495" priority="22528" operator="containsText" text="PENDENTE">
      <formula>NOT(ISERROR(SEARCH(("PENDENTE"),(N63))))</formula>
    </cfRule>
    <cfRule type="containsText" dxfId="8494" priority="22527" operator="containsText" text="CUMPRIDO">
      <formula>NOT(ISERROR(SEARCH(("CUMPRIDO"),(N63))))</formula>
    </cfRule>
    <cfRule type="containsText" dxfId="8493" priority="22525" operator="containsText" text="PENDENTE">
      <formula>NOT(ISERROR(SEARCH(("PENDENTE"),(N184))))</formula>
    </cfRule>
    <cfRule type="containsText" dxfId="8492" priority="22526" operator="containsText" text="CANCELADO">
      <formula>NOT(ISERROR(SEARCH(("CANCELADO"),(N183))))</formula>
    </cfRule>
  </conditionalFormatting>
  <conditionalFormatting sqref="N34:N40 N45:N46">
    <cfRule type="containsText" dxfId="8491" priority="1313" operator="containsText" text="CANCELADO">
      <formula>NOT(ISERROR(SEARCH(("CANCELADO"),(N34))))</formula>
    </cfRule>
  </conditionalFormatting>
  <conditionalFormatting sqref="N34:N41">
    <cfRule type="containsText" dxfId="8490" priority="828" operator="containsText" text="CUMPRIDO">
      <formula>NOT(ISERROR(SEARCH(("CUMPRIDO"),(#REF!))))</formula>
    </cfRule>
  </conditionalFormatting>
  <conditionalFormatting sqref="N36">
    <cfRule type="containsText" dxfId="8489" priority="8855" operator="containsText" text="CUMPRIDO">
      <formula>NOT(ISERROR(SEARCH(("CUMPRIDO"),(#REF!))))</formula>
    </cfRule>
  </conditionalFormatting>
  <conditionalFormatting sqref="N38:N39 N37:R37">
    <cfRule type="containsText" dxfId="8488" priority="1425" operator="containsText" text="CANCELADO">
      <formula>NOT(ISERROR(SEARCH(("CANCELADO"),(N163))))</formula>
    </cfRule>
  </conditionalFormatting>
  <conditionalFormatting sqref="N38:N40 N45:N46">
    <cfRule type="containsText" dxfId="8487" priority="1423" operator="containsText" text="CUMPRIDO">
      <formula>NOT(ISERROR(SEARCH(("CUMPRIDO"),(N40))))</formula>
    </cfRule>
  </conditionalFormatting>
  <conditionalFormatting sqref="N39">
    <cfRule type="containsText" dxfId="8486" priority="22546" operator="containsText" text="CANCELADO">
      <formula>NOT(ISERROR(SEARCH(("CANCELADO"),(N39))))</formula>
    </cfRule>
    <cfRule type="containsText" dxfId="8485" priority="22547" operator="containsText" text="CUMPRIDO">
      <formula>NOT(ISERROR(SEARCH(("CUMPRIDO"),(#REF!))))</formula>
    </cfRule>
    <cfRule type="containsText" dxfId="8484" priority="22549" operator="containsText" text="CUMPRIDO">
      <formula>NOT(ISERROR(SEARCH(("CUMPRIDO"),(N192))))</formula>
    </cfRule>
    <cfRule type="containsText" dxfId="8483" priority="22551" operator="containsText" text="CANCELADO">
      <formula>NOT(ISERROR(SEARCH(("CANCELADO"),(N191))))</formula>
    </cfRule>
    <cfRule type="containsText" dxfId="8482" priority="22552" operator="containsText" text="CUMPRIDO">
      <formula>NOT(ISERROR(SEARCH(("CUMPRIDO"),(N120))))</formula>
    </cfRule>
    <cfRule type="containsText" dxfId="8481" priority="22553" operator="containsText" text="PENDENTE">
      <formula>NOT(ISERROR(SEARCH(("PENDENTE"),(N120))))</formula>
    </cfRule>
    <cfRule type="containsText" dxfId="8480" priority="22554" operator="containsText" text="CUMPRIDO">
      <formula>NOT(ISERROR(SEARCH(("CUMPRIDO"),(N118))))</formula>
    </cfRule>
    <cfRule type="containsText" dxfId="8479" priority="22555" operator="containsText" text="CUMPRIDO">
      <formula>NOT(ISERROR(SEARCH(("CUMPRIDO"),(N117))))</formula>
    </cfRule>
    <cfRule type="containsText" dxfId="8478" priority="22556" operator="containsText" text="PENDENTE">
      <formula>NOT(ISERROR(SEARCH(("PENDENTE"),(N117))))</formula>
    </cfRule>
    <cfRule type="containsText" dxfId="8477" priority="22533" operator="containsText" text="CUMPRIDO">
      <formula>NOT(ISERROR(SEARCH(("CUMPRIDO"),(N123))))</formula>
    </cfRule>
    <cfRule type="containsText" dxfId="8476" priority="22534" operator="containsText" text="PENDENTE">
      <formula>NOT(ISERROR(SEARCH(("PENDENTE"),(N123))))</formula>
    </cfRule>
    <cfRule type="containsText" dxfId="8475" priority="22535" operator="containsText" text="CUMPRIDO">
      <formula>NOT(ISERROR(SEARCH(("CUMPRIDO"),(N63))))</formula>
    </cfRule>
    <cfRule type="containsText" dxfId="8474" priority="22536" operator="containsText" text="CANCELADO">
      <formula>NOT(ISERROR(SEARCH(("CANCELADO"),(N186))))</formula>
    </cfRule>
    <cfRule type="containsText" dxfId="8473" priority="22538" operator="containsText" text="PENDENTE">
      <formula>NOT(ISERROR(SEARCH(("PENDENTE"),(N186))))</formula>
    </cfRule>
    <cfRule type="containsText" dxfId="8472" priority="22550" operator="containsText" text="PENDENTE">
      <formula>NOT(ISERROR(SEARCH(("PENDENTE"),(N192))))</formula>
    </cfRule>
    <cfRule type="containsText" dxfId="8471" priority="22539" operator="containsText" text="CANCELADO">
      <formula>NOT(ISERROR(SEARCH(("CANCELADO"),(N185))))</formula>
    </cfRule>
    <cfRule type="containsText" dxfId="8470" priority="22540" operator="containsText" text="CUMPRIDO">
      <formula>NOT(ISERROR(SEARCH(("CUMPRIDO"),(N115))))</formula>
    </cfRule>
    <cfRule type="containsText" dxfId="8469" priority="22548" operator="containsText" text="CANCELADO">
      <formula>NOT(ISERROR(SEARCH(("CANCELADO"),(N192))))</formula>
    </cfRule>
    <cfRule type="containsText" dxfId="8468" priority="22537" operator="containsText" text="CUMPRIDO">
      <formula>NOT(ISERROR(SEARCH(("CUMPRIDO"),(N186))))</formula>
    </cfRule>
    <cfRule type="containsText" dxfId="8467" priority="22541" operator="containsText" text="CANCELADO">
      <formula>NOT(ISERROR(SEARCH(("CANCELADO"),(N189))))</formula>
    </cfRule>
    <cfRule type="containsText" dxfId="8466" priority="22542" operator="containsText" text="CUMPRIDO">
      <formula>NOT(ISERROR(SEARCH(("CUMPRIDO"),(N189))))</formula>
    </cfRule>
    <cfRule type="containsText" dxfId="8465" priority="22543" operator="containsText" text="PENDENTE">
      <formula>NOT(ISERROR(SEARCH(("PENDENTE"),(N189))))</formula>
    </cfRule>
    <cfRule type="containsText" dxfId="8464" priority="22544" operator="containsText" text="CANCELADO">
      <formula>NOT(ISERROR(SEARCH(("CANCELADO"),(N188))))</formula>
    </cfRule>
    <cfRule type="containsText" dxfId="8463" priority="22545" operator="containsText" text="PENDENTE">
      <formula>NOT(ISERROR(SEARCH(("PENDENTE"),(N39))))</formula>
    </cfRule>
  </conditionalFormatting>
  <conditionalFormatting sqref="N40">
    <cfRule type="containsText" dxfId="8462" priority="8670" operator="containsText" text="PENDENTE">
      <formula>NOT(ISERROR(SEARCH(("PENDENTE"),(N165))))</formula>
    </cfRule>
    <cfRule type="containsText" dxfId="8461" priority="8669" operator="containsText" text="CUMPRIDO">
      <formula>NOT(ISERROR(SEARCH(("CUMPRIDO"),(N165))))</formula>
    </cfRule>
    <cfRule type="containsText" dxfId="8460" priority="8645" operator="containsText" text="CANCELADO">
      <formula>NOT(ISERROR(SEARCH(("CANCELADO"),(N165))))</formula>
    </cfRule>
  </conditionalFormatting>
  <conditionalFormatting sqref="N41">
    <cfRule type="containsText" dxfId="8459" priority="22558" operator="containsText" text="PENDENTE">
      <formula>NOT(ISERROR(SEARCH(("PENDENTE"),(N117))))</formula>
    </cfRule>
    <cfRule type="containsText" dxfId="8458" priority="22557" operator="containsText" text="CUMPRIDO">
      <formula>NOT(ISERROR(SEARCH(("CUMPRIDO"),(N117))))</formula>
    </cfRule>
    <cfRule type="containsText" dxfId="8457" priority="22572" operator="containsText" text="CANCELADO">
      <formula>NOT(ISERROR(SEARCH(("CANCELADO"),(N192))))</formula>
    </cfRule>
    <cfRule type="containsText" dxfId="8456" priority="22578" operator="containsText" text="CUMPRIDO">
      <formula>NOT(ISERROR(SEARCH(("CUMPRIDO"),(N118))))</formula>
    </cfRule>
    <cfRule type="containsText" dxfId="8455" priority="22577" operator="containsText" text="PENDENTE">
      <formula>NOT(ISERROR(SEARCH(("PENDENTE"),(N120))))</formula>
    </cfRule>
    <cfRule type="containsText" dxfId="8454" priority="22576" operator="containsText" text="CUMPRIDO">
      <formula>NOT(ISERROR(SEARCH(("CUMPRIDO"),(N120))))</formula>
    </cfRule>
    <cfRule type="containsText" dxfId="8453" priority="22575" operator="containsText" text="CANCELADO">
      <formula>NOT(ISERROR(SEARCH(("CANCELADO"),(N191))))</formula>
    </cfRule>
    <cfRule type="containsText" dxfId="8452" priority="22574" operator="containsText" text="PENDENTE">
      <formula>NOT(ISERROR(SEARCH(("PENDENTE"),(N192))))</formula>
    </cfRule>
    <cfRule type="containsText" dxfId="8451" priority="22573" operator="containsText" text="CUMPRIDO">
      <formula>NOT(ISERROR(SEARCH(("CUMPRIDO"),(N192))))</formula>
    </cfRule>
    <cfRule type="containsText" dxfId="8450" priority="22571" operator="containsText" text="PENDENTE">
      <formula>NOT(ISERROR(SEARCH(("PENDENTE"),(N41))))</formula>
    </cfRule>
    <cfRule type="containsText" dxfId="8449" priority="22570" operator="containsText" text="CANCELADO">
      <formula>NOT(ISERROR(SEARCH(("CANCELADO"),(N188))))</formula>
    </cfRule>
    <cfRule type="containsText" dxfId="8448" priority="22569" operator="containsText" text="PENDENTE">
      <formula>NOT(ISERROR(SEARCH(("PENDENTE"),(N189))))</formula>
    </cfRule>
    <cfRule type="containsText" dxfId="8447" priority="22568" operator="containsText" text="CUMPRIDO">
      <formula>NOT(ISERROR(SEARCH(("CUMPRIDO"),(N189))))</formula>
    </cfRule>
    <cfRule type="containsText" dxfId="8446" priority="22567" operator="containsText" text="CANCELADO">
      <formula>NOT(ISERROR(SEARCH(("CANCELADO"),(N189))))</formula>
    </cfRule>
    <cfRule type="containsText" dxfId="8445" priority="22566" operator="containsText" text="CUMPRIDO">
      <formula>NOT(ISERROR(SEARCH(("CUMPRIDO"),(N115))))</formula>
    </cfRule>
    <cfRule type="containsText" dxfId="8444" priority="22565" operator="containsText" text="CANCELADO">
      <formula>NOT(ISERROR(SEARCH(("CANCELADO"),(N185))))</formula>
    </cfRule>
    <cfRule type="containsText" dxfId="8443" priority="22564" operator="containsText" text="PENDENTE">
      <formula>NOT(ISERROR(SEARCH(("PENDENTE"),(N186))))</formula>
    </cfRule>
    <cfRule type="containsText" dxfId="8442" priority="22563" operator="containsText" text="CUMPRIDO">
      <formula>NOT(ISERROR(SEARCH(("CUMPRIDO"),(N186))))</formula>
    </cfRule>
    <cfRule type="containsText" dxfId="8441" priority="22562" operator="containsText" text="CANCELADO">
      <formula>NOT(ISERROR(SEARCH(("CANCELADO"),(N186))))</formula>
    </cfRule>
    <cfRule type="containsText" dxfId="8440" priority="22561" operator="containsText" text="CUMPRIDO">
      <formula>NOT(ISERROR(SEARCH(("CUMPRIDO"),(N63))))</formula>
    </cfRule>
    <cfRule type="containsText" dxfId="8439" priority="22560" operator="containsText" text="PENDENTE">
      <formula>NOT(ISERROR(SEARCH(("PENDENTE"),(N123))))</formula>
    </cfRule>
    <cfRule type="containsText" dxfId="8438" priority="22559" operator="containsText" text="CUMPRIDO">
      <formula>NOT(ISERROR(SEARCH(("CUMPRIDO"),(N123))))</formula>
    </cfRule>
  </conditionalFormatting>
  <conditionalFormatting sqref="N41:N45">
    <cfRule type="containsText" dxfId="8437" priority="827" operator="containsText" text="CANCELADO">
      <formula>NOT(ISERROR(SEARCH(("CANCELADO"),(N41))))</formula>
    </cfRule>
  </conditionalFormatting>
  <conditionalFormatting sqref="N42:N51 N64 N33:N40 N108:T112 N102:T102 S86:T101 S103:T103 O104:T104 Q105:T105 O106:T107 O14:P16 T75:T85 S82:S85 O91:R91 O103:Q103">
    <cfRule type="containsText" dxfId="8436" priority="873" operator="containsText" text="CUMPRIDO">
      <formula>NOT(ISERROR(SEARCH(("CUMPRIDO"),(N14))))</formula>
    </cfRule>
  </conditionalFormatting>
  <conditionalFormatting sqref="N42:N52 N33:N40 S82:S85 S86:T95 S97:T101 N102:T102 S103:T103 T75:T85 N64:N78 O91:R91 O103:Q103">
    <cfRule type="containsText" dxfId="8435" priority="1315" operator="containsText" text="PENDENTE">
      <formula>NOT(ISERROR(SEARCH(("PENDENTE"),(N33))))</formula>
    </cfRule>
  </conditionalFormatting>
  <conditionalFormatting sqref="N45">
    <cfRule type="containsText" dxfId="8434" priority="1314" operator="containsText" text="CUMPRIDO">
      <formula>NOT(ISERROR(SEARCH(("CUMPRIDO"),(N45))))</formula>
    </cfRule>
    <cfRule type="containsText" dxfId="8433" priority="1266" operator="containsText" text="CUMPRIDO">
      <formula>NOT(ISERROR(SEARCH(("CUMPRIDO"),(#REF!))))</formula>
    </cfRule>
    <cfRule type="containsText" dxfId="8432" priority="10362" operator="containsText" text="CANCELADO">
      <formula>NOT(ISERROR(SEARCH(("CANCELADO"),(N169))))</formula>
    </cfRule>
    <cfRule type="containsText" dxfId="8431" priority="9163" operator="containsText" text="CUMPRIDO">
      <formula>NOT(ISERROR(SEARCH(("CUMPRIDO"),(N169))))</formula>
    </cfRule>
    <cfRule type="containsText" dxfId="8430" priority="9162" operator="containsText" text="PENDENTE">
      <formula>NOT(ISERROR(SEARCH(("PENDENTE"),(N169))))</formula>
    </cfRule>
  </conditionalFormatting>
  <conditionalFormatting sqref="N46">
    <cfRule type="containsText" dxfId="8429" priority="22589" operator="containsText" text="CANCELADO">
      <formula>NOT(ISERROR(SEARCH(("CANCELADO"),(N192))))</formula>
    </cfRule>
    <cfRule type="containsText" dxfId="8428" priority="22604" operator="containsText" text="CUMPRIDO">
      <formula>NOT(ISERROR(SEARCH(("CUMPRIDO"),(N125))))</formula>
    </cfRule>
    <cfRule type="containsText" dxfId="8427" priority="22603" operator="containsText" text="PENDENTE">
      <formula>NOT(ISERROR(SEARCH(("PENDENTE"),(N127))))</formula>
    </cfRule>
    <cfRule type="containsText" dxfId="8426" priority="22602" operator="containsText" text="CUMPRIDO">
      <formula>NOT(ISERROR(SEARCH(("CUMPRIDO"),(N127))))</formula>
    </cfRule>
    <cfRule type="containsText" dxfId="8425" priority="22588" operator="containsText" text="PENDENTE">
      <formula>NOT(ISERROR(SEARCH(("PENDENTE"),(N193))))</formula>
    </cfRule>
    <cfRule type="containsText" dxfId="8424" priority="22587" operator="containsText" text="CUMPRIDO">
      <formula>NOT(ISERROR(SEARCH(("CUMPRIDO"),(N193))))</formula>
    </cfRule>
    <cfRule type="containsText" dxfId="8423" priority="22608" operator="containsText" text="CANCELADO">
      <formula>NOT(ISERROR(SEARCH(("CANCELADO"),(N172))))</formula>
    </cfRule>
    <cfRule type="containsText" dxfId="8422" priority="22585" operator="containsText" text="CUMPRIDO">
      <formula>NOT(ISERROR(SEARCH(("CUMPRIDO"),(N81))))</formula>
    </cfRule>
    <cfRule type="containsText" dxfId="8421" priority="22584" operator="containsText" text="PENDENTE">
      <formula>NOT(ISERROR(SEARCH(("PENDENTE"),(N130))))</formula>
    </cfRule>
    <cfRule type="containsText" dxfId="8420" priority="22583" operator="containsText" text="CUMPRIDO">
      <formula>NOT(ISERROR(SEARCH(("CUMPRIDO"),(N130))))</formula>
    </cfRule>
    <cfRule type="containsText" dxfId="8419" priority="22601" operator="containsText" text="CANCELADO">
      <formula>NOT(ISERROR(SEARCH(("CANCELADO"),(N198))))</formula>
    </cfRule>
    <cfRule type="containsText" dxfId="8418" priority="22586" operator="containsText" text="CANCELADO">
      <formula>NOT(ISERROR(SEARCH(("CANCELADO"),(N193))))</formula>
    </cfRule>
    <cfRule type="containsText" dxfId="8417" priority="22600" operator="containsText" text="PENDENTE">
      <formula>NOT(ISERROR(SEARCH(("PENDENTE"),(N199))))</formula>
    </cfRule>
    <cfRule type="containsText" dxfId="8416" priority="22599" operator="containsText" text="CUMPRIDO">
      <formula>NOT(ISERROR(SEARCH(("CUMPRIDO"),(N199))))</formula>
    </cfRule>
    <cfRule type="containsText" dxfId="8415" priority="22596" operator="containsText" text="CANCELADO">
      <formula>NOT(ISERROR(SEARCH(("CANCELADO"),(N46))))</formula>
    </cfRule>
    <cfRule type="containsText" dxfId="8414" priority="22595" operator="containsText" text="PENDENTE">
      <formula>NOT(ISERROR(SEARCH(("PENDENTE"),(N46))))</formula>
    </cfRule>
    <cfRule type="containsText" dxfId="8413" priority="22594" operator="containsText" text="CANCELADO">
      <formula>NOT(ISERROR(SEARCH(("CANCELADO"),(N195))))</formula>
    </cfRule>
    <cfRule type="containsText" dxfId="8412" priority="22593" operator="containsText" text="PENDENTE">
      <formula>NOT(ISERROR(SEARCH(("PENDENTE"),(N196))))</formula>
    </cfRule>
    <cfRule type="containsText" dxfId="8411" priority="22592" operator="containsText" text="CUMPRIDO">
      <formula>NOT(ISERROR(SEARCH(("CUMPRIDO"),(N196))))</formula>
    </cfRule>
    <cfRule type="containsText" dxfId="8410" priority="22591" operator="containsText" text="CANCELADO">
      <formula>NOT(ISERROR(SEARCH(("CANCELADO"),(N196))))</formula>
    </cfRule>
    <cfRule type="containsText" dxfId="8409" priority="22597" operator="containsText" text="CUMPRIDO">
      <formula>NOT(ISERROR(SEARCH(("CUMPRIDO"),(#REF!))))</formula>
    </cfRule>
    <cfRule type="containsText" dxfId="8408" priority="22590" operator="containsText" text="CUMPRIDO">
      <formula>NOT(ISERROR(SEARCH(("CUMPRIDO"),(N122))))</formula>
    </cfRule>
    <cfRule type="containsText" dxfId="8407" priority="22598" operator="containsText" text="CANCELADO">
      <formula>NOT(ISERROR(SEARCH(("CANCELADO"),(N199))))</formula>
    </cfRule>
    <cfRule type="containsText" dxfId="8406" priority="22611" operator="containsText" text="CANCELADO">
      <formula>NOT(ISERROR(SEARCH(("CANCELADO"),(N46))))</formula>
    </cfRule>
    <cfRule type="containsText" dxfId="8405" priority="22610" operator="containsText" text="PENDENTE">
      <formula>NOT(ISERROR(SEARCH(("PENDENTE"),(N172))))</formula>
    </cfRule>
    <cfRule type="containsText" dxfId="8404" priority="22609" operator="containsText" text="CUMPRIDO">
      <formula>NOT(ISERROR(SEARCH(("CUMPRIDO"),(N172))))</formula>
    </cfRule>
    <cfRule type="containsText" dxfId="8403" priority="22607" operator="containsText" text="CUMPRIDO">
      <formula>NOT(ISERROR(SEARCH(("CUMPRIDO"),(#REF!))))</formula>
    </cfRule>
    <cfRule type="containsText" dxfId="8402" priority="22606" operator="containsText" text="PENDENTE">
      <formula>NOT(ISERROR(SEARCH(("PENDENTE"),(N124))))</formula>
    </cfRule>
    <cfRule type="containsText" dxfId="8401" priority="22605" operator="containsText" text="CUMPRIDO">
      <formula>NOT(ISERROR(SEARCH(("CUMPRIDO"),(N124))))</formula>
    </cfRule>
  </conditionalFormatting>
  <conditionalFormatting sqref="N47:N49">
    <cfRule type="containsText" dxfId="8400" priority="758" operator="containsText" text="CANCELADO">
      <formula>NOT(ISERROR(SEARCH(("CANCELADO"),(N47))))</formula>
    </cfRule>
  </conditionalFormatting>
  <conditionalFormatting sqref="N48:N49">
    <cfRule type="containsText" dxfId="8399" priority="759" operator="containsText" text="CUMPRIDO">
      <formula>NOT(ISERROR(SEARCH("CUMPRIDO",N48)))</formula>
    </cfRule>
  </conditionalFormatting>
  <conditionalFormatting sqref="N50:N64">
    <cfRule type="containsText" dxfId="8398" priority="751" operator="containsText" text="CUMPRIDO">
      <formula>NOT(ISERROR(SEARCH("CUMPRIDO",N50)))</formula>
    </cfRule>
  </conditionalFormatting>
  <conditionalFormatting sqref="N53 N63">
    <cfRule type="containsText" dxfId="8397" priority="1306" operator="containsText" text="CANCELADO">
      <formula>NOT(ISERROR(SEARCH(("CANCELADO"),(N177))))</formula>
    </cfRule>
  </conditionalFormatting>
  <conditionalFormatting sqref="N53 Q51 R51:R52 Q53:R53">
    <cfRule type="containsText" dxfId="8396" priority="9173" operator="containsText" text="CUMPRIDO">
      <formula>NOT(ISERROR(SEARCH(("CUMPRIDO"),(N57))))</formula>
    </cfRule>
  </conditionalFormatting>
  <conditionalFormatting sqref="N53">
    <cfRule type="containsText" dxfId="8395" priority="9168" operator="containsText" text="PENDENTE">
      <formula>NOT(ISERROR(SEARCH(("PENDENTE"),(N53))))</formula>
    </cfRule>
    <cfRule type="containsText" dxfId="8394" priority="9169" operator="containsText" text="CUMPRIDO">
      <formula>NOT(ISERROR(SEARCH(("CUMPRIDO"),(#REF!))))</formula>
    </cfRule>
  </conditionalFormatting>
  <conditionalFormatting sqref="N54:N60">
    <cfRule type="containsText" dxfId="8393" priority="692" operator="containsText" text="PENDENTE">
      <formula>NOT(ISERROR(SEARCH(("PENDENTE"),(N54))))</formula>
    </cfRule>
    <cfRule type="containsText" dxfId="8392" priority="693" operator="containsText" text="CUMPRIDO">
      <formula>NOT(ISERROR(SEARCH(("CUMPRIDO"),(N55))))</formula>
    </cfRule>
  </conditionalFormatting>
  <conditionalFormatting sqref="N54:N62 O30:R30 Q28:R29 R36">
    <cfRule type="containsText" dxfId="8391" priority="8848" operator="containsText" text="CANCELADO">
      <formula>NOT(ISERROR(SEARCH(("CANCELADO"),(N153))))</formula>
    </cfRule>
  </conditionalFormatting>
  <conditionalFormatting sqref="N56:N64">
    <cfRule type="containsText" dxfId="8390" priority="681" operator="containsText" text="CANCELADO">
      <formula>NOT(ISERROR(SEARCH(("CANCELADO"),(N56))))</formula>
    </cfRule>
  </conditionalFormatting>
  <conditionalFormatting sqref="N57:N58 N59:R59 N60:N62">
    <cfRule type="containsText" dxfId="8389" priority="15828" operator="containsText" text="CUMPRIDO">
      <formula>NOT(ISERROR(SEARCH(("CUMPRIDO"),(N114))))</formula>
    </cfRule>
    <cfRule type="containsText" dxfId="8388" priority="15982" operator="containsText" text="PENDENTE">
      <formula>NOT(ISERROR(SEARCH(("PENDENTE"),(N114))))</formula>
    </cfRule>
  </conditionalFormatting>
  <conditionalFormatting sqref="N57:N62">
    <cfRule type="containsText" dxfId="8387" priority="10628" operator="containsText" text="CUMPRIDO">
      <formula>NOT(ISERROR(SEARCH(("CUMPRIDO"),(N182))))</formula>
    </cfRule>
    <cfRule type="containsText" dxfId="8386" priority="10627" operator="containsText" text="PENDENTE">
      <formula>NOT(ISERROR(SEARCH(("PENDENTE"),(N182))))</formula>
    </cfRule>
  </conditionalFormatting>
  <conditionalFormatting sqref="N61:N62">
    <cfRule type="containsText" dxfId="8385" priority="10618" operator="containsText" text="CUMPRIDO">
      <formula>NOT(ISERROR(SEARCH(("CUMPRIDO"),(N63))))</formula>
    </cfRule>
  </conditionalFormatting>
  <conditionalFormatting sqref="N61:N63">
    <cfRule type="containsText" dxfId="8384" priority="10279" operator="containsText" text="PENDENTE">
      <formula>NOT(ISERROR(SEARCH(("PENDENTE"),(N61))))</formula>
    </cfRule>
  </conditionalFormatting>
  <conditionalFormatting sqref="N63">
    <cfRule type="containsText" dxfId="8383" priority="10646" operator="containsText" text="PENDENTE">
      <formula>NOT(ISERROR(SEARCH(("PENDENTE"),(N119))))</formula>
    </cfRule>
    <cfRule type="containsText" dxfId="8382" priority="10280" operator="containsText" text="CUMPRIDO">
      <formula>NOT(ISERROR(SEARCH(("CUMPRIDO"),(#REF!))))</formula>
    </cfRule>
    <cfRule type="containsText" dxfId="8381" priority="10625" operator="containsText" text="CUMPRIDO">
      <formula>NOT(ISERROR(SEARCH(("CUMPRIDO"),(N119))))</formula>
    </cfRule>
    <cfRule type="containsText" dxfId="8380" priority="1307" operator="containsText" text="PENDENTE">
      <formula>NOT(ISERROR(SEARCH(("PENDENTE"),(N187))))</formula>
    </cfRule>
    <cfRule type="containsText" dxfId="8379" priority="1308" operator="containsText" text="CUMPRIDO">
      <formula>NOT(ISERROR(SEARCH(("CUMPRIDO"),(N187))))</formula>
    </cfRule>
  </conditionalFormatting>
  <conditionalFormatting sqref="N65 Q65">
    <cfRule type="containsText" dxfId="8378" priority="653" operator="containsText" text="PENDENTE">
      <formula>NOT(ISERROR(SEARCH(("PENDENTE"),(N140))))</formula>
    </cfRule>
  </conditionalFormatting>
  <conditionalFormatting sqref="N65">
    <cfRule type="containsText" dxfId="8377" priority="14904" operator="containsText" text="PENDENTE">
      <formula>NOT(ISERROR(SEARCH(("PENDENTE"),(N215))))</formula>
    </cfRule>
    <cfRule type="containsText" dxfId="8376" priority="14905" operator="containsText" text="CUMPRIDO">
      <formula>NOT(ISERROR(SEARCH(("CUMPRIDO"),(N146))))</formula>
    </cfRule>
    <cfRule type="containsText" dxfId="8375" priority="14900" operator="containsText" text="CANCELADO">
      <formula>NOT(ISERROR(SEARCH(("CANCELADO"),(N211))))</formula>
    </cfRule>
    <cfRule type="containsText" dxfId="8374" priority="14906" operator="containsText" text="PENDENTE">
      <formula>NOT(ISERROR(SEARCH(("PENDENTE"),(N146))))</formula>
    </cfRule>
    <cfRule type="containsText" dxfId="8373" priority="14907" operator="containsText" text="CUMPRIDO">
      <formula>NOT(ISERROR(SEARCH(("CUMPRIDO"),(N143))))</formula>
    </cfRule>
    <cfRule type="containsText" dxfId="8372" priority="14908" operator="containsText" text="PENDENTE">
      <formula>NOT(ISERROR(SEARCH(("PENDENTE"),(N143))))</formula>
    </cfRule>
    <cfRule type="containsText" dxfId="8371" priority="14909" operator="containsText" text="CANCELADO">
      <formula>NOT(ISERROR(SEARCH(("CANCELADO"),(N212))))</formula>
    </cfRule>
    <cfRule type="containsText" dxfId="8370" priority="14910" operator="containsText" text="CANCELADO">
      <formula>NOT(ISERROR(SEARCH(("CANCELADO"),(N209))))</formula>
    </cfRule>
    <cfRule type="containsText" dxfId="8369" priority="14887" operator="containsText" text="CUMPRIDO">
      <formula>NOT(ISERROR(SEARCH(("CUMPRIDO"),(N65))))</formula>
    </cfRule>
    <cfRule type="containsText" dxfId="8368" priority="14888" operator="containsText" text="PENDENTE">
      <formula>NOT(ISERROR(SEARCH(("PENDENTE"),(N65))))</formula>
    </cfRule>
    <cfRule type="containsText" dxfId="8367" priority="14889" operator="containsText" text="CANCELADO">
      <formula>NOT(ISERROR(SEARCH(("CANCELADO"),(N65))))</formula>
    </cfRule>
    <cfRule type="containsText" dxfId="8366" priority="14890" operator="containsText" text="CUMPRIDO">
      <formula>NOT(ISERROR(SEARCH(("CUMPRIDO"),(#REF!))))</formula>
    </cfRule>
    <cfRule type="containsText" dxfId="8365" priority="14891" operator="containsText" text="CUMPRIDO">
      <formula>NOT(ISERROR(SEARCH("CUMPRIDO",N65)))</formula>
    </cfRule>
    <cfRule type="containsText" dxfId="8364" priority="14911" operator="containsText" text="CUMPRIDO">
      <formula>NOT(ISERROR(SEARCH(("CUMPRIDO"),(N209))))</formula>
    </cfRule>
    <cfRule type="containsText" dxfId="8363" priority="14893" operator="containsText" text="CANCELADO">
      <formula>NOT(ISERROR(SEARCH(("CANCELADO"),(N214))))</formula>
    </cfRule>
    <cfRule type="containsText" dxfId="8362" priority="14894" operator="containsText" text="CUMPRIDO">
      <formula>NOT(ISERROR(SEARCH(("CUMPRIDO"),(N115))))</formula>
    </cfRule>
    <cfRule type="containsText" dxfId="8361" priority="14895" operator="containsText" text="PENDENTE">
      <formula>NOT(ISERROR(SEARCH(("PENDENTE"),(N209))))</formula>
    </cfRule>
    <cfRule type="containsText" dxfId="8360" priority="14897" operator="containsText" text="CUMPRIDO">
      <formula>NOT(ISERROR(SEARCH(("CUMPRIDO"),(N138))))</formula>
    </cfRule>
    <cfRule type="containsText" dxfId="8359" priority="14898" operator="containsText" text="CUMPRIDO">
      <formula>NOT(ISERROR(SEARCH(("CUMPRIDO"),(N212))))</formula>
    </cfRule>
    <cfRule type="containsText" dxfId="8358" priority="14899" operator="containsText" text="PENDENTE">
      <formula>NOT(ISERROR(SEARCH(("PENDENTE"),(N212))))</formula>
    </cfRule>
    <cfRule type="containsText" dxfId="8357" priority="14901" operator="containsText" text="CUMPRIDO">
      <formula>NOT(ISERROR(SEARCH(("CUMPRIDO"),(N141))))</formula>
    </cfRule>
    <cfRule type="containsText" dxfId="8356" priority="14902" operator="containsText" text="CANCELADO">
      <formula>NOT(ISERROR(SEARCH(("CANCELADO"),(N215))))</formula>
    </cfRule>
    <cfRule type="containsText" dxfId="8355" priority="14903" operator="containsText" text="CUMPRIDO">
      <formula>NOT(ISERROR(SEARCH(("CUMPRIDO"),(N215))))</formula>
    </cfRule>
    <cfRule type="containsText" dxfId="8354" priority="14896" operator="containsText" text="CANCELADO">
      <formula>NOT(ISERROR(SEARCH(("CANCELADO"),(N208))))</formula>
    </cfRule>
  </conditionalFormatting>
  <conditionalFormatting sqref="N65:N68">
    <cfRule type="containsText" dxfId="8353" priority="14892" operator="containsText" text="CUMPRIDO">
      <formula>NOT(ISERROR(SEARCH(("CUMPRIDO"),(N66))))</formula>
    </cfRule>
  </conditionalFormatting>
  <conditionalFormatting sqref="N65:N71">
    <cfRule type="containsText" dxfId="8352" priority="12672" operator="containsText" text="CANCELADO">
      <formula>NOT(ISERROR(SEARCH(("CANCELADO"),(N65))))</formula>
    </cfRule>
  </conditionalFormatting>
  <conditionalFormatting sqref="N66:N68">
    <cfRule type="containsText" dxfId="8351" priority="14999" operator="containsText" text="PENDENTE">
      <formula>NOT(ISERROR(SEARCH(("PENDENTE"),(N190))))</formula>
    </cfRule>
    <cfRule type="containsText" dxfId="8350" priority="15000" operator="containsText" text="CUMPRIDO">
      <formula>NOT(ISERROR(SEARCH(("CUMPRIDO"),(N190))))</formula>
    </cfRule>
    <cfRule type="containsText" dxfId="8349" priority="15001" operator="containsText" text="CANCELADO">
      <formula>NOT(ISERROR(SEARCH(("CANCELADO"),(N190))))</formula>
    </cfRule>
  </conditionalFormatting>
  <conditionalFormatting sqref="N66:N71">
    <cfRule type="containsText" dxfId="8348" priority="12671" operator="containsText" text="PENDENTE">
      <formula>NOT(ISERROR(SEARCH(("PENDENTE"),(N122))))</formula>
    </cfRule>
    <cfRule type="containsText" dxfId="8347" priority="12670" operator="containsText" text="CUMPRIDO">
      <formula>NOT(ISERROR(SEARCH(("CUMPRIDO"),(N122))))</formula>
    </cfRule>
    <cfRule type="containsText" dxfId="8346" priority="12674" operator="containsText" text="CUMPRIDO">
      <formula>NOT(ISERROR(SEARCH("CUMPRIDO",N66)))</formula>
    </cfRule>
  </conditionalFormatting>
  <conditionalFormatting sqref="N68:N71">
    <cfRule type="containsText" dxfId="8345" priority="15832" operator="containsText" text="CUMPRIDO">
      <formula>NOT(ISERROR(SEARCH(("CUMPRIDO"),(N120))))</formula>
    </cfRule>
    <cfRule type="containsText" dxfId="8344" priority="15664" operator="containsText" text="PENDENTE">
      <formula>NOT(ISERROR(SEARCH(("PENDENTE"),(N120))))</formula>
    </cfRule>
  </conditionalFormatting>
  <conditionalFormatting sqref="N69">
    <cfRule type="containsText" dxfId="8343" priority="22623" operator="containsText" text="CUMPRIDO">
      <formula>NOT(ISERROR(SEARCH(("CUMPRIDO"),(N193))))</formula>
    </cfRule>
    <cfRule type="containsText" dxfId="8342" priority="22622" operator="containsText" text="PENDENTE">
      <formula>NOT(ISERROR(SEARCH(("PENDENTE"),(N193))))</formula>
    </cfRule>
    <cfRule type="containsText" dxfId="8341" priority="22621" operator="containsText" text="CUMPRIDO">
      <formula>NOT(ISERROR(SEARCH(("CUMPRIDO"),(N81))))</formula>
    </cfRule>
    <cfRule type="containsText" dxfId="8340" priority="22624" operator="containsText" text="CANCELADO">
      <formula>NOT(ISERROR(SEARCH(("CANCELADO"),(N193))))</formula>
    </cfRule>
  </conditionalFormatting>
  <conditionalFormatting sqref="N70">
    <cfRule type="containsText" dxfId="8339" priority="18827" operator="containsText" text="CUMPRIDO">
      <formula>NOT(ISERROR(SEARCH(("CUMPRIDO"),(N194))))</formula>
    </cfRule>
    <cfRule type="containsText" dxfId="8338" priority="18826" operator="containsText" text="PENDENTE">
      <formula>NOT(ISERROR(SEARCH(("PENDENTE"),(N194))))</formula>
    </cfRule>
    <cfRule type="containsText" dxfId="8337" priority="18825" operator="containsText" text="CUMPRIDO">
      <formula>NOT(ISERROR(SEARCH(("CUMPRIDO"),(#REF!))))</formula>
    </cfRule>
    <cfRule type="containsText" dxfId="8336" priority="18828" operator="containsText" text="CANCELADO">
      <formula>NOT(ISERROR(SEARCH(("CANCELADO"),(N194))))</formula>
    </cfRule>
  </conditionalFormatting>
  <conditionalFormatting sqref="N71">
    <cfRule type="containsText" dxfId="8335" priority="15847" operator="containsText" text="CANCELADO">
      <formula>NOT(ISERROR(SEARCH(("CANCELADO"),(N195))))</formula>
    </cfRule>
    <cfRule type="containsText" dxfId="8334" priority="15846" operator="containsText" text="CUMPRIDO">
      <formula>NOT(ISERROR(SEARCH(("CUMPRIDO"),(N195))))</formula>
    </cfRule>
    <cfRule type="containsText" dxfId="8333" priority="15844" operator="containsText" text="CUMPRIDO">
      <formula>NOT(ISERROR(SEARCH(("CUMPRIDO"),(N114))))</formula>
    </cfRule>
    <cfRule type="containsText" dxfId="8332" priority="15845" operator="containsText" text="PENDENTE">
      <formula>NOT(ISERROR(SEARCH(("PENDENTE"),(N195))))</formula>
    </cfRule>
  </conditionalFormatting>
  <conditionalFormatting sqref="N72">
    <cfRule type="containsText" dxfId="8331" priority="18830" operator="containsText" text="PENDENTE">
      <formula>NOT(ISERROR(SEARCH(("PENDENTE"),(N194))))</formula>
    </cfRule>
    <cfRule type="containsText" dxfId="8330" priority="18833" operator="containsText" text="CUMPRIDO">
      <formula>NOT(ISERROR(SEARCH(("CUMPRIDO"),(N122))))</formula>
    </cfRule>
    <cfRule type="containsText" dxfId="8329" priority="18829" operator="containsText" text="CUMPRIDO">
      <formula>NOT(ISERROR(SEARCH(("CUMPRIDO"),(#REF!))))</formula>
    </cfRule>
    <cfRule type="containsText" dxfId="8328" priority="18834" operator="containsText" text="PENDENTE">
      <formula>NOT(ISERROR(SEARCH(("PENDENTE"),(N122))))</formula>
    </cfRule>
    <cfRule type="containsText" dxfId="8327" priority="18832" operator="containsText" text="CANCELADO">
      <formula>NOT(ISERROR(SEARCH(("CANCELADO"),(N194))))</formula>
    </cfRule>
    <cfRule type="containsText" dxfId="8326" priority="18831" operator="containsText" text="CUMPRIDO">
      <formula>NOT(ISERROR(SEARCH(("CUMPRIDO"),(N194))))</formula>
    </cfRule>
  </conditionalFormatting>
  <conditionalFormatting sqref="N72:N73">
    <cfRule type="containsText" dxfId="8325" priority="15858" operator="containsText" text="CUMPRIDO">
      <formula>NOT(ISERROR(SEARCH(("CUMPRIDO"),(N126))))</formula>
    </cfRule>
    <cfRule type="containsText" dxfId="8324" priority="15859" operator="containsText" text="PENDENTE">
      <formula>NOT(ISERROR(SEARCH(("PENDENTE"),(N126))))</formula>
    </cfRule>
    <cfRule type="containsText" dxfId="8323" priority="15860" operator="containsText" text="CANCELADO">
      <formula>NOT(ISERROR(SEARCH(("CANCELADO"),(N72))))</formula>
    </cfRule>
    <cfRule type="containsText" dxfId="8322" priority="15862" operator="containsText" text="CUMPRIDO">
      <formula>NOT(ISERROR(SEARCH("CUMPRIDO",N72)))</formula>
    </cfRule>
  </conditionalFormatting>
  <conditionalFormatting sqref="N73 N72:R72">
    <cfRule type="containsText" dxfId="8321" priority="12344" operator="containsText" text="CUMPRIDO">
      <formula>NOT(ISERROR(SEARCH(("CUMPRIDO"),(N121))))</formula>
    </cfRule>
  </conditionalFormatting>
  <conditionalFormatting sqref="N73">
    <cfRule type="containsText" dxfId="8320" priority="18836" operator="containsText" text="CUMPRIDO">
      <formula>NOT(ISERROR(SEARCH(("CUMPRIDO"),(N114))))</formula>
    </cfRule>
    <cfRule type="containsText" dxfId="8319" priority="18837" operator="containsText" text="PENDENTE">
      <formula>NOT(ISERROR(SEARCH(("PENDENTE"),(N195))))</formula>
    </cfRule>
    <cfRule type="containsText" dxfId="8318" priority="18840" operator="containsText" text="CUMPRIDO">
      <formula>NOT(ISERROR(SEARCH(("CUMPRIDO"),(N123))))</formula>
    </cfRule>
    <cfRule type="containsText" dxfId="8317" priority="18841" operator="containsText" text="PENDENTE">
      <formula>NOT(ISERROR(SEARCH(("PENDENTE"),(N123))))</formula>
    </cfRule>
    <cfRule type="containsText" dxfId="8316" priority="18838" operator="containsText" text="CUMPRIDO">
      <formula>NOT(ISERROR(SEARCH(("CUMPRIDO"),(N195))))</formula>
    </cfRule>
    <cfRule type="containsText" dxfId="8315" priority="18839" operator="containsText" text="CANCELADO">
      <formula>NOT(ISERROR(SEARCH(("CANCELADO"),(N195))))</formula>
    </cfRule>
    <cfRule type="containsText" dxfId="8314" priority="18843" operator="containsText" text="PENDENTE">
      <formula>NOT(ISERROR(SEARCH(("PENDENTE"),(N126))))</formula>
    </cfRule>
    <cfRule type="containsText" dxfId="8313" priority="18849" operator="containsText" text="CANCELADO">
      <formula>NOT(ISERROR(SEARCH(("CANCELADO"),(N194))))</formula>
    </cfRule>
    <cfRule type="containsText" dxfId="8312" priority="18848" operator="containsText" text="CUMPRIDO">
      <formula>NOT(ISERROR(SEARCH(("CUMPRIDO"),(N194))))</formula>
    </cfRule>
    <cfRule type="containsText" dxfId="8311" priority="18842" operator="containsText" text="CUMPRIDO">
      <formula>NOT(ISERROR(SEARCH(("CUMPRIDO"),(N126))))</formula>
    </cfRule>
    <cfRule type="containsText" dxfId="8310" priority="18847" operator="containsText" text="PENDENTE">
      <formula>NOT(ISERROR(SEARCH(("PENDENTE"),(N194))))</formula>
    </cfRule>
    <cfRule type="containsText" dxfId="8309" priority="18846" operator="containsText" text="CUMPRIDO">
      <formula>NOT(ISERROR(SEARCH("CUMPRIDO",N73)))</formula>
    </cfRule>
    <cfRule type="containsText" dxfId="8308" priority="18845" operator="containsText" text="CUMPRIDO">
      <formula>NOT(ISERROR(SEARCH(("CUMPRIDO"),(#REF!))))</formula>
    </cfRule>
    <cfRule type="containsText" dxfId="8307" priority="18844" operator="containsText" text="CANCELADO">
      <formula>NOT(ISERROR(SEARCH(("CANCELADO"),(N73))))</formula>
    </cfRule>
  </conditionalFormatting>
  <conditionalFormatting sqref="N74">
    <cfRule type="containsText" dxfId="8306" priority="15599" operator="containsText" text="CANCELADO">
      <formula>NOT(ISERROR(SEARCH(("CANCELADO"),(N74))))</formula>
    </cfRule>
    <cfRule type="containsText" dxfId="8305" priority="15600" operator="containsText" text="CUMPRIDO">
      <formula>NOT(ISERROR(SEARCH(("CUMPRIDO"),(#REF!))))</formula>
    </cfRule>
    <cfRule type="containsText" dxfId="8304" priority="15601" operator="containsText" text="CUMPRIDO">
      <formula>NOT(ISERROR(SEARCH("CUMPRIDO",N74)))</formula>
    </cfRule>
    <cfRule type="containsText" dxfId="8303" priority="15603" operator="containsText" text="CUMPRIDO">
      <formula>NOT(ISERROR(SEARCH(("CUMPRIDO"),(N199))))</formula>
    </cfRule>
    <cfRule type="containsText" dxfId="8302" priority="15604" operator="containsText" text="CANCELADO">
      <formula>NOT(ISERROR(SEARCH(("CANCELADO"),(N199))))</formula>
    </cfRule>
    <cfRule type="containsText" dxfId="8301" priority="15602" operator="containsText" text="PENDENTE">
      <formula>NOT(ISERROR(SEARCH(("PENDENTE"),(N199))))</formula>
    </cfRule>
    <cfRule type="containsText" dxfId="8300" priority="15597" operator="containsText" text="CUMPRIDO">
      <formula>NOT(ISERROR(SEARCH(("CUMPRIDO"),(N131))))</formula>
    </cfRule>
    <cfRule type="containsText" dxfId="8299" priority="15598" operator="containsText" text="PENDENTE">
      <formula>NOT(ISERROR(SEARCH(("PENDENTE"),(N131))))</formula>
    </cfRule>
  </conditionalFormatting>
  <conditionalFormatting sqref="N75">
    <cfRule type="containsText" dxfId="8298" priority="520" operator="containsText" text="CANCELADO">
      <formula>NOT(ISERROR(SEARCH(("CANCELADO"),(N75))))</formula>
    </cfRule>
    <cfRule type="containsText" dxfId="8297" priority="514" operator="containsText" text="CUMPRIDO">
      <formula>NOT(ISERROR(SEARCH("CUMPRIDO",N75)))</formula>
    </cfRule>
    <cfRule type="containsText" dxfId="8296" priority="518" operator="containsText" text="CUMPRIDO">
      <formula>NOT(ISERROR(SEARCH(("CUMPRIDO"),(N75))))</formula>
    </cfRule>
  </conditionalFormatting>
  <conditionalFormatting sqref="N76">
    <cfRule type="containsText" dxfId="8295" priority="18858" operator="containsText" text="PENDENTE">
      <formula>NOT(ISERROR(SEARCH(("PENDENTE"),(N122))))</formula>
    </cfRule>
    <cfRule type="containsText" dxfId="8294" priority="18856" operator="containsText" text="CANCELADO">
      <formula>NOT(ISERROR(SEARCH(("CANCELADO"),(N194))))</formula>
    </cfRule>
    <cfRule type="containsText" dxfId="8293" priority="18857" operator="containsText" text="CUMPRIDO">
      <formula>NOT(ISERROR(SEARCH(("CUMPRIDO"),(N122))))</formula>
    </cfRule>
    <cfRule type="containsText" dxfId="8292" priority="18855" operator="containsText" text="CUMPRIDO">
      <formula>NOT(ISERROR(SEARCH(("CUMPRIDO"),(N194))))</formula>
    </cfRule>
    <cfRule type="containsText" dxfId="8291" priority="18854" operator="containsText" text="PENDENTE">
      <formula>NOT(ISERROR(SEARCH(("PENDENTE"),(N194))))</formula>
    </cfRule>
    <cfRule type="containsText" dxfId="8290" priority="18851" operator="containsText" text="PENDENTE">
      <formula>NOT(ISERROR(SEARCH(("PENDENTE"),(N126))))</formula>
    </cfRule>
    <cfRule type="containsText" dxfId="8289" priority="18850" operator="containsText" text="CUMPRIDO">
      <formula>NOT(ISERROR(SEARCH(("CUMPRIDO"),(N126))))</formula>
    </cfRule>
  </conditionalFormatting>
  <conditionalFormatting sqref="N76:N77">
    <cfRule type="containsText" dxfId="8288" priority="18853" operator="containsText" text="CUMPRIDO">
      <formula>NOT(ISERROR(SEARCH("CUMPRIDO",N76)))</formula>
    </cfRule>
    <cfRule type="containsText" dxfId="8287" priority="18852" operator="containsText" text="CUMPRIDO">
      <formula>NOT(ISERROR(SEARCH(("CUMPRIDO"),(#REF!))))</formula>
    </cfRule>
  </conditionalFormatting>
  <conditionalFormatting sqref="N76:N78 N1:N64 N66:N74 N108:N1048576">
    <cfRule type="containsText" dxfId="8286" priority="672" operator="containsText" text="PENDENTE">
      <formula>NOT(ISERROR(SEARCH("PENDENTE",N1)))</formula>
    </cfRule>
  </conditionalFormatting>
  <conditionalFormatting sqref="N76:N78">
    <cfRule type="containsText" dxfId="8285" priority="15899" operator="containsText" text="CANCELADO">
      <formula>NOT(ISERROR(SEARCH(("CANCELADO"),(N76))))</formula>
    </cfRule>
  </conditionalFormatting>
  <conditionalFormatting sqref="N77">
    <cfRule type="containsText" dxfId="8284" priority="18865" operator="containsText" text="CANCELADO">
      <formula>NOT(ISERROR(SEARCH(("CANCELADO"),(N194))))</formula>
    </cfRule>
    <cfRule type="containsText" dxfId="8283" priority="18864" operator="containsText" text="CUMPRIDO">
      <formula>NOT(ISERROR(SEARCH(("CUMPRIDO"),(N194))))</formula>
    </cfRule>
    <cfRule type="containsText" dxfId="8282" priority="18863" operator="containsText" text="PENDENTE">
      <formula>NOT(ISERROR(SEARCH(("PENDENTE"),(N194))))</formula>
    </cfRule>
  </conditionalFormatting>
  <conditionalFormatting sqref="N77:N78 N76:R76">
    <cfRule type="containsText" dxfId="8281" priority="11456" operator="containsText" text="CUMPRIDO">
      <formula>NOT(ISERROR(SEARCH(("CUMPRIDO"),(N121))))</formula>
    </cfRule>
  </conditionalFormatting>
  <conditionalFormatting sqref="N77:N78">
    <cfRule type="containsText" dxfId="8280" priority="15901" operator="containsText" text="PENDENTE">
      <formula>NOT(ISERROR(SEARCH(("PENDENTE"),(N126))))</formula>
    </cfRule>
    <cfRule type="containsText" dxfId="8279" priority="15900" operator="containsText" text="CUMPRIDO">
      <formula>NOT(ISERROR(SEARCH(("CUMPRIDO"),(N126))))</formula>
    </cfRule>
    <cfRule type="containsText" dxfId="8278" priority="15898" operator="containsText" text="CUMPRIDO">
      <formula>NOT(ISERROR(SEARCH(("CUMPRIDO"),(N77))))</formula>
    </cfRule>
  </conditionalFormatting>
  <conditionalFormatting sqref="N77:N79">
    <cfRule type="containsText" dxfId="8277" priority="473" operator="containsText" text="CUMPRIDO">
      <formula>NOT(ISERROR(SEARCH("CUMPRIDO",N77)))</formula>
    </cfRule>
    <cfRule type="containsText" dxfId="8276" priority="11348" operator="containsText" text="CANCELADO">
      <formula>NOT(ISERROR(SEARCH(("CANCELADO"),(N77))))</formula>
    </cfRule>
  </conditionalFormatting>
  <conditionalFormatting sqref="N78">
    <cfRule type="containsText" dxfId="8275" priority="15902" operator="containsText" text="CUMPRIDO">
      <formula>NOT(ISERROR(SEARCH(("CUMPRIDO"),(N114))))</formula>
    </cfRule>
    <cfRule type="containsText" dxfId="8274" priority="15903" operator="containsText" text="CUMPRIDO">
      <formula>NOT(ISERROR(SEARCH("CUMPRIDO",N78)))</formula>
    </cfRule>
    <cfRule type="containsText" dxfId="8273" priority="15906" operator="containsText" text="CANCELADO">
      <formula>NOT(ISERROR(SEARCH(("CANCELADO"),(N195))))</formula>
    </cfRule>
    <cfRule type="containsText" dxfId="8272" priority="15905" operator="containsText" text="CUMPRIDO">
      <formula>NOT(ISERROR(SEARCH(("CUMPRIDO"),(N195))))</formula>
    </cfRule>
    <cfRule type="containsText" dxfId="8271" priority="15904" operator="containsText" text="PENDENTE">
      <formula>NOT(ISERROR(SEARCH(("PENDENTE"),(N195))))</formula>
    </cfRule>
  </conditionalFormatting>
  <conditionalFormatting sqref="N79">
    <cfRule type="containsText" dxfId="8270" priority="22630" operator="containsText" text="CUMPRIDO">
      <formula>NOT(ISERROR(SEARCH(("CUMPRIDO"),(N206))))</formula>
    </cfRule>
    <cfRule type="containsText" dxfId="8269" priority="22627" operator="containsText" text="CUMPRIDO">
      <formula>NOT(ISERROR(SEARCH(("CUMPRIDO"),(N80))))</formula>
    </cfRule>
    <cfRule type="containsText" dxfId="8268" priority="22628" operator="containsText" text="CANCELADO">
      <formula>NOT(ISERROR(SEARCH(("CANCELADO"),(N206))))</formula>
    </cfRule>
    <cfRule type="containsText" dxfId="8267" priority="22629" operator="containsText" text="PENDENTE">
      <formula>NOT(ISERROR(SEARCH(("PENDENTE"),(N206))))</formula>
    </cfRule>
  </conditionalFormatting>
  <conditionalFormatting sqref="N79:N85">
    <cfRule type="containsText" dxfId="8266" priority="471" operator="containsText" text="PENDENTE">
      <formula>NOT(ISERROR(SEARCH(("PENDENTE"),(N79))))</formula>
    </cfRule>
  </conditionalFormatting>
  <conditionalFormatting sqref="N80">
    <cfRule type="containsText" dxfId="8265" priority="18880" operator="containsText" text="PENDENTE">
      <formula>NOT(ISERROR(SEARCH(("PENDENTE"),(N122))))</formula>
    </cfRule>
    <cfRule type="containsText" dxfId="8264" priority="18872" operator="containsText" text="PENDENTE">
      <formula>NOT(ISERROR(SEARCH(("PENDENTE"),(N126))))</formula>
    </cfRule>
    <cfRule type="containsText" dxfId="8263" priority="18871" operator="containsText" text="CUMPRIDO">
      <formula>NOT(ISERROR(SEARCH(("CUMPRIDO"),(N126))))</formula>
    </cfRule>
    <cfRule type="containsText" dxfId="8262" priority="18873" operator="containsText" text="CANCELADO">
      <formula>NOT(ISERROR(SEARCH(("CANCELADO"),(N80))))</formula>
    </cfRule>
    <cfRule type="containsText" dxfId="8261" priority="18874" operator="containsText" text="CUMPRIDO">
      <formula>NOT(ISERROR(SEARCH(("CUMPRIDO"),(#REF!))))</formula>
    </cfRule>
    <cfRule type="containsText" dxfId="8260" priority="18875" operator="containsText" text="CUMPRIDO">
      <formula>NOT(ISERROR(SEARCH("CUMPRIDO",N80)))</formula>
    </cfRule>
    <cfRule type="containsText" dxfId="8259" priority="18876" operator="containsText" text="PENDENTE">
      <formula>NOT(ISERROR(SEARCH(("PENDENTE"),(N194))))</formula>
    </cfRule>
    <cfRule type="containsText" dxfId="8258" priority="18877" operator="containsText" text="CUMPRIDO">
      <formula>NOT(ISERROR(SEARCH(("CUMPRIDO"),(N194))))</formula>
    </cfRule>
    <cfRule type="containsText" dxfId="8257" priority="18878" operator="containsText" text="CANCELADO">
      <formula>NOT(ISERROR(SEARCH(("CANCELADO"),(N194))))</formula>
    </cfRule>
    <cfRule type="containsText" dxfId="8256" priority="18879" operator="containsText" text="CUMPRIDO">
      <formula>NOT(ISERROR(SEARCH(("CUMPRIDO"),(N122))))</formula>
    </cfRule>
  </conditionalFormatting>
  <conditionalFormatting sqref="N81">
    <cfRule type="containsText" dxfId="8255" priority="19" operator="containsText" text="CUMPRIDO">
      <formula>NOT(ISERROR(SEARCH("CUMPRIDO",N81)))</formula>
    </cfRule>
    <cfRule type="containsText" dxfId="8254" priority="21" operator="containsText" text="CANCELADO">
      <formula>NOT(ISERROR(SEARCH(("CANCELADO"),(N81))))</formula>
    </cfRule>
    <cfRule type="containsText" dxfId="8253" priority="20" operator="containsText" text="CUMPRIDO">
      <formula>NOT(ISERROR(SEARCH(("CUMPRIDO"),(N81))))</formula>
    </cfRule>
  </conditionalFormatting>
  <conditionalFormatting sqref="N82 N79:N80">
    <cfRule type="containsText" dxfId="8252" priority="467" operator="containsText" text="PENDENTE">
      <formula>NOT(ISERROR(SEARCH("PENDENTE",N79)))</formula>
    </cfRule>
  </conditionalFormatting>
  <conditionalFormatting sqref="N82">
    <cfRule type="containsText" dxfId="8251" priority="452" operator="containsText" text="CUMPRIDO">
      <formula>NOT(ISERROR(SEARCH(("CUMPRIDO"),(N115))))</formula>
    </cfRule>
    <cfRule type="containsText" dxfId="8250" priority="453" operator="containsText" text="CUMPRIDO">
      <formula>NOT(ISERROR(SEARCH("CUMPRIDO",N82)))</formula>
    </cfRule>
    <cfRule type="containsText" dxfId="8249" priority="457" operator="containsText" text="CUMPRIDO">
      <formula>NOT(ISERROR(SEARCH(("CUMPRIDO"),(N124))))</formula>
    </cfRule>
    <cfRule type="containsText" dxfId="8248" priority="456" operator="containsText" text="CANCELADO">
      <formula>NOT(ISERROR(SEARCH(("CANCELADO"),(N196))))</formula>
    </cfRule>
    <cfRule type="containsText" dxfId="8247" priority="458" operator="containsText" text="PENDENTE">
      <formula>NOT(ISERROR(SEARCH(("PENDENTE"),(N124))))</formula>
    </cfRule>
    <cfRule type="containsText" dxfId="8246" priority="455" operator="containsText" text="CUMPRIDO">
      <formula>NOT(ISERROR(SEARCH(("CUMPRIDO"),(N196))))</formula>
    </cfRule>
    <cfRule type="containsText" dxfId="8245" priority="454" operator="containsText" text="PENDENTE">
      <formula>NOT(ISERROR(SEARCH(("PENDENTE"),(N196))))</formula>
    </cfRule>
  </conditionalFormatting>
  <conditionalFormatting sqref="N82:N83 Q83:R84">
    <cfRule type="containsText" dxfId="8244" priority="435" operator="containsText" text="CANCELADO">
      <formula>NOT(ISERROR(SEARCH(("CANCELADO"),(N82))))</formula>
    </cfRule>
  </conditionalFormatting>
  <conditionalFormatting sqref="N82:N83">
    <cfRule type="containsText" dxfId="8243" priority="424" operator="containsText" text="CUMPRIDO">
      <formula>NOT(ISERROR(SEARCH(("CUMPRIDO"),(N128))))</formula>
    </cfRule>
    <cfRule type="containsText" dxfId="8242" priority="425" operator="containsText" text="PENDENTE">
      <formula>NOT(ISERROR(SEARCH(("PENDENTE"),(N128))))</formula>
    </cfRule>
    <cfRule type="containsText" dxfId="8241" priority="423" operator="containsText" text="PENDENTE">
      <formula>NOT(ISERROR(SEARCH(("PENDENTE"),(N123))))</formula>
    </cfRule>
    <cfRule type="containsText" dxfId="8240" priority="422" operator="containsText" text="CUMPRIDO">
      <formula>NOT(ISERROR(SEARCH(("CUMPRIDO"),(N123))))</formula>
    </cfRule>
  </conditionalFormatting>
  <conditionalFormatting sqref="N83">
    <cfRule type="containsText" dxfId="8239" priority="428" operator="containsText" text="CUMPRIDO">
      <formula>NOT(ISERROR(SEARCH("CUMPRIDO",N83)))</formula>
    </cfRule>
    <cfRule type="containsText" dxfId="8238" priority="437" operator="containsText" text="PENDENTE">
      <formula>NOT(ISERROR(SEARCH(("PENDENTE"),(N122))))</formula>
    </cfRule>
    <cfRule type="containsText" dxfId="8237" priority="436" operator="containsText" text="CUMPRIDO">
      <formula>NOT(ISERROR(SEARCH(("CUMPRIDO"),(N122))))</formula>
    </cfRule>
    <cfRule type="containsText" dxfId="8236" priority="434" operator="containsText" text="PENDENTE">
      <formula>NOT(ISERROR(SEARCH("PENDENTE",N83)))</formula>
    </cfRule>
    <cfRule type="containsText" dxfId="8235" priority="433" operator="containsText" text="PENDENTE">
      <formula>NOT(ISERROR(SEARCH(("PENDENTE"),(N125))))</formula>
    </cfRule>
    <cfRule type="containsText" dxfId="8234" priority="430" operator="containsText" text="CUMPRIDO">
      <formula>NOT(ISERROR(SEARCH(("CUMPRIDO"),(N197))))</formula>
    </cfRule>
    <cfRule type="containsText" dxfId="8233" priority="427" operator="containsText" text="CUMPRIDO">
      <formula>NOT(ISERROR(SEARCH(("CUMPRIDO"),(N116))))</formula>
    </cfRule>
    <cfRule type="containsText" dxfId="8232" priority="432" operator="containsText" text="CUMPRIDO">
      <formula>NOT(ISERROR(SEARCH(("CUMPRIDO"),(N125))))</formula>
    </cfRule>
    <cfRule type="containsText" dxfId="8231" priority="431" operator="containsText" text="CANCELADO">
      <formula>NOT(ISERROR(SEARCH(("CANCELADO"),(N197))))</formula>
    </cfRule>
    <cfRule type="containsText" dxfId="8230" priority="426" operator="containsText" text="CANCELADO">
      <formula>NOT(ISERROR(SEARCH(("CANCELADO"),(N83))))</formula>
    </cfRule>
    <cfRule type="containsText" dxfId="8229" priority="429" operator="containsText" text="PENDENTE">
      <formula>NOT(ISERROR(SEARCH(("PENDENTE"),(N197))))</formula>
    </cfRule>
  </conditionalFormatting>
  <conditionalFormatting sqref="N84:N85">
    <cfRule type="containsText" dxfId="8228" priority="22809" operator="containsText" text="PENDENTE">
      <formula>NOT(ISERROR(SEARCH(("PENDENTE"),(N144))))</formula>
    </cfRule>
    <cfRule type="containsText" dxfId="8227" priority="22805" operator="containsText" text="CUMPRIDO">
      <formula>NOT(ISERROR(SEARCH(("CUMPRIDO"),(N212))))</formula>
    </cfRule>
    <cfRule type="containsText" dxfId="8226" priority="22806" operator="containsText" text="CANCELADO">
      <formula>NOT(ISERROR(SEARCH(("CANCELADO"),(N212))))</formula>
    </cfRule>
    <cfRule type="containsText" dxfId="8225" priority="22807" operator="containsText" text="PENDENTE">
      <formula>NOT(ISERROR(SEARCH("PENDENTE",N84)))</formula>
    </cfRule>
    <cfRule type="containsText" dxfId="8224" priority="22808" operator="containsText" text="CUMPRIDO">
      <formula>NOT(ISERROR(SEARCH(("CUMPRIDO"),(N144))))</formula>
    </cfRule>
    <cfRule type="containsText" dxfId="8223" priority="22810" operator="containsText" text="CANCELADO">
      <formula>NOT(ISERROR(SEARCH(("CANCELADO"),(N84))))</formula>
    </cfRule>
    <cfRule type="containsText" dxfId="8222" priority="22811" operator="containsText" text="CUMPRIDO">
      <formula>NOT(ISERROR(SEARCH(("CUMPRIDO"),(N85))))</formula>
    </cfRule>
    <cfRule type="containsText" dxfId="8221" priority="22812" operator="containsText" text="CUMPRIDO">
      <formula>NOT(ISERROR(SEARCH("CUMPRIDO",N84)))</formula>
    </cfRule>
    <cfRule type="containsText" dxfId="8220" priority="22813" operator="containsText" text="PENDENTE">
      <formula>NOT(ISERROR(SEARCH(("PENDENTE"),(N212))))</formula>
    </cfRule>
  </conditionalFormatting>
  <conditionalFormatting sqref="N86">
    <cfRule type="containsText" dxfId="8219" priority="18407" operator="containsText" text="PENDENTE">
      <formula>NOT(ISERROR(SEARCH(("PENDENTE"),(N170))))</formula>
    </cfRule>
    <cfRule type="containsText" dxfId="8218" priority="18401" operator="containsText" text="CANCELADO">
      <formula>NOT(ISERROR(SEARCH(("CANCELADO"),(N235))))</formula>
    </cfRule>
    <cfRule type="containsText" dxfId="8217" priority="18384" operator="containsText" text="CUMPRIDO">
      <formula>NOT(ISERROR(SEARCH(("CUMPRIDO"),(N164))))</formula>
    </cfRule>
    <cfRule type="containsText" dxfId="8216" priority="18390" operator="containsText" text="CANCELADO">
      <formula>NOT(ISERROR(SEARCH(("CANCELADO"),(N86))))</formula>
    </cfRule>
    <cfRule type="containsText" dxfId="8215" priority="18391" operator="containsText" text="CUMPRIDO">
      <formula>NOT(ISERROR(SEARCH(("CUMPRIDO"),(#REF!))))</formula>
    </cfRule>
    <cfRule type="containsText" dxfId="8214" priority="18392" operator="containsText" text="CUMPRIDO">
      <formula>NOT(ISERROR(SEARCH("CUMPRIDO",N86)))</formula>
    </cfRule>
    <cfRule type="containsText" dxfId="8213" priority="18394" operator="containsText" text="CANCELADO">
      <formula>NOT(ISERROR(SEARCH(("CANCELADO"),(N238))))</formula>
    </cfRule>
    <cfRule type="containsText" dxfId="8212" priority="18397" operator="containsText" text="CANCELADO">
      <formula>NOT(ISERROR(SEARCH(("CANCELADO"),(N232))))</formula>
    </cfRule>
    <cfRule type="containsText" dxfId="8211" priority="18398" operator="containsText" text="CUMPRIDO">
      <formula>NOT(ISERROR(SEARCH(("CUMPRIDO"),(N162))))</formula>
    </cfRule>
    <cfRule type="containsText" dxfId="8210" priority="18399" operator="containsText" text="CUMPRIDO">
      <formula>NOT(ISERROR(SEARCH(("CUMPRIDO"),(N236))))</formula>
    </cfRule>
    <cfRule type="containsText" dxfId="8209" priority="18406" operator="containsText" text="CUMPRIDO">
      <formula>NOT(ISERROR(SEARCH(("CUMPRIDO"),(N170))))</formula>
    </cfRule>
    <cfRule type="containsText" dxfId="8208" priority="18405" operator="containsText" text="PENDENTE">
      <formula>NOT(ISERROR(SEARCH(("PENDENTE"),(N239))))</formula>
    </cfRule>
    <cfRule type="containsText" dxfId="8207" priority="18385" operator="containsText" text="PENDENTE">
      <formula>NOT(ISERROR(SEARCH(("PENDENTE"),(N164))))</formula>
    </cfRule>
    <cfRule type="containsText" dxfId="8206" priority="18400" operator="containsText" text="PENDENTE">
      <formula>NOT(ISERROR(SEARCH(("PENDENTE"),(N236))))</formula>
    </cfRule>
    <cfRule type="containsText" dxfId="8205" priority="18403" operator="containsText" text="CANCELADO">
      <formula>NOT(ISERROR(SEARCH(("CANCELADO"),(N239))))</formula>
    </cfRule>
    <cfRule type="containsText" dxfId="8204" priority="18386" operator="containsText" text="PENDENTE">
      <formula>NOT(ISERROR(SEARCH(("PENDENTE"),(N86))))</formula>
    </cfRule>
    <cfRule type="containsText" dxfId="8203" priority="18387" operator="containsText" text="CANCELADO">
      <formula>NOT(ISERROR(SEARCH(("CANCELADO"),(N86))))</formula>
    </cfRule>
    <cfRule type="containsText" dxfId="8202" priority="18388" operator="containsText" text="CUMPRIDO">
      <formula>NOT(ISERROR(SEARCH(("CUMPRIDO"),(N86))))</formula>
    </cfRule>
    <cfRule type="containsText" dxfId="8201" priority="18389" operator="containsText" text="PENDENTE">
      <formula>NOT(ISERROR(SEARCH(("PENDENTE"),(N86))))</formula>
    </cfRule>
    <cfRule type="containsText" dxfId="8200" priority="18404" operator="containsText" text="CUMPRIDO">
      <formula>NOT(ISERROR(SEARCH(("CUMPRIDO"),(N239))))</formula>
    </cfRule>
    <cfRule type="containsText" dxfId="8199" priority="18395" operator="containsText" text="CUMPRIDO">
      <formula>NOT(ISERROR(SEARCH(("CUMPRIDO"),(N139))))</formula>
    </cfRule>
    <cfRule type="containsText" dxfId="8198" priority="18412" operator="containsText" text="CUMPRIDO">
      <formula>NOT(ISERROR(SEARCH(("CUMPRIDO"),(N233))))</formula>
    </cfRule>
    <cfRule type="containsText" dxfId="8197" priority="18411" operator="containsText" text="CANCELADO">
      <formula>NOT(ISERROR(SEARCH(("CANCELADO"),(N233))))</formula>
    </cfRule>
    <cfRule type="containsText" dxfId="8196" priority="18410" operator="containsText" text="CANCELADO">
      <formula>NOT(ISERROR(SEARCH(("CANCELADO"),(N236))))</formula>
    </cfRule>
    <cfRule type="containsText" dxfId="8195" priority="18409" operator="containsText" text="PENDENTE">
      <formula>NOT(ISERROR(SEARCH(("PENDENTE"),(N167))))</formula>
    </cfRule>
    <cfRule type="containsText" dxfId="8194" priority="18396" operator="containsText" text="PENDENTE">
      <formula>NOT(ISERROR(SEARCH(("PENDENTE"),(N233))))</formula>
    </cfRule>
    <cfRule type="containsText" dxfId="8193" priority="18408" operator="containsText" text="CUMPRIDO">
      <formula>NOT(ISERROR(SEARCH(("CUMPRIDO"),(N167))))</formula>
    </cfRule>
    <cfRule type="containsText" dxfId="8192" priority="18402" operator="containsText" text="CUMPRIDO">
      <formula>NOT(ISERROR(SEARCH(("CUMPRIDO"),(N165))))</formula>
    </cfRule>
  </conditionalFormatting>
  <conditionalFormatting sqref="N86:N87">
    <cfRule type="containsText" dxfId="8191" priority="18393" operator="containsText" text="CUMPRIDO">
      <formula>NOT(ISERROR(SEARCH(("CUMPRIDO"),(N87))))</formula>
    </cfRule>
  </conditionalFormatting>
  <conditionalFormatting sqref="N87">
    <cfRule type="containsText" dxfId="8190" priority="18415" operator="containsText" text="CUMPRIDO">
      <formula>NOT(ISERROR(SEARCH(("CUMPRIDO"),(N215))))</formula>
    </cfRule>
    <cfRule type="containsText" dxfId="8189" priority="18414" operator="containsText" text="PENDENTE">
      <formula>NOT(ISERROR(SEARCH(("PENDENTE"),(N215))))</formula>
    </cfRule>
  </conditionalFormatting>
  <conditionalFormatting sqref="N87:N90">
    <cfRule type="containsText" dxfId="8188" priority="18897" operator="containsText" text="CANCELADO">
      <formula>NOT(ISERROR(SEARCH(("CANCELADO"),(N87))))</formula>
    </cfRule>
    <cfRule type="containsText" dxfId="8187" priority="18893" operator="containsText" text="PENDENTE">
      <formula>NOT(ISERROR(SEARCH("PENDENTE",N87)))</formula>
    </cfRule>
    <cfRule type="containsText" dxfId="8186" priority="18898" operator="containsText" text="CUMPRIDO">
      <formula>NOT(ISERROR(SEARCH("CUMPRIDO",N87)))</formula>
    </cfRule>
    <cfRule type="containsText" dxfId="8185" priority="18896" operator="containsText" text="PENDENTE">
      <formula>NOT(ISERROR(SEARCH(("PENDENTE"),(N147))))</formula>
    </cfRule>
    <cfRule type="containsText" dxfId="8184" priority="18895" operator="containsText" text="CUMPRIDO">
      <formula>NOT(ISERROR(SEARCH(("CUMPRIDO"),(N147))))</formula>
    </cfRule>
    <cfRule type="containsText" dxfId="8183" priority="18894" operator="containsText" text="PENDENTE">
      <formula>NOT(ISERROR(SEARCH(("PENDENTE"),(N87))))</formula>
    </cfRule>
    <cfRule type="containsText" dxfId="8182" priority="18892" operator="containsText" text="CANCELADO">
      <formula>NOT(ISERROR(SEARCH(("CANCELADO"),(N215))))</formula>
    </cfRule>
  </conditionalFormatting>
  <conditionalFormatting sqref="N88:N90">
    <cfRule type="containsText" dxfId="8181" priority="18908" operator="containsText" text="CUMPRIDO">
      <formula>NOT(ISERROR(SEARCH(("CUMPRIDO"),(N216))))</formula>
    </cfRule>
    <cfRule type="containsText" dxfId="8180" priority="18907" operator="containsText" text="PENDENTE">
      <formula>NOT(ISERROR(SEARCH(("PENDENTE"),(N216))))</formula>
    </cfRule>
    <cfRule type="containsText" dxfId="8179" priority="18906" operator="containsText" text="CUMPRIDO">
      <formula>NOT(ISERROR(SEARCH(("CUMPRIDO"),(#REF!))))</formula>
    </cfRule>
  </conditionalFormatting>
  <conditionalFormatting sqref="N91">
    <cfRule type="containsText" dxfId="8178" priority="18272" operator="containsText" text="CUMPRIDO">
      <formula>NOT(ISERROR(SEARCH(("CUMPRIDO"),(N153))))</formula>
    </cfRule>
    <cfRule type="containsText" dxfId="8177" priority="18270" operator="containsText" text="PENDENTE">
      <formula>NOT(ISERROR(SEARCH("PENDENTE",N91)))</formula>
    </cfRule>
    <cfRule type="containsText" dxfId="8176" priority="18269" operator="containsText" text="CANCELADO">
      <formula>NOT(ISERROR(SEARCH(("CANCELADO"),(N221))))</formula>
    </cfRule>
    <cfRule type="containsText" dxfId="8175" priority="18273" operator="containsText" text="PENDENTE">
      <formula>NOT(ISERROR(SEARCH(("PENDENTE"),(N153))))</formula>
    </cfRule>
    <cfRule type="containsText" dxfId="8174" priority="18275" operator="containsText" text="CUMPRIDO">
      <formula>NOT(ISERROR(SEARCH("CUMPRIDO",N91)))</formula>
    </cfRule>
    <cfRule type="containsText" dxfId="8173" priority="18283" operator="containsText" text="CUMPRIDO">
      <formula>NOT(ISERROR(SEARCH(("CUMPRIDO"),(#REF!))))</formula>
    </cfRule>
    <cfRule type="containsText" dxfId="8172" priority="18284" operator="containsText" text="PENDENTE">
      <formula>NOT(ISERROR(SEARCH(("PENDENTE"),(N221))))</formula>
    </cfRule>
    <cfRule type="containsText" dxfId="8171" priority="18285" operator="containsText" text="CUMPRIDO">
      <formula>NOT(ISERROR(SEARCH(("CUMPRIDO"),(N221))))</formula>
    </cfRule>
    <cfRule type="containsText" dxfId="8170" priority="18274" operator="containsText" text="CANCELADO">
      <formula>NOT(ISERROR(SEARCH(("CANCELADO"),(N91))))</formula>
    </cfRule>
  </conditionalFormatting>
  <conditionalFormatting sqref="N91:N92">
    <cfRule type="containsText" dxfId="8169" priority="18271" operator="containsText" text="PENDENTE">
      <formula>NOT(ISERROR(SEARCH(("PENDENTE"),(N91))))</formula>
    </cfRule>
  </conditionalFormatting>
  <conditionalFormatting sqref="N92">
    <cfRule type="containsText" dxfId="8168" priority="22643" operator="containsText" text="CUMPRIDO">
      <formula>NOT(ISERROR(SEARCH("CUMPRIDO",N92)))</formula>
    </cfRule>
    <cfRule type="containsText" dxfId="8167" priority="22644" operator="containsText" text="CUMPRIDO">
      <formula>NOT(ISERROR(SEARCH(("CUMPRIDO"),(#REF!))))</formula>
    </cfRule>
    <cfRule type="containsText" dxfId="8166" priority="22645" operator="containsText" text="PENDENTE">
      <formula>NOT(ISERROR(SEARCH(("PENDENTE"),(N223))))</formula>
    </cfRule>
    <cfRule type="containsText" dxfId="8165" priority="22654" operator="containsText" text="CUMPRIDO">
      <formula>NOT(ISERROR(SEARCH(("CUMPRIDO"),(N155))))</formula>
    </cfRule>
    <cfRule type="containsText" dxfId="8164" priority="22652" operator="containsText" text="CANCELADO">
      <formula>NOT(ISERROR(SEARCH(("CANCELADO"),(N223))))</formula>
    </cfRule>
    <cfRule type="containsText" dxfId="8163" priority="22653" operator="containsText" text="PENDENTE">
      <formula>NOT(ISERROR(SEARCH("PENDENTE",N92)))</formula>
    </cfRule>
    <cfRule type="containsText" dxfId="8162" priority="22655" operator="containsText" text="CUMPRIDO">
      <formula>NOT(ISERROR(SEARCH(("CUMPRIDO"),(N223))))</formula>
    </cfRule>
    <cfRule type="containsText" dxfId="8161" priority="22641" operator="containsText" text="PENDENTE">
      <formula>NOT(ISERROR(SEARCH(("PENDENTE"),(N155))))</formula>
    </cfRule>
    <cfRule type="containsText" dxfId="8160" priority="22642" operator="containsText" text="CANCELADO">
      <formula>NOT(ISERROR(SEARCH(("CANCELADO"),(N92))))</formula>
    </cfRule>
  </conditionalFormatting>
  <conditionalFormatting sqref="N93:N98">
    <cfRule type="containsText" dxfId="8159" priority="133" operator="containsText" text="PENDENTE">
      <formula>NOT(ISERROR(SEARCH(("PENDENTE"),(N225))))</formula>
    </cfRule>
    <cfRule type="containsText" dxfId="8158" priority="132" operator="containsText" text="CUMPRIDO">
      <formula>NOT(ISERROR(SEARCH(("CUMPRIDO"),(#REF!))))</formula>
    </cfRule>
    <cfRule type="containsText" dxfId="8157" priority="127" operator="containsText" text="PENDENTE">
      <formula>NOT(ISERROR(SEARCH(("PENDENTE"),(N93))))</formula>
    </cfRule>
    <cfRule type="containsText" dxfId="8156" priority="131" operator="containsText" text="CUMPRIDO">
      <formula>NOT(ISERROR(SEARCH("CUMPRIDO",N93)))</formula>
    </cfRule>
    <cfRule type="containsText" dxfId="8155" priority="129" operator="containsText" text="PENDENTE">
      <formula>NOT(ISERROR(SEARCH(("PENDENTE"),(N157))))</formula>
    </cfRule>
    <cfRule type="containsText" dxfId="8154" priority="130" operator="containsText" text="CANCELADO">
      <formula>NOT(ISERROR(SEARCH(("CANCELADO"),(N93))))</formula>
    </cfRule>
  </conditionalFormatting>
  <conditionalFormatting sqref="N93:N99">
    <cfRule type="containsText" dxfId="8153" priority="134" operator="containsText" text="CUMPRIDO">
      <formula>NOT(ISERROR(SEARCH(("CUMPRIDO"),(N225))))</formula>
    </cfRule>
    <cfRule type="containsText" dxfId="8152" priority="128" operator="containsText" text="CUMPRIDO">
      <formula>NOT(ISERROR(SEARCH(("CUMPRIDO"),(N157))))</formula>
    </cfRule>
    <cfRule type="containsText" dxfId="8151" priority="101" operator="containsText" text="CANCELADO">
      <formula>NOT(ISERROR(SEARCH(("CANCELADO"),(N225))))</formula>
    </cfRule>
    <cfRule type="containsText" dxfId="8150" priority="102" operator="containsText" text="PENDENTE">
      <formula>NOT(ISERROR(SEARCH("PENDENTE",N93)))</formula>
    </cfRule>
  </conditionalFormatting>
  <conditionalFormatting sqref="N99">
    <cfRule type="containsText" dxfId="8149" priority="21618" operator="containsText" text="PENDENTE">
      <formula>NOT(ISERROR(SEARCH(("PENDENTE"),(N163))))</formula>
    </cfRule>
    <cfRule type="containsText" dxfId="8148" priority="21620" operator="containsText" text="CUMPRIDO">
      <formula>NOT(ISERROR(SEARCH(("CUMPRIDO"),(N100))))</formula>
    </cfRule>
    <cfRule type="containsText" dxfId="8147" priority="21621" operator="containsText" text="CUMPRIDO">
      <formula>NOT(ISERROR(SEARCH("CUMPRIDO",N99)))</formula>
    </cfRule>
    <cfRule type="containsText" dxfId="8146" priority="21622" operator="containsText" text="PENDENTE">
      <formula>NOT(ISERROR(SEARCH(("PENDENTE"),(N231))))</formula>
    </cfRule>
    <cfRule type="containsText" dxfId="8145" priority="21619" operator="containsText" text="CANCELADO">
      <formula>NOT(ISERROR(SEARCH(("CANCELADO"),(N99))))</formula>
    </cfRule>
  </conditionalFormatting>
  <conditionalFormatting sqref="N99:N100">
    <cfRule type="containsText" dxfId="8144" priority="86" operator="containsText" text="PENDENTE">
      <formula>NOT(ISERROR(SEARCH(("PENDENTE"),(N99))))</formula>
    </cfRule>
  </conditionalFormatting>
  <conditionalFormatting sqref="N100">
    <cfRule type="containsText" dxfId="8143" priority="91" operator="containsText" text="CUMPRIDO">
      <formula>NOT(ISERROR(SEARCH(("CUMPRIDO"),(#REF!))))</formula>
    </cfRule>
    <cfRule type="containsText" dxfId="8142" priority="93" operator="containsText" text="CUMPRIDO">
      <formula>NOT(ISERROR(SEARCH(("CUMPRIDO"),(N233))))</formula>
    </cfRule>
    <cfRule type="containsText" dxfId="8141" priority="92" operator="containsText" text="PENDENTE">
      <formula>NOT(ISERROR(SEARCH(("PENDENTE"),(N233))))</formula>
    </cfRule>
    <cfRule type="containsText" dxfId="8140" priority="90" operator="containsText" text="CUMPRIDO">
      <formula>NOT(ISERROR(SEARCH("CUMPRIDO",N100)))</formula>
    </cfRule>
    <cfRule type="containsText" dxfId="8139" priority="89" operator="containsText" text="CANCELADO">
      <formula>NOT(ISERROR(SEARCH(("CANCELADO"),(N100))))</formula>
    </cfRule>
    <cfRule type="containsText" dxfId="8138" priority="88" operator="containsText" text="PENDENTE">
      <formula>NOT(ISERROR(SEARCH(("PENDENTE"),(N165))))</formula>
    </cfRule>
    <cfRule type="containsText" dxfId="8137" priority="87" operator="containsText" text="CUMPRIDO">
      <formula>NOT(ISERROR(SEARCH(("CUMPRIDO"),(N165))))</formula>
    </cfRule>
    <cfRule type="containsText" dxfId="8136" priority="84" operator="containsText" text="CANCELADO">
      <formula>NOT(ISERROR(SEARCH(("CANCELADO"),(N233))))</formula>
    </cfRule>
  </conditionalFormatting>
  <conditionalFormatting sqref="N100:N102">
    <cfRule type="containsText" dxfId="8135" priority="85" operator="containsText" text="PENDENTE">
      <formula>NOT(ISERROR(SEARCH("PENDENTE",N100)))</formula>
    </cfRule>
  </conditionalFormatting>
  <conditionalFormatting sqref="N101">
    <cfRule type="containsText" dxfId="8134" priority="21256" operator="containsText" text="PENDENTE">
      <formula>NOT(ISERROR(SEARCH(("PENDENTE"),(N101))))</formula>
    </cfRule>
    <cfRule type="containsText" dxfId="8133" priority="21272" operator="containsText" text="CUMPRIDO">
      <formula>NOT(ISERROR(SEARCH(("CUMPRIDO"),(N158))))</formula>
    </cfRule>
    <cfRule type="containsText" dxfId="8132" priority="21279" operator="containsText" text="CANCELADO">
      <formula>NOT(ISERROR(SEARCH(("CANCELADO"),(N226))))</formula>
    </cfRule>
    <cfRule type="containsText" dxfId="8131" priority="21278" operator="containsText" text="CUMPRIDO">
      <formula>NOT(ISERROR(SEARCH(("CUMPRIDO"),(N226))))</formula>
    </cfRule>
    <cfRule type="containsText" dxfId="8130" priority="21277" operator="containsText" text="PENDENTE">
      <formula>NOT(ISERROR(SEARCH(("PENDENTE"),(N226))))</formula>
    </cfRule>
    <cfRule type="containsText" dxfId="8129" priority="21276" operator="containsText" text="CUMPRIDO">
      <formula>NOT(ISERROR(SEARCH("CUMPRIDO",N101)))</formula>
    </cfRule>
    <cfRule type="containsText" dxfId="8128" priority="21275" operator="containsText" text="CUMPRIDO">
      <formula>NOT(ISERROR(SEARCH(("CUMPRIDO"),(#REF!))))</formula>
    </cfRule>
    <cfRule type="containsText" dxfId="8127" priority="21274" operator="containsText" text="CANCELADO">
      <formula>NOT(ISERROR(SEARCH(("CANCELADO"),(N101))))</formula>
    </cfRule>
    <cfRule type="containsText" dxfId="8126" priority="21273" operator="containsText" text="PENDENTE">
      <formula>NOT(ISERROR(SEARCH(("PENDENTE"),(N158))))</formula>
    </cfRule>
    <cfRule type="containsText" dxfId="8125" priority="21271" operator="containsText" text="PENDENTE">
      <formula>NOT(ISERROR(SEARCH(("PENDENTE"),(N155))))</formula>
    </cfRule>
    <cfRule type="containsText" dxfId="8124" priority="21270" operator="containsText" text="CUMPRIDO">
      <formula>NOT(ISERROR(SEARCH(("CUMPRIDO"),(N155))))</formula>
    </cfRule>
    <cfRule type="containsText" dxfId="8123" priority="21269" operator="containsText" text="CANCELADO">
      <formula>NOT(ISERROR(SEARCH(("CANCELADO"),(N227))))</formula>
    </cfRule>
    <cfRule type="containsText" dxfId="8122" priority="21257" operator="containsText" text="CANCELADO">
      <formula>NOT(ISERROR(SEARCH(("CANCELADO"),(N101))))</formula>
    </cfRule>
    <cfRule type="containsText" dxfId="8121" priority="21267" operator="containsText" text="PENDENTE">
      <formula>NOT(ISERROR(SEARCH(("PENDENTE"),(N227))))</formula>
    </cfRule>
    <cfRule type="containsText" dxfId="8120" priority="21266" operator="containsText" text="CUMPRIDO">
      <formula>NOT(ISERROR(SEARCH(("CUMPRIDO"),(N146))))</formula>
    </cfRule>
    <cfRule type="containsText" dxfId="8119" priority="21265" operator="containsText" text="CUMPRIDO">
      <formula>NOT(ISERROR(SEARCH("CUMPRIDO",N101)))</formula>
    </cfRule>
    <cfRule type="containsText" dxfId="8118" priority="21264" operator="containsText" text="CANCELADO">
      <formula>NOT(ISERROR(SEARCH(("CANCELADO"),(N101))))</formula>
    </cfRule>
    <cfRule type="containsText" dxfId="8117" priority="21263" operator="containsText" text="PENDENTE">
      <formula>NOT(ISERROR(SEARCH(("PENDENTE"),(N159))))</formula>
    </cfRule>
    <cfRule type="containsText" dxfId="8116" priority="21261" operator="containsText" text="PENDENTE">
      <formula>NOT(ISERROR(SEARCH(("PENDENTE"),(N154))))</formula>
    </cfRule>
    <cfRule type="containsText" dxfId="8115" priority="21260" operator="containsText" text="CUMPRIDO">
      <formula>NOT(ISERROR(SEARCH(("CUMPRIDO"),(N154))))</formula>
    </cfRule>
    <cfRule type="containsText" dxfId="8114" priority="21259" operator="containsText" text="PENDENTE">
      <formula>NOT(ISERROR(SEARCH(("PENDENTE"),(N153))))</formula>
    </cfRule>
    <cfRule type="containsText" dxfId="8113" priority="21258" operator="containsText" text="CUMPRIDO">
      <formula>NOT(ISERROR(SEARCH(("CUMPRIDO"),(N153))))</formula>
    </cfRule>
    <cfRule type="containsText" dxfId="8112" priority="21262" operator="containsText" text="CUMPRIDO">
      <formula>NOT(ISERROR(SEARCH(("CUMPRIDO"),(N159))))</formula>
    </cfRule>
    <cfRule type="containsText" dxfId="8111" priority="21268" operator="containsText" text="CUMPRIDO">
      <formula>NOT(ISERROR(SEARCH(("CUMPRIDO"),(N227))))</formula>
    </cfRule>
  </conditionalFormatting>
  <conditionalFormatting sqref="N102">
    <cfRule type="containsText" dxfId="8110" priority="73" operator="containsText" text="PENDENTE">
      <formula>NOT(ISERROR(SEARCH(("PENDENTE"),(N228))))</formula>
    </cfRule>
    <cfRule type="containsText" dxfId="8109" priority="54" operator="containsText" text="CUMPRIDO">
      <formula>NOT(ISERROR(SEARCH(("CUMPRIDO"),(N155))))</formula>
    </cfRule>
    <cfRule type="containsText" dxfId="8108" priority="55" operator="containsText" text="PENDENTE">
      <formula>NOT(ISERROR(SEARCH(("PENDENTE"),(N155))))</formula>
    </cfRule>
    <cfRule type="containsText" dxfId="8107" priority="57" operator="containsText" text="PENDENTE">
      <formula>NOT(ISERROR(SEARCH(("PENDENTE"),(N156))))</formula>
    </cfRule>
    <cfRule type="containsText" dxfId="8106" priority="58" operator="containsText" text="CUMPRIDO">
      <formula>NOT(ISERROR(SEARCH(("CUMPRIDO"),(N161))))</formula>
    </cfRule>
    <cfRule type="containsText" dxfId="8105" priority="66" operator="containsText" text="CUMPRIDO">
      <formula>NOT(ISERROR(SEARCH(("CUMPRIDO"),(N157))))</formula>
    </cfRule>
    <cfRule type="containsText" dxfId="8104" priority="67" operator="containsText" text="PENDENTE">
      <formula>NOT(ISERROR(SEARCH(("PENDENTE"),(N157))))</formula>
    </cfRule>
    <cfRule type="containsText" dxfId="8103" priority="65" operator="containsText" text="CANCELADO">
      <formula>NOT(ISERROR(SEARCH(("CANCELADO"),(N229))))</formula>
    </cfRule>
    <cfRule type="containsText" dxfId="8102" priority="63" operator="containsText" text="PENDENTE">
      <formula>NOT(ISERROR(SEARCH(("PENDENTE"),(N229))))</formula>
    </cfRule>
    <cfRule type="containsText" dxfId="8101" priority="64" operator="containsText" text="CUMPRIDO">
      <formula>NOT(ISERROR(SEARCH(("CUMPRIDO"),(N229))))</formula>
    </cfRule>
    <cfRule type="containsText" dxfId="8100" priority="62" operator="containsText" text="CUMPRIDO">
      <formula>NOT(ISERROR(SEARCH(("CUMPRIDO"),(N148))))</formula>
    </cfRule>
    <cfRule type="containsText" dxfId="8099" priority="68" operator="containsText" text="CUMPRIDO">
      <formula>NOT(ISERROR(SEARCH(("CUMPRIDO"),(N160))))</formula>
    </cfRule>
    <cfRule type="containsText" dxfId="8098" priority="61" operator="containsText" text="CUMPRIDO">
      <formula>NOT(ISERROR(SEARCH("CUMPRIDO",N102)))</formula>
    </cfRule>
    <cfRule type="containsText" dxfId="8097" priority="69" operator="containsText" text="PENDENTE">
      <formula>NOT(ISERROR(SEARCH(("PENDENTE"),(N160))))</formula>
    </cfRule>
    <cfRule type="containsText" dxfId="8096" priority="59" operator="containsText" text="PENDENTE">
      <formula>NOT(ISERROR(SEARCH(("PENDENTE"),(N161))))</formula>
    </cfRule>
    <cfRule type="containsText" dxfId="8095" priority="60" operator="containsText" text="CANCELADO">
      <formula>NOT(ISERROR(SEARCH(("CANCELADO"),(N102))))</formula>
    </cfRule>
    <cfRule type="containsText" dxfId="8094" priority="70" operator="containsText" text="CANCELADO">
      <formula>NOT(ISERROR(SEARCH(("CANCELADO"),(N102))))</formula>
    </cfRule>
    <cfRule type="containsText" dxfId="8093" priority="71" operator="containsText" text="CUMPRIDO">
      <formula>NOT(ISERROR(SEARCH(("CUMPRIDO"),(#REF!))))</formula>
    </cfRule>
    <cfRule type="containsText" dxfId="8092" priority="75" operator="containsText" text="CANCELADO">
      <formula>NOT(ISERROR(SEARCH(("CANCELADO"),(N228))))</formula>
    </cfRule>
    <cfRule type="containsText" dxfId="8091" priority="74" operator="containsText" text="CUMPRIDO">
      <formula>NOT(ISERROR(SEARCH(("CUMPRIDO"),(N228))))</formula>
    </cfRule>
    <cfRule type="containsText" dxfId="8090" priority="56" operator="containsText" text="CUMPRIDO">
      <formula>NOT(ISERROR(SEARCH(("CUMPRIDO"),(N156))))</formula>
    </cfRule>
    <cfRule type="containsText" dxfId="8089" priority="72" operator="containsText" text="CUMPRIDO">
      <formula>NOT(ISERROR(SEARCH("CUMPRIDO",N102)))</formula>
    </cfRule>
  </conditionalFormatting>
  <conditionalFormatting sqref="N102:N107">
    <cfRule type="containsText" dxfId="8088" priority="44" operator="containsText" text="CANCELADO">
      <formula>NOT(ISERROR(SEARCH(("CANCELADO"),(N102))))</formula>
    </cfRule>
    <cfRule type="containsText" dxfId="8087" priority="41" operator="containsText" text="PENDENTE">
      <formula>NOT(ISERROR(SEARCH(("PENDENTE"),(N102))))</formula>
    </cfRule>
  </conditionalFormatting>
  <conditionalFormatting sqref="N103:N105">
    <cfRule type="containsText" dxfId="8086" priority="22821" operator="containsText" text="CUMPRIDO">
      <formula>NOT(ISERROR(SEARCH(("CUMPRIDO"),(N235))))</formula>
    </cfRule>
    <cfRule type="containsText" dxfId="8085" priority="22814" operator="containsText" text="CANCELADO">
      <formula>NOT(ISERROR(SEARCH(("CANCELADO"),(N235))))</formula>
    </cfRule>
    <cfRule type="containsText" dxfId="8084" priority="22815" operator="containsText" text="PENDENTE">
      <formula>NOT(ISERROR(SEARCH("PENDENTE",N103)))</formula>
    </cfRule>
    <cfRule type="containsText" dxfId="8083" priority="22816" operator="containsText" text="CUMPRIDO">
      <formula>NOT(ISERROR(SEARCH(("CUMPRIDO"),(N167))))</formula>
    </cfRule>
    <cfRule type="containsText" dxfId="8082" priority="22817" operator="containsText" text="PENDENTE">
      <formula>NOT(ISERROR(SEARCH(("PENDENTE"),(N167))))</formula>
    </cfRule>
    <cfRule type="containsText" dxfId="8081" priority="22820" operator="containsText" text="PENDENTE">
      <formula>NOT(ISERROR(SEARCH(("PENDENTE"),(N235))))</formula>
    </cfRule>
    <cfRule type="containsText" dxfId="8080" priority="22818" operator="containsText" text="CUMPRIDO">
      <formula>NOT(ISERROR(SEARCH("CUMPRIDO",N103)))</formula>
    </cfRule>
    <cfRule type="containsText" dxfId="8079" priority="22819" operator="containsText" text="CUMPRIDO">
      <formula>NOT(ISERROR(SEARCH(("CUMPRIDO"),(#REF!))))</formula>
    </cfRule>
  </conditionalFormatting>
  <conditionalFormatting sqref="N106:N107">
    <cfRule type="containsText" dxfId="8078" priority="40" operator="containsText" text="PENDENTE">
      <formula>NOT(ISERROR(SEARCH("PENDENTE",N106)))</formula>
    </cfRule>
    <cfRule type="containsText" dxfId="8077" priority="48" operator="containsText" text="CUMPRIDO">
      <formula>NOT(ISERROR(SEARCH(("CUMPRIDO"),(N237))))</formula>
    </cfRule>
    <cfRule type="containsText" dxfId="8076" priority="47" operator="containsText" text="PENDENTE">
      <formula>NOT(ISERROR(SEARCH(("PENDENTE"),(N237))))</formula>
    </cfRule>
    <cfRule type="containsText" dxfId="8075" priority="46" operator="containsText" text="CUMPRIDO">
      <formula>NOT(ISERROR(SEARCH(("CUMPRIDO"),(#REF!))))</formula>
    </cfRule>
    <cfRule type="containsText" dxfId="8074" priority="45" operator="containsText" text="CUMPRIDO">
      <formula>NOT(ISERROR(SEARCH("CUMPRIDO",N106)))</formula>
    </cfRule>
    <cfRule type="containsText" dxfId="8073" priority="43" operator="containsText" text="PENDENTE">
      <formula>NOT(ISERROR(SEARCH(("PENDENTE"),(N169))))</formula>
    </cfRule>
    <cfRule type="containsText" dxfId="8072" priority="42" operator="containsText" text="CUMPRIDO">
      <formula>NOT(ISERROR(SEARCH(("CUMPRIDO"),(N169))))</formula>
    </cfRule>
    <cfRule type="containsText" dxfId="8071" priority="39" operator="containsText" text="CANCELADO">
      <formula>NOT(ISERROR(SEARCH(("CANCELADO"),(N237))))</formula>
    </cfRule>
  </conditionalFormatting>
  <conditionalFormatting sqref="N55:Q55">
    <cfRule type="containsText" dxfId="8070" priority="10635" operator="containsText" text="CUMPRIDO">
      <formula>NOT(ISERROR(SEARCH(("CUMPRIDO"),(N63))))</formula>
    </cfRule>
    <cfRule type="containsText" dxfId="8069" priority="10636" operator="containsText" text="PENDENTE">
      <formula>NOT(ISERROR(SEARCH(("PENDENTE"),(N63))))</formula>
    </cfRule>
  </conditionalFormatting>
  <conditionalFormatting sqref="N37:R37 N38:N39">
    <cfRule type="containsText" dxfId="8068" priority="1427" operator="containsText" text="PENDENTE">
      <formula>NOT(ISERROR(SEARCH(("PENDENTE"),(N163))))</formula>
    </cfRule>
    <cfRule type="containsText" dxfId="8067" priority="1426" operator="containsText" text="CUMPRIDO">
      <formula>NOT(ISERROR(SEARCH(("CUMPRIDO"),(N163))))</formula>
    </cfRule>
  </conditionalFormatting>
  <conditionalFormatting sqref="N63:R64 N68:N71 N70:R70 N72:R73 N76:R78 R74 N80:R80 N82:R82 O85:R88 R65 Q66:R66 R67 Q68:R69 Q71:R71 O81:R81">
    <cfRule type="containsText" dxfId="8066" priority="1452" operator="containsText" text="CANCELADO">
      <formula>NOT(ISERROR(SEARCH(("CANCELADO"),(N63))))</formula>
    </cfRule>
  </conditionalFormatting>
  <conditionalFormatting sqref="N63:R64">
    <cfRule type="containsText" dxfId="8065" priority="9985" operator="containsText" text="PENDENTE">
      <formula>NOT(ISERROR(SEARCH(("PENDENTE"),(N119))))</formula>
    </cfRule>
    <cfRule type="containsText" dxfId="8064" priority="9984" operator="containsText" text="CUMPRIDO">
      <formula>NOT(ISERROR(SEARCH(("CUMPRIDO"),(N119))))</formula>
    </cfRule>
  </conditionalFormatting>
  <conditionalFormatting sqref="N72:R72 N73">
    <cfRule type="containsText" dxfId="8063" priority="12345" operator="containsText" text="PENDENTE">
      <formula>NOT(ISERROR(SEARCH(("PENDENTE"),(N121))))</formula>
    </cfRule>
  </conditionalFormatting>
  <conditionalFormatting sqref="N73:R73">
    <cfRule type="containsText" dxfId="8062" priority="12197" operator="containsText" text="PENDENTE">
      <formula>NOT(ISERROR(SEARCH(("PENDENTE"),(N121))))</formula>
    </cfRule>
    <cfRule type="containsText" dxfId="8061" priority="12196" operator="containsText" text="CUMPRIDO">
      <formula>NOT(ISERROR(SEARCH(("CUMPRIDO"),(N121))))</formula>
    </cfRule>
  </conditionalFormatting>
  <conditionalFormatting sqref="N76:R76 N77:N78">
    <cfRule type="containsText" dxfId="8060" priority="11457" operator="containsText" text="PENDENTE">
      <formula>NOT(ISERROR(SEARCH(("PENDENTE"),(N121))))</formula>
    </cfRule>
  </conditionalFormatting>
  <conditionalFormatting sqref="N77:R78">
    <cfRule type="containsText" dxfId="8059" priority="11309" operator="containsText" text="PENDENTE">
      <formula>NOT(ISERROR(SEARCH(("PENDENTE"),(N121))))</formula>
    </cfRule>
    <cfRule type="containsText" dxfId="8058" priority="11308" operator="containsText" text="CUMPRIDO">
      <formula>NOT(ISERROR(SEARCH(("CUMPRIDO"),(N121))))</formula>
    </cfRule>
  </conditionalFormatting>
  <conditionalFormatting sqref="N79:R79">
    <cfRule type="containsText" dxfId="8057" priority="469" operator="containsText" text="PENDENTE">
      <formula>NOT(ISERROR(SEARCH(("PENDENTE"),(N138))))</formula>
    </cfRule>
    <cfRule type="containsText" dxfId="8056" priority="468" operator="containsText" text="CUMPRIDO">
      <formula>NOT(ISERROR(SEARCH(("CUMPRIDO"),(N138))))</formula>
    </cfRule>
  </conditionalFormatting>
  <conditionalFormatting sqref="N80:R80">
    <cfRule type="containsText" dxfId="8055" priority="9410" operator="containsText" text="PENDENTE">
      <formula>NOT(ISERROR(SEARCH(("PENDENTE"),(N121))))</formula>
    </cfRule>
    <cfRule type="containsText" dxfId="8054" priority="9409" operator="containsText" text="CUMPRIDO">
      <formula>NOT(ISERROR(SEARCH(("CUMPRIDO"),(N121))))</formula>
    </cfRule>
  </conditionalFormatting>
  <conditionalFormatting sqref="N4:T4">
    <cfRule type="containsText" dxfId="8053" priority="8469" operator="containsText" text="CUMPRIDO">
      <formula>NOT(ISERROR(SEARCH(("CUMPRIDO"),(N119))))</formula>
    </cfRule>
    <cfRule type="containsText" dxfId="8052" priority="8466" operator="containsText" text="CANCELADO">
      <formula>NOT(ISERROR(SEARCH(("CANCELADO"),(N119))))</formula>
    </cfRule>
    <cfRule type="containsText" dxfId="8051" priority="8483" operator="containsText" text="PENDENTE">
      <formula>NOT(ISERROR(SEARCH(("PENDENTE"),(N119))))</formula>
    </cfRule>
  </conditionalFormatting>
  <conditionalFormatting sqref="O22 S53:T54 T55 S56:T74 O96:T96 N113:T113 Q92:R92">
    <cfRule type="containsText" dxfId="8050" priority="1282" operator="containsText" text="CUMPRIDO">
      <formula>NOT(ISERROR(SEARCH(("CUMPRIDO"),(N22))))</formula>
    </cfRule>
  </conditionalFormatting>
  <conditionalFormatting sqref="O22 S53:T54 T55 S56:T74 Q92:R92 O96:T96 N108:T113 R104:T105 O106:T107">
    <cfRule type="containsText" dxfId="8049" priority="1283" operator="containsText" text="PENDENTE">
      <formula>NOT(ISERROR(SEARCH(("PENDENTE"),(N22))))</formula>
    </cfRule>
  </conditionalFormatting>
  <conditionalFormatting sqref="O5:P8 Q7:Q8 K126:Q1043">
    <cfRule type="containsText" dxfId="8048" priority="1446" operator="containsText" text="PENDENTE">
      <formula>NOT(ISERROR(SEARCH(("PENDENTE"),(K5))))</formula>
    </cfRule>
  </conditionalFormatting>
  <conditionalFormatting sqref="O5:P10 O12:P13">
    <cfRule type="containsText" dxfId="8047" priority="1188" operator="containsText" text="CANCELADO">
      <formula>NOT(ISERROR(SEARCH(("CANCELADO"),(O5))))</formula>
    </cfRule>
  </conditionalFormatting>
  <conditionalFormatting sqref="O9:P9 S93:T100">
    <cfRule type="containsText" dxfId="8046" priority="894" operator="containsText" text="PENDENTE">
      <formula>NOT(ISERROR(SEARCH(("PENDENTE"),(O9))))</formula>
    </cfRule>
  </conditionalFormatting>
  <conditionalFormatting sqref="O9:P9">
    <cfRule type="containsText" dxfId="8045" priority="893" operator="containsText" text="CUMPRIDO">
      <formula>NOT(ISERROR(SEARCH(("CUMPRIDO"),(O9))))</formula>
    </cfRule>
  </conditionalFormatting>
  <conditionalFormatting sqref="O9:P10">
    <cfRule type="containsText" dxfId="8044" priority="1187" operator="containsText" text="PENDENTE">
      <formula>NOT(ISERROR(SEARCH(("PENDENTE"),(O9))))</formula>
    </cfRule>
    <cfRule type="containsText" dxfId="8043" priority="1186" operator="containsText" text="CUMPRIDO">
      <formula>NOT(ISERROR(SEARCH(("CUMPRIDO"),(O9))))</formula>
    </cfRule>
  </conditionalFormatting>
  <conditionalFormatting sqref="O10:P12">
    <cfRule type="containsText" dxfId="8042" priority="989" operator="containsText" text="PENDENTE">
      <formula>NOT(ISERROR(SEARCH(("PENDENTE"),(O10))))</formula>
    </cfRule>
    <cfRule type="containsText" dxfId="8041" priority="988" operator="containsText" text="CUMPRIDO">
      <formula>NOT(ISERROR(SEARCH(("CUMPRIDO"),(O10))))</formula>
    </cfRule>
  </conditionalFormatting>
  <conditionalFormatting sqref="O11:P11">
    <cfRule type="containsText" dxfId="8040" priority="987" operator="containsText" text="CANCELADO">
      <formula>NOT(ISERROR(SEARCH(("CANCELADO"),(O11))))</formula>
    </cfRule>
  </conditionalFormatting>
  <conditionalFormatting sqref="O13:P13">
    <cfRule type="containsText" dxfId="8039" priority="935" operator="containsText" text="CUMPRIDO">
      <formula>NOT(ISERROR(SEARCH(("CUMPRIDO"),(O13))))</formula>
    </cfRule>
    <cfRule type="containsText" dxfId="8038" priority="936" operator="containsText" text="PENDENTE">
      <formula>NOT(ISERROR(SEARCH(("PENDENTE"),(O13))))</formula>
    </cfRule>
  </conditionalFormatting>
  <conditionalFormatting sqref="O13:P14">
    <cfRule type="containsText" dxfId="8037" priority="930" operator="containsText" text="CUMPRIDO">
      <formula>NOT(ISERROR(SEARCH(("CUMPRIDO"),(O13))))</formula>
    </cfRule>
    <cfRule type="containsText" dxfId="8036" priority="931" operator="containsText" text="PENDENTE">
      <formula>NOT(ISERROR(SEARCH(("PENDENTE"),(O13))))</formula>
    </cfRule>
  </conditionalFormatting>
  <conditionalFormatting sqref="O14:P14">
    <cfRule type="containsText" dxfId="8035" priority="932" operator="containsText" text="CANCELADO">
      <formula>NOT(ISERROR(SEARCH(("CANCELADO"),(O14))))</formula>
    </cfRule>
  </conditionalFormatting>
  <conditionalFormatting sqref="O14:P16">
    <cfRule type="containsText" dxfId="8034" priority="874" operator="containsText" text="PENDENTE">
      <formula>NOT(ISERROR(SEARCH(("PENDENTE"),(O14))))</formula>
    </cfRule>
  </conditionalFormatting>
  <conditionalFormatting sqref="O15:P17">
    <cfRule type="containsText" dxfId="8033" priority="917" operator="containsText" text="CANCELADO">
      <formula>NOT(ISERROR(SEARCH(("CANCELADO"),(O15))))</formula>
    </cfRule>
  </conditionalFormatting>
  <conditionalFormatting sqref="O16:P18">
    <cfRule type="containsText" dxfId="8032" priority="919" operator="containsText" text="PENDENTE">
      <formula>NOT(ISERROR(SEARCH(("PENDENTE"),(O16))))</formula>
    </cfRule>
    <cfRule type="containsText" dxfId="8031" priority="918" operator="containsText" text="CUMPRIDO">
      <formula>NOT(ISERROR(SEARCH(("CUMPRIDO"),(O16))))</formula>
    </cfRule>
  </conditionalFormatting>
  <conditionalFormatting sqref="O18:P21">
    <cfRule type="containsText" dxfId="8030" priority="938" operator="containsText" text="CANCELADO">
      <formula>NOT(ISERROR(SEARCH(("CANCELADO"),(O18))))</formula>
    </cfRule>
    <cfRule type="containsText" dxfId="8029" priority="940" operator="containsText" text="PENDENTE">
      <formula>NOT(ISERROR(SEARCH(("PENDENTE"),(O18))))</formula>
    </cfRule>
    <cfRule type="containsText" dxfId="8028" priority="939" operator="containsText" text="CUMPRIDO">
      <formula>NOT(ISERROR(SEARCH(("CUMPRIDO"),(O18))))</formula>
    </cfRule>
  </conditionalFormatting>
  <conditionalFormatting sqref="O23:P23">
    <cfRule type="containsText" dxfId="8027" priority="913" operator="containsText" text="CANCELADO">
      <formula>NOT(ISERROR(SEARCH(("CANCELADO"),(O23))))</formula>
    </cfRule>
  </conditionalFormatting>
  <conditionalFormatting sqref="O23:P26">
    <cfRule type="containsText" dxfId="8026" priority="903" operator="containsText" text="CUMPRIDO">
      <formula>NOT(ISERROR(SEARCH(("CUMPRIDO"),(O23))))</formula>
    </cfRule>
    <cfRule type="containsText" dxfId="8025" priority="904" operator="containsText" text="PENDENTE">
      <formula>NOT(ISERROR(SEARCH(("PENDENTE"),(O23))))</formula>
    </cfRule>
  </conditionalFormatting>
  <conditionalFormatting sqref="O24:P25">
    <cfRule type="containsText" dxfId="8024" priority="902" operator="containsText" text="CANCELADO">
      <formula>NOT(ISERROR(SEARCH(("CANCELADO"),(O24))))</formula>
    </cfRule>
  </conditionalFormatting>
  <conditionalFormatting sqref="O26:P27">
    <cfRule type="containsText" dxfId="8023" priority="1272" operator="containsText" text="CANCELADO">
      <formula>NOT(ISERROR(SEARCH(("CANCELADO"),(O26))))</formula>
    </cfRule>
  </conditionalFormatting>
  <conditionalFormatting sqref="O27:P29">
    <cfRule type="containsText" dxfId="8022" priority="756" operator="containsText" text="CUMPRIDO">
      <formula>NOT(ISERROR(SEARCH(("CUMPRIDO"),(O27))))</formula>
    </cfRule>
    <cfRule type="containsText" dxfId="8021" priority="757" operator="containsText" text="PENDENTE">
      <formula>NOT(ISERROR(SEARCH(("PENDENTE"),(O27))))</formula>
    </cfRule>
  </conditionalFormatting>
  <conditionalFormatting sqref="O28:P29">
    <cfRule type="containsText" dxfId="8020" priority="836" operator="containsText" text="CANCELADO">
      <formula>NOT(ISERROR(SEARCH(("CANCELADO"),(O28))))</formula>
    </cfRule>
  </conditionalFormatting>
  <conditionalFormatting sqref="O31:P31">
    <cfRule type="containsText" dxfId="8019" priority="839" operator="containsText" text="CANCELADO">
      <formula>NOT(ISERROR(SEARCH(("CANCELADO"),(O31))))</formula>
    </cfRule>
    <cfRule type="containsText" dxfId="8018" priority="841" operator="containsText" text="PENDENTE">
      <formula>NOT(ISERROR(SEARCH(("PENDENTE"),(O31))))</formula>
    </cfRule>
    <cfRule type="containsText" dxfId="8017" priority="840" operator="containsText" text="CUMPRIDO">
      <formula>NOT(ISERROR(SEARCH(("CUMPRIDO"),(O31))))</formula>
    </cfRule>
  </conditionalFormatting>
  <conditionalFormatting sqref="O32:P32">
    <cfRule type="containsText" dxfId="8016" priority="1268" operator="containsText" text="PENDENTE">
      <formula>NOT(ISERROR(SEARCH(("PENDENTE"),(O32))))</formula>
    </cfRule>
    <cfRule type="containsText" dxfId="8015" priority="1267" operator="containsText" text="CUMPRIDO">
      <formula>NOT(ISERROR(SEARCH(("CUMPRIDO"),(O32))))</formula>
    </cfRule>
  </conditionalFormatting>
  <conditionalFormatting sqref="O32:P33">
    <cfRule type="containsText" dxfId="8014" priority="878" operator="containsText" text="CANCELADO">
      <formula>NOT(ISERROR(SEARCH(("CANCELADO"),(O32))))</formula>
    </cfRule>
  </conditionalFormatting>
  <conditionalFormatting sqref="O33:P33">
    <cfRule type="containsText" dxfId="8013" priority="876" operator="containsText" text="CUMPRIDO">
      <formula>NOT(ISERROR(SEARCH(("CUMPRIDO"),(O33))))</formula>
    </cfRule>
    <cfRule type="containsText" dxfId="8012" priority="877" operator="containsText" text="PENDENTE">
      <formula>NOT(ISERROR(SEARCH(("PENDENTE"),(O33))))</formula>
    </cfRule>
  </conditionalFormatting>
  <conditionalFormatting sqref="O33:P35">
    <cfRule type="containsText" dxfId="8011" priority="849" operator="containsText" text="PENDENTE">
      <formula>NOT(ISERROR(SEARCH(("PENDENTE"),(O33))))</formula>
    </cfRule>
    <cfRule type="containsText" dxfId="8010" priority="848" operator="containsText" text="CUMPRIDO">
      <formula>NOT(ISERROR(SEARCH(("CUMPRIDO"),(O33))))</formula>
    </cfRule>
  </conditionalFormatting>
  <conditionalFormatting sqref="O34:P34">
    <cfRule type="containsText" dxfId="8009" priority="868" operator="containsText" text="CANCELADO">
      <formula>NOT(ISERROR(SEARCH(("CANCELADO"),(O160))))</formula>
    </cfRule>
  </conditionalFormatting>
  <conditionalFormatting sqref="O35:P35">
    <cfRule type="containsText" dxfId="8008" priority="847" operator="containsText" text="CANCELADO">
      <formula>NOT(ISERROR(SEARCH(("CANCELADO"),(O35))))</formula>
    </cfRule>
  </conditionalFormatting>
  <conditionalFormatting sqref="O35:P36">
    <cfRule type="containsText" dxfId="8007" priority="767" operator="containsText" text="CUMPRIDO">
      <formula>NOT(ISERROR(SEARCH(("CUMPRIDO"),(O35))))</formula>
    </cfRule>
    <cfRule type="containsText" dxfId="8006" priority="768" operator="containsText" text="PENDENTE">
      <formula>NOT(ISERROR(SEARCH(("PENDENTE"),(O35))))</formula>
    </cfRule>
  </conditionalFormatting>
  <conditionalFormatting sqref="O36:P36">
    <cfRule type="containsText" dxfId="8005" priority="766" operator="containsText" text="CANCELADO">
      <formula>NOT(ISERROR(SEARCH(("CANCELADO"),(O36))))</formula>
    </cfRule>
  </conditionalFormatting>
  <conditionalFormatting sqref="O38:P39">
    <cfRule type="containsText" dxfId="8004" priority="1332" operator="containsText" text="CUMPRIDO">
      <formula>NOT(ISERROR(SEARCH(("CUMPRIDO"),(O38))))</formula>
    </cfRule>
    <cfRule type="containsText" dxfId="8003" priority="1333" operator="containsText" text="PENDENTE">
      <formula>NOT(ISERROR(SEARCH(("PENDENTE"),(O38))))</formula>
    </cfRule>
  </conditionalFormatting>
  <conditionalFormatting sqref="O38:P40">
    <cfRule type="containsText" dxfId="8002" priority="1335" operator="containsText" text="CUMPRIDO">
      <formula>NOT(ISERROR(SEARCH(("CUMPRIDO"),(O38))))</formula>
    </cfRule>
    <cfRule type="containsText" dxfId="8001" priority="1334" operator="containsText" text="CANCELADO">
      <formula>NOT(ISERROR(SEARCH(("CANCELADO"),(O38))))</formula>
    </cfRule>
    <cfRule type="containsText" dxfId="8000" priority="1336" operator="containsText" text="PENDENTE">
      <formula>NOT(ISERROR(SEARCH(("PENDENTE"),(O38))))</formula>
    </cfRule>
  </conditionalFormatting>
  <conditionalFormatting sqref="O41:P41">
    <cfRule type="containsText" dxfId="7999" priority="808" operator="containsText" text="PENDENTE">
      <formula>NOT(ISERROR(SEARCH(("PENDENTE"),(O41))))</formula>
    </cfRule>
    <cfRule type="containsText" dxfId="7998" priority="807" operator="containsText" text="CUMPRIDO">
      <formula>NOT(ISERROR(SEARCH(("CUMPRIDO"),(O41))))</formula>
    </cfRule>
  </conditionalFormatting>
  <conditionalFormatting sqref="O41:P42">
    <cfRule type="containsText" dxfId="7997" priority="791" operator="containsText" text="CANCELADO">
      <formula>NOT(ISERROR(SEARCH(("CANCELADO"),(O41))))</formula>
    </cfRule>
  </conditionalFormatting>
  <conditionalFormatting sqref="O42:P42">
    <cfRule type="containsText" dxfId="7996" priority="790" operator="containsText" text="PENDENTE">
      <formula>NOT(ISERROR(SEARCH(("PENDENTE"),(O42))))</formula>
    </cfRule>
    <cfRule type="containsText" dxfId="7995" priority="789" operator="containsText" text="CUMPRIDO">
      <formula>NOT(ISERROR(SEARCH(("CUMPRIDO"),(O42))))</formula>
    </cfRule>
  </conditionalFormatting>
  <conditionalFormatting sqref="O42:P43">
    <cfRule type="containsText" dxfId="7994" priority="780" operator="containsText" text="PENDENTE">
      <formula>NOT(ISERROR(SEARCH(("PENDENTE"),(O42))))</formula>
    </cfRule>
    <cfRule type="containsText" dxfId="7993" priority="779" operator="containsText" text="CUMPRIDO">
      <formula>NOT(ISERROR(SEARCH(("CUMPRIDO"),(O42))))</formula>
    </cfRule>
  </conditionalFormatting>
  <conditionalFormatting sqref="O43:P43">
    <cfRule type="containsText" dxfId="7992" priority="781" operator="containsText" text="CANCELADO">
      <formula>NOT(ISERROR(SEARCH(("CANCELADO"),(O43))))</formula>
    </cfRule>
  </conditionalFormatting>
  <conditionalFormatting sqref="O43:P44">
    <cfRule type="containsText" dxfId="7991" priority="772" operator="containsText" text="PENDENTE">
      <formula>NOT(ISERROR(SEARCH(("PENDENTE"),(O43))))</formula>
    </cfRule>
    <cfRule type="containsText" dxfId="7990" priority="771" operator="containsText" text="CUMPRIDO">
      <formula>NOT(ISERROR(SEARCH(("CUMPRIDO"),(O43))))</formula>
    </cfRule>
  </conditionalFormatting>
  <conditionalFormatting sqref="O44:P44">
    <cfRule type="containsText" dxfId="7989" priority="769" operator="containsText" text="CUMPRIDO">
      <formula>NOT(ISERROR(SEARCH(("CUMPRIDO"),(O44))))</formula>
    </cfRule>
    <cfRule type="containsText" dxfId="7988" priority="773" operator="containsText" text="CANCELADO">
      <formula>NOT(ISERROR(SEARCH(("CANCELADO"),(O44))))</formula>
    </cfRule>
    <cfRule type="containsText" dxfId="7987" priority="770" operator="containsText" text="PENDENTE">
      <formula>NOT(ISERROR(SEARCH(("PENDENTE"),(O44))))</formula>
    </cfRule>
  </conditionalFormatting>
  <conditionalFormatting sqref="O46:P46">
    <cfRule type="containsText" dxfId="7986" priority="603" operator="containsText" text="CUMPRIDO">
      <formula>NOT(ISERROR(SEARCH(("CUMPRIDO"),(O46))))</formula>
    </cfRule>
    <cfRule type="containsText" dxfId="7985" priority="604" operator="containsText" text="PENDENTE">
      <formula>NOT(ISERROR(SEARCH(("PENDENTE"),(O46))))</formula>
    </cfRule>
  </conditionalFormatting>
  <conditionalFormatting sqref="O46:P47">
    <cfRule type="containsText" dxfId="7984" priority="605" operator="containsText" text="CANCELADO">
      <formula>NOT(ISERROR(SEARCH(("CANCELADO"),(O46))))</formula>
    </cfRule>
    <cfRule type="containsText" dxfId="7983" priority="607" operator="containsText" text="PENDENTE">
      <formula>NOT(ISERROR(SEARCH(("PENDENTE"),(O46))))</formula>
    </cfRule>
    <cfRule type="containsText" dxfId="7982" priority="606" operator="containsText" text="CUMPRIDO">
      <formula>NOT(ISERROR(SEARCH(("CUMPRIDO"),(O46))))</formula>
    </cfRule>
  </conditionalFormatting>
  <conditionalFormatting sqref="O47:P47">
    <cfRule type="containsText" dxfId="7981" priority="1238" operator="containsText" text="PENDENTE">
      <formula>NOT(ISERROR(SEARCH(("PENDENTE"),(O47))))</formula>
    </cfRule>
    <cfRule type="containsText" dxfId="7980" priority="1237" operator="containsText" text="CUMPRIDO">
      <formula>NOT(ISERROR(SEARCH(("CUMPRIDO"),(O47))))</formula>
    </cfRule>
  </conditionalFormatting>
  <conditionalFormatting sqref="O50:P50">
    <cfRule type="containsText" dxfId="7979" priority="744" operator="containsText" text="CUMPRIDO">
      <formula>NOT(ISERROR(SEARCH(("CUMPRIDO"),(O50))))</formula>
    </cfRule>
    <cfRule type="containsText" dxfId="7978" priority="745" operator="containsText" text="PENDENTE">
      <formula>NOT(ISERROR(SEARCH(("PENDENTE"),(O50))))</formula>
    </cfRule>
  </conditionalFormatting>
  <conditionalFormatting sqref="O50:P51">
    <cfRule type="containsText" dxfId="7977" priority="1217" operator="containsText" text="CUMPRIDO">
      <formula>NOT(ISERROR(SEARCH(("CUMPRIDO"),(O50))))</formula>
    </cfRule>
    <cfRule type="containsText" dxfId="7976" priority="746" operator="containsText" text="CANCELADO">
      <formula>NOT(ISERROR(SEARCH(("CANCELADO"),(O50))))</formula>
    </cfRule>
    <cfRule type="containsText" dxfId="7975" priority="1218" operator="containsText" text="PENDENTE">
      <formula>NOT(ISERROR(SEARCH(("PENDENTE"),(O50))))</formula>
    </cfRule>
  </conditionalFormatting>
  <conditionalFormatting sqref="O52:P52">
    <cfRule type="containsText" dxfId="7974" priority="698" operator="containsText" text="PENDENTE">
      <formula>NOT(ISERROR(SEARCH(("PENDENTE"),(O52))))</formula>
    </cfRule>
    <cfRule type="containsText" dxfId="7973" priority="697" operator="containsText" text="CUMPRIDO">
      <formula>NOT(ISERROR(SEARCH(("CUMPRIDO"),(O52))))</formula>
    </cfRule>
  </conditionalFormatting>
  <conditionalFormatting sqref="O52:P53">
    <cfRule type="containsText" dxfId="7972" priority="701" operator="containsText" text="PENDENTE">
      <formula>NOT(ISERROR(SEARCH(("PENDENTE"),(O52))))</formula>
    </cfRule>
    <cfRule type="containsText" dxfId="7971" priority="700" operator="containsText" text="CUMPRIDO">
      <formula>NOT(ISERROR(SEARCH(("CUMPRIDO"),(O52))))</formula>
    </cfRule>
    <cfRule type="containsText" dxfId="7970" priority="699" operator="containsText" text="CANCELADO">
      <formula>NOT(ISERROR(SEARCH(("CANCELADO"),(O52))))</formula>
    </cfRule>
  </conditionalFormatting>
  <conditionalFormatting sqref="O56:P56">
    <cfRule type="containsText" dxfId="7969" priority="683" operator="containsText" text="CUMPRIDO">
      <formula>NOT(ISERROR(SEARCH(("CUMPRIDO"),(O56))))</formula>
    </cfRule>
    <cfRule type="containsText" dxfId="7968" priority="684" operator="containsText" text="PENDENTE">
      <formula>NOT(ISERROR(SEARCH(("PENDENTE"),(O56))))</formula>
    </cfRule>
  </conditionalFormatting>
  <conditionalFormatting sqref="O56:P58">
    <cfRule type="containsText" dxfId="7967" priority="685" operator="containsText" text="CANCELADO">
      <formula>NOT(ISERROR(SEARCH(("CANCELADO"),(O56))))</formula>
    </cfRule>
  </conditionalFormatting>
  <conditionalFormatting sqref="O57:P58">
    <cfRule type="containsText" dxfId="7966" priority="688" operator="containsText" text="PENDENTE">
      <formula>NOT(ISERROR(SEARCH(("PENDENTE"),(O57))))</formula>
    </cfRule>
    <cfRule type="containsText" dxfId="7965" priority="687" operator="containsText" text="CUMPRIDO">
      <formula>NOT(ISERROR(SEARCH(("CUMPRIDO"),(O57))))</formula>
    </cfRule>
  </conditionalFormatting>
  <conditionalFormatting sqref="O60:P62">
    <cfRule type="containsText" dxfId="7964" priority="673" operator="containsText" text="CANCELADO">
      <formula>NOT(ISERROR(SEARCH(("CANCELADO"),(O60))))</formula>
    </cfRule>
    <cfRule type="containsText" dxfId="7963" priority="674" operator="containsText" text="CUMPRIDO">
      <formula>NOT(ISERROR(SEARCH(("CUMPRIDO"),(O60))))</formula>
    </cfRule>
    <cfRule type="containsText" dxfId="7962" priority="675" operator="containsText" text="PENDENTE">
      <formula>NOT(ISERROR(SEARCH(("PENDENTE"),(O60))))</formula>
    </cfRule>
  </conditionalFormatting>
  <conditionalFormatting sqref="O64:P64 O93:R95 Q97:R97 O98:R98 R99 O100:R100 N101:O101 Q101:R101">
    <cfRule type="containsText" dxfId="7961" priority="1455" operator="containsText" text="PENDENTE">
      <formula>NOT(ISERROR(SEARCH(("PENDENTE"),(N64))))</formula>
    </cfRule>
    <cfRule type="containsText" dxfId="7960" priority="1454" operator="containsText" text="CUMPRIDO">
      <formula>NOT(ISERROR(SEARCH(("CUMPRIDO"),(N64))))</formula>
    </cfRule>
  </conditionalFormatting>
  <conditionalFormatting sqref="O64:P64">
    <cfRule type="containsText" dxfId="7959" priority="708" operator="containsText" text="CANCELADO">
      <formula>NOT(ISERROR(SEARCH(("CANCELADO"),(O64))))</formula>
    </cfRule>
  </conditionalFormatting>
  <conditionalFormatting sqref="O64:P67">
    <cfRule type="containsText" dxfId="7958" priority="616" operator="containsText" text="CUMPRIDO">
      <formula>NOT(ISERROR(SEARCH(("CUMPRIDO"),(O64))))</formula>
    </cfRule>
    <cfRule type="containsText" dxfId="7957" priority="617" operator="containsText" text="PENDENTE">
      <formula>NOT(ISERROR(SEARCH(("PENDENTE"),(O64))))</formula>
    </cfRule>
  </conditionalFormatting>
  <conditionalFormatting sqref="O65:P68">
    <cfRule type="containsText" dxfId="7956" priority="565" operator="containsText" text="CANCELADO">
      <formula>NOT(ISERROR(SEARCH(("CANCELADO"),(O65))))</formula>
    </cfRule>
  </conditionalFormatting>
  <conditionalFormatting sqref="O68:P68">
    <cfRule type="containsText" dxfId="7955" priority="563" operator="containsText" text="CUMPRIDO">
      <formula>NOT(ISERROR(SEARCH(("CUMPRIDO"),(O68))))</formula>
    </cfRule>
    <cfRule type="containsText" dxfId="7954" priority="564" operator="containsText" text="PENDENTE">
      <formula>NOT(ISERROR(SEARCH(("PENDENTE"),(O68))))</formula>
    </cfRule>
  </conditionalFormatting>
  <conditionalFormatting sqref="O68:P69">
    <cfRule type="containsText" dxfId="7953" priority="560" operator="containsText" text="PENDENTE">
      <formula>NOT(ISERROR(SEARCH(("PENDENTE"),(O68))))</formula>
    </cfRule>
    <cfRule type="containsText" dxfId="7952" priority="559" operator="containsText" text="CUMPRIDO">
      <formula>NOT(ISERROR(SEARCH(("CUMPRIDO"),(O68))))</formula>
    </cfRule>
  </conditionalFormatting>
  <conditionalFormatting sqref="O69:P69">
    <cfRule type="containsText" dxfId="7951" priority="558" operator="containsText" text="CANCELADO">
      <formula>NOT(ISERROR(SEARCH(("CANCELADO"),(O69))))</formula>
    </cfRule>
  </conditionalFormatting>
  <conditionalFormatting sqref="O71:P71">
    <cfRule type="containsText" dxfId="7950" priority="557" operator="containsText" text="PENDENTE">
      <formula>NOT(ISERROR(SEARCH(("PENDENTE"),(O71))))</formula>
    </cfRule>
    <cfRule type="containsText" dxfId="7949" priority="556" operator="containsText" text="CUMPRIDO">
      <formula>NOT(ISERROR(SEARCH(("CUMPRIDO"),(O71))))</formula>
    </cfRule>
    <cfRule type="containsText" dxfId="7948" priority="555" operator="containsText" text="CANCELADO">
      <formula>NOT(ISERROR(SEARCH(("CANCELADO"),(O71))))</formula>
    </cfRule>
  </conditionalFormatting>
  <conditionalFormatting sqref="O83:P83">
    <cfRule type="containsText" dxfId="7947" priority="387" operator="containsText" text="PENDENTE">
      <formula>NOT(ISERROR(SEARCH(("PENDENTE"),(O122))))</formula>
    </cfRule>
    <cfRule type="containsText" dxfId="7946" priority="355" operator="containsText" text="CANCELADO">
      <formula>NOT(ISERROR(SEARCH(("CANCELADO"),(O83))))</formula>
    </cfRule>
    <cfRule type="containsText" dxfId="7945" priority="386" operator="containsText" text="CUMPRIDO">
      <formula>NOT(ISERROR(SEARCH(("CUMPRIDO"),(O122))))</formula>
    </cfRule>
  </conditionalFormatting>
  <conditionalFormatting sqref="O87:P87">
    <cfRule type="containsText" dxfId="7944" priority="109" operator="containsText" text="CUMPRIDO">
      <formula>NOT(ISERROR(SEARCH(("CUMPRIDO"),(O126))))</formula>
    </cfRule>
    <cfRule type="containsText" dxfId="7943" priority="238" operator="containsText" text="CUMPRIDO">
      <formula>NOT(ISERROR(SEARCH(("CUMPRIDO"),(O123))))</formula>
    </cfRule>
    <cfRule type="containsText" dxfId="7942" priority="239" operator="containsText" text="PENDENTE">
      <formula>NOT(ISERROR(SEARCH(("PENDENTE"),(O123))))</formula>
    </cfRule>
    <cfRule type="containsText" dxfId="7941" priority="110" operator="containsText" text="PENDENTE">
      <formula>NOT(ISERROR(SEARCH(("PENDENTE"),(O126))))</formula>
    </cfRule>
  </conditionalFormatting>
  <conditionalFormatting sqref="O89:P90">
    <cfRule type="containsText" dxfId="7940" priority="199" operator="containsText" text="CANCELADO">
      <formula>NOT(ISERROR(SEARCH(("CANCELADO"),(O89))))</formula>
    </cfRule>
    <cfRule type="containsText" dxfId="7939" priority="200" operator="containsText" text="CUMPRIDO">
      <formula>NOT(ISERROR(SEARCH(("CUMPRIDO"),(O89))))</formula>
    </cfRule>
    <cfRule type="containsText" dxfId="7938" priority="201" operator="containsText" text="PENDENTE">
      <formula>NOT(ISERROR(SEARCH(("PENDENTE"),(O89))))</formula>
    </cfRule>
  </conditionalFormatting>
  <conditionalFormatting sqref="O92:P92">
    <cfRule type="containsText" dxfId="7937" priority="157" operator="containsText" text="PENDENTE">
      <formula>NOT(ISERROR(SEARCH(("PENDENTE"),(O92))))</formula>
    </cfRule>
    <cfRule type="containsText" dxfId="7936" priority="156" operator="containsText" text="CUMPRIDO">
      <formula>NOT(ISERROR(SEARCH(("CUMPRIDO"),(O92))))</formula>
    </cfRule>
    <cfRule type="containsText" dxfId="7935" priority="150" operator="containsText" text="CANCELADO">
      <formula>NOT(ISERROR(SEARCH(("CANCELADO"),(O92))))</formula>
    </cfRule>
  </conditionalFormatting>
  <conditionalFormatting sqref="O97:P97">
    <cfRule type="containsText" dxfId="7934" priority="113" operator="containsText" text="PENDENTE">
      <formula>NOT(ISERROR(SEARCH(("PENDENTE"),(O140))))</formula>
    </cfRule>
    <cfRule type="containsText" dxfId="7933" priority="112" operator="containsText" text="CUMPRIDO">
      <formula>NOT(ISERROR(SEARCH(("CUMPRIDO"),(O140))))</formula>
    </cfRule>
    <cfRule type="containsText" dxfId="7932" priority="111" operator="containsText" text="CANCELADO">
      <formula>NOT(ISERROR(SEARCH(("CANCELADO"),(O97))))</formula>
    </cfRule>
  </conditionalFormatting>
  <conditionalFormatting sqref="O105:P105">
    <cfRule type="containsText" dxfId="7931" priority="16" operator="containsText" text="CANCELADO">
      <formula>NOT(ISERROR(SEARCH(("CANCELADO"),(O105))))</formula>
    </cfRule>
    <cfRule type="containsText" dxfId="7930" priority="18" operator="containsText" text="PENDENTE">
      <formula>NOT(ISERROR(SEARCH(("PENDENTE"),(O138))))</formula>
    </cfRule>
    <cfRule type="containsText" dxfId="7929" priority="17" operator="containsText" text="CUMPRIDO">
      <formula>NOT(ISERROR(SEARCH(("CUMPRIDO"),(O138))))</formula>
    </cfRule>
  </conditionalFormatting>
  <conditionalFormatting sqref="O48:Q48">
    <cfRule type="containsText" dxfId="7928" priority="9202" operator="containsText" text="PENDENTE">
      <formula>NOT(ISERROR(SEARCH(("PENDENTE"),(#REF!))))</formula>
    </cfRule>
    <cfRule type="containsText" dxfId="7927" priority="9172" operator="containsText" text="CUMPRIDO">
      <formula>NOT(ISERROR(SEARCH(("CUMPRIDO"),(#REF!))))</formula>
    </cfRule>
  </conditionalFormatting>
  <conditionalFormatting sqref="O74:Q75 O84">
    <cfRule type="containsText" dxfId="7926" priority="339" operator="containsText" text="CANCELADO">
      <formula>NOT(ISERROR(SEARCH(("CANCELADO"),(O74))))</formula>
    </cfRule>
    <cfRule type="containsText" dxfId="7925" priority="340" operator="containsText" text="CUMPRIDO">
      <formula>NOT(ISERROR(SEARCH(("CUMPRIDO"),(O74))))</formula>
    </cfRule>
    <cfRule type="containsText" dxfId="7924" priority="341" operator="containsText" text="PENDENTE">
      <formula>NOT(ISERROR(SEARCH(("PENDENTE"),(O74))))</formula>
    </cfRule>
  </conditionalFormatting>
  <conditionalFormatting sqref="O99:Q99">
    <cfRule type="containsText" dxfId="7923" priority="98" operator="containsText" text="CUMPRIDO">
      <formula>NOT(ISERROR(SEARCH(("CUMPRIDO"),(O139))))</formula>
    </cfRule>
    <cfRule type="containsText" dxfId="7922" priority="97" operator="containsText" text="CANCELADO">
      <formula>NOT(ISERROR(SEARCH(("CANCELADO"),(O99))))</formula>
    </cfRule>
    <cfRule type="containsText" dxfId="7921" priority="99" operator="containsText" text="PENDENTE">
      <formula>NOT(ISERROR(SEARCH(("PENDENTE"),(O139))))</formula>
    </cfRule>
  </conditionalFormatting>
  <conditionalFormatting sqref="O104:Q104 Q105">
    <cfRule type="containsText" dxfId="7920" priority="31" operator="containsText" text="PENDENTE">
      <formula>NOT(ISERROR(SEARCH(("PENDENTE"),(O104))))</formula>
    </cfRule>
  </conditionalFormatting>
  <conditionalFormatting sqref="O49:R49">
    <cfRule type="containsText" dxfId="7919" priority="10363" operator="containsText" text="CUMPRIDO">
      <formula>NOT(ISERROR(SEARCH(("CUMPRIDO"),(O54))))</formula>
    </cfRule>
    <cfRule type="containsText" dxfId="7918" priority="10369" operator="containsText" text="PENDENTE">
      <formula>NOT(ISERROR(SEARCH(("PENDENTE"),(O54))))</formula>
    </cfRule>
  </conditionalFormatting>
  <conditionalFormatting sqref="O79:R79">
    <cfRule type="containsText" dxfId="7917" priority="480" operator="containsText" text="CANCELADO">
      <formula>NOT(ISERROR(SEARCH(("CANCELADO"),(O79))))</formula>
    </cfRule>
  </conditionalFormatting>
  <conditionalFormatting sqref="O81:R81 N82:R82 Q83:R83">
    <cfRule type="containsText" dxfId="7916" priority="14630" operator="containsText" text="PENDENTE">
      <formula>NOT(ISERROR(SEARCH(("PENDENTE"),(N120))))</formula>
    </cfRule>
    <cfRule type="containsText" dxfId="7915" priority="14629" operator="containsText" text="CUMPRIDO">
      <formula>NOT(ISERROR(SEARCH(("CUMPRIDO"),(N120))))</formula>
    </cfRule>
  </conditionalFormatting>
  <conditionalFormatting sqref="O85:R85">
    <cfRule type="containsText" dxfId="7914" priority="14085" operator="containsText" text="CUMPRIDO">
      <formula>NOT(ISERROR(SEARCH(("CUMPRIDO"),(O121))))</formula>
    </cfRule>
    <cfRule type="containsText" dxfId="7913" priority="14086" operator="containsText" text="PENDENTE">
      <formula>NOT(ISERROR(SEARCH(("PENDENTE"),(O121))))</formula>
    </cfRule>
  </conditionalFormatting>
  <conditionalFormatting sqref="O86:R86">
    <cfRule type="containsText" dxfId="7912" priority="13949" operator="containsText" text="CUMPRIDO">
      <formula>NOT(ISERROR(SEARCH(("CUMPRIDO"),(O121))))</formula>
    </cfRule>
    <cfRule type="containsText" dxfId="7911" priority="13950" operator="containsText" text="PENDENTE">
      <formula>NOT(ISERROR(SEARCH(("PENDENTE"),(O121))))</formula>
    </cfRule>
  </conditionalFormatting>
  <conditionalFormatting sqref="O87:R87">
    <cfRule type="containsText" dxfId="7910" priority="13813" operator="containsText" text="CUMPRIDO">
      <formula>NOT(ISERROR(SEARCH(("CUMPRIDO"),(O121))))</formula>
    </cfRule>
    <cfRule type="containsText" dxfId="7909" priority="13814" operator="containsText" text="PENDENTE">
      <formula>NOT(ISERROR(SEARCH(("PENDENTE"),(O121))))</formula>
    </cfRule>
  </conditionalFormatting>
  <conditionalFormatting sqref="O88:R88">
    <cfRule type="containsText" dxfId="7908" priority="13678" operator="containsText" text="PENDENTE">
      <formula>NOT(ISERROR(SEARCH(("PENDENTE"),(O121))))</formula>
    </cfRule>
    <cfRule type="containsText" dxfId="7907" priority="13677" operator="containsText" text="CUMPRIDO">
      <formula>NOT(ISERROR(SEARCH(("CUMPRIDO"),(O121))))</formula>
    </cfRule>
  </conditionalFormatting>
  <conditionalFormatting sqref="P22">
    <cfRule type="containsText" dxfId="7906" priority="1284" operator="containsText" text="CANCELADO">
      <formula>NOT(ISERROR(SEARCH(("CANCELADO"),(P22))))</formula>
    </cfRule>
    <cfRule type="containsText" dxfId="7905" priority="1286" operator="containsText" text="PENDENTE">
      <formula>NOT(ISERROR(SEARCH(("PENDENTE"),(P22))))</formula>
    </cfRule>
    <cfRule type="containsText" dxfId="7904" priority="1285" operator="containsText" text="CUMPRIDO">
      <formula>NOT(ISERROR(SEARCH(("CUMPRIDO"),(P22))))</formula>
    </cfRule>
  </conditionalFormatting>
  <conditionalFormatting sqref="P30">
    <cfRule type="containsText" dxfId="7903" priority="1353" operator="containsText" text="PENDENTE">
      <formula>NOT(ISERROR(SEARCH(("PENDENTE"),(P30))))</formula>
    </cfRule>
    <cfRule type="containsText" dxfId="7902" priority="1352" operator="containsText" text="CUMPRIDO">
      <formula>NOT(ISERROR(SEARCH(("CUMPRIDO"),(P30))))</formula>
    </cfRule>
  </conditionalFormatting>
  <conditionalFormatting sqref="P45">
    <cfRule type="containsText" dxfId="7901" priority="1355" operator="containsText" text="CUMPRIDO">
      <formula>NOT(ISERROR(SEARCH(("CUMPRIDO"),(P45))))</formula>
    </cfRule>
    <cfRule type="containsText" dxfId="7900" priority="1356" operator="containsText" text="PENDENTE">
      <formula>NOT(ISERROR(SEARCH(("PENDENTE"),(P45))))</formula>
    </cfRule>
    <cfRule type="containsText" dxfId="7899" priority="1354" operator="containsText" text="CANCELADO">
      <formula>NOT(ISERROR(SEARCH(("CANCELADO"),(P45))))</formula>
    </cfRule>
  </conditionalFormatting>
  <conditionalFormatting sqref="P84">
    <cfRule type="containsText" dxfId="7898" priority="342" operator="containsText" text="CANCELADO">
      <formula>NOT(ISERROR(SEARCH(("CANCELADO"),(P84))))</formula>
    </cfRule>
    <cfRule type="containsText" dxfId="7897" priority="344" operator="containsText" text="PENDENTE">
      <formula>NOT(ISERROR(SEARCH(("PENDENTE"),(P84))))</formula>
    </cfRule>
    <cfRule type="containsText" dxfId="7896" priority="343" operator="containsText" text="CUMPRIDO">
      <formula>NOT(ISERROR(SEARCH(("CUMPRIDO"),(P84))))</formula>
    </cfRule>
  </conditionalFormatting>
  <conditionalFormatting sqref="P101">
    <cfRule type="containsText" dxfId="7895" priority="49" operator="containsText" text="CANCELADO">
      <formula>NOT(ISERROR(SEARCH(("CANCELADO"),(P101))))</formula>
    </cfRule>
    <cfRule type="containsText" dxfId="7894" priority="50" operator="containsText" text="CUMPRIDO">
      <formula>NOT(ISERROR(SEARCH(("CUMPRIDO"),(P150))))</formula>
    </cfRule>
    <cfRule type="containsText" dxfId="7893" priority="51" operator="containsText" text="PENDENTE">
      <formula>NOT(ISERROR(SEARCH(("PENDENTE"),(P150))))</formula>
    </cfRule>
  </conditionalFormatting>
  <conditionalFormatting sqref="P126:P1043">
    <cfRule type="containsText" dxfId="7892" priority="1533" operator="containsText" text="SIM">
      <formula>NOT(ISERROR(SEARCH(("SIM"),(P126))))</formula>
    </cfRule>
    <cfRule type="containsText" dxfId="7891" priority="1534" operator="containsText" text="NÃO">
      <formula>NOT(ISERROR(SEARCH(("NÃO"),(P126))))</formula>
    </cfRule>
  </conditionalFormatting>
  <conditionalFormatting sqref="Q1 S53:S54 S56:S74 S76 Q114:Q125 S81:S113">
    <cfRule type="containsText" dxfId="7890" priority="1591" operator="containsText" text="SIM">
      <formula>NOT(ISERROR(SEARCH(("SIM"),(Q1))))</formula>
    </cfRule>
  </conditionalFormatting>
  <conditionalFormatting sqref="Q6">
    <cfRule type="containsText" dxfId="7889" priority="1207" operator="containsText" text="PENDENTE">
      <formula>NOT(ISERROR(SEARCH(("PENDENTE"),(Q13))))</formula>
    </cfRule>
    <cfRule type="containsText" dxfId="7888" priority="1206" operator="containsText" text="CUMPRIDO">
      <formula>NOT(ISERROR(SEARCH(("CUMPRIDO"),(Q13))))</formula>
    </cfRule>
  </conditionalFormatting>
  <conditionalFormatting sqref="Q6:Q8 K126:Q129">
    <cfRule type="containsText" dxfId="7887" priority="1444" operator="containsText" text="CANCELADO">
      <formula>NOT(ISERROR(SEARCH(("CANCELADO"),(K6))))</formula>
    </cfRule>
  </conditionalFormatting>
  <conditionalFormatting sqref="Q7:Q8 K126:Q1043 O5:P8">
    <cfRule type="containsText" dxfId="7886" priority="1445" operator="containsText" text="CUMPRIDO">
      <formula>NOT(ISERROR(SEARCH(("CUMPRIDO"),(K5))))</formula>
    </cfRule>
  </conditionalFormatting>
  <conditionalFormatting sqref="Q13:Q14">
    <cfRule type="containsText" dxfId="7885" priority="1358" operator="containsText" text="CUMPRIDO">
      <formula>NOT(ISERROR(SEARCH(("CUMPRIDO"),(Q13))))</formula>
    </cfRule>
    <cfRule type="containsText" dxfId="7884" priority="1357" operator="containsText" text="CANCELADO">
      <formula>NOT(ISERROR(SEARCH(("CANCELADO"),(Q13))))</formula>
    </cfRule>
    <cfRule type="containsText" dxfId="7883" priority="1359" operator="containsText" text="PENDENTE">
      <formula>NOT(ISERROR(SEARCH(("PENDENTE"),(Q13))))</formula>
    </cfRule>
  </conditionalFormatting>
  <conditionalFormatting sqref="Q20">
    <cfRule type="containsText" dxfId="7882" priority="941" operator="containsText" text="CUMPRIDO">
      <formula>NOT(ISERROR(SEARCH(("CUMPRIDO"),(Q182))))</formula>
    </cfRule>
    <cfRule type="containsText" dxfId="7881" priority="943" operator="containsText" text="CANCELADO">
      <formula>NOT(ISERROR(SEARCH(("CANCELADO"),(Q182))))</formula>
    </cfRule>
    <cfRule type="containsText" dxfId="7880" priority="942" operator="containsText" text="PENDENTE">
      <formula>NOT(ISERROR(SEARCH(("PENDENTE"),(Q182))))</formula>
    </cfRule>
  </conditionalFormatting>
  <conditionalFormatting sqref="Q22">
    <cfRule type="containsText" dxfId="7879" priority="1280" operator="containsText" text="PENDENTE">
      <formula>NOT(ISERROR(SEARCH(("PENDENTE"),(Q22))))</formula>
    </cfRule>
    <cfRule type="containsText" dxfId="7878" priority="1279" operator="containsText" text="CUMPRIDO">
      <formula>NOT(ISERROR(SEARCH(("CUMPRIDO"),(Q22))))</formula>
    </cfRule>
    <cfRule type="containsText" dxfId="7877" priority="1278" operator="containsText" text="CANCELADO">
      <formula>NOT(ISERROR(SEARCH(("CANCELADO"),(Q22))))</formula>
    </cfRule>
  </conditionalFormatting>
  <conditionalFormatting sqref="Q27">
    <cfRule type="containsText" dxfId="7876" priority="10296" operator="containsText" text="CUMPRIDO">
      <formula>NOT(ISERROR(SEARCH(("CUMPRIDO"),(Q64))))</formula>
    </cfRule>
  </conditionalFormatting>
  <conditionalFormatting sqref="Q36">
    <cfRule type="containsText" dxfId="7875" priority="10371" operator="containsText" text="CANCELADO">
      <formula>NOT(ISERROR(SEARCH(("CANCELADO"),(Q42))))</formula>
    </cfRule>
    <cfRule type="containsText" dxfId="7874" priority="10372" operator="containsText" text="PENDENTE">
      <formula>NOT(ISERROR(SEARCH(("PENDENTE"),(Q42))))</formula>
    </cfRule>
    <cfRule type="containsText" dxfId="7873" priority="10370" operator="containsText" text="CUMPRIDO">
      <formula>NOT(ISERROR(SEARCH(("CUMPRIDO"),(Q58))))</formula>
    </cfRule>
  </conditionalFormatting>
  <conditionalFormatting sqref="Q40 R40:R41 R45 R47 O48:Q48 O49:R49 Q51 R51:R52 Q53:R53 Q56:R56 O59:R59 Q60:R62">
    <cfRule type="containsText" dxfId="7872" priority="1302" operator="containsText" text="CANCELADO">
      <formula>NOT(ISERROR(SEARCH(("CANCELADO"),(O40))))</formula>
    </cfRule>
  </conditionalFormatting>
  <conditionalFormatting sqref="Q40">
    <cfRule type="containsText" dxfId="7871" priority="1361" operator="containsText" text="PENDENTE">
      <formula>NOT(ISERROR(SEARCH(("PENDENTE"),(Q40))))</formula>
    </cfRule>
    <cfRule type="containsText" dxfId="7870" priority="1360" operator="containsText" text="CUMPRIDO">
      <formula>NOT(ISERROR(SEARCH(("CUMPRIDO"),(Q40))))</formula>
    </cfRule>
  </conditionalFormatting>
  <conditionalFormatting sqref="Q41">
    <cfRule type="containsText" dxfId="7869" priority="811" operator="containsText" text="CANCELADO">
      <formula>NOT(ISERROR(SEARCH(("CANCELADO"),(Q204))))</formula>
    </cfRule>
    <cfRule type="containsText" dxfId="7868" priority="810" operator="containsText" text="PENDENTE">
      <formula>NOT(ISERROR(SEARCH(("PENDENTE"),(Q204))))</formula>
    </cfRule>
    <cfRule type="containsText" dxfId="7867" priority="809" operator="containsText" text="CUMPRIDO">
      <formula>NOT(ISERROR(SEARCH(("CUMPRIDO"),(Q204))))</formula>
    </cfRule>
  </conditionalFormatting>
  <conditionalFormatting sqref="Q42 Q43:R44">
    <cfRule type="containsText" dxfId="7866" priority="774" operator="containsText" text="CANCELADO">
      <formula>NOT(ISERROR(SEARCH(("CANCELADO"),(Q162))))</formula>
    </cfRule>
  </conditionalFormatting>
  <conditionalFormatting sqref="Q42">
    <cfRule type="containsText" dxfId="7865" priority="796" operator="containsText" text="PENDENTE">
      <formula>NOT(ISERROR(SEARCH(("PENDENTE"),(Q162))))</formula>
    </cfRule>
    <cfRule type="containsText" dxfId="7864" priority="795" operator="containsText" text="CUMPRIDO">
      <formula>NOT(ISERROR(SEARCH(("CUMPRIDO"),(Q162))))</formula>
    </cfRule>
  </conditionalFormatting>
  <conditionalFormatting sqref="Q45 Q47">
    <cfRule type="containsText" dxfId="7863" priority="1363" operator="containsText" text="CUMPRIDO">
      <formula>NOT(ISERROR(SEARCH(("CUMPRIDO"),(Q45))))</formula>
    </cfRule>
    <cfRule type="containsText" dxfId="7862" priority="1362" operator="containsText" text="CANCELADO">
      <formula>NOT(ISERROR(SEARCH(("CANCELADO"),(Q45))))</formula>
    </cfRule>
    <cfRule type="containsText" dxfId="7861" priority="1364" operator="containsText" text="PENDENTE">
      <formula>NOT(ISERROR(SEARCH(("PENDENTE"),(Q45))))</formula>
    </cfRule>
  </conditionalFormatting>
  <conditionalFormatting sqref="Q51 R51:R52 N53 Q53:R53">
    <cfRule type="containsText" dxfId="7860" priority="9203" operator="containsText" text="PENDENTE">
      <formula>NOT(ISERROR(SEARCH(("PENDENTE"),(N57))))</formula>
    </cfRule>
  </conditionalFormatting>
  <conditionalFormatting sqref="Q52">
    <cfRule type="containsText" dxfId="7859" priority="22668" operator="containsText" text="CUMPRIDO">
      <formula>NOT(ISERROR(SEARCH(("CUMPRIDO"),(Q124))))</formula>
    </cfRule>
    <cfRule type="containsText" dxfId="7858" priority="22670" operator="containsText" text="PENDENTE">
      <formula>NOT(ISERROR(SEARCH(("PENDENTE"),(Q56))))</formula>
    </cfRule>
    <cfRule type="containsText" dxfId="7857" priority="22669" operator="containsText" text="CANCELADO">
      <formula>NOT(ISERROR(SEARCH(("CANCELADO"),(Q56))))</formula>
    </cfRule>
  </conditionalFormatting>
  <conditionalFormatting sqref="Q57:Q58">
    <cfRule type="containsText" dxfId="7856" priority="1367" operator="containsText" text="PENDENTE">
      <formula>NOT(ISERROR(SEARCH(("PENDENTE"),(Q57))))</formula>
    </cfRule>
    <cfRule type="containsText" dxfId="7855" priority="1366" operator="containsText" text="CUMPRIDO">
      <formula>NOT(ISERROR(SEARCH(("CUMPRIDO"),(Q57))))</formula>
    </cfRule>
    <cfRule type="containsText" dxfId="7854" priority="1365" operator="containsText" text="CANCELADO">
      <formula>NOT(ISERROR(SEARCH(("CANCELADO"),(Q57))))</formula>
    </cfRule>
  </conditionalFormatting>
  <conditionalFormatting sqref="Q64">
    <cfRule type="containsText" dxfId="7853" priority="10288" operator="containsText" text="PENDENTE">
      <formula>NOT(ISERROR(SEARCH(("PENDENTE"),(Q55))))</formula>
    </cfRule>
    <cfRule type="containsText" dxfId="7852" priority="10276" operator="containsText" text="CUMPRIDO">
      <formula>NOT(ISERROR(SEARCH(("CUMPRIDO"),(Q55))))</formula>
    </cfRule>
  </conditionalFormatting>
  <conditionalFormatting sqref="Q64:Q65">
    <cfRule type="containsText" dxfId="7851" priority="649" operator="containsText" text="CANCELADO">
      <formula>NOT(ISERROR(SEARCH(("CANCELADO"),(Q64))))</formula>
    </cfRule>
  </conditionalFormatting>
  <conditionalFormatting sqref="Q65 N65">
    <cfRule type="containsText" dxfId="7850" priority="652" operator="containsText" text="CUMPRIDO">
      <formula>NOT(ISERROR(SEARCH(("CUMPRIDO"),(N140))))</formula>
    </cfRule>
  </conditionalFormatting>
  <conditionalFormatting sqref="Q67">
    <cfRule type="containsText" dxfId="7849" priority="625" operator="containsText" text="PENDENTE">
      <formula>NOT(ISERROR(SEARCH(("PENDENTE"),(Q67))))</formula>
    </cfRule>
    <cfRule type="containsText" dxfId="7848" priority="624" operator="containsText" text="CUMPRIDO">
      <formula>NOT(ISERROR(SEARCH(("CUMPRIDO"),(Q67))))</formula>
    </cfRule>
    <cfRule type="containsText" dxfId="7847" priority="623" operator="containsText" text="CANCELADO">
      <formula>NOT(ISERROR(SEARCH(("CANCELADO"),(Q67))))</formula>
    </cfRule>
  </conditionalFormatting>
  <conditionalFormatting sqref="Q90">
    <cfRule type="containsText" dxfId="7846" priority="224" operator="containsText" text="CANCELADO">
      <formula>NOT(ISERROR(SEARCH(("CANCELADO"),(Q90))))</formula>
    </cfRule>
    <cfRule type="containsText" dxfId="7845" priority="231" operator="containsText" text="PENDENTE">
      <formula>NOT(ISERROR(SEARCH(("PENDENTE"),(Q152))))</formula>
    </cfRule>
    <cfRule type="containsText" dxfId="7844" priority="216" operator="containsText" text="CUMPRIDO">
      <formula>NOT(ISERROR(SEARCH(("CUMPRIDO"),(Q152))))</formula>
    </cfRule>
  </conditionalFormatting>
  <conditionalFormatting sqref="Q5:R5">
    <cfRule type="containsText" dxfId="7843" priority="1177" operator="containsText" text="CANCELADO">
      <formula>NOT(ISERROR(SEARCH(("CANCELADO"),(Q5))))</formula>
    </cfRule>
    <cfRule type="containsText" dxfId="7842" priority="1179" operator="containsText" text="PENDENTE">
      <formula>NOT(ISERROR(SEARCH(("PENDENTE"),(Q26))))</formula>
    </cfRule>
    <cfRule type="containsText" dxfId="7841" priority="1178" operator="containsText" text="CUMPRIDO">
      <formula>NOT(ISERROR(SEARCH(("CUMPRIDO"),(Q26))))</formula>
    </cfRule>
  </conditionalFormatting>
  <conditionalFormatting sqref="Q15:R18">
    <cfRule type="containsText" dxfId="7840" priority="1049" operator="containsText" text="CANCELADO">
      <formula>NOT(ISERROR(SEARCH(("CANCELADO"),(Q135))))</formula>
    </cfRule>
    <cfRule type="containsText" dxfId="7839" priority="1050" operator="containsText" text="CUMPRIDO">
      <formula>NOT(ISERROR(SEARCH(("CUMPRIDO"),(Q135))))</formula>
    </cfRule>
    <cfRule type="containsText" dxfId="7838" priority="1051" operator="containsText" text="PENDENTE">
      <formula>NOT(ISERROR(SEARCH(("PENDENTE"),(Q135))))</formula>
    </cfRule>
  </conditionalFormatting>
  <conditionalFormatting sqref="Q19:R19 N19">
    <cfRule type="containsText" dxfId="7837" priority="982" operator="containsText" text="PENDENTE">
      <formula>NOT(ISERROR(SEARCH(("PENDENTE"),(N45))))</formula>
    </cfRule>
  </conditionalFormatting>
  <conditionalFormatting sqref="Q19:R19">
    <cfRule type="containsText" dxfId="7836" priority="967" operator="containsText" text="CANCELADO">
      <formula>NOT(ISERROR(SEARCH(("CANCELADO"),(Q19))))</formula>
    </cfRule>
  </conditionalFormatting>
  <conditionalFormatting sqref="Q21:R21">
    <cfRule type="containsText" dxfId="7835" priority="8778" operator="containsText" text="CANCELADO">
      <formula>NOT(ISERROR(SEARCH(("CANCELADO"),(Q25))))</formula>
    </cfRule>
    <cfRule type="containsText" dxfId="7834" priority="8779" operator="containsText" text="PENDENTE">
      <formula>NOT(ISERROR(SEARCH(("PENDENTE"),(Q25))))</formula>
    </cfRule>
    <cfRule type="containsText" dxfId="7833" priority="8777" operator="containsText" text="CUMPRIDO">
      <formula>NOT(ISERROR(SEARCH(("CUMPRIDO"),(Q42))))</formula>
    </cfRule>
  </conditionalFormatting>
  <conditionalFormatting sqref="Q23:R23">
    <cfRule type="containsText" dxfId="7832" priority="8824" operator="containsText" text="PENDENTE">
      <formula>NOT(ISERROR(SEARCH(("PENDENTE"),(#REF!))))</formula>
    </cfRule>
    <cfRule type="containsText" dxfId="7831" priority="8823" operator="containsText" text="CANCELADO">
      <formula>NOT(ISERROR(SEARCH(("CANCELADO"),(#REF!))))</formula>
    </cfRule>
  </conditionalFormatting>
  <conditionalFormatting sqref="Q24:R26 N28:N30">
    <cfRule type="containsText" dxfId="7830" priority="9067" operator="containsText" text="CUMPRIDO">
      <formula>NOT(ISERROR(SEARCH(("CUMPRIDO"),(N47))))</formula>
    </cfRule>
  </conditionalFormatting>
  <conditionalFormatting sqref="Q24:R27">
    <cfRule type="containsText" dxfId="7829" priority="8534" operator="containsText" text="CANCELADO">
      <formula>NOT(ISERROR(SEARCH(("CANCELADO"),(Q28))))</formula>
    </cfRule>
    <cfRule type="containsText" dxfId="7828" priority="8535" operator="containsText" text="PENDENTE">
      <formula>NOT(ISERROR(SEARCH(("PENDENTE"),(Q28))))</formula>
    </cfRule>
  </conditionalFormatting>
  <conditionalFormatting sqref="Q28:R29 O30:R30 R36">
    <cfRule type="containsText" dxfId="7827" priority="8864" operator="containsText" text="PENDENTE">
      <formula>NOT(ISERROR(SEARCH(("PENDENTE"),(O153))))</formula>
    </cfRule>
    <cfRule type="containsText" dxfId="7826" priority="8863" operator="containsText" text="CUMPRIDO">
      <formula>NOT(ISERROR(SEARCH(("CUMPRIDO"),(O153))))</formula>
    </cfRule>
  </conditionalFormatting>
  <conditionalFormatting sqref="Q31:R32 Q34 Q38:R39 O45 R57:R58">
    <cfRule type="containsText" dxfId="7825" priority="1318" operator="containsText" text="PENDENTE">
      <formula>NOT(ISERROR(SEARCH(("PENDENTE"),(O31))))</formula>
    </cfRule>
    <cfRule type="containsText" dxfId="7824" priority="1316" operator="containsText" text="CANCELADO">
      <formula>NOT(ISERROR(SEARCH(("CANCELADO"),(O31))))</formula>
    </cfRule>
    <cfRule type="containsText" dxfId="7823" priority="1317" operator="containsText" text="CUMPRIDO">
      <formula>NOT(ISERROR(SEARCH(("CUMPRIDO"),(O31))))</formula>
    </cfRule>
  </conditionalFormatting>
  <conditionalFormatting sqref="Q33:R33">
    <cfRule type="containsText" dxfId="7822" priority="880" operator="containsText" text="CANCELADO">
      <formula>NOT(ISERROR(SEARCH(("CANCELADO"),(Q153))))</formula>
    </cfRule>
  </conditionalFormatting>
  <conditionalFormatting sqref="Q35:R35">
    <cfRule type="containsText" dxfId="7821" priority="865" operator="containsText" text="PENDENTE">
      <formula>NOT(ISERROR(SEARCH(("PENDENTE"),(Q156))))</formula>
    </cfRule>
    <cfRule type="containsText" dxfId="7820" priority="864" operator="containsText" text="CUMPRIDO">
      <formula>NOT(ISERROR(SEARCH(("CUMPRIDO"),(Q156))))</formula>
    </cfRule>
    <cfRule type="containsText" dxfId="7819" priority="863" operator="containsText" text="CANCELADO">
      <formula>NOT(ISERROR(SEARCH(("CANCELADO"),(Q156))))</formula>
    </cfRule>
  </conditionalFormatting>
  <conditionalFormatting sqref="Q43:R43 Q44:S44 S34:S36">
    <cfRule type="containsText" dxfId="7818" priority="775" operator="containsText" text="CUMPRIDO">
      <formula>NOT(ISERROR(SEARCH(("CUMPRIDO"),(Q154))))</formula>
    </cfRule>
  </conditionalFormatting>
  <conditionalFormatting sqref="Q46:R46">
    <cfRule type="containsText" dxfId="7817" priority="602" operator="containsText" text="PENDENTE">
      <formula>NOT(ISERROR(SEARCH(("PENDENTE"),(Q46))))</formula>
    </cfRule>
    <cfRule type="containsText" dxfId="7816" priority="601" operator="containsText" text="CUMPRIDO">
      <formula>NOT(ISERROR(SEARCH(("CUMPRIDO"),(Q46))))</formula>
    </cfRule>
    <cfRule type="containsText" dxfId="7815" priority="600" operator="containsText" text="CANCELADO">
      <formula>NOT(ISERROR(SEARCH(("CANCELADO"),(Q46))))</formula>
    </cfRule>
  </conditionalFormatting>
  <conditionalFormatting sqref="Q50:R50">
    <cfRule type="containsText" dxfId="7814" priority="747" operator="containsText" text="CANCELADO">
      <formula>NOT(ISERROR(SEARCH(("CANCELADO"),(Q170))))</formula>
    </cfRule>
  </conditionalFormatting>
  <conditionalFormatting sqref="Q60:R62">
    <cfRule type="containsText" dxfId="7813" priority="1303" operator="containsText" text="CUMPRIDO">
      <formula>NOT(ISERROR(SEARCH(("CUMPRIDO"),(Q60))))</formula>
    </cfRule>
    <cfRule type="containsText" dxfId="7812" priority="1304" operator="containsText" text="PENDENTE">
      <formula>NOT(ISERROR(SEARCH(("PENDENTE"),(Q60))))</formula>
    </cfRule>
  </conditionalFormatting>
  <conditionalFormatting sqref="Q66:R66">
    <cfRule type="containsText" dxfId="7811" priority="9765" operator="containsText" text="PENDENTE">
      <formula>NOT(ISERROR(SEARCH(("PENDENTE"),(Q120))))</formula>
    </cfRule>
    <cfRule type="containsText" dxfId="7810" priority="9764" operator="containsText" text="CUMPRIDO">
      <formula>NOT(ISERROR(SEARCH(("CUMPRIDO"),(Q120))))</formula>
    </cfRule>
  </conditionalFormatting>
  <conditionalFormatting sqref="Q68:R68">
    <cfRule type="containsText" dxfId="7809" priority="9545" operator="containsText" text="PENDENTE">
      <formula>NOT(ISERROR(SEARCH(("PENDENTE"),(Q120))))</formula>
    </cfRule>
    <cfRule type="containsText" dxfId="7808" priority="9544" operator="containsText" text="CUMPRIDO">
      <formula>NOT(ISERROR(SEARCH(("CUMPRIDO"),(Q120))))</formula>
    </cfRule>
  </conditionalFormatting>
  <conditionalFormatting sqref="Q69:R69 N69:N71 N70:R70 Q71:R71">
    <cfRule type="containsText" dxfId="7807" priority="12641" operator="containsText" text="PENDENTE">
      <formula>NOT(ISERROR(SEARCH(("PENDENTE"),(N120))))</formula>
    </cfRule>
    <cfRule type="containsText" dxfId="7806" priority="12640" operator="containsText" text="CUMPRIDO">
      <formula>NOT(ISERROR(SEARCH(("CUMPRIDO"),(N120))))</formula>
    </cfRule>
  </conditionalFormatting>
  <conditionalFormatting sqref="Q84:R84">
    <cfRule type="containsText" dxfId="7805" priority="14222" operator="containsText" text="PENDENTE">
      <formula>NOT(ISERROR(SEARCH(("PENDENTE"),(Q121))))</formula>
    </cfRule>
    <cfRule type="containsText" dxfId="7804" priority="14221" operator="containsText" text="CUMPRIDO">
      <formula>NOT(ISERROR(SEARCH(("CUMPRIDO"),(Q121))))</formula>
    </cfRule>
  </conditionalFormatting>
  <conditionalFormatting sqref="Q89:R89">
    <cfRule type="containsText" dxfId="7803" priority="13406" operator="containsText" text="PENDENTE">
      <formula>NOT(ISERROR(SEARCH(("PENDENTE"),(Q121))))</formula>
    </cfRule>
    <cfRule type="containsText" dxfId="7802" priority="13405" operator="containsText" text="CUMPRIDO">
      <formula>NOT(ISERROR(SEARCH(("CUMPRIDO"),(Q121))))</formula>
    </cfRule>
  </conditionalFormatting>
  <conditionalFormatting sqref="Q33:S33 S45">
    <cfRule type="containsText" dxfId="7801" priority="883" operator="containsText" text="PENDENTE">
      <formula>NOT(ISERROR(SEARCH(("PENDENTE"),(Q153))))</formula>
    </cfRule>
    <cfRule type="containsText" dxfId="7800" priority="882" operator="containsText" text="CUMPRIDO">
      <formula>NOT(ISERROR(SEARCH(("CUMPRIDO"),(Q153))))</formula>
    </cfRule>
  </conditionalFormatting>
  <conditionalFormatting sqref="Q50:S50">
    <cfRule type="containsText" dxfId="7799" priority="748" operator="containsText" text="CUMPRIDO">
      <formula>NOT(ISERROR(SEARCH(("CUMPRIDO"),(Q170))))</formula>
    </cfRule>
    <cfRule type="containsText" dxfId="7798" priority="749" operator="containsText" text="PENDENTE">
      <formula>NOT(ISERROR(SEARCH(("PENDENTE"),(Q170))))</formula>
    </cfRule>
  </conditionalFormatting>
  <conditionalFormatting sqref="R6 N34:N35 N37 N40 N52">
    <cfRule type="containsText" dxfId="7797" priority="1312" operator="containsText" text="CUMPRIDO">
      <formula>NOT(ISERROR(SEARCH(("CUMPRIDO"),(N7))))</formula>
    </cfRule>
  </conditionalFormatting>
  <conditionalFormatting sqref="R6">
    <cfRule type="containsText" dxfId="7796" priority="1375" operator="containsText" text="PENDENTE">
      <formula>NOT(ISERROR(SEARCH(("PENDENTE"),(R6))))</formula>
    </cfRule>
    <cfRule type="containsText" dxfId="7795" priority="1300" operator="containsText" text="PENDENTE">
      <formula>NOT(ISERROR(SEARCH(("PENDENTE"),(R6))))</formula>
    </cfRule>
    <cfRule type="containsText" dxfId="7794" priority="1299" operator="containsText" text="CUMPRIDO">
      <formula>NOT(ISERROR(SEARCH(("CUMPRIDO"),(R7))))</formula>
    </cfRule>
  </conditionalFormatting>
  <conditionalFormatting sqref="R7">
    <cfRule type="containsText" dxfId="7793" priority="1402" operator="containsText" text="CUMPRIDO">
      <formula>NOT(ISERROR(SEARCH(("CUMPRIDO"),(#REF!))))</formula>
    </cfRule>
    <cfRule type="containsText" dxfId="7792" priority="1403" operator="containsText" text="PENDENTE">
      <formula>NOT(ISERROR(SEARCH(("PENDENTE"),(R7))))</formula>
    </cfRule>
  </conditionalFormatting>
  <conditionalFormatting sqref="R8">
    <cfRule type="containsText" dxfId="7791" priority="22688" operator="containsText" text="CANCELADO">
      <formula>NOT(ISERROR(SEARCH(("CANCELADO"),(R127))))</formula>
    </cfRule>
    <cfRule type="containsText" dxfId="7790" priority="22687" operator="containsText" text="PENDENTE">
      <formula>NOT(ISERROR(SEARCH(("PENDENTE"),(R8))))</formula>
    </cfRule>
    <cfRule type="containsText" dxfId="7789" priority="22686" operator="containsText" text="CUMPRIDO">
      <formula>NOT(ISERROR(SEARCH(("CUMPRIDO"),(R10))))</formula>
    </cfRule>
  </conditionalFormatting>
  <conditionalFormatting sqref="R20">
    <cfRule type="containsText" dxfId="7788" priority="8878" operator="containsText" text="PENDENTE">
      <formula>NOT(ISERROR(SEARCH(("PENDENTE"),(R24))))</formula>
    </cfRule>
    <cfRule type="containsText" dxfId="7787" priority="8876" operator="containsText" text="CUMPRIDO">
      <formula>NOT(ISERROR(SEARCH(("CUMPRIDO"),(R40))))</formula>
    </cfRule>
    <cfRule type="containsText" dxfId="7786" priority="8877" operator="containsText" text="CANCELADO">
      <formula>NOT(ISERROR(SEARCH(("CANCELADO"),(R24))))</formula>
    </cfRule>
  </conditionalFormatting>
  <conditionalFormatting sqref="R22">
    <cfRule type="containsText" dxfId="7785" priority="8879" operator="containsText" text="CANCELADO">
      <formula>NOT(ISERROR(SEARCH(("CANCELADO"),(R27))))</formula>
    </cfRule>
    <cfRule type="containsText" dxfId="7784" priority="8880" operator="containsText" text="PENDENTE">
      <formula>NOT(ISERROR(SEARCH(("PENDENTE"),(R27))))</formula>
    </cfRule>
  </conditionalFormatting>
  <conditionalFormatting sqref="R22:R23 Q23">
    <cfRule type="containsText" dxfId="7783" priority="1254" operator="containsText" text="CUMPRIDO">
      <formula>NOT(ISERROR(SEARCH(("CUMPRIDO"),(Q44))))</formula>
    </cfRule>
  </conditionalFormatting>
  <conditionalFormatting sqref="R27">
    <cfRule type="containsText" dxfId="7782" priority="10374" operator="containsText" text="CUMPRIDO">
      <formula>NOT(ISERROR(SEARCH(("CUMPRIDO"),(#REF!))))</formula>
    </cfRule>
  </conditionalFormatting>
  <conditionalFormatting sqref="R34">
    <cfRule type="containsText" dxfId="7781" priority="15" operator="containsText" text="PENDENTE">
      <formula>NOT(ISERROR(SEARCH(("PENDENTE"),(R159))))</formula>
    </cfRule>
    <cfRule type="containsText" dxfId="7780" priority="14" operator="containsText" text="CUMPRIDO">
      <formula>NOT(ISERROR(SEARCH(("CUMPRIDO"),(R159))))</formula>
    </cfRule>
    <cfRule type="containsText" dxfId="7779" priority="13" operator="containsText" text="CANCELADO">
      <formula>NOT(ISERROR(SEARCH(("CANCELADO"),(R159))))</formula>
    </cfRule>
  </conditionalFormatting>
  <conditionalFormatting sqref="R40">
    <cfRule type="containsText" dxfId="7778" priority="10541" operator="containsText" text="PENDENTE">
      <formula>NOT(ISERROR(SEARCH(("PENDENTE"),(R49))))</formula>
    </cfRule>
    <cfRule type="containsText" dxfId="7777" priority="10527" operator="containsText" text="CUMPRIDO">
      <formula>NOT(ISERROR(SEARCH(("CUMPRIDO"),(R49))))</formula>
    </cfRule>
  </conditionalFormatting>
  <conditionalFormatting sqref="R41">
    <cfRule type="containsText" dxfId="7776" priority="10386" operator="containsText" text="CUMPRIDO">
      <formula>NOT(ISERROR(SEARCH(("CUMPRIDO"),(#REF!))))</formula>
    </cfRule>
    <cfRule type="containsText" dxfId="7775" priority="10387" operator="containsText" text="PENDENTE">
      <formula>NOT(ISERROR(SEARCH(("PENDENTE"),(#REF!))))</formula>
    </cfRule>
  </conditionalFormatting>
  <conditionalFormatting sqref="R42">
    <cfRule type="containsText" dxfId="7774" priority="12" operator="containsText" text="PENDENTE">
      <formula>NOT(ISERROR(SEARCH(("PENDENTE"),(R167))))</formula>
    </cfRule>
    <cfRule type="containsText" dxfId="7773" priority="11" operator="containsText" text="CUMPRIDO">
      <formula>NOT(ISERROR(SEARCH(("CUMPRIDO"),(R167))))</formula>
    </cfRule>
    <cfRule type="containsText" dxfId="7772" priority="10" operator="containsText" text="CANCELADO">
      <formula>NOT(ISERROR(SEARCH(("CANCELADO"),(R167))))</formula>
    </cfRule>
  </conditionalFormatting>
  <conditionalFormatting sqref="R45 N54:R54">
    <cfRule type="containsText" dxfId="7771" priority="1374" operator="containsText" text="PENDENTE">
      <formula>NOT(ISERROR(SEARCH(("PENDENTE"),(N52))))</formula>
    </cfRule>
    <cfRule type="containsText" dxfId="7770" priority="1373" operator="containsText" text="CUMPRIDO">
      <formula>NOT(ISERROR(SEARCH(("CUMPRIDO"),(N52))))</formula>
    </cfRule>
  </conditionalFormatting>
  <conditionalFormatting sqref="R47">
    <cfRule type="containsText" dxfId="7769" priority="10389" operator="containsText" text="PENDENTE">
      <formula>NOT(ISERROR(SEARCH(("PENDENTE"),(R53))))</formula>
    </cfRule>
    <cfRule type="containsText" dxfId="7768" priority="10388" operator="containsText" text="CUMPRIDO">
      <formula>NOT(ISERROR(SEARCH(("CUMPRIDO"),(R53))))</formula>
    </cfRule>
  </conditionalFormatting>
  <conditionalFormatting sqref="R48">
    <cfRule type="containsText" dxfId="7767" priority="9" operator="containsText" text="PENDENTE">
      <formula>NOT(ISERROR(SEARCH(("PENDENTE"),(R173))))</formula>
    </cfRule>
    <cfRule type="containsText" dxfId="7766" priority="8" operator="containsText" text="CUMPRIDO">
      <formula>NOT(ISERROR(SEARCH(("CUMPRIDO"),(R173))))</formula>
    </cfRule>
    <cfRule type="containsText" dxfId="7765" priority="7" operator="containsText" text="CANCELADO">
      <formula>NOT(ISERROR(SEARCH(("CANCELADO"),(R173))))</formula>
    </cfRule>
  </conditionalFormatting>
  <conditionalFormatting sqref="R55">
    <cfRule type="containsText" dxfId="7764" priority="4" operator="containsText" text="CANCELADO">
      <formula>NOT(ISERROR(SEARCH(("CANCELADO"),(R180))))</formula>
    </cfRule>
    <cfRule type="containsText" dxfId="7763" priority="5" operator="containsText" text="CUMPRIDO">
      <formula>NOT(ISERROR(SEARCH(("CUMPRIDO"),(R180))))</formula>
    </cfRule>
    <cfRule type="containsText" dxfId="7762" priority="6" operator="containsText" text="PENDENTE">
      <formula>NOT(ISERROR(SEARCH(("PENDENTE"),(R180))))</formula>
    </cfRule>
  </conditionalFormatting>
  <conditionalFormatting sqref="R65">
    <cfRule type="containsText" dxfId="7761" priority="9874" operator="containsText" text="CUMPRIDO">
      <formula>NOT(ISERROR(SEARCH(("CUMPRIDO"),(R120))))</formula>
    </cfRule>
    <cfRule type="containsText" dxfId="7760" priority="9875" operator="containsText" text="PENDENTE">
      <formula>NOT(ISERROR(SEARCH(("PENDENTE"),(R120))))</formula>
    </cfRule>
  </conditionalFormatting>
  <conditionalFormatting sqref="R67">
    <cfRule type="containsText" dxfId="7759" priority="9654" operator="containsText" text="CUMPRIDO">
      <formula>NOT(ISERROR(SEARCH(("CUMPRIDO"),(R120))))</formula>
    </cfRule>
    <cfRule type="containsText" dxfId="7758" priority="9655" operator="containsText" text="PENDENTE">
      <formula>NOT(ISERROR(SEARCH(("PENDENTE"),(R120))))</formula>
    </cfRule>
  </conditionalFormatting>
  <conditionalFormatting sqref="R74">
    <cfRule type="containsText" dxfId="7757" priority="537" operator="containsText" text="CUMPRIDO">
      <formula>NOT(ISERROR(SEARCH(("CUMPRIDO"),(R128))))</formula>
    </cfRule>
    <cfRule type="containsText" dxfId="7756" priority="538" operator="containsText" text="PENDENTE">
      <formula>NOT(ISERROR(SEARCH(("PENDENTE"),(R128))))</formula>
    </cfRule>
  </conditionalFormatting>
  <conditionalFormatting sqref="R75">
    <cfRule type="containsText" dxfId="7755" priority="22690" operator="containsText" text="PENDENTE">
      <formula>NOT(ISERROR(SEARCH(("PENDENTE"),(R75))))</formula>
    </cfRule>
    <cfRule type="containsText" dxfId="7754" priority="22691" operator="containsText" text="CANCELADO">
      <formula>NOT(ISERROR(SEARCH(("CANCELADO"),(R179))))</formula>
    </cfRule>
    <cfRule type="containsText" dxfId="7753" priority="22689" operator="containsText" text="CUMPRIDO">
      <formula>NOT(ISERROR(SEARCH(("CUMPRIDO"),(R77))))</formula>
    </cfRule>
  </conditionalFormatting>
  <conditionalFormatting sqref="R90">
    <cfRule type="containsText" dxfId="7752" priority="13241" operator="containsText" text="PENDENTE">
      <formula>NOT(ISERROR(SEARCH(("PENDENTE"),(R121))))</formula>
    </cfRule>
    <cfRule type="containsText" dxfId="7751" priority="13240" operator="containsText" text="CUMPRIDO">
      <formula>NOT(ISERROR(SEARCH(("CUMPRIDO"),(R121))))</formula>
    </cfRule>
  </conditionalFormatting>
  <conditionalFormatting sqref="R103">
    <cfRule type="containsText" dxfId="7750" priority="3" operator="containsText" text="PENDENTE">
      <formula>NOT(ISERROR(SEARCH(("PENDENTE"),(R228))))</formula>
    </cfRule>
    <cfRule type="containsText" dxfId="7749" priority="1" operator="containsText" text="CANCELADO">
      <formula>NOT(ISERROR(SEARCH(("CANCELADO"),(R228))))</formula>
    </cfRule>
    <cfRule type="containsText" dxfId="7748" priority="2" operator="containsText" text="CUMPRIDO">
      <formula>NOT(ISERROR(SEARCH(("CUMPRIDO"),(R228))))</formula>
    </cfRule>
  </conditionalFormatting>
  <conditionalFormatting sqref="R6:S7 R13:S14 Q9:R11">
    <cfRule type="containsText" dxfId="7747" priority="1422" operator="containsText" text="CANCELADO">
      <formula>NOT(ISERROR(SEARCH(("CANCELADO"),(Q124))))</formula>
    </cfRule>
  </conditionalFormatting>
  <conditionalFormatting sqref="S4">
    <cfRule type="containsText" dxfId="7746" priority="1415" operator="containsText" text="SIM">
      <formula>NOT(ISERROR(SEARCH(("SIM"),(#REF!))))</formula>
    </cfRule>
  </conditionalFormatting>
  <conditionalFormatting sqref="S5 R6:S6 S7 Q12:R12">
    <cfRule type="containsText" dxfId="7745" priority="1210" operator="containsText" text="CANCELADO">
      <formula>NOT(ISERROR(SEARCH(("CANCELADO"),(Q122))))</formula>
    </cfRule>
  </conditionalFormatting>
  <conditionalFormatting sqref="S5">
    <cfRule type="containsText" dxfId="7744" priority="1414" operator="containsText" text="CANCELADO">
      <formula>NOT(ISERROR(SEARCH(("CANCELADO"),(S123))))</formula>
    </cfRule>
    <cfRule type="containsText" dxfId="7743" priority="7957" operator="containsText" text="SIM">
      <formula>NOT(ISERROR(SEARCH(("SIM"),(#REF!))))</formula>
    </cfRule>
  </conditionalFormatting>
  <conditionalFormatting sqref="S5:S7 Q12:S12">
    <cfRule type="containsText" dxfId="7742" priority="1404" operator="containsText" text="CUMPRIDO">
      <formula>NOT(ISERROR(SEARCH(("CUMPRIDO"),(Q122))))</formula>
    </cfRule>
    <cfRule type="containsText" dxfId="7741" priority="1401" operator="containsText" text="PENDENTE">
      <formula>NOT(ISERROR(SEARCH(("PENDENTE"),(Q122))))</formula>
    </cfRule>
  </conditionalFormatting>
  <conditionalFormatting sqref="S5:S11 Q9:R11 R13:S14">
    <cfRule type="containsText" dxfId="7740" priority="8427" operator="containsText" text="PENDENTE">
      <formula>NOT(ISERROR(SEARCH(("PENDENTE"),(Q123))))</formula>
    </cfRule>
  </conditionalFormatting>
  <conditionalFormatting sqref="S5:S11 R13:S14 Q9:R11">
    <cfRule type="containsText" dxfId="7739" priority="8426" operator="containsText" text="CUMPRIDO">
      <formula>NOT(ISERROR(SEARCH(("CUMPRIDO"),(Q123))))</formula>
    </cfRule>
  </conditionalFormatting>
  <conditionalFormatting sqref="S6:S8">
    <cfRule type="containsText" dxfId="7738" priority="7956" operator="containsText" text="SIM">
      <formula>NOT(ISERROR(SEARCH(("SIM"),(S19))))</formula>
    </cfRule>
  </conditionalFormatting>
  <conditionalFormatting sqref="S8">
    <cfRule type="containsText" dxfId="7737" priority="22703" operator="containsText" text="SIM">
      <formula>NOT(ISERROR(SEARCH(("SIM"),(S21))))</formula>
    </cfRule>
    <cfRule type="containsText" dxfId="7736" priority="22705" operator="containsText" text="CUMPRIDO">
      <formula>NOT(ISERROR(SEARCH(("CUMPRIDO"),(S125))))</formula>
    </cfRule>
    <cfRule type="containsText" dxfId="7735" priority="22704" operator="containsText" text="PENDENTE">
      <formula>NOT(ISERROR(SEARCH(("PENDENTE"),(S125))))</formula>
    </cfRule>
  </conditionalFormatting>
  <conditionalFormatting sqref="S8:S11">
    <cfRule type="containsText" dxfId="7734" priority="8564" operator="containsText" text="CANCELADO">
      <formula>NOT(ISERROR(SEARCH(("CANCELADO"),(S125))))</formula>
    </cfRule>
    <cfRule type="containsText" dxfId="7733" priority="8563" operator="containsText" text="CANCELADO">
      <formula>NOT(ISERROR(SEARCH(("CANCELADO"),(S126))))</formula>
    </cfRule>
  </conditionalFormatting>
  <conditionalFormatting sqref="S9">
    <cfRule type="containsText" dxfId="7732" priority="8577" operator="containsText" text="CUMPRIDO">
      <formula>NOT(ISERROR(SEARCH(("CUMPRIDO"),(S126))))</formula>
    </cfRule>
    <cfRule type="containsText" dxfId="7731" priority="8576" operator="containsText" text="PENDENTE">
      <formula>NOT(ISERROR(SEARCH(("PENDENTE"),(S126))))</formula>
    </cfRule>
    <cfRule type="containsText" dxfId="7730" priority="8575" operator="containsText" text="SIM">
      <formula>NOT(ISERROR(SEARCH(("SIM"),(#REF!))))</formula>
    </cfRule>
    <cfRule type="containsText" dxfId="7729" priority="8562" operator="containsText" text="SIM">
      <formula>NOT(ISERROR(SEARCH(("SIM"),(#REF!))))</formula>
    </cfRule>
  </conditionalFormatting>
  <conditionalFormatting sqref="S10:S11 S13:S14">
    <cfRule type="containsText" dxfId="7728" priority="22864" operator="containsText" text="SIM">
      <formula>NOT(ISERROR(SEARCH(("SIM"),(S22))))</formula>
    </cfRule>
    <cfRule type="containsText" dxfId="7727" priority="22865" operator="containsText" text="PENDENTE">
      <formula>NOT(ISERROR(SEARCH(("PENDENTE"),(S127))))</formula>
    </cfRule>
    <cfRule type="containsText" dxfId="7726" priority="22866" operator="containsText" text="CUMPRIDO">
      <formula>NOT(ISERROR(SEARCH(("CUMPRIDO"),(S127))))</formula>
    </cfRule>
  </conditionalFormatting>
  <conditionalFormatting sqref="S12">
    <cfRule type="containsText" dxfId="7725" priority="22715" operator="containsText" text="CANCELADO">
      <formula>NOT(ISERROR(SEARCH(("CANCELADO"),(S128))))</formula>
    </cfRule>
    <cfRule type="containsText" dxfId="7724" priority="22714" operator="containsText" text="CUMPRIDO">
      <formula>NOT(ISERROR(SEARCH(("CUMPRIDO"),(S128))))</formula>
    </cfRule>
    <cfRule type="containsText" dxfId="7723" priority="22713" operator="containsText" text="PENDENTE">
      <formula>NOT(ISERROR(SEARCH(("PENDENTE"),(S128))))</formula>
    </cfRule>
    <cfRule type="containsText" dxfId="7722" priority="22712" operator="containsText" text="SIM">
      <formula>NOT(ISERROR(SEARCH(("SIM"),(S23))))</formula>
    </cfRule>
  </conditionalFormatting>
  <conditionalFormatting sqref="S12:S14">
    <cfRule type="containsText" dxfId="7721" priority="8438" operator="containsText" text="CANCELADO">
      <formula>NOT(ISERROR(SEARCH(("CANCELADO"),(S129))))</formula>
    </cfRule>
  </conditionalFormatting>
  <conditionalFormatting sqref="S15">
    <cfRule type="containsText" dxfId="7720" priority="8835" operator="containsText" text="PENDENTE">
      <formula>NOT(ISERROR(SEARCH(("PENDENTE"),(S133))))</formula>
    </cfRule>
    <cfRule type="containsText" dxfId="7719" priority="8786" operator="containsText" text="SIM">
      <formula>NOT(ISERROR(SEARCH(("SIM"),(#REF!))))</formula>
    </cfRule>
  </conditionalFormatting>
  <conditionalFormatting sqref="S15:S18">
    <cfRule type="containsText" dxfId="7718" priority="996" operator="containsText" text="CANCELADO">
      <formula>NOT(ISERROR(SEARCH(("CANCELADO"),(S133))))</formula>
    </cfRule>
    <cfRule type="containsText" dxfId="7717" priority="1005" operator="containsText" text="CUMPRIDO">
      <formula>NOT(ISERROR(SEARCH(("CUMPRIDO"),(S134))))</formula>
    </cfRule>
    <cfRule type="containsText" dxfId="7716" priority="1063" operator="containsText" text="PENDENTE">
      <formula>NOT(ISERROR(SEARCH(("PENDENTE"),(S134))))</formula>
    </cfRule>
    <cfRule type="containsText" dxfId="7715" priority="995" operator="containsText" text="CANCELADO">
      <formula>NOT(ISERROR(SEARCH(("CANCELADO"),(S134))))</formula>
    </cfRule>
    <cfRule type="containsText" dxfId="7714" priority="1066" operator="containsText" text="CUMPRIDO">
      <formula>NOT(ISERROR(SEARCH(("CUMPRIDO"),(S133))))</formula>
    </cfRule>
  </conditionalFormatting>
  <conditionalFormatting sqref="S15:S38 S40:S45 S47:S48 S55 S75:S78 S82:S113">
    <cfRule type="containsText" dxfId="7713" priority="1000" operator="containsText" text="NÃO">
      <formula>NOT(ISERROR(SEARCH(("NÃO"),(S15))))</formula>
    </cfRule>
  </conditionalFormatting>
  <conditionalFormatting sqref="S15:S38 S40:S45 S47:S48 S55 S103 S82:S95 S75:S78">
    <cfRule type="containsText" dxfId="7712" priority="997" operator="containsText" text="SIM">
      <formula>NOT(ISERROR(SEARCH("SIM",S15)))</formula>
    </cfRule>
  </conditionalFormatting>
  <conditionalFormatting sqref="S16:S18">
    <cfRule type="containsText" dxfId="7711" priority="22870" operator="containsText" text="SIM">
      <formula>NOT(ISERROR(SEARCH(("SIM"),(S28))))</formula>
    </cfRule>
    <cfRule type="containsText" dxfId="7710" priority="22871" operator="containsText" text="PENDENTE">
      <formula>NOT(ISERROR(SEARCH(("PENDENTE"),(S134))))</formula>
    </cfRule>
  </conditionalFormatting>
  <conditionalFormatting sqref="S19:S20">
    <cfRule type="containsText" dxfId="7709" priority="12731" operator="containsText" text="SIM">
      <formula>NOT(ISERROR(SEARCH(("SIM"),(S60))))</formula>
    </cfRule>
  </conditionalFormatting>
  <conditionalFormatting sqref="S19:S21">
    <cfRule type="containsText" dxfId="7708" priority="10664" operator="containsText" text="CANCELADO">
      <formula>NOT(ISERROR(SEARCH(("CANCELADO"),(S167))))</formula>
    </cfRule>
    <cfRule type="containsText" dxfId="7707" priority="10663" operator="containsText" text="PENDENTE">
      <formula>NOT(ISERROR(SEARCH(("PENDENTE"),(S167))))</formula>
    </cfRule>
    <cfRule type="containsText" dxfId="7706" priority="10662" operator="containsText" text="CUMPRIDO">
      <formula>NOT(ISERROR(SEARCH(("CUMPRIDO"),(S167))))</formula>
    </cfRule>
  </conditionalFormatting>
  <conditionalFormatting sqref="S21">
    <cfRule type="containsText" dxfId="7705" priority="10665" operator="containsText" text="SIM">
      <formula>NOT(ISERROR(SEARCH(("SIM"),(S63))))</formula>
    </cfRule>
  </conditionalFormatting>
  <conditionalFormatting sqref="S22:S27">
    <cfRule type="containsText" dxfId="7704" priority="8794" operator="containsText" text="CUMPRIDO">
      <formula>NOT(ISERROR(SEARCH(("CUMPRIDO"),(S171))))</formula>
    </cfRule>
    <cfRule type="containsText" dxfId="7703" priority="8797" operator="containsText" text="SIM">
      <formula>NOT(ISERROR(SEARCH(("SIM"),(S114))))</formula>
    </cfRule>
    <cfRule type="containsText" dxfId="7702" priority="8796" operator="containsText" text="CANCELADO">
      <formula>NOT(ISERROR(SEARCH(("CANCELADO"),(S171))))</formula>
    </cfRule>
    <cfRule type="containsText" dxfId="7701" priority="8795" operator="containsText" text="PENDENTE">
      <formula>NOT(ISERROR(SEARCH(("PENDENTE"),(S171))))</formula>
    </cfRule>
  </conditionalFormatting>
  <conditionalFormatting sqref="S28:S32 S34 S42 S48 S55 S103">
    <cfRule type="containsText" dxfId="7700" priority="975" operator="containsText" text="SIM">
      <formula>NOT(ISERROR(SEARCH(("SIM"),(S121))))</formula>
    </cfRule>
    <cfRule type="containsText" dxfId="7699" priority="973" operator="containsText" text="PENDENTE">
      <formula>NOT(ISERROR(SEARCH(("PENDENTE"),(S178))))</formula>
    </cfRule>
    <cfRule type="containsText" dxfId="7698" priority="974" operator="containsText" text="CANCELADO">
      <formula>NOT(ISERROR(SEARCH(("CANCELADO"),(S178))))</formula>
    </cfRule>
  </conditionalFormatting>
  <conditionalFormatting sqref="S33:S34">
    <cfRule type="containsText" dxfId="7697" priority="884" operator="containsText" text="SIM">
      <formula>NOT(ISERROR(SEARCH(("SIM"),(#REF!))))</formula>
    </cfRule>
    <cfRule type="containsText" dxfId="7696" priority="885" operator="containsText" text="CANCELADO">
      <formula>NOT(ISERROR(SEARCH(("CANCELADO"),(S153))))</formula>
    </cfRule>
    <cfRule type="containsText" dxfId="7695" priority="886" operator="containsText" text="CANCELADO">
      <formula>NOT(ISERROR(SEARCH(("CANCELADO"),(S152))))</formula>
    </cfRule>
    <cfRule type="containsText" dxfId="7694" priority="888" operator="containsText" text="PENDENTE">
      <formula>NOT(ISERROR(SEARCH(("PENDENTE"),(S152))))</formula>
    </cfRule>
    <cfRule type="containsText" dxfId="7693" priority="889" operator="containsText" text="CUMPRIDO">
      <formula>NOT(ISERROR(SEARCH(("CUMPRIDO"),(S152))))</formula>
    </cfRule>
    <cfRule type="containsText" dxfId="7692" priority="887" operator="containsText" text="SIM">
      <formula>NOT(ISERROR(SEARCH(("SIM"),(#REF!))))</formula>
    </cfRule>
  </conditionalFormatting>
  <conditionalFormatting sqref="S34 S103 S28:S32 S42 S48 S55">
    <cfRule type="containsText" dxfId="7691" priority="972" operator="containsText" text="CUMPRIDO">
      <formula>NOT(ISERROR(SEARCH(("CUMPRIDO"),(S178))))</formula>
    </cfRule>
  </conditionalFormatting>
  <conditionalFormatting sqref="S34:S36 Q43:R43 Q44:S44">
    <cfRule type="containsText" dxfId="7690" priority="776" operator="containsText" text="PENDENTE">
      <formula>NOT(ISERROR(SEARCH(("PENDENTE"),(Q154))))</formula>
    </cfRule>
  </conditionalFormatting>
  <conditionalFormatting sqref="S35">
    <cfRule type="containsText" dxfId="7689" priority="22728" operator="containsText" text="CANCELADO">
      <formula>NOT(ISERROR(SEARCH(("CANCELADO"),(S154))))</formula>
    </cfRule>
    <cfRule type="containsText" dxfId="7688" priority="22724" operator="containsText" text="SIM">
      <formula>NOT(ISERROR(SEARCH(("SIM"),(S49))))</formula>
    </cfRule>
    <cfRule type="containsText" dxfId="7687" priority="22725" operator="containsText" text="PENDENTE">
      <formula>NOT(ISERROR(SEARCH(("PENDENTE"),(S154))))</formula>
    </cfRule>
    <cfRule type="containsText" dxfId="7686" priority="22726" operator="containsText" text="CUMPRIDO">
      <formula>NOT(ISERROR(SEARCH(("CUMPRIDO"),(S154))))</formula>
    </cfRule>
    <cfRule type="containsText" dxfId="7685" priority="22727" operator="containsText" text="CANCELADO">
      <formula>NOT(ISERROR(SEARCH(("CANCELADO"),(S155))))</formula>
    </cfRule>
  </conditionalFormatting>
  <conditionalFormatting sqref="S36">
    <cfRule type="containsText" dxfId="7684" priority="10426" operator="containsText" text="PENDENTE">
      <formula>NOT(ISERROR(SEARCH(("PENDENTE"),(S155))))</formula>
    </cfRule>
    <cfRule type="containsText" dxfId="7683" priority="10427" operator="containsText" text="CUMPRIDO">
      <formula>NOT(ISERROR(SEARCH(("CUMPRIDO"),(S155))))</formula>
    </cfRule>
    <cfRule type="containsText" dxfId="7682" priority="10428" operator="containsText" text="CANCELADO">
      <formula>NOT(ISERROR(SEARCH(("CANCELADO"),(S156))))</formula>
    </cfRule>
    <cfRule type="containsText" dxfId="7681" priority="10429" operator="containsText" text="CANCELADO">
      <formula>NOT(ISERROR(SEARCH(("CANCELADO"),(S155))))</formula>
    </cfRule>
    <cfRule type="containsText" dxfId="7680" priority="10425" operator="containsText" text="SIM">
      <formula>NOT(ISERROR(SEARCH(("SIM"),(#REF!))))</formula>
    </cfRule>
  </conditionalFormatting>
  <conditionalFormatting sqref="S37:S38">
    <cfRule type="containsText" dxfId="7679" priority="22880" operator="containsText" text="PENDENTE">
      <formula>NOT(ISERROR(SEARCH(("PENDENTE"),(S158))))</formula>
    </cfRule>
    <cfRule type="containsText" dxfId="7678" priority="22874" operator="containsText" text="SIM">
      <formula>NOT(ISERROR(SEARCH(("SIM"),(S51))))</formula>
    </cfRule>
    <cfRule type="containsText" dxfId="7677" priority="22878" operator="containsText" text="CANCELADO">
      <formula>NOT(ISERROR(SEARCH(("CANCELADO"),(S157))))</formula>
    </cfRule>
    <cfRule type="containsText" dxfId="7676" priority="22877" operator="containsText" text="CANCELADO">
      <formula>NOT(ISERROR(SEARCH(("CANCELADO"),(S158))))</formula>
    </cfRule>
    <cfRule type="containsText" dxfId="7675" priority="22876" operator="containsText" text="CUMPRIDO">
      <formula>NOT(ISERROR(SEARCH(("CUMPRIDO"),(S157))))</formula>
    </cfRule>
    <cfRule type="containsText" dxfId="7674" priority="22875" operator="containsText" text="PENDENTE">
      <formula>NOT(ISERROR(SEARCH(("PENDENTE"),(S157))))</formula>
    </cfRule>
    <cfRule type="containsText" dxfId="7673" priority="22879" operator="containsText" text="CUMPRIDO">
      <formula>NOT(ISERROR(SEARCH(("CUMPRIDO"),(S158))))</formula>
    </cfRule>
  </conditionalFormatting>
  <conditionalFormatting sqref="S39">
    <cfRule type="containsText" dxfId="7672" priority="714" operator="containsText" text="SIM">
      <formula>NOT(ISERROR(SEARCH(("SIM"),(S133))))</formula>
    </cfRule>
    <cfRule type="containsText" dxfId="7671" priority="713" operator="containsText" text="CANCELADO">
      <formula>NOT(ISERROR(SEARCH(("CANCELADO"),(S190))))</formula>
    </cfRule>
    <cfRule type="containsText" dxfId="7670" priority="709" operator="containsText" text="SIM">
      <formula>NOT(ISERROR(SEARCH("SIM",S39)))</formula>
    </cfRule>
    <cfRule type="containsText" dxfId="7669" priority="710" operator="containsText" text="NÃO">
      <formula>NOT(ISERROR(SEARCH(("NÃO"),(S39))))</formula>
    </cfRule>
    <cfRule type="containsText" dxfId="7668" priority="711" operator="containsText" text="CUMPRIDO">
      <formula>NOT(ISERROR(SEARCH(("CUMPRIDO"),(S190))))</formula>
    </cfRule>
    <cfRule type="containsText" dxfId="7667" priority="712" operator="containsText" text="PENDENTE">
      <formula>NOT(ISERROR(SEARCH(("PENDENTE"),(S190))))</formula>
    </cfRule>
  </conditionalFormatting>
  <conditionalFormatting sqref="S40">
    <cfRule type="containsText" dxfId="7666" priority="22740" operator="containsText" text="PENDENTE">
      <formula>NOT(ISERROR(SEARCH(("PENDENTE"),(S160))))</formula>
    </cfRule>
    <cfRule type="containsText" dxfId="7665" priority="22736" operator="containsText" text="SIM">
      <formula>NOT(ISERROR(SEARCH(("SIM"),(S53))))</formula>
    </cfRule>
    <cfRule type="containsText" dxfId="7664" priority="22738" operator="containsText" text="CUMPRIDO">
      <formula>NOT(ISERROR(SEARCH(("CUMPRIDO"),(S159))))</formula>
    </cfRule>
    <cfRule type="containsText" dxfId="7663" priority="22739" operator="containsText" text="CUMPRIDO">
      <formula>NOT(ISERROR(SEARCH(("CUMPRIDO"),(S160))))</formula>
    </cfRule>
    <cfRule type="containsText" dxfId="7662" priority="22737" operator="containsText" text="PENDENTE">
      <formula>NOT(ISERROR(SEARCH(("PENDENTE"),(S159))))</formula>
    </cfRule>
  </conditionalFormatting>
  <conditionalFormatting sqref="S40:S41 S43:S45">
    <cfRule type="containsText" dxfId="7661" priority="10567" operator="containsText" text="CANCELADO">
      <formula>NOT(ISERROR(SEARCH(("CANCELADO"),(S160))))</formula>
    </cfRule>
    <cfRule type="containsText" dxfId="7660" priority="10568" operator="containsText" text="CANCELADO">
      <formula>NOT(ISERROR(SEARCH(("CANCELADO"),(S159))))</formula>
    </cfRule>
  </conditionalFormatting>
  <conditionalFormatting sqref="S41">
    <cfRule type="containsText" dxfId="7659" priority="9264" operator="containsText" text="PENDENTE">
      <formula>NOT(ISERROR(SEARCH(("PENDENTE"),(S161))))</formula>
    </cfRule>
    <cfRule type="containsText" dxfId="7658" priority="9263" operator="containsText" text="CUMPRIDO">
      <formula>NOT(ISERROR(SEARCH(("CUMPRIDO"),(S161))))</formula>
    </cfRule>
    <cfRule type="containsText" dxfId="7657" priority="9262" operator="containsText" text="CUMPRIDO">
      <formula>NOT(ISERROR(SEARCH(("CUMPRIDO"),(S160))))</formula>
    </cfRule>
    <cfRule type="containsText" dxfId="7656" priority="9260" operator="containsText" text="SIM">
      <formula>NOT(ISERROR(SEARCH(("SIM"),(#REF!))))</formula>
    </cfRule>
    <cfRule type="containsText" dxfId="7655" priority="9261" operator="containsText" text="PENDENTE">
      <formula>NOT(ISERROR(SEARCH(("PENDENTE"),(S160))))</formula>
    </cfRule>
  </conditionalFormatting>
  <conditionalFormatting sqref="S43">
    <cfRule type="containsText" dxfId="7654" priority="689" operator="containsText" text="CUMPRIDO">
      <formula>NOT(ISERROR(SEARCH(("CUMPRIDO"),(S163))))</formula>
    </cfRule>
    <cfRule type="containsText" dxfId="7653" priority="690" operator="containsText" text="PENDENTE">
      <formula>NOT(ISERROR(SEARCH(("PENDENTE"),(S163))))</formula>
    </cfRule>
  </conditionalFormatting>
  <conditionalFormatting sqref="S43:S45">
    <cfRule type="containsText" dxfId="7652" priority="10571" operator="containsText" text="SIM">
      <formula>NOT(ISERROR(SEARCH(("SIM"),(#REF!))))</formula>
    </cfRule>
    <cfRule type="containsText" dxfId="7651" priority="10572" operator="containsText" text="PENDENTE">
      <formula>NOT(ISERROR(SEARCH(("PENDENTE"),(S162))))</formula>
    </cfRule>
    <cfRule type="containsText" dxfId="7650" priority="10573" operator="containsText" text="CUMPRIDO">
      <formula>NOT(ISERROR(SEARCH(("CUMPRIDO"),(S162))))</formula>
    </cfRule>
  </conditionalFormatting>
  <conditionalFormatting sqref="S46">
    <cfRule type="containsText" dxfId="7649" priority="568" operator="containsText" text="CUMPRIDO">
      <formula>NOT(ISERROR(SEARCH(("CUMPRIDO"),(S197))))</formula>
    </cfRule>
    <cfRule type="containsText" dxfId="7648" priority="569" operator="containsText" text="PENDENTE">
      <formula>NOT(ISERROR(SEARCH(("PENDENTE"),(S197))))</formula>
    </cfRule>
    <cfRule type="containsText" dxfId="7647" priority="570" operator="containsText" text="CANCELADO">
      <formula>NOT(ISERROR(SEARCH(("CANCELADO"),(S197))))</formula>
    </cfRule>
    <cfRule type="containsText" dxfId="7646" priority="571" operator="containsText" text="SIM">
      <formula>NOT(ISERROR(SEARCH(("SIM"),(S140))))</formula>
    </cfRule>
    <cfRule type="containsText" dxfId="7645" priority="566" operator="containsText" text="SIM">
      <formula>NOT(ISERROR(SEARCH("SIM",S46)))</formula>
    </cfRule>
    <cfRule type="containsText" dxfId="7644" priority="567" operator="containsText" text="NÃO">
      <formula>NOT(ISERROR(SEARCH(("NÃO"),(S46))))</formula>
    </cfRule>
  </conditionalFormatting>
  <conditionalFormatting sqref="S47 S49">
    <cfRule type="containsText" dxfId="7643" priority="10439" operator="containsText" text="CUMPRIDO">
      <formula>NOT(ISERROR(SEARCH(("CUMPRIDO"),(S165))))</formula>
    </cfRule>
    <cfRule type="containsText" dxfId="7642" priority="10438" operator="containsText" text="PENDENTE">
      <formula>NOT(ISERROR(SEARCH(("PENDENTE"),(S165))))</formula>
    </cfRule>
    <cfRule type="containsText" dxfId="7641" priority="753" operator="containsText" text="PENDENTE">
      <formula>NOT(ISERROR(SEARCH(("PENDENTE"),(S166))))</formula>
    </cfRule>
    <cfRule type="containsText" dxfId="7640" priority="752" operator="containsText" text="CUMPRIDO">
      <formula>NOT(ISERROR(SEARCH(("CUMPRIDO"),(S166))))</formula>
    </cfRule>
    <cfRule type="containsText" dxfId="7639" priority="10436" operator="containsText" text="SIM">
      <formula>NOT(ISERROR(SEARCH(("SIM"),(#REF!))))</formula>
    </cfRule>
  </conditionalFormatting>
  <conditionalFormatting sqref="S49 S47">
    <cfRule type="containsText" dxfId="7638" priority="10431" operator="containsText" text="CANCELADO">
      <formula>NOT(ISERROR(SEARCH(("CANCELADO"),(S165))))</formula>
    </cfRule>
    <cfRule type="containsText" dxfId="7637" priority="10430" operator="containsText" text="CANCELADO">
      <formula>NOT(ISERROR(SEARCH(("CANCELADO"),(S166))))</formula>
    </cfRule>
  </conditionalFormatting>
  <conditionalFormatting sqref="S49:S54 S56:S74 S5:S14">
    <cfRule type="containsText" dxfId="7636" priority="1287" operator="containsText" text="SIM">
      <formula>NOT(ISERROR(SEARCH("SIM",S5)))</formula>
    </cfRule>
  </conditionalFormatting>
  <conditionalFormatting sqref="S50:S52">
    <cfRule type="containsText" dxfId="7635" priority="799" operator="containsText" text="CANCELADO">
      <formula>NOT(ISERROR(SEARCH(("CANCELADO"),(S169))))</formula>
    </cfRule>
    <cfRule type="containsText" dxfId="7634" priority="801" operator="containsText" text="PENDENTE">
      <formula>NOT(ISERROR(SEARCH(("PENDENTE"),(S169))))</formula>
    </cfRule>
    <cfRule type="containsText" dxfId="7633" priority="800" operator="containsText" text="SIM">
      <formula>NOT(ISERROR(SEARCH(("SIM"),(#REF!))))</formula>
    </cfRule>
    <cfRule type="containsText" dxfId="7632" priority="797" operator="containsText" text="SIM">
      <formula>NOT(ISERROR(SEARCH(("SIM"),(#REF!))))</formula>
    </cfRule>
    <cfRule type="containsText" dxfId="7631" priority="798" operator="containsText" text="CANCELADO">
      <formula>NOT(ISERROR(SEARCH(("CANCELADO"),(S170))))</formula>
    </cfRule>
    <cfRule type="containsText" dxfId="7630" priority="802" operator="containsText" text="CUMPRIDO">
      <formula>NOT(ISERROR(SEARCH(("CUMPRIDO"),(S169))))</formula>
    </cfRule>
  </conditionalFormatting>
  <conditionalFormatting sqref="S51:S52">
    <cfRule type="containsText" dxfId="7629" priority="703" operator="containsText" text="PENDENTE">
      <formula>NOT(ISERROR(SEARCH(("PENDENTE"),(S171))))</formula>
    </cfRule>
    <cfRule type="containsText" dxfId="7628" priority="702" operator="containsText" text="CUMPRIDO">
      <formula>NOT(ISERROR(SEARCH(("CUMPRIDO"),(S171))))</formula>
    </cfRule>
  </conditionalFormatting>
  <conditionalFormatting sqref="S75">
    <cfRule type="containsText" dxfId="7627" priority="528" operator="containsText" text="PENDENTE">
      <formula>NOT(ISERROR(SEARCH(("PENDENTE"),(S177))))</formula>
    </cfRule>
    <cfRule type="containsText" dxfId="7626" priority="513" operator="containsText" text="CANCELADO">
      <formula>NOT(ISERROR(SEARCH(("CANCELADO"),(S177))))</formula>
    </cfRule>
    <cfRule type="containsText" dxfId="7625" priority="530" operator="containsText" text="SIM">
      <formula>NOT(ISERROR(SEARCH(("SIM"),(S120))))</formula>
    </cfRule>
    <cfRule type="containsText" dxfId="7624" priority="529" operator="containsText" text="CUMPRIDO">
      <formula>NOT(ISERROR(SEARCH(("CUMPRIDO"),(S177))))</formula>
    </cfRule>
  </conditionalFormatting>
  <conditionalFormatting sqref="S76 Q114:Q125 S4:S14 S49:S54 S56:S74 Q1">
    <cfRule type="containsText" dxfId="7623" priority="1552" operator="containsText" text="NÃO">
      <formula>NOT(ISERROR(SEARCH(("NÃO"),(Q1))))</formula>
    </cfRule>
  </conditionalFormatting>
  <conditionalFormatting sqref="S76 S81">
    <cfRule type="containsText" dxfId="7622" priority="1497" operator="containsText" text="CUMPRIDO">
      <formula>NOT(ISERROR(SEARCH(("CUMPRIDO"),(S76))))</formula>
    </cfRule>
    <cfRule type="containsText" dxfId="7621" priority="1498" operator="containsText" text="PENDENTE">
      <formula>NOT(ISERROR(SEARCH(("PENDENTE"),(S76))))</formula>
    </cfRule>
  </conditionalFormatting>
  <conditionalFormatting sqref="S76">
    <cfRule type="containsText" dxfId="7620" priority="1496" operator="containsText" text="CANCELADO">
      <formula>NOT(ISERROR(SEARCH(("CANCELADO"),(S76))))</formula>
    </cfRule>
  </conditionalFormatting>
  <conditionalFormatting sqref="S77:S78">
    <cfRule type="containsText" dxfId="7619" priority="497" operator="containsText" text="SIM">
      <formula>NOT(ISERROR(SEARCH(("SIM"),(S122))))</formula>
    </cfRule>
    <cfRule type="containsText" dxfId="7618" priority="496" operator="containsText" text="CUMPRIDO">
      <formula>NOT(ISERROR(SEARCH(("CUMPRIDO"),(S179))))</formula>
    </cfRule>
    <cfRule type="containsText" dxfId="7617" priority="495" operator="containsText" text="PENDENTE">
      <formula>NOT(ISERROR(SEARCH(("PENDENTE"),(S179))))</formula>
    </cfRule>
    <cfRule type="containsText" dxfId="7616" priority="491" operator="containsText" text="CANCELADO">
      <formula>NOT(ISERROR(SEARCH(("CANCELADO"),(S179))))</formula>
    </cfRule>
  </conditionalFormatting>
  <conditionalFormatting sqref="S79:S80">
    <cfRule type="containsText" dxfId="7615" priority="466" operator="containsText" text="SIM">
      <formula>NOT(ISERROR(SEARCH(("SIM"),(S79))))</formula>
    </cfRule>
    <cfRule type="containsText" dxfId="7614" priority="464" operator="containsText" text="SIM">
      <formula>NOT(ISERROR(SEARCH("SIM",S79)))</formula>
    </cfRule>
    <cfRule type="containsText" dxfId="7613" priority="463" operator="containsText" text="PENDENTE">
      <formula>NOT(ISERROR(SEARCH(("PENDENTE"),(S79))))</formula>
    </cfRule>
    <cfRule type="containsText" dxfId="7612" priority="462" operator="containsText" text="CUMPRIDO">
      <formula>NOT(ISERROR(SEARCH(("CUMPRIDO"),(S79))))</formula>
    </cfRule>
  </conditionalFormatting>
  <conditionalFormatting sqref="S79:S81">
    <cfRule type="containsText" dxfId="7611" priority="465" operator="containsText" text="NÃO">
      <formula>NOT(ISERROR(SEARCH(("NÃO"),(S79))))</formula>
    </cfRule>
  </conditionalFormatting>
  <conditionalFormatting sqref="S96:S99">
    <cfRule type="containsText" dxfId="7610" priority="122" operator="containsText" text="SIM">
      <formula>NOT(ISERROR(SEARCH(("SIM"),(S96))))</formula>
    </cfRule>
  </conditionalFormatting>
  <conditionalFormatting sqref="S96:S100">
    <cfRule type="containsText" dxfId="7609" priority="81" operator="containsText" text="SIM">
      <formula>NOT(ISERROR(SEARCH("SIM",S96)))</formula>
    </cfRule>
    <cfRule type="containsText" dxfId="7608" priority="82" operator="containsText" text="NÃO">
      <formula>NOT(ISERROR(SEARCH(("NÃO"),(S96))))</formula>
    </cfRule>
  </conditionalFormatting>
  <conditionalFormatting sqref="S103:S107">
    <cfRule type="containsText" dxfId="7607" priority="32" operator="containsText" text="SIM">
      <formula>NOT(ISERROR(SEARCH("SIM",S103)))</formula>
    </cfRule>
    <cfRule type="containsText" dxfId="7606" priority="33" operator="containsText" text="NÃO">
      <formula>NOT(ISERROR(SEARCH(("NÃO"),(S103))))</formula>
    </cfRule>
    <cfRule type="containsText" dxfId="7605" priority="34" operator="containsText" text="SIM">
      <formula>NOT(ISERROR(SEARCH(("SIM"),(S103))))</formula>
    </cfRule>
  </conditionalFormatting>
  <conditionalFormatting sqref="S53:T54 T55 S56:T74 O22">
    <cfRule type="containsText" dxfId="7604" priority="1281" operator="containsText" text="CANCELADO">
      <formula>NOT(ISERROR(SEARCH(("CANCELADO"),(O22))))</formula>
    </cfRule>
  </conditionalFormatting>
  <conditionalFormatting sqref="S100:T100">
    <cfRule type="containsText" dxfId="7603" priority="76" operator="containsText" text="CUMPRIDO">
      <formula>NOT(ISERROR(SEARCH(("CUMPRIDO"),(S100))))</formula>
    </cfRule>
    <cfRule type="containsText" dxfId="7602" priority="77" operator="containsText" text="PENDENTE">
      <formula>NOT(ISERROR(SEARCH(("PENDENTE"),(S100))))</formula>
    </cfRule>
  </conditionalFormatting>
  <conditionalFormatting sqref="S103:T103">
    <cfRule type="containsText" dxfId="7601" priority="38" operator="containsText" text="PENDENTE">
      <formula>NOT(ISERROR(SEARCH(("PENDENTE"),(S103))))</formula>
    </cfRule>
    <cfRule type="containsText" dxfId="7600" priority="37" operator="containsText" text="CUMPRIDO">
      <formula>NOT(ISERROR(SEARCH(("CUMPRIDO"),(S103))))</formula>
    </cfRule>
  </conditionalFormatting>
  <conditionalFormatting sqref="S104:T107">
    <cfRule type="containsText" dxfId="7599" priority="23" operator="containsText" text="PENDENTE">
      <formula>NOT(ISERROR(SEARCH(("PENDENTE"),(S104))))</formula>
    </cfRule>
    <cfRule type="containsText" dxfId="7598" priority="22" operator="containsText" text="CUMPRIDO">
      <formula>NOT(ISERROR(SEARCH(("CUMPRIDO"),(S104))))</formula>
    </cfRule>
  </conditionalFormatting>
  <conditionalFormatting sqref="T5 T24:T52">
    <cfRule type="containsText" dxfId="7597" priority="7976" operator="containsText" text="CANCELADO">
      <formula>NOT(ISERROR(SEARCH(("CANCELADO"),(#REF!))))</formula>
    </cfRule>
    <cfRule type="containsText" dxfId="7596" priority="7969" operator="containsText" text="PENDENTE">
      <formula>NOT(ISERROR(SEARCH(("PENDENTE"),(#REF!))))</formula>
    </cfRule>
  </conditionalFormatting>
  <conditionalFormatting sqref="T5:T95">
    <cfRule type="containsText" dxfId="7595" priority="965" operator="containsText" text="CUMPRIDO">
      <formula>NOT(ISERROR(SEARCH("CUMPRIDO",T5)))</formula>
    </cfRule>
    <cfRule type="containsText" dxfId="7594" priority="966" operator="containsText" text="PENDENTE">
      <formula>NOT(ISERROR(SEARCH("PENDENTE",T5)))</formula>
    </cfRule>
  </conditionalFormatting>
  <conditionalFormatting sqref="T6:T8">
    <cfRule type="containsText" dxfId="7593" priority="7967" operator="containsText" text="PENDENTE">
      <formula>NOT(ISERROR(SEARCH(("PENDENTE"),(T19))))</formula>
    </cfRule>
    <cfRule type="containsText" dxfId="7592" priority="7966" operator="containsText" text="CUMPRIDO">
      <formula>NOT(ISERROR(SEARCH(("CUMPRIDO"),(T19))))</formula>
    </cfRule>
    <cfRule type="containsText" dxfId="7591" priority="7975" operator="containsText" text="CANCELADO">
      <formula>NOT(ISERROR(SEARCH(("CANCELADO"),(T19))))</formula>
    </cfRule>
  </conditionalFormatting>
  <conditionalFormatting sqref="T9">
    <cfRule type="containsText" dxfId="7590" priority="8601" operator="containsText" text="PENDENTE">
      <formula>NOT(ISERROR(SEARCH(("PENDENTE"),(#REF!))))</formula>
    </cfRule>
    <cfRule type="containsText" dxfId="7589" priority="8602" operator="containsText" text="CANCELADO">
      <formula>NOT(ISERROR(SEARCH(("CANCELADO"),(#REF!))))</formula>
    </cfRule>
    <cfRule type="containsText" dxfId="7588" priority="8600" operator="containsText" text="CUMPRIDO">
      <formula>NOT(ISERROR(SEARCH(("CUMPRIDO"),(#REF!))))</formula>
    </cfRule>
  </conditionalFormatting>
  <conditionalFormatting sqref="T10:T11">
    <cfRule type="containsText" dxfId="7587" priority="8597" operator="containsText" text="CUMPRIDO">
      <formula>NOT(ISERROR(SEARCH(("CUMPRIDO"),(T22))))</formula>
    </cfRule>
    <cfRule type="containsText" dxfId="7586" priority="8598" operator="containsText" text="PENDENTE">
      <formula>NOT(ISERROR(SEARCH(("PENDENTE"),(T22))))</formula>
    </cfRule>
    <cfRule type="containsText" dxfId="7585" priority="8599" operator="containsText" text="CANCELADO">
      <formula>NOT(ISERROR(SEARCH(("CANCELADO"),(T22))))</formula>
    </cfRule>
  </conditionalFormatting>
  <conditionalFormatting sqref="T12">
    <cfRule type="containsText" dxfId="7584" priority="8451" operator="containsText" text="CUMPRIDO">
      <formula>NOT(ISERROR(SEARCH(("CUMPRIDO"),(T23))))</formula>
    </cfRule>
    <cfRule type="containsText" dxfId="7583" priority="8452" operator="containsText" text="PENDENTE">
      <formula>NOT(ISERROR(SEARCH(("PENDENTE"),(T23))))</formula>
    </cfRule>
    <cfRule type="containsText" dxfId="7582" priority="8450" operator="containsText" text="CANCELADO">
      <formula>NOT(ISERROR(SEARCH(("CANCELADO"),(T23))))</formula>
    </cfRule>
  </conditionalFormatting>
  <conditionalFormatting sqref="T13:T14 T16:T18">
    <cfRule type="containsText" dxfId="7581" priority="8643" operator="containsText" text="PENDENTE">
      <formula>NOT(ISERROR(SEARCH(("PENDENTE"),(T25))))</formula>
    </cfRule>
    <cfRule type="containsText" dxfId="7580" priority="8641" operator="containsText" text="CANCELADO">
      <formula>NOT(ISERROR(SEARCH(("CANCELADO"),(T25))))</formula>
    </cfRule>
    <cfRule type="containsText" dxfId="7579" priority="8642" operator="containsText" text="CUMPRIDO">
      <formula>NOT(ISERROR(SEARCH(("CUMPRIDO"),(T25))))</formula>
    </cfRule>
  </conditionalFormatting>
  <conditionalFormatting sqref="T15">
    <cfRule type="containsText" dxfId="7578" priority="8810" operator="containsText" text="CANCELADO">
      <formula>NOT(ISERROR(SEARCH(("CANCELADO"),(#REF!))))</formula>
    </cfRule>
    <cfRule type="containsText" dxfId="7577" priority="8812" operator="containsText" text="PENDENTE">
      <formula>NOT(ISERROR(SEARCH(("PENDENTE"),(#REF!))))</formula>
    </cfRule>
    <cfRule type="containsText" dxfId="7576" priority="8811" operator="containsText" text="CUMPRIDO">
      <formula>NOT(ISERROR(SEARCH(("CUMPRIDO"),(#REF!))))</formula>
    </cfRule>
  </conditionalFormatting>
  <conditionalFormatting sqref="T19:T20">
    <cfRule type="containsText" dxfId="7575" priority="8605" operator="containsText" text="PENDENTE">
      <formula>NOT(ISERROR(SEARCH(("PENDENTE"),(T60))))</formula>
    </cfRule>
    <cfRule type="containsText" dxfId="7574" priority="8603" operator="containsText" text="CANCELADO">
      <formula>NOT(ISERROR(SEARCH(("CANCELADO"),(T60))))</formula>
    </cfRule>
    <cfRule type="containsText" dxfId="7573" priority="8604" operator="containsText" text="CUMPRIDO">
      <formula>NOT(ISERROR(SEARCH(("CUMPRIDO"),(T60))))</formula>
    </cfRule>
  </conditionalFormatting>
  <conditionalFormatting sqref="T21">
    <cfRule type="containsText" dxfId="7572" priority="10678" operator="containsText" text="CANCELADO">
      <formula>NOT(ISERROR(SEARCH(("CANCELADO"),(T63))))</formula>
    </cfRule>
    <cfRule type="containsText" dxfId="7571" priority="10680" operator="containsText" text="PENDENTE">
      <formula>NOT(ISERROR(SEARCH(("PENDENTE"),(T63))))</formula>
    </cfRule>
    <cfRule type="containsText" dxfId="7570" priority="10679" operator="containsText" text="CUMPRIDO">
      <formula>NOT(ISERROR(SEARCH(("CUMPRIDO"),(T63))))</formula>
    </cfRule>
  </conditionalFormatting>
  <conditionalFormatting sqref="T22:T27">
    <cfRule type="containsText" dxfId="7569" priority="8816" operator="containsText" text="CANCELADO">
      <formula>NOT(ISERROR(SEARCH(("CANCELADO"),(T114))))</formula>
    </cfRule>
    <cfRule type="containsText" dxfId="7568" priority="8817" operator="containsText" text="CUMPRIDO">
      <formula>NOT(ISERROR(SEARCH(("CUMPRIDO"),(T114))))</formula>
    </cfRule>
    <cfRule type="containsText" dxfId="7567" priority="8818" operator="containsText" text="PENDENTE">
      <formula>NOT(ISERROR(SEARCH(("PENDENTE"),(T114))))</formula>
    </cfRule>
  </conditionalFormatting>
  <conditionalFormatting sqref="T24:T52 T5">
    <cfRule type="containsText" dxfId="7566" priority="7968" operator="containsText" text="CUMPRIDO">
      <formula>NOT(ISERROR(SEARCH(("CUMPRIDO"),(#REF!))))</formula>
    </cfRule>
  </conditionalFormatting>
  <conditionalFormatting sqref="T28:T32">
    <cfRule type="containsText" dxfId="7565" priority="977" operator="containsText" text="CANCELADO">
      <formula>NOT(ISERROR(SEARCH(("CANCELADO"),(T121))))</formula>
    </cfRule>
    <cfRule type="containsText" dxfId="7564" priority="978" operator="containsText" text="CUMPRIDO">
      <formula>NOT(ISERROR(SEARCH(("CUMPRIDO"),(T121))))</formula>
    </cfRule>
    <cfRule type="containsText" dxfId="7563" priority="979" operator="containsText" text="PENDENTE">
      <formula>NOT(ISERROR(SEARCH(("PENDENTE"),(T121))))</formula>
    </cfRule>
  </conditionalFormatting>
  <conditionalFormatting sqref="T33:T34">
    <cfRule type="containsText" dxfId="7562" priority="891" operator="containsText" text="PENDENTE">
      <formula>NOT(ISERROR(SEARCH(("PENDENTE"),(#REF!))))</formula>
    </cfRule>
    <cfRule type="containsText" dxfId="7561" priority="890" operator="containsText" text="CUMPRIDO">
      <formula>NOT(ISERROR(SEARCH(("CUMPRIDO"),(#REF!))))</formula>
    </cfRule>
    <cfRule type="containsText" dxfId="7560" priority="892" operator="containsText" text="CANCELADO">
      <formula>NOT(ISERROR(SEARCH(("CANCELADO"),(#REF!))))</formula>
    </cfRule>
  </conditionalFormatting>
  <conditionalFormatting sqref="T35 T37:T38">
    <cfRule type="containsText" dxfId="7559" priority="8707" operator="containsText" text="CUMPRIDO">
      <formula>NOT(ISERROR(SEARCH(("CUMPRIDO"),(T49))))</formula>
    </cfRule>
    <cfRule type="containsText" dxfId="7558" priority="8706" operator="containsText" text="CANCELADO">
      <formula>NOT(ISERROR(SEARCH(("CANCELADO"),(T49))))</formula>
    </cfRule>
    <cfRule type="containsText" dxfId="7557" priority="8708" operator="containsText" text="PENDENTE">
      <formula>NOT(ISERROR(SEARCH(("PENDENTE"),(T49))))</formula>
    </cfRule>
  </conditionalFormatting>
  <conditionalFormatting sqref="T36">
    <cfRule type="containsText" dxfId="7556" priority="10459" operator="containsText" text="PENDENTE">
      <formula>NOT(ISERROR(SEARCH(("PENDENTE"),(#REF!))))</formula>
    </cfRule>
    <cfRule type="containsText" dxfId="7555" priority="10458" operator="containsText" text="CUMPRIDO">
      <formula>NOT(ISERROR(SEARCH(("CUMPRIDO"),(#REF!))))</formula>
    </cfRule>
  </conditionalFormatting>
  <conditionalFormatting sqref="T39">
    <cfRule type="containsText" dxfId="7554" priority="717" operator="containsText" text="PENDENTE">
      <formula>NOT(ISERROR(SEARCH(("PENDENTE"),(T133))))</formula>
    </cfRule>
    <cfRule type="containsText" dxfId="7553" priority="716" operator="containsText" text="CUMPRIDO">
      <formula>NOT(ISERROR(SEARCH(("CUMPRIDO"),(T133))))</formula>
    </cfRule>
    <cfRule type="containsText" dxfId="7552" priority="715" operator="containsText" text="CANCELADO">
      <formula>NOT(ISERROR(SEARCH(("CANCELADO"),(T133))))</formula>
    </cfRule>
  </conditionalFormatting>
  <conditionalFormatting sqref="T40">
    <cfRule type="containsText" dxfId="7551" priority="1001" operator="containsText" text="CANCELADO">
      <formula>NOT(ISERROR(SEARCH(("CANCELADO"),(T53))))</formula>
    </cfRule>
    <cfRule type="containsText" dxfId="7550" priority="1003" operator="containsText" text="PENDENTE">
      <formula>NOT(ISERROR(SEARCH(("PENDENTE"),(T53))))</formula>
    </cfRule>
    <cfRule type="containsText" dxfId="7549" priority="1002" operator="containsText" text="CUMPRIDO">
      <formula>NOT(ISERROR(SEARCH(("CUMPRIDO"),(T53))))</formula>
    </cfRule>
  </conditionalFormatting>
  <conditionalFormatting sqref="T41">
    <cfRule type="containsText" dxfId="7548" priority="9285" operator="containsText" text="CUMPRIDO">
      <formula>NOT(ISERROR(SEARCH(("CUMPRIDO"),(#REF!))))</formula>
    </cfRule>
    <cfRule type="containsText" dxfId="7547" priority="9286" operator="containsText" text="PENDENTE">
      <formula>NOT(ISERROR(SEARCH(("PENDENTE"),(#REF!))))</formula>
    </cfRule>
  </conditionalFormatting>
  <conditionalFormatting sqref="T46">
    <cfRule type="containsText" dxfId="7546" priority="572" operator="containsText" text="CANCELADO">
      <formula>NOT(ISERROR(SEARCH(("CANCELADO"),(T140))))</formula>
    </cfRule>
    <cfRule type="containsText" dxfId="7545" priority="574" operator="containsText" text="PENDENTE">
      <formula>NOT(ISERROR(SEARCH(("PENDENTE"),(T140))))</formula>
    </cfRule>
    <cfRule type="containsText" dxfId="7544" priority="573" operator="containsText" text="CUMPRIDO">
      <formula>NOT(ISERROR(SEARCH(("CUMPRIDO"),(T140))))</formula>
    </cfRule>
  </conditionalFormatting>
  <conditionalFormatting sqref="T96:T100">
    <cfRule type="containsText" dxfId="7543" priority="80" operator="containsText" text="PENDENTE">
      <formula>NOT(ISERROR(SEARCH("PENDENTE",T96)))</formula>
    </cfRule>
    <cfRule type="containsText" dxfId="7542" priority="79" operator="containsText" text="CUMPRIDO">
      <formula>NOT(ISERROR(SEARCH("CUMPRIDO",T96)))</formula>
    </cfRule>
  </conditionalFormatting>
  <conditionalFormatting sqref="T103:T107">
    <cfRule type="containsText" dxfId="7541" priority="36" operator="containsText" text="PENDENTE">
      <formula>NOT(ISERROR(SEARCH("PENDENTE",T103)))</formula>
    </cfRule>
    <cfRule type="containsText" dxfId="7540" priority="35" operator="containsText" text="CUMPRIDO">
      <formula>NOT(ISERROR(SEARCH("CUMPRIDO",T103)))</formula>
    </cfRule>
  </conditionalFormatting>
  <pageMargins left="0.511811024" right="0.511811024" top="0.78740157499999996" bottom="0.78740157499999996" header="0" footer="0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46"/>
  <sheetViews>
    <sheetView topLeftCell="A94" zoomScaleNormal="100" workbookViewId="0">
      <selection activeCell="D94" sqref="D94"/>
    </sheetView>
  </sheetViews>
  <sheetFormatPr defaultColWidth="14.42578125" defaultRowHeight="15" customHeight="1" x14ac:dyDescent="0.25"/>
  <cols>
    <col min="1" max="1" width="0.7109375" customWidth="1"/>
    <col min="2" max="2" width="13" bestFit="1" customWidth="1"/>
    <col min="3" max="3" width="8.85546875" customWidth="1"/>
    <col min="4" max="4" width="15.7109375" customWidth="1"/>
    <col min="5" max="5" width="14.85546875" bestFit="1" customWidth="1"/>
    <col min="6" max="6" width="19.42578125" bestFit="1" customWidth="1"/>
    <col min="7" max="7" width="23.28515625" bestFit="1" customWidth="1"/>
    <col min="8" max="8" width="10.42578125" bestFit="1" customWidth="1"/>
    <col min="9" max="9" width="6.5703125" customWidth="1"/>
    <col min="10" max="10" width="21" bestFit="1" customWidth="1"/>
    <col min="11" max="11" width="16.7109375" customWidth="1"/>
    <col min="12" max="12" width="11.42578125" bestFit="1" customWidth="1"/>
    <col min="13" max="13" width="8" customWidth="1"/>
    <col min="14" max="14" width="9.5703125" bestFit="1" customWidth="1"/>
    <col min="15" max="15" width="21.7109375" bestFit="1" customWidth="1"/>
    <col min="16" max="16" width="13.140625" bestFit="1" customWidth="1"/>
    <col min="17" max="17" width="12.140625" bestFit="1" customWidth="1"/>
    <col min="18" max="18" width="6.28515625" customWidth="1"/>
    <col min="19" max="19" width="7.7109375" bestFit="1" customWidth="1"/>
    <col min="20" max="20" width="9.5703125" bestFit="1" customWidth="1"/>
    <col min="21" max="21" width="11.42578125" bestFit="1" customWidth="1"/>
    <col min="22" max="22" width="10.42578125" customWidth="1"/>
    <col min="23" max="26" width="9.140625" customWidth="1"/>
  </cols>
  <sheetData>
    <row r="1" spans="1:26" x14ac:dyDescent="0.25">
      <c r="A1" s="10"/>
      <c r="B1" s="11"/>
      <c r="C1" s="11"/>
      <c r="D1" s="11"/>
      <c r="E1" s="12"/>
      <c r="F1" s="12"/>
      <c r="G1" s="12"/>
      <c r="H1" s="11"/>
      <c r="I1" s="11"/>
      <c r="J1" s="11"/>
      <c r="K1" s="13"/>
      <c r="L1" s="11"/>
      <c r="M1" s="12"/>
      <c r="N1" s="11"/>
      <c r="O1" s="12"/>
      <c r="P1" s="14"/>
      <c r="Q1" s="11"/>
      <c r="R1" s="11"/>
      <c r="S1" s="15"/>
      <c r="T1" s="10"/>
      <c r="U1" s="10"/>
      <c r="V1" s="10"/>
      <c r="W1" s="10"/>
      <c r="X1" s="10"/>
      <c r="Y1" s="10"/>
      <c r="Z1" s="10"/>
    </row>
    <row r="2" spans="1:26" ht="21" customHeight="1" x14ac:dyDescent="0.25">
      <c r="A2" s="10"/>
      <c r="B2" s="104" t="s">
        <v>22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56"/>
      <c r="W2" s="10"/>
      <c r="X2" s="10"/>
      <c r="Y2" s="10"/>
      <c r="Z2" s="10"/>
    </row>
    <row r="3" spans="1:26" ht="21" x14ac:dyDescent="0.25">
      <c r="A3" s="10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56"/>
      <c r="W3" s="10"/>
      <c r="X3" s="10"/>
      <c r="Y3" s="10"/>
      <c r="Z3" s="10"/>
    </row>
    <row r="4" spans="1:26" ht="15" customHeight="1" x14ac:dyDescent="0.25">
      <c r="A4" s="31"/>
      <c r="B4" s="33" t="s">
        <v>23</v>
      </c>
      <c r="C4" s="33" t="s">
        <v>24</v>
      </c>
      <c r="D4" s="34" t="s">
        <v>25</v>
      </c>
      <c r="E4" s="34" t="s">
        <v>26</v>
      </c>
      <c r="F4" s="34" t="s">
        <v>27</v>
      </c>
      <c r="G4" s="34" t="s">
        <v>1234</v>
      </c>
      <c r="H4" s="34" t="s">
        <v>29</v>
      </c>
      <c r="I4" s="33" t="s">
        <v>30</v>
      </c>
      <c r="J4" s="34" t="s">
        <v>31</v>
      </c>
      <c r="K4" s="34" t="s">
        <v>32</v>
      </c>
      <c r="L4" s="32" t="s">
        <v>33</v>
      </c>
      <c r="M4" s="33" t="s">
        <v>34</v>
      </c>
      <c r="N4" s="33" t="s">
        <v>35</v>
      </c>
      <c r="O4" s="34" t="s">
        <v>36</v>
      </c>
      <c r="P4" s="33" t="s">
        <v>37</v>
      </c>
      <c r="Q4" s="32" t="s">
        <v>38</v>
      </c>
      <c r="R4" s="34" t="s">
        <v>39</v>
      </c>
      <c r="S4" s="33" t="s">
        <v>7</v>
      </c>
      <c r="T4" s="33" t="s">
        <v>40</v>
      </c>
      <c r="U4" s="32" t="s">
        <v>3</v>
      </c>
      <c r="V4" s="32"/>
      <c r="W4" s="10"/>
      <c r="X4" s="10"/>
      <c r="Y4" s="10"/>
      <c r="Z4" s="10"/>
    </row>
    <row r="5" spans="1:26" ht="25.5" x14ac:dyDescent="0.25">
      <c r="A5" s="10"/>
      <c r="B5" s="20">
        <v>45775</v>
      </c>
      <c r="D5" s="18" t="s">
        <v>627</v>
      </c>
      <c r="E5" s="18" t="s">
        <v>628</v>
      </c>
      <c r="F5" s="18" t="s">
        <v>780</v>
      </c>
      <c r="G5" s="18" t="s">
        <v>1040</v>
      </c>
      <c r="H5" s="21">
        <v>45782</v>
      </c>
      <c r="I5" s="22">
        <v>0.61111111111111116</v>
      </c>
      <c r="J5" s="18" t="s">
        <v>805</v>
      </c>
      <c r="K5" s="18" t="s">
        <v>56</v>
      </c>
      <c r="L5" s="19">
        <v>200</v>
      </c>
      <c r="M5" s="20" t="s">
        <v>84</v>
      </c>
      <c r="N5" s="17" t="s">
        <v>44</v>
      </c>
      <c r="O5" s="18" t="s">
        <v>70</v>
      </c>
      <c r="P5" s="17" t="s">
        <v>71</v>
      </c>
      <c r="Q5" s="52">
        <v>70</v>
      </c>
      <c r="R5" s="18"/>
      <c r="S5" s="17" t="s">
        <v>45</v>
      </c>
      <c r="T5" s="17" t="s">
        <v>44</v>
      </c>
      <c r="U5" s="19">
        <f>Table_516[[#This Row],[VALOR]]-Table_516[[#This Row],[ CUSTO]]</f>
        <v>130</v>
      </c>
      <c r="V5" s="19"/>
      <c r="W5" s="10"/>
      <c r="X5" s="10"/>
      <c r="Y5" s="10"/>
      <c r="Z5" s="10"/>
    </row>
    <row r="6" spans="1:26" ht="25.5" x14ac:dyDescent="0.25">
      <c r="A6" s="10"/>
      <c r="B6" s="20">
        <v>45775</v>
      </c>
      <c r="C6" s="17"/>
      <c r="D6" s="18" t="s">
        <v>627</v>
      </c>
      <c r="E6" s="18" t="s">
        <v>628</v>
      </c>
      <c r="F6" s="18" t="s">
        <v>780</v>
      </c>
      <c r="G6" s="18" t="s">
        <v>1041</v>
      </c>
      <c r="H6" s="21">
        <v>45782</v>
      </c>
      <c r="I6" s="22">
        <v>0.63194444444444442</v>
      </c>
      <c r="J6" s="18" t="s">
        <v>1042</v>
      </c>
      <c r="K6" s="18" t="s">
        <v>460</v>
      </c>
      <c r="L6" s="19">
        <v>300</v>
      </c>
      <c r="M6" s="20" t="s">
        <v>84</v>
      </c>
      <c r="N6" s="17" t="s">
        <v>44</v>
      </c>
      <c r="O6" s="18" t="s">
        <v>95</v>
      </c>
      <c r="P6" s="17" t="s">
        <v>96</v>
      </c>
      <c r="Q6" s="52">
        <v>130</v>
      </c>
      <c r="R6" s="18"/>
      <c r="S6" s="17" t="s">
        <v>45</v>
      </c>
      <c r="T6" s="17" t="s">
        <v>44</v>
      </c>
      <c r="U6" s="19">
        <f>Table_516[[#This Row],[VALOR]]-Table_516[[#This Row],[ CUSTO]]</f>
        <v>170</v>
      </c>
      <c r="V6" s="19"/>
      <c r="W6" s="10"/>
      <c r="X6" s="10"/>
      <c r="Y6" s="10"/>
      <c r="Z6" s="10"/>
    </row>
    <row r="7" spans="1:26" ht="25.5" x14ac:dyDescent="0.25">
      <c r="A7" s="10"/>
      <c r="B7" s="20">
        <v>45775</v>
      </c>
      <c r="C7" s="17"/>
      <c r="D7" s="18" t="s">
        <v>214</v>
      </c>
      <c r="E7" s="18" t="s">
        <v>215</v>
      </c>
      <c r="F7" s="18" t="s">
        <v>92</v>
      </c>
      <c r="G7" s="21" t="s">
        <v>1043</v>
      </c>
      <c r="H7" s="21">
        <v>45782</v>
      </c>
      <c r="I7" s="22">
        <v>0.61111111111111116</v>
      </c>
      <c r="J7" s="18" t="s">
        <v>856</v>
      </c>
      <c r="K7" s="18" t="s">
        <v>217</v>
      </c>
      <c r="L7" s="19">
        <v>250</v>
      </c>
      <c r="M7" s="20"/>
      <c r="N7" s="17" t="s">
        <v>44</v>
      </c>
      <c r="O7" s="18" t="s">
        <v>218</v>
      </c>
      <c r="P7" s="17" t="s">
        <v>219</v>
      </c>
      <c r="Q7" s="52">
        <v>100</v>
      </c>
      <c r="R7" s="18"/>
      <c r="S7" s="17" t="s">
        <v>45</v>
      </c>
      <c r="T7" s="17" t="s">
        <v>44</v>
      </c>
      <c r="U7" s="19">
        <f>Table_516[[#This Row],[VALOR]]-Table_516[[#This Row],[ CUSTO]]</f>
        <v>150</v>
      </c>
      <c r="V7" s="19"/>
      <c r="W7" s="10"/>
      <c r="X7" s="10"/>
      <c r="Y7" s="10"/>
      <c r="Z7" s="10"/>
    </row>
    <row r="8" spans="1:26" ht="25.5" x14ac:dyDescent="0.25">
      <c r="A8" s="10"/>
      <c r="B8" s="20">
        <v>45779</v>
      </c>
      <c r="C8" s="17"/>
      <c r="D8" s="18" t="s">
        <v>137</v>
      </c>
      <c r="E8" s="18" t="s">
        <v>138</v>
      </c>
      <c r="F8" s="18" t="s">
        <v>92</v>
      </c>
      <c r="G8" s="18" t="s">
        <v>1047</v>
      </c>
      <c r="H8" s="21">
        <v>45782</v>
      </c>
      <c r="I8" s="22">
        <v>0.36458333333333331</v>
      </c>
      <c r="J8" s="18" t="s">
        <v>298</v>
      </c>
      <c r="K8" s="18" t="s">
        <v>867</v>
      </c>
      <c r="L8" s="19">
        <v>170</v>
      </c>
      <c r="M8" s="20"/>
      <c r="N8" s="17" t="s">
        <v>44</v>
      </c>
      <c r="O8" s="18" t="s">
        <v>1048</v>
      </c>
      <c r="P8" s="17" t="s">
        <v>1049</v>
      </c>
      <c r="Q8" s="52">
        <v>100</v>
      </c>
      <c r="R8" s="20"/>
      <c r="S8" s="17" t="s">
        <v>45</v>
      </c>
      <c r="T8" s="17" t="s">
        <v>44</v>
      </c>
      <c r="U8" s="19">
        <f>Table_516[[#This Row],[VALOR]]-Table_516[[#This Row],[ CUSTO]]</f>
        <v>70</v>
      </c>
      <c r="V8" s="19"/>
      <c r="W8" s="10"/>
      <c r="X8" s="10"/>
      <c r="Y8" s="10"/>
      <c r="Z8" s="10"/>
    </row>
    <row r="9" spans="1:26" ht="25.5" x14ac:dyDescent="0.25">
      <c r="A9" s="10"/>
      <c r="B9" s="20">
        <v>45779</v>
      </c>
      <c r="C9" s="17"/>
      <c r="D9" s="18" t="s">
        <v>808</v>
      </c>
      <c r="E9" s="18" t="s">
        <v>809</v>
      </c>
      <c r="F9" s="18" t="s">
        <v>60</v>
      </c>
      <c r="G9" s="18" t="s">
        <v>1044</v>
      </c>
      <c r="H9" s="21">
        <v>45782</v>
      </c>
      <c r="I9" s="22">
        <v>0.4375</v>
      </c>
      <c r="J9" s="18" t="s">
        <v>187</v>
      </c>
      <c r="K9" s="18" t="s">
        <v>1045</v>
      </c>
      <c r="L9" s="19">
        <v>200</v>
      </c>
      <c r="M9" s="20"/>
      <c r="N9" s="17" t="s">
        <v>44</v>
      </c>
      <c r="O9" s="18" t="s">
        <v>1046</v>
      </c>
      <c r="P9" s="17" t="s">
        <v>518</v>
      </c>
      <c r="Q9" s="52">
        <v>100</v>
      </c>
      <c r="R9" s="20"/>
      <c r="S9" s="17" t="s">
        <v>45</v>
      </c>
      <c r="T9" s="17" t="s">
        <v>44</v>
      </c>
      <c r="U9" s="19">
        <f>Table_516[[#This Row],[VALOR]]-Table_516[[#This Row],[ CUSTO]]</f>
        <v>100</v>
      </c>
      <c r="V9" s="19"/>
      <c r="W9" s="10"/>
      <c r="X9" s="10"/>
      <c r="Y9" s="10"/>
      <c r="Z9" s="10"/>
    </row>
    <row r="10" spans="1:26" ht="25.5" x14ac:dyDescent="0.25">
      <c r="A10" s="10"/>
      <c r="B10" s="20">
        <v>45730</v>
      </c>
      <c r="C10" s="17"/>
      <c r="D10" s="18" t="s">
        <v>704</v>
      </c>
      <c r="E10" s="18" t="s">
        <v>705</v>
      </c>
      <c r="F10" s="18" t="s">
        <v>92</v>
      </c>
      <c r="G10" s="18" t="s">
        <v>1050</v>
      </c>
      <c r="H10" s="21">
        <v>45783</v>
      </c>
      <c r="I10" s="22">
        <v>0.38541666666666669</v>
      </c>
      <c r="J10" s="18" t="s">
        <v>289</v>
      </c>
      <c r="K10" s="18" t="s">
        <v>304</v>
      </c>
      <c r="L10" s="19">
        <v>300</v>
      </c>
      <c r="M10" s="20"/>
      <c r="N10" s="17" t="s">
        <v>44</v>
      </c>
      <c r="O10" s="18" t="s">
        <v>305</v>
      </c>
      <c r="P10" s="17" t="s">
        <v>306</v>
      </c>
      <c r="Q10" s="52">
        <v>130</v>
      </c>
      <c r="R10" s="18"/>
      <c r="S10" s="17" t="s">
        <v>45</v>
      </c>
      <c r="T10" s="17" t="s">
        <v>44</v>
      </c>
      <c r="U10" s="19">
        <f>Table_516[[#This Row],[VALOR]]-Table_516[[#This Row],[ CUSTO]]</f>
        <v>170</v>
      </c>
      <c r="V10" s="19"/>
      <c r="W10" s="10"/>
      <c r="X10" s="10"/>
      <c r="Y10" s="10"/>
      <c r="Z10" s="10"/>
    </row>
    <row r="11" spans="1:26" x14ac:dyDescent="0.25">
      <c r="A11" s="10"/>
      <c r="B11" s="20">
        <v>45776</v>
      </c>
      <c r="C11" s="17"/>
      <c r="D11" s="18" t="s">
        <v>953</v>
      </c>
      <c r="E11" s="18" t="s">
        <v>954</v>
      </c>
      <c r="F11" s="18" t="s">
        <v>60</v>
      </c>
      <c r="G11" s="18"/>
      <c r="H11" s="21">
        <v>45783</v>
      </c>
      <c r="I11" s="22">
        <v>0.43055555555555558</v>
      </c>
      <c r="J11" s="18" t="s">
        <v>289</v>
      </c>
      <c r="K11" s="18" t="s">
        <v>326</v>
      </c>
      <c r="L11" s="19">
        <v>300</v>
      </c>
      <c r="M11" s="20"/>
      <c r="N11" s="17" t="s">
        <v>44</v>
      </c>
      <c r="O11" s="18" t="s">
        <v>327</v>
      </c>
      <c r="P11" s="17" t="s">
        <v>328</v>
      </c>
      <c r="Q11" s="52">
        <v>70</v>
      </c>
      <c r="R11" s="18"/>
      <c r="S11" s="17" t="s">
        <v>45</v>
      </c>
      <c r="T11" s="17" t="s">
        <v>44</v>
      </c>
      <c r="U11" s="19">
        <f>Table_516[[#This Row],[VALOR]]-Table_516[[#This Row],[ CUSTO]]</f>
        <v>230</v>
      </c>
      <c r="V11" s="19"/>
      <c r="W11" s="10"/>
      <c r="X11" s="10"/>
      <c r="Y11" s="10"/>
      <c r="Z11" s="10"/>
    </row>
    <row r="12" spans="1:26" ht="25.5" x14ac:dyDescent="0.25">
      <c r="A12" s="10"/>
      <c r="B12" s="20">
        <v>45776</v>
      </c>
      <c r="C12" s="17"/>
      <c r="D12" s="18" t="s">
        <v>627</v>
      </c>
      <c r="E12" s="18" t="s">
        <v>628</v>
      </c>
      <c r="F12" s="18" t="s">
        <v>780</v>
      </c>
      <c r="G12" s="18" t="s">
        <v>1051</v>
      </c>
      <c r="H12" s="21">
        <v>45783</v>
      </c>
      <c r="I12" s="22">
        <v>0.40277777777777779</v>
      </c>
      <c r="J12" s="18" t="s">
        <v>372</v>
      </c>
      <c r="K12" s="18" t="s">
        <v>56</v>
      </c>
      <c r="L12" s="19">
        <v>200</v>
      </c>
      <c r="M12" s="20" t="s">
        <v>84</v>
      </c>
      <c r="N12" s="17" t="s">
        <v>44</v>
      </c>
      <c r="O12" s="18" t="s">
        <v>70</v>
      </c>
      <c r="P12" s="17" t="s">
        <v>71</v>
      </c>
      <c r="Q12" s="52">
        <v>70</v>
      </c>
      <c r="R12" s="18"/>
      <c r="S12" s="17" t="s">
        <v>45</v>
      </c>
      <c r="T12" s="17" t="s">
        <v>44</v>
      </c>
      <c r="U12" s="19">
        <f>Table_516[[#This Row],[VALOR]]-Table_516[[#This Row],[ CUSTO]]</f>
        <v>130</v>
      </c>
      <c r="V12" s="19"/>
      <c r="W12" s="10"/>
      <c r="X12" s="10"/>
      <c r="Y12" s="10"/>
      <c r="Z12" s="10"/>
    </row>
    <row r="13" spans="1:26" ht="25.5" x14ac:dyDescent="0.25">
      <c r="A13" s="10"/>
      <c r="B13" s="20">
        <v>45776</v>
      </c>
      <c r="C13" s="17"/>
      <c r="D13" s="18" t="s">
        <v>627</v>
      </c>
      <c r="E13" s="18" t="s">
        <v>628</v>
      </c>
      <c r="F13" s="18" t="s">
        <v>780</v>
      </c>
      <c r="G13" s="18" t="s">
        <v>1052</v>
      </c>
      <c r="H13" s="21">
        <v>45783</v>
      </c>
      <c r="I13" s="22">
        <v>0.52777777777777779</v>
      </c>
      <c r="J13" s="18" t="s">
        <v>1053</v>
      </c>
      <c r="K13" s="18" t="s">
        <v>56</v>
      </c>
      <c r="L13" s="19">
        <v>200</v>
      </c>
      <c r="M13" s="20" t="s">
        <v>84</v>
      </c>
      <c r="N13" s="17" t="s">
        <v>44</v>
      </c>
      <c r="O13" s="18" t="s">
        <v>70</v>
      </c>
      <c r="P13" s="17" t="s">
        <v>71</v>
      </c>
      <c r="Q13" s="52">
        <v>70</v>
      </c>
      <c r="R13" s="18"/>
      <c r="S13" s="17" t="s">
        <v>45</v>
      </c>
      <c r="T13" s="17" t="s">
        <v>44</v>
      </c>
      <c r="U13" s="19">
        <f>Table_516[[#This Row],[VALOR]]-Table_516[[#This Row],[ CUSTO]]</f>
        <v>130</v>
      </c>
      <c r="V13" s="19"/>
      <c r="W13" s="10"/>
      <c r="X13" s="10"/>
      <c r="Y13" s="10"/>
      <c r="Z13" s="10"/>
    </row>
    <row r="14" spans="1:26" ht="25.5" x14ac:dyDescent="0.25">
      <c r="A14" s="10"/>
      <c r="B14" s="20">
        <v>45777</v>
      </c>
      <c r="C14" s="17"/>
      <c r="D14" s="18" t="s">
        <v>401</v>
      </c>
      <c r="E14" s="18" t="s">
        <v>402</v>
      </c>
      <c r="F14" s="18" t="s">
        <v>780</v>
      </c>
      <c r="G14" s="18" t="s">
        <v>1061</v>
      </c>
      <c r="H14" s="21">
        <v>45783</v>
      </c>
      <c r="I14" s="22">
        <v>0.375</v>
      </c>
      <c r="J14" s="18" t="s">
        <v>614</v>
      </c>
      <c r="K14" s="18" t="s">
        <v>544</v>
      </c>
      <c r="L14" s="19">
        <v>300</v>
      </c>
      <c r="M14" s="20"/>
      <c r="N14" s="17" t="s">
        <v>44</v>
      </c>
      <c r="O14" s="18" t="s">
        <v>169</v>
      </c>
      <c r="P14" s="17" t="s">
        <v>170</v>
      </c>
      <c r="Q14" s="52">
        <v>70</v>
      </c>
      <c r="R14" s="18"/>
      <c r="S14" s="17" t="s">
        <v>45</v>
      </c>
      <c r="T14" s="17" t="s">
        <v>44</v>
      </c>
      <c r="U14" s="19">
        <f>Table_516[[#This Row],[VALOR]]-Table_516[[#This Row],[ CUSTO]]</f>
        <v>230</v>
      </c>
      <c r="V14" s="19"/>
      <c r="W14" s="10"/>
      <c r="X14" s="10"/>
      <c r="Y14" s="10"/>
      <c r="Z14" s="10"/>
    </row>
    <row r="15" spans="1:26" ht="25.5" x14ac:dyDescent="0.25">
      <c r="A15" s="10"/>
      <c r="B15" s="20">
        <v>45777</v>
      </c>
      <c r="C15" s="17"/>
      <c r="D15" s="18" t="s">
        <v>1054</v>
      </c>
      <c r="E15" s="18" t="s">
        <v>1055</v>
      </c>
      <c r="F15" s="18" t="s">
        <v>1056</v>
      </c>
      <c r="G15" s="18" t="s">
        <v>1057</v>
      </c>
      <c r="H15" s="21">
        <v>45783</v>
      </c>
      <c r="I15" s="22"/>
      <c r="J15" s="18" t="s">
        <v>1058</v>
      </c>
      <c r="K15" s="18" t="s">
        <v>399</v>
      </c>
      <c r="L15" s="19">
        <v>300</v>
      </c>
      <c r="M15" s="20"/>
      <c r="N15" s="17" t="s">
        <v>44</v>
      </c>
      <c r="O15" s="18" t="s">
        <v>1059</v>
      </c>
      <c r="P15" s="17" t="s">
        <v>1060</v>
      </c>
      <c r="Q15" s="52">
        <v>100</v>
      </c>
      <c r="R15" s="18"/>
      <c r="S15" s="17" t="s">
        <v>45</v>
      </c>
      <c r="T15" s="17" t="s">
        <v>44</v>
      </c>
      <c r="U15" s="19">
        <f>Table_516[[#This Row],[VALOR]]-Table_516[[#This Row],[ CUSTO]]</f>
        <v>200</v>
      </c>
      <c r="V15" s="19"/>
      <c r="W15" s="10"/>
      <c r="X15" s="10"/>
      <c r="Y15" s="10"/>
      <c r="Z15" s="10"/>
    </row>
    <row r="16" spans="1:26" ht="25.5" x14ac:dyDescent="0.25">
      <c r="A16" s="10"/>
      <c r="B16" s="20">
        <v>45779</v>
      </c>
      <c r="C16" s="17"/>
      <c r="D16" s="18" t="s">
        <v>137</v>
      </c>
      <c r="E16" s="18" t="s">
        <v>138</v>
      </c>
      <c r="F16" s="18" t="s">
        <v>92</v>
      </c>
      <c r="G16" s="18" t="s">
        <v>1065</v>
      </c>
      <c r="H16" s="21">
        <v>45783</v>
      </c>
      <c r="I16" s="22">
        <v>0.38541666666666669</v>
      </c>
      <c r="J16" s="18" t="s">
        <v>614</v>
      </c>
      <c r="K16" s="18" t="s">
        <v>716</v>
      </c>
      <c r="L16" s="19">
        <v>170</v>
      </c>
      <c r="M16" s="20"/>
      <c r="N16" s="17" t="s">
        <v>44</v>
      </c>
      <c r="O16" s="18" t="s">
        <v>1066</v>
      </c>
      <c r="P16" s="17" t="s">
        <v>1067</v>
      </c>
      <c r="Q16" s="52">
        <v>70</v>
      </c>
      <c r="R16" s="18"/>
      <c r="S16" s="17" t="s">
        <v>45</v>
      </c>
      <c r="T16" s="17" t="s">
        <v>44</v>
      </c>
      <c r="U16" s="19">
        <f>Table_516[[#This Row],[VALOR]]-Table_516[[#This Row],[ CUSTO]]</f>
        <v>100</v>
      </c>
      <c r="V16" s="19"/>
      <c r="W16" s="10"/>
      <c r="X16" s="10"/>
      <c r="Y16" s="10"/>
      <c r="Z16" s="10"/>
    </row>
    <row r="17" spans="1:26" ht="25.5" x14ac:dyDescent="0.25">
      <c r="A17" s="10"/>
      <c r="B17" s="20">
        <v>45779</v>
      </c>
      <c r="C17" s="17"/>
      <c r="D17" s="18" t="s">
        <v>808</v>
      </c>
      <c r="E17" s="18" t="s">
        <v>809</v>
      </c>
      <c r="F17" s="18" t="s">
        <v>60</v>
      </c>
      <c r="G17" s="18" t="s">
        <v>1062</v>
      </c>
      <c r="H17" s="21">
        <v>45783</v>
      </c>
      <c r="I17" s="22">
        <v>0.57291666666666663</v>
      </c>
      <c r="J17" s="18" t="s">
        <v>614</v>
      </c>
      <c r="K17" s="18" t="s">
        <v>294</v>
      </c>
      <c r="L17" s="19">
        <v>200</v>
      </c>
      <c r="M17" s="20"/>
      <c r="N17" s="17" t="s">
        <v>44</v>
      </c>
      <c r="O17" s="18" t="s">
        <v>1063</v>
      </c>
      <c r="P17" s="17" t="s">
        <v>1064</v>
      </c>
      <c r="Q17" s="52">
        <v>100</v>
      </c>
      <c r="R17" s="18"/>
      <c r="S17" s="17" t="s">
        <v>45</v>
      </c>
      <c r="T17" s="17" t="s">
        <v>44</v>
      </c>
      <c r="U17" s="19">
        <f>Table_516[[#This Row],[VALOR]]-Table_516[[#This Row],[ CUSTO]]</f>
        <v>100</v>
      </c>
      <c r="V17" s="19"/>
      <c r="W17" s="10"/>
      <c r="X17" s="10"/>
      <c r="Y17" s="10"/>
      <c r="Z17" s="10"/>
    </row>
    <row r="18" spans="1:26" ht="25.5" x14ac:dyDescent="0.25">
      <c r="A18" s="10"/>
      <c r="B18" s="20">
        <v>45775</v>
      </c>
      <c r="C18" s="17"/>
      <c r="D18" s="18" t="s">
        <v>881</v>
      </c>
      <c r="E18" s="18" t="s">
        <v>164</v>
      </c>
      <c r="F18" s="18" t="s">
        <v>418</v>
      </c>
      <c r="G18" s="18"/>
      <c r="H18" s="21">
        <v>45784</v>
      </c>
      <c r="I18" s="22">
        <v>0.63888888888888884</v>
      </c>
      <c r="J18" s="18" t="s">
        <v>1068</v>
      </c>
      <c r="K18" s="18" t="s">
        <v>326</v>
      </c>
      <c r="L18" s="19">
        <v>120</v>
      </c>
      <c r="M18" s="20"/>
      <c r="N18" s="17" t="s">
        <v>44</v>
      </c>
      <c r="O18" s="18" t="s">
        <v>327</v>
      </c>
      <c r="P18" s="17" t="s">
        <v>328</v>
      </c>
      <c r="Q18" s="52">
        <v>60</v>
      </c>
      <c r="R18" s="18"/>
      <c r="S18" s="17" t="s">
        <v>45</v>
      </c>
      <c r="T18" s="17" t="s">
        <v>44</v>
      </c>
      <c r="U18" s="19">
        <f>Table_516[[#This Row],[VALOR]]-Table_516[[#This Row],[ CUSTO]]</f>
        <v>60</v>
      </c>
      <c r="V18" s="19"/>
      <c r="W18" s="10"/>
      <c r="X18" s="10"/>
      <c r="Y18" s="10"/>
      <c r="Z18" s="10"/>
    </row>
    <row r="19" spans="1:26" x14ac:dyDescent="0.25">
      <c r="A19" s="10"/>
      <c r="B19" s="20">
        <v>45776</v>
      </c>
      <c r="C19" s="17"/>
      <c r="D19" s="18" t="s">
        <v>953</v>
      </c>
      <c r="E19" s="18" t="s">
        <v>954</v>
      </c>
      <c r="F19" s="18" t="s">
        <v>593</v>
      </c>
      <c r="G19" s="18"/>
      <c r="H19" s="21">
        <v>45784</v>
      </c>
      <c r="I19" s="22">
        <v>0.36805555555555558</v>
      </c>
      <c r="J19" s="18" t="s">
        <v>289</v>
      </c>
      <c r="K19" s="18" t="s">
        <v>326</v>
      </c>
      <c r="L19" s="19">
        <v>200</v>
      </c>
      <c r="M19" s="20"/>
      <c r="N19" s="17" t="s">
        <v>44</v>
      </c>
      <c r="O19" s="18" t="s">
        <v>327</v>
      </c>
      <c r="P19" s="17" t="s">
        <v>328</v>
      </c>
      <c r="Q19" s="52">
        <v>60</v>
      </c>
      <c r="R19" s="20"/>
      <c r="S19" s="17" t="s">
        <v>45</v>
      </c>
      <c r="T19" s="17" t="s">
        <v>44</v>
      </c>
      <c r="U19" s="19">
        <f>Table_516[[#This Row],[VALOR]]-Table_516[[#This Row],[ CUSTO]]</f>
        <v>140</v>
      </c>
      <c r="V19" s="19"/>
      <c r="W19" s="10"/>
      <c r="X19" s="10"/>
      <c r="Y19" s="10"/>
      <c r="Z19" s="10"/>
    </row>
    <row r="20" spans="1:26" ht="25.5" x14ac:dyDescent="0.25">
      <c r="A20" s="10"/>
      <c r="B20" s="20">
        <v>45776</v>
      </c>
      <c r="C20" s="17"/>
      <c r="D20" s="18" t="s">
        <v>627</v>
      </c>
      <c r="E20" s="18" t="s">
        <v>628</v>
      </c>
      <c r="F20" s="18" t="s">
        <v>780</v>
      </c>
      <c r="G20" s="18" t="s">
        <v>682</v>
      </c>
      <c r="H20" s="21">
        <v>45784</v>
      </c>
      <c r="I20" s="22">
        <v>0.57291666666666663</v>
      </c>
      <c r="J20" s="18" t="s">
        <v>683</v>
      </c>
      <c r="K20" s="18" t="s">
        <v>56</v>
      </c>
      <c r="L20" s="19">
        <v>200</v>
      </c>
      <c r="M20" s="20" t="s">
        <v>84</v>
      </c>
      <c r="N20" s="17" t="s">
        <v>44</v>
      </c>
      <c r="O20" s="18" t="s">
        <v>70</v>
      </c>
      <c r="P20" s="17" t="s">
        <v>71</v>
      </c>
      <c r="Q20" s="52">
        <v>70</v>
      </c>
      <c r="R20" s="18"/>
      <c r="S20" s="17" t="s">
        <v>45</v>
      </c>
      <c r="T20" s="17" t="s">
        <v>44</v>
      </c>
      <c r="U20" s="19">
        <f>Table_516[[#This Row],[VALOR]]-Table_516[[#This Row],[ CUSTO]]</f>
        <v>130</v>
      </c>
      <c r="V20" s="19"/>
      <c r="W20" s="10"/>
      <c r="X20" s="10"/>
      <c r="Y20" s="10"/>
      <c r="Z20" s="10"/>
    </row>
    <row r="21" spans="1:26" ht="25.5" x14ac:dyDescent="0.25">
      <c r="A21" s="10"/>
      <c r="B21" s="20">
        <v>45776</v>
      </c>
      <c r="C21" s="17"/>
      <c r="D21" s="18" t="s">
        <v>953</v>
      </c>
      <c r="E21" s="18" t="s">
        <v>954</v>
      </c>
      <c r="F21" s="18" t="s">
        <v>92</v>
      </c>
      <c r="G21" s="18"/>
      <c r="H21" s="21">
        <v>45784</v>
      </c>
      <c r="I21" s="22">
        <v>0.33333333333333331</v>
      </c>
      <c r="J21" s="18" t="s">
        <v>187</v>
      </c>
      <c r="K21" s="18" t="s">
        <v>1069</v>
      </c>
      <c r="L21" s="19"/>
      <c r="M21" s="20"/>
      <c r="N21" s="17" t="s">
        <v>44</v>
      </c>
      <c r="O21" s="18" t="s">
        <v>1070</v>
      </c>
      <c r="P21" s="17" t="s">
        <v>1071</v>
      </c>
      <c r="Q21" s="52"/>
      <c r="R21" s="21"/>
      <c r="S21" s="17" t="s">
        <v>45</v>
      </c>
      <c r="T21" s="17" t="s">
        <v>44</v>
      </c>
      <c r="U21" s="19">
        <f>Table_516[[#This Row],[VALOR]]-Table_516[[#This Row],[ CUSTO]]</f>
        <v>0</v>
      </c>
      <c r="V21" s="19"/>
      <c r="W21" s="10"/>
      <c r="X21" s="10"/>
      <c r="Y21" s="10"/>
      <c r="Z21" s="10"/>
    </row>
    <row r="22" spans="1:26" ht="25.5" x14ac:dyDescent="0.25">
      <c r="A22" s="10"/>
      <c r="B22" s="20">
        <v>45776</v>
      </c>
      <c r="C22" s="17"/>
      <c r="D22" s="18" t="s">
        <v>953</v>
      </c>
      <c r="E22" s="18" t="s">
        <v>954</v>
      </c>
      <c r="F22" s="18" t="s">
        <v>92</v>
      </c>
      <c r="G22" s="18"/>
      <c r="H22" s="21">
        <v>45784</v>
      </c>
      <c r="I22" s="22">
        <v>0.33333333333333331</v>
      </c>
      <c r="J22" s="18" t="s">
        <v>187</v>
      </c>
      <c r="K22" s="18" t="s">
        <v>1069</v>
      </c>
      <c r="L22" s="19"/>
      <c r="M22" s="20"/>
      <c r="N22" s="17" t="s">
        <v>44</v>
      </c>
      <c r="O22" s="18" t="s">
        <v>1070</v>
      </c>
      <c r="P22" s="17" t="s">
        <v>1071</v>
      </c>
      <c r="Q22" s="52"/>
      <c r="R22" s="18"/>
      <c r="S22" s="17" t="s">
        <v>45</v>
      </c>
      <c r="T22" s="17" t="s">
        <v>44</v>
      </c>
      <c r="U22" s="19">
        <f>Table_516[[#This Row],[VALOR]]-Table_516[[#This Row],[ CUSTO]]</f>
        <v>0</v>
      </c>
      <c r="V22" s="19"/>
      <c r="W22" s="10"/>
      <c r="X22" s="10"/>
      <c r="Y22" s="10"/>
      <c r="Z22" s="10"/>
    </row>
    <row r="23" spans="1:26" ht="25.5" x14ac:dyDescent="0.25">
      <c r="A23" s="10"/>
      <c r="B23" s="20">
        <v>45782</v>
      </c>
      <c r="C23" s="17"/>
      <c r="D23" s="18" t="s">
        <v>627</v>
      </c>
      <c r="E23" s="18" t="s">
        <v>628</v>
      </c>
      <c r="F23" s="18" t="s">
        <v>780</v>
      </c>
      <c r="G23" s="18" t="s">
        <v>1072</v>
      </c>
      <c r="H23" s="21">
        <v>45784</v>
      </c>
      <c r="I23" s="22">
        <v>0.57638888888888884</v>
      </c>
      <c r="J23" s="18" t="s">
        <v>1073</v>
      </c>
      <c r="K23" s="18" t="s">
        <v>56</v>
      </c>
      <c r="L23" s="19">
        <v>300</v>
      </c>
      <c r="M23" s="20" t="s">
        <v>84</v>
      </c>
      <c r="N23" s="17" t="s">
        <v>44</v>
      </c>
      <c r="O23" s="18" t="s">
        <v>224</v>
      </c>
      <c r="P23" s="17" t="s">
        <v>225</v>
      </c>
      <c r="Q23" s="52">
        <v>150</v>
      </c>
      <c r="R23" s="18"/>
      <c r="S23" s="17" t="s">
        <v>45</v>
      </c>
      <c r="T23" s="17" t="s">
        <v>44</v>
      </c>
      <c r="U23" s="19">
        <f>Table_516[[#This Row],[VALOR]]-Table_516[[#This Row],[ CUSTO]]</f>
        <v>150</v>
      </c>
      <c r="V23" s="19"/>
      <c r="W23" s="10"/>
      <c r="X23" s="10"/>
      <c r="Y23" s="10"/>
      <c r="Z23" s="10"/>
    </row>
    <row r="24" spans="1:26" ht="25.5" x14ac:dyDescent="0.25">
      <c r="A24" s="10"/>
      <c r="B24" s="20">
        <v>45782</v>
      </c>
      <c r="C24" s="17"/>
      <c r="D24" s="18" t="s">
        <v>123</v>
      </c>
      <c r="E24" s="18" t="s">
        <v>124</v>
      </c>
      <c r="F24" s="18" t="s">
        <v>92</v>
      </c>
      <c r="G24" s="18"/>
      <c r="H24" s="21">
        <v>45784</v>
      </c>
      <c r="I24" s="22">
        <v>0.41666666666666669</v>
      </c>
      <c r="J24" s="18" t="s">
        <v>558</v>
      </c>
      <c r="K24" s="18" t="s">
        <v>412</v>
      </c>
      <c r="L24" s="19">
        <v>350</v>
      </c>
      <c r="M24" s="20"/>
      <c r="N24" s="17" t="s">
        <v>44</v>
      </c>
      <c r="O24" s="18" t="s">
        <v>496</v>
      </c>
      <c r="P24" s="17" t="s">
        <v>497</v>
      </c>
      <c r="Q24" s="52">
        <v>100</v>
      </c>
      <c r="R24" s="18"/>
      <c r="S24" s="17" t="s">
        <v>45</v>
      </c>
      <c r="T24" s="17" t="s">
        <v>44</v>
      </c>
      <c r="U24" s="19">
        <f>Table_516[[#This Row],[VALOR]]-Table_516[[#This Row],[ CUSTO]]</f>
        <v>250</v>
      </c>
      <c r="V24" s="19"/>
      <c r="W24" s="10"/>
      <c r="X24" s="10"/>
      <c r="Y24" s="10"/>
      <c r="Z24" s="10"/>
    </row>
    <row r="25" spans="1:26" ht="25.5" x14ac:dyDescent="0.25">
      <c r="A25" s="10"/>
      <c r="B25" s="20">
        <v>45783</v>
      </c>
      <c r="C25" s="17"/>
      <c r="D25" s="18" t="s">
        <v>103</v>
      </c>
      <c r="E25" s="18" t="s">
        <v>104</v>
      </c>
      <c r="F25" s="18" t="s">
        <v>60</v>
      </c>
      <c r="G25" s="18" t="s">
        <v>1074</v>
      </c>
      <c r="H25" s="21">
        <v>45784</v>
      </c>
      <c r="I25" s="22">
        <v>0.45833333333333331</v>
      </c>
      <c r="J25" s="18" t="s">
        <v>549</v>
      </c>
      <c r="K25" s="18" t="s">
        <v>1075</v>
      </c>
      <c r="L25" s="19">
        <v>250</v>
      </c>
      <c r="M25" s="20"/>
      <c r="N25" s="17" t="s">
        <v>44</v>
      </c>
      <c r="O25" s="18" t="s">
        <v>1076</v>
      </c>
      <c r="P25" s="17" t="s">
        <v>1077</v>
      </c>
      <c r="Q25" s="52">
        <v>50</v>
      </c>
      <c r="R25" s="18"/>
      <c r="S25" s="17" t="s">
        <v>45</v>
      </c>
      <c r="T25" s="17" t="s">
        <v>44</v>
      </c>
      <c r="U25" s="19">
        <f>Table_516[[#This Row],[VALOR]]-Table_516[[#This Row],[ CUSTO]]</f>
        <v>200</v>
      </c>
      <c r="V25" s="19"/>
      <c r="W25" s="10"/>
      <c r="X25" s="10"/>
      <c r="Y25" s="10"/>
      <c r="Z25" s="10"/>
    </row>
    <row r="26" spans="1:26" x14ac:dyDescent="0.25">
      <c r="A26" s="10"/>
      <c r="B26" s="20">
        <v>45776</v>
      </c>
      <c r="C26" s="17"/>
      <c r="D26" s="18" t="s">
        <v>953</v>
      </c>
      <c r="E26" s="18" t="s">
        <v>954</v>
      </c>
      <c r="F26" s="18" t="s">
        <v>60</v>
      </c>
      <c r="G26" s="18"/>
      <c r="H26" s="21">
        <v>45785</v>
      </c>
      <c r="I26" s="22">
        <v>0.375</v>
      </c>
      <c r="J26" s="18" t="s">
        <v>289</v>
      </c>
      <c r="K26" s="18" t="s">
        <v>326</v>
      </c>
      <c r="L26" s="19">
        <v>350</v>
      </c>
      <c r="M26" s="20"/>
      <c r="N26" s="17" t="s">
        <v>44</v>
      </c>
      <c r="O26" s="18" t="s">
        <v>327</v>
      </c>
      <c r="P26" s="17" t="s">
        <v>328</v>
      </c>
      <c r="Q26" s="52">
        <v>70</v>
      </c>
      <c r="R26" s="18"/>
      <c r="S26" s="17" t="s">
        <v>45</v>
      </c>
      <c r="T26" s="17" t="s">
        <v>44</v>
      </c>
      <c r="U26" s="19">
        <f>Table_516[[#This Row],[VALOR]]-Table_516[[#This Row],[ CUSTO]]</f>
        <v>280</v>
      </c>
      <c r="V26" s="19"/>
      <c r="W26" s="10"/>
      <c r="X26" s="10"/>
      <c r="Y26" s="10"/>
      <c r="Z26" s="10"/>
    </row>
    <row r="27" spans="1:26" ht="25.5" x14ac:dyDescent="0.25">
      <c r="A27" s="10"/>
      <c r="B27" s="20">
        <v>45782</v>
      </c>
      <c r="C27" s="17"/>
      <c r="D27" s="18" t="s">
        <v>123</v>
      </c>
      <c r="E27" s="18" t="s">
        <v>124</v>
      </c>
      <c r="F27" s="18" t="s">
        <v>92</v>
      </c>
      <c r="G27" s="18"/>
      <c r="H27" s="21">
        <v>45785</v>
      </c>
      <c r="I27" s="22">
        <v>0.4236111111111111</v>
      </c>
      <c r="J27" s="18" t="s">
        <v>558</v>
      </c>
      <c r="K27" s="18" t="s">
        <v>1078</v>
      </c>
      <c r="L27" s="19">
        <v>250</v>
      </c>
      <c r="M27" s="20"/>
      <c r="N27" s="17" t="s">
        <v>44</v>
      </c>
      <c r="O27" s="18" t="s">
        <v>1079</v>
      </c>
      <c r="P27" s="17" t="s">
        <v>1080</v>
      </c>
      <c r="Q27" s="52">
        <v>120</v>
      </c>
      <c r="R27" s="20"/>
      <c r="S27" s="17" t="s">
        <v>45</v>
      </c>
      <c r="T27" s="17" t="s">
        <v>44</v>
      </c>
      <c r="U27" s="19">
        <f>Table_516[[#This Row],[VALOR]]-Table_516[[#This Row],[ CUSTO]]</f>
        <v>130</v>
      </c>
      <c r="V27" s="19"/>
      <c r="W27" s="10"/>
      <c r="X27" s="10"/>
      <c r="Y27" s="10"/>
      <c r="Z27" s="10"/>
    </row>
    <row r="28" spans="1:26" ht="25.5" x14ac:dyDescent="0.25">
      <c r="A28" s="10"/>
      <c r="B28" s="20">
        <v>45782</v>
      </c>
      <c r="C28" s="17"/>
      <c r="D28" s="18" t="s">
        <v>282</v>
      </c>
      <c r="E28" s="18" t="s">
        <v>283</v>
      </c>
      <c r="F28" s="18" t="s">
        <v>593</v>
      </c>
      <c r="G28" s="18" t="s">
        <v>1081</v>
      </c>
      <c r="H28" s="21">
        <v>45785</v>
      </c>
      <c r="I28" s="22">
        <v>0.66666666666666663</v>
      </c>
      <c r="J28" s="18" t="s">
        <v>187</v>
      </c>
      <c r="K28" s="18" t="s">
        <v>285</v>
      </c>
      <c r="L28" s="19">
        <v>350</v>
      </c>
      <c r="M28" s="20"/>
      <c r="N28" s="17" t="s">
        <v>44</v>
      </c>
      <c r="O28" s="18" t="s">
        <v>1082</v>
      </c>
      <c r="P28" s="17" t="s">
        <v>287</v>
      </c>
      <c r="Q28" s="52">
        <v>160</v>
      </c>
      <c r="R28" s="18"/>
      <c r="S28" s="17" t="s">
        <v>45</v>
      </c>
      <c r="T28" s="17" t="s">
        <v>44</v>
      </c>
      <c r="U28" s="19">
        <f>Table_516[[#This Row],[VALOR]]-Table_516[[#This Row],[ CUSTO]]</f>
        <v>190</v>
      </c>
      <c r="V28" s="19"/>
      <c r="W28" s="10"/>
      <c r="X28" s="10"/>
      <c r="Y28" s="10"/>
      <c r="Z28" s="10"/>
    </row>
    <row r="29" spans="1:26" ht="25.5" x14ac:dyDescent="0.25">
      <c r="A29" s="10"/>
      <c r="B29" s="20">
        <v>45784</v>
      </c>
      <c r="C29" s="17"/>
      <c r="D29" s="18" t="s">
        <v>220</v>
      </c>
      <c r="E29" s="18" t="s">
        <v>221</v>
      </c>
      <c r="F29" s="18" t="s">
        <v>60</v>
      </c>
      <c r="G29" s="18" t="s">
        <v>1083</v>
      </c>
      <c r="H29" s="21">
        <v>45785</v>
      </c>
      <c r="I29" s="22">
        <v>0.67708333333333337</v>
      </c>
      <c r="J29" s="18" t="s">
        <v>397</v>
      </c>
      <c r="K29" s="18" t="s">
        <v>460</v>
      </c>
      <c r="L29" s="19">
        <v>200</v>
      </c>
      <c r="M29" s="20"/>
      <c r="N29" s="17" t="s">
        <v>44</v>
      </c>
      <c r="O29" s="18" t="s">
        <v>1084</v>
      </c>
      <c r="P29" s="17" t="s">
        <v>1085</v>
      </c>
      <c r="Q29" s="52">
        <v>80</v>
      </c>
      <c r="R29" s="18"/>
      <c r="S29" s="17" t="s">
        <v>45</v>
      </c>
      <c r="T29" s="17" t="s">
        <v>44</v>
      </c>
      <c r="U29" s="19">
        <f>Table_516[[#This Row],[VALOR]]-Table_516[[#This Row],[ CUSTO]]</f>
        <v>120</v>
      </c>
      <c r="V29" s="19"/>
      <c r="W29" s="10"/>
      <c r="X29" s="10"/>
      <c r="Y29" s="10"/>
      <c r="Z29" s="10"/>
    </row>
    <row r="30" spans="1:26" ht="25.5" x14ac:dyDescent="0.25">
      <c r="A30" s="10"/>
      <c r="B30" s="20">
        <v>45785</v>
      </c>
      <c r="C30" s="17"/>
      <c r="D30" s="18" t="s">
        <v>1086</v>
      </c>
      <c r="E30" s="18" t="s">
        <v>1087</v>
      </c>
      <c r="F30" s="18" t="s">
        <v>92</v>
      </c>
      <c r="G30" s="18" t="s">
        <v>1088</v>
      </c>
      <c r="H30" s="21">
        <v>45785</v>
      </c>
      <c r="I30" s="22">
        <v>0.4375</v>
      </c>
      <c r="J30" s="18" t="s">
        <v>289</v>
      </c>
      <c r="K30" s="18" t="s">
        <v>1089</v>
      </c>
      <c r="L30" s="19">
        <v>250</v>
      </c>
      <c r="M30" s="20"/>
      <c r="N30" s="17" t="s">
        <v>44</v>
      </c>
      <c r="O30" s="18" t="s">
        <v>1090</v>
      </c>
      <c r="P30" s="17" t="s">
        <v>1091</v>
      </c>
      <c r="Q30" s="52">
        <v>150</v>
      </c>
      <c r="R30" s="21" t="s">
        <v>548</v>
      </c>
      <c r="S30" s="17" t="s">
        <v>45</v>
      </c>
      <c r="T30" s="17" t="s">
        <v>44</v>
      </c>
      <c r="U30" s="19">
        <f>Table_516[[#This Row],[VALOR]]-Table_516[[#This Row],[ CUSTO]]</f>
        <v>100</v>
      </c>
      <c r="V30" s="19"/>
      <c r="W30" s="10"/>
      <c r="X30" s="10"/>
      <c r="Y30" s="10"/>
      <c r="Z30" s="10"/>
    </row>
    <row r="31" spans="1:26" ht="25.5" x14ac:dyDescent="0.25">
      <c r="A31" s="10"/>
      <c r="B31" s="20">
        <v>45784</v>
      </c>
      <c r="C31" s="17"/>
      <c r="D31" s="18" t="s">
        <v>214</v>
      </c>
      <c r="E31" s="18" t="s">
        <v>215</v>
      </c>
      <c r="F31" s="18" t="s">
        <v>92</v>
      </c>
      <c r="G31" s="21" t="s">
        <v>1092</v>
      </c>
      <c r="H31" s="21">
        <v>45786</v>
      </c>
      <c r="I31" s="22">
        <v>0.40277777777777779</v>
      </c>
      <c r="J31" s="18" t="s">
        <v>614</v>
      </c>
      <c r="K31" s="18" t="s">
        <v>217</v>
      </c>
      <c r="L31" s="19">
        <v>250</v>
      </c>
      <c r="M31" s="20"/>
      <c r="N31" s="17" t="s">
        <v>44</v>
      </c>
      <c r="O31" s="18" t="s">
        <v>218</v>
      </c>
      <c r="P31" s="17" t="s">
        <v>219</v>
      </c>
      <c r="Q31" s="52">
        <v>100</v>
      </c>
      <c r="R31" s="18"/>
      <c r="S31" s="17" t="s">
        <v>45</v>
      </c>
      <c r="T31" s="17" t="s">
        <v>44</v>
      </c>
      <c r="U31" s="19">
        <f>Table_516[[#This Row],[VALOR]]-Table_516[[#This Row],[ CUSTO]]</f>
        <v>150</v>
      </c>
      <c r="V31" s="19"/>
      <c r="W31" s="10"/>
      <c r="X31" s="10"/>
      <c r="Y31" s="10"/>
      <c r="Z31" s="10"/>
    </row>
    <row r="32" spans="1:26" ht="25.5" x14ac:dyDescent="0.25">
      <c r="A32" s="10"/>
      <c r="B32" s="20">
        <v>45761</v>
      </c>
      <c r="C32" s="17"/>
      <c r="D32" s="18" t="s">
        <v>1093</v>
      </c>
      <c r="E32" s="18" t="s">
        <v>1094</v>
      </c>
      <c r="F32" s="18" t="s">
        <v>780</v>
      </c>
      <c r="G32" s="18" t="s">
        <v>1095</v>
      </c>
      <c r="H32" s="21">
        <v>45789</v>
      </c>
      <c r="I32" s="22">
        <v>0.43055555555555558</v>
      </c>
      <c r="J32" s="18" t="s">
        <v>1096</v>
      </c>
      <c r="K32" s="18" t="s">
        <v>56</v>
      </c>
      <c r="L32" s="19">
        <v>150</v>
      </c>
      <c r="M32" s="20"/>
      <c r="N32" s="17" t="s">
        <v>44</v>
      </c>
      <c r="O32" s="18" t="s">
        <v>70</v>
      </c>
      <c r="P32" s="17" t="s">
        <v>71</v>
      </c>
      <c r="Q32" s="52">
        <v>70</v>
      </c>
      <c r="R32" s="18"/>
      <c r="S32" s="17" t="s">
        <v>45</v>
      </c>
      <c r="T32" s="17" t="s">
        <v>44</v>
      </c>
      <c r="U32" s="19">
        <f>Table_516[[#This Row],[VALOR]]-Table_516[[#This Row],[ CUSTO]]</f>
        <v>80</v>
      </c>
      <c r="V32" s="19"/>
      <c r="W32" s="10"/>
      <c r="X32" s="10"/>
      <c r="Y32" s="10"/>
      <c r="Z32" s="10"/>
    </row>
    <row r="33" spans="1:26" ht="51" x14ac:dyDescent="0.25">
      <c r="A33" s="10"/>
      <c r="B33" s="20">
        <v>45785</v>
      </c>
      <c r="C33" s="17"/>
      <c r="D33" s="18" t="s">
        <v>52</v>
      </c>
      <c r="E33" s="18" t="s">
        <v>53</v>
      </c>
      <c r="F33" s="18" t="s">
        <v>132</v>
      </c>
      <c r="G33" s="18" t="s">
        <v>1097</v>
      </c>
      <c r="H33" s="21">
        <v>45789</v>
      </c>
      <c r="I33" s="22">
        <v>0.45833333333333331</v>
      </c>
      <c r="J33" s="18" t="s">
        <v>1098</v>
      </c>
      <c r="K33" s="18" t="s">
        <v>1099</v>
      </c>
      <c r="L33" s="19">
        <v>350</v>
      </c>
      <c r="M33" s="20" t="s">
        <v>84</v>
      </c>
      <c r="N33" s="17" t="s">
        <v>44</v>
      </c>
      <c r="O33" s="18" t="s">
        <v>1100</v>
      </c>
      <c r="P33" s="17" t="s">
        <v>1101</v>
      </c>
      <c r="Q33" s="52">
        <v>100</v>
      </c>
      <c r="R33" s="18"/>
      <c r="S33" s="17" t="s">
        <v>45</v>
      </c>
      <c r="T33" s="17" t="s">
        <v>44</v>
      </c>
      <c r="U33" s="19">
        <f>Table_516[[#This Row],[VALOR]]-Table_516[[#This Row],[ CUSTO]]</f>
        <v>250</v>
      </c>
      <c r="V33" s="19"/>
      <c r="W33" s="10"/>
      <c r="X33" s="10"/>
      <c r="Y33" s="10"/>
      <c r="Z33" s="10"/>
    </row>
    <row r="34" spans="1:26" ht="38.25" x14ac:dyDescent="0.25">
      <c r="A34" s="10"/>
      <c r="B34" s="20">
        <v>45786</v>
      </c>
      <c r="C34" s="17"/>
      <c r="D34" s="18" t="s">
        <v>871</v>
      </c>
      <c r="E34" s="18" t="s">
        <v>439</v>
      </c>
      <c r="F34" s="18" t="s">
        <v>780</v>
      </c>
      <c r="G34" s="18"/>
      <c r="H34" s="21">
        <v>45789</v>
      </c>
      <c r="I34" s="22">
        <v>0.40277777777777779</v>
      </c>
      <c r="J34" s="18" t="s">
        <v>630</v>
      </c>
      <c r="K34" s="18" t="s">
        <v>56</v>
      </c>
      <c r="L34" s="19">
        <v>150</v>
      </c>
      <c r="M34" s="20"/>
      <c r="N34" s="17" t="s">
        <v>44</v>
      </c>
      <c r="O34" s="18" t="s">
        <v>1105</v>
      </c>
      <c r="P34" s="17" t="s">
        <v>1106</v>
      </c>
      <c r="Q34" s="52">
        <v>70</v>
      </c>
      <c r="R34" s="18"/>
      <c r="S34" s="17" t="s">
        <v>45</v>
      </c>
      <c r="T34" s="17" t="s">
        <v>44</v>
      </c>
      <c r="U34" s="19">
        <f>Table_516[[#This Row],[VALOR]]-Table_516[[#This Row],[ CUSTO]]</f>
        <v>80</v>
      </c>
      <c r="V34" s="19"/>
      <c r="W34" s="10"/>
      <c r="X34" s="10"/>
      <c r="Y34" s="10"/>
      <c r="Z34" s="10"/>
    </row>
    <row r="35" spans="1:26" ht="25.5" x14ac:dyDescent="0.25">
      <c r="A35" s="10"/>
      <c r="B35" s="20">
        <v>45786</v>
      </c>
      <c r="C35" s="17"/>
      <c r="D35" s="18" t="s">
        <v>808</v>
      </c>
      <c r="E35" s="18" t="s">
        <v>809</v>
      </c>
      <c r="F35" s="18" t="s">
        <v>593</v>
      </c>
      <c r="G35" s="18" t="s">
        <v>1102</v>
      </c>
      <c r="H35" s="21">
        <v>45789</v>
      </c>
      <c r="I35" s="22">
        <v>0.55555555555555558</v>
      </c>
      <c r="J35" s="18" t="s">
        <v>614</v>
      </c>
      <c r="K35" s="18" t="s">
        <v>299</v>
      </c>
      <c r="L35" s="19">
        <v>200</v>
      </c>
      <c r="M35" s="20"/>
      <c r="N35" s="17" t="s">
        <v>44</v>
      </c>
      <c r="O35" s="18" t="s">
        <v>1103</v>
      </c>
      <c r="P35" s="17" t="s">
        <v>1104</v>
      </c>
      <c r="Q35" s="52">
        <v>60</v>
      </c>
      <c r="R35" s="21"/>
      <c r="S35" s="17" t="s">
        <v>45</v>
      </c>
      <c r="T35" s="17" t="s">
        <v>44</v>
      </c>
      <c r="U35" s="19">
        <f>Table_516[[#This Row],[VALOR]]-Table_516[[#This Row],[ CUSTO]]</f>
        <v>140</v>
      </c>
      <c r="V35" s="19"/>
      <c r="W35" s="10"/>
      <c r="X35" s="10"/>
      <c r="Y35" s="10"/>
      <c r="Z35" s="10"/>
    </row>
    <row r="36" spans="1:26" x14ac:dyDescent="0.25">
      <c r="A36" s="10"/>
      <c r="B36" s="20">
        <v>45786</v>
      </c>
      <c r="C36" s="17"/>
      <c r="D36" s="18" t="s">
        <v>321</v>
      </c>
      <c r="E36" s="18" t="s">
        <v>322</v>
      </c>
      <c r="F36" s="18" t="s">
        <v>394</v>
      </c>
      <c r="G36" s="18"/>
      <c r="H36" s="21">
        <v>45789</v>
      </c>
      <c r="I36" s="22"/>
      <c r="J36" s="18" t="s">
        <v>1119</v>
      </c>
      <c r="K36" s="18" t="s">
        <v>56</v>
      </c>
      <c r="L36" s="19">
        <v>200</v>
      </c>
      <c r="M36" s="20"/>
      <c r="N36" s="17" t="s">
        <v>44</v>
      </c>
      <c r="O36" s="18" t="s">
        <v>70</v>
      </c>
      <c r="P36" s="17" t="s">
        <v>71</v>
      </c>
      <c r="Q36" s="52">
        <v>50</v>
      </c>
      <c r="R36" s="18"/>
      <c r="S36" s="17" t="s">
        <v>45</v>
      </c>
      <c r="T36" s="17" t="s">
        <v>44</v>
      </c>
      <c r="U36" s="19">
        <f>Table_516[[#This Row],[VALOR]]-Table_516[[#This Row],[ CUSTO]]</f>
        <v>150</v>
      </c>
      <c r="V36" s="19"/>
      <c r="W36" s="10"/>
      <c r="X36" s="10"/>
      <c r="Y36" s="10"/>
      <c r="Z36" s="10"/>
    </row>
    <row r="37" spans="1:26" ht="38.25" x14ac:dyDescent="0.25">
      <c r="A37" s="10"/>
      <c r="B37" s="20">
        <v>45785</v>
      </c>
      <c r="C37" s="17"/>
      <c r="D37" s="18" t="s">
        <v>52</v>
      </c>
      <c r="E37" s="18" t="s">
        <v>53</v>
      </c>
      <c r="F37" s="18" t="s">
        <v>132</v>
      </c>
      <c r="G37" s="18" t="s">
        <v>1107</v>
      </c>
      <c r="H37" s="21">
        <v>45790</v>
      </c>
      <c r="I37" s="22">
        <v>0.45833333333333331</v>
      </c>
      <c r="J37" s="18" t="s">
        <v>1108</v>
      </c>
      <c r="K37" s="18" t="s">
        <v>56</v>
      </c>
      <c r="L37" s="19">
        <f>200+40.4</f>
        <v>240.4</v>
      </c>
      <c r="M37" s="20" t="s">
        <v>84</v>
      </c>
      <c r="N37" s="17" t="s">
        <v>44</v>
      </c>
      <c r="O37" s="18" t="s">
        <v>57</v>
      </c>
      <c r="P37" s="17"/>
      <c r="Q37" s="52">
        <v>40.4</v>
      </c>
      <c r="R37" s="18"/>
      <c r="S37" s="17" t="s">
        <v>45</v>
      </c>
      <c r="T37" s="17" t="s">
        <v>44</v>
      </c>
      <c r="U37" s="19">
        <f>Table_516[[#This Row],[VALOR]]-Table_516[[#This Row],[ CUSTO]]</f>
        <v>200</v>
      </c>
      <c r="V37" s="19"/>
      <c r="W37" s="10"/>
      <c r="X37" s="10"/>
      <c r="Y37" s="10"/>
      <c r="Z37" s="10"/>
    </row>
    <row r="38" spans="1:26" ht="25.5" x14ac:dyDescent="0.25">
      <c r="A38" s="10"/>
      <c r="B38" s="20">
        <v>45786</v>
      </c>
      <c r="C38" s="17"/>
      <c r="D38" s="18" t="s">
        <v>137</v>
      </c>
      <c r="E38" s="18" t="s">
        <v>138</v>
      </c>
      <c r="F38" s="18" t="s">
        <v>92</v>
      </c>
      <c r="G38" s="18" t="s">
        <v>1109</v>
      </c>
      <c r="H38" s="21">
        <v>45790</v>
      </c>
      <c r="I38" s="22">
        <v>0.44444444444444442</v>
      </c>
      <c r="J38" s="18" t="s">
        <v>1110</v>
      </c>
      <c r="K38" s="18" t="s">
        <v>56</v>
      </c>
      <c r="L38" s="19">
        <v>170</v>
      </c>
      <c r="M38" s="20"/>
      <c r="N38" s="17" t="s">
        <v>44</v>
      </c>
      <c r="O38" s="18" t="s">
        <v>141</v>
      </c>
      <c r="P38" s="17" t="s">
        <v>142</v>
      </c>
      <c r="Q38" s="52">
        <v>70</v>
      </c>
      <c r="R38" s="18"/>
      <c r="S38" s="17" t="s">
        <v>45</v>
      </c>
      <c r="T38" s="17" t="s">
        <v>44</v>
      </c>
      <c r="U38" s="19">
        <f>Table_516[[#This Row],[VALOR]]-Table_516[[#This Row],[ CUSTO]]</f>
        <v>100</v>
      </c>
      <c r="V38" s="19"/>
      <c r="W38" s="10"/>
      <c r="X38" s="10"/>
      <c r="Y38" s="10"/>
      <c r="Z38" s="10"/>
    </row>
    <row r="39" spans="1:26" ht="25.5" x14ac:dyDescent="0.25">
      <c r="A39" s="10"/>
      <c r="B39" s="20">
        <v>45786</v>
      </c>
      <c r="C39" s="17"/>
      <c r="D39" s="18" t="s">
        <v>746</v>
      </c>
      <c r="E39" s="18" t="s">
        <v>1154</v>
      </c>
      <c r="F39" s="18" t="s">
        <v>418</v>
      </c>
      <c r="G39" s="18"/>
      <c r="H39" s="21">
        <v>45790</v>
      </c>
      <c r="I39" s="22">
        <v>0.375</v>
      </c>
      <c r="J39" s="18" t="s">
        <v>1155</v>
      </c>
      <c r="K39" s="18" t="s">
        <v>1156</v>
      </c>
      <c r="L39" s="19">
        <v>150</v>
      </c>
      <c r="M39" s="20"/>
      <c r="N39" s="17" t="s">
        <v>44</v>
      </c>
      <c r="O39" s="18" t="s">
        <v>1158</v>
      </c>
      <c r="P39" s="17" t="s">
        <v>1159</v>
      </c>
      <c r="Q39" s="52">
        <v>60</v>
      </c>
      <c r="R39" s="18"/>
      <c r="S39" s="17" t="s">
        <v>45</v>
      </c>
      <c r="T39" s="17" t="s">
        <v>44</v>
      </c>
      <c r="U39" s="19">
        <f>Table_516[[#This Row],[VALOR]]-Table_516[[#This Row],[ CUSTO]]</f>
        <v>90</v>
      </c>
      <c r="V39" s="19"/>
      <c r="W39" s="10"/>
      <c r="X39" s="10"/>
      <c r="Y39" s="10"/>
      <c r="Z39" s="10"/>
    </row>
    <row r="40" spans="1:26" ht="25.5" x14ac:dyDescent="0.25">
      <c r="A40" s="10"/>
      <c r="B40" s="20">
        <v>45789</v>
      </c>
      <c r="C40" s="17"/>
      <c r="D40" s="18" t="s">
        <v>214</v>
      </c>
      <c r="E40" s="18" t="s">
        <v>215</v>
      </c>
      <c r="F40" s="18" t="s">
        <v>780</v>
      </c>
      <c r="G40" s="18" t="s">
        <v>1140</v>
      </c>
      <c r="H40" s="21">
        <v>45790</v>
      </c>
      <c r="I40" s="22">
        <v>0.38541666666666669</v>
      </c>
      <c r="J40" s="18" t="s">
        <v>558</v>
      </c>
      <c r="K40" s="18" t="s">
        <v>994</v>
      </c>
      <c r="L40" s="19">
        <v>300</v>
      </c>
      <c r="M40" s="20"/>
      <c r="N40" s="17" t="s">
        <v>44</v>
      </c>
      <c r="O40" s="18" t="s">
        <v>1141</v>
      </c>
      <c r="P40" s="17" t="s">
        <v>1142</v>
      </c>
      <c r="Q40" s="52">
        <v>80</v>
      </c>
      <c r="R40" s="21"/>
      <c r="S40" s="17" t="s">
        <v>45</v>
      </c>
      <c r="T40" s="17" t="s">
        <v>44</v>
      </c>
      <c r="U40" s="19">
        <f>Table_516[[#This Row],[VALOR]]-Table_516[[#This Row],[ CUSTO]]</f>
        <v>220</v>
      </c>
      <c r="V40" s="19"/>
      <c r="W40" s="10"/>
      <c r="X40" s="10"/>
      <c r="Y40" s="10"/>
      <c r="Z40" s="10"/>
    </row>
    <row r="41" spans="1:26" ht="38.25" x14ac:dyDescent="0.25">
      <c r="A41" s="10"/>
      <c r="B41" s="20">
        <v>45789</v>
      </c>
      <c r="C41" s="17"/>
      <c r="D41" s="18" t="s">
        <v>52</v>
      </c>
      <c r="E41" s="18" t="s">
        <v>53</v>
      </c>
      <c r="F41" s="18" t="s">
        <v>132</v>
      </c>
      <c r="G41" s="18" t="s">
        <v>1143</v>
      </c>
      <c r="H41" s="21">
        <v>45790</v>
      </c>
      <c r="I41" s="22">
        <v>0.625</v>
      </c>
      <c r="J41" s="18" t="s">
        <v>1144</v>
      </c>
      <c r="K41" s="18" t="s">
        <v>1145</v>
      </c>
      <c r="L41" s="19">
        <f>200+108.85-0.36</f>
        <v>308.49</v>
      </c>
      <c r="M41" s="20" t="s">
        <v>84</v>
      </c>
      <c r="N41" s="17" t="s">
        <v>44</v>
      </c>
      <c r="O41" s="18" t="s">
        <v>1186</v>
      </c>
      <c r="P41" s="17" t="s">
        <v>1153</v>
      </c>
      <c r="Q41" s="52">
        <f>60+108.85</f>
        <v>168.85</v>
      </c>
      <c r="R41" s="18"/>
      <c r="S41" s="17" t="s">
        <v>45</v>
      </c>
      <c r="T41" s="17" t="s">
        <v>44</v>
      </c>
      <c r="U41" s="19">
        <f>Table_516[[#This Row],[VALOR]]-Table_516[[#This Row],[ CUSTO]]</f>
        <v>139.64000000000001</v>
      </c>
      <c r="V41" s="19"/>
      <c r="W41" s="10"/>
      <c r="X41" s="10"/>
      <c r="Y41" s="10"/>
      <c r="Z41" s="10"/>
    </row>
    <row r="42" spans="1:26" ht="25.5" x14ac:dyDescent="0.25">
      <c r="A42" s="10"/>
      <c r="B42" s="20">
        <v>45782</v>
      </c>
      <c r="C42" s="17"/>
      <c r="D42" s="18" t="s">
        <v>123</v>
      </c>
      <c r="E42" s="18" t="s">
        <v>124</v>
      </c>
      <c r="F42" s="18" t="s">
        <v>92</v>
      </c>
      <c r="G42" s="18"/>
      <c r="H42" s="21">
        <v>45791</v>
      </c>
      <c r="I42" s="22">
        <v>0.40625</v>
      </c>
      <c r="J42" s="18" t="s">
        <v>614</v>
      </c>
      <c r="K42" s="18" t="s">
        <v>519</v>
      </c>
      <c r="L42" s="19">
        <v>300</v>
      </c>
      <c r="M42" s="20"/>
      <c r="N42" s="17" t="s">
        <v>44</v>
      </c>
      <c r="O42" s="18" t="s">
        <v>1151</v>
      </c>
      <c r="P42" s="17" t="s">
        <v>1152</v>
      </c>
      <c r="Q42" s="52">
        <v>150</v>
      </c>
      <c r="R42" s="20"/>
      <c r="S42" s="17" t="s">
        <v>45</v>
      </c>
      <c r="T42" s="17" t="s">
        <v>44</v>
      </c>
      <c r="U42" s="19">
        <f>Table_516[[#This Row],[VALOR]]-Table_516[[#This Row],[ CUSTO]]</f>
        <v>150</v>
      </c>
      <c r="V42" s="19"/>
      <c r="W42" s="10"/>
      <c r="X42" s="10"/>
      <c r="Y42" s="10"/>
      <c r="Z42" s="10"/>
    </row>
    <row r="43" spans="1:26" ht="25.5" x14ac:dyDescent="0.25">
      <c r="A43" s="10"/>
      <c r="B43" s="20">
        <v>45786</v>
      </c>
      <c r="C43" s="17"/>
      <c r="D43" s="18" t="s">
        <v>137</v>
      </c>
      <c r="E43" s="18" t="s">
        <v>138</v>
      </c>
      <c r="F43" s="18" t="s">
        <v>92</v>
      </c>
      <c r="G43" s="18" t="s">
        <v>1111</v>
      </c>
      <c r="H43" s="21">
        <v>45791</v>
      </c>
      <c r="I43" s="22">
        <v>0.34722222222222221</v>
      </c>
      <c r="J43" s="18" t="s">
        <v>1112</v>
      </c>
      <c r="K43" s="18" t="s">
        <v>1113</v>
      </c>
      <c r="L43" s="19">
        <v>180</v>
      </c>
      <c r="M43" s="20"/>
      <c r="N43" s="17" t="s">
        <v>44</v>
      </c>
      <c r="O43" s="18" t="s">
        <v>1184</v>
      </c>
      <c r="P43" s="17" t="s">
        <v>1185</v>
      </c>
      <c r="Q43" s="52">
        <v>80</v>
      </c>
      <c r="R43" s="18"/>
      <c r="S43" s="17" t="s">
        <v>45</v>
      </c>
      <c r="T43" s="17" t="s">
        <v>44</v>
      </c>
      <c r="U43" s="19">
        <f>Table_516[[#This Row],[VALOR]]-Table_516[[#This Row],[ CUSTO]]</f>
        <v>100</v>
      </c>
      <c r="V43" s="19"/>
      <c r="W43" s="10"/>
      <c r="X43" s="10"/>
      <c r="Y43" s="10"/>
      <c r="Z43" s="10"/>
    </row>
    <row r="44" spans="1:26" ht="25.5" x14ac:dyDescent="0.25">
      <c r="A44" s="10"/>
      <c r="B44" s="20">
        <v>45786</v>
      </c>
      <c r="C44" s="17"/>
      <c r="D44" s="18" t="s">
        <v>137</v>
      </c>
      <c r="E44" s="18" t="s">
        <v>138</v>
      </c>
      <c r="F44" s="18" t="s">
        <v>92</v>
      </c>
      <c r="G44" s="18" t="s">
        <v>1114</v>
      </c>
      <c r="H44" s="21">
        <v>45791</v>
      </c>
      <c r="I44" s="22">
        <v>0.40277777777777779</v>
      </c>
      <c r="J44" s="18" t="s">
        <v>558</v>
      </c>
      <c r="K44" s="18" t="s">
        <v>1115</v>
      </c>
      <c r="L44" s="19">
        <v>200</v>
      </c>
      <c r="M44" s="20"/>
      <c r="N44" s="17" t="s">
        <v>44</v>
      </c>
      <c r="O44" s="18" t="s">
        <v>1135</v>
      </c>
      <c r="P44" s="17" t="s">
        <v>1136</v>
      </c>
      <c r="Q44" s="52">
        <v>150</v>
      </c>
      <c r="R44" s="18" t="s">
        <v>548</v>
      </c>
      <c r="S44" s="17" t="s">
        <v>45</v>
      </c>
      <c r="T44" s="17" t="s">
        <v>44</v>
      </c>
      <c r="U44" s="19">
        <f>Table_516[[#This Row],[VALOR]]-Table_516[[#This Row],[ CUSTO]]</f>
        <v>50</v>
      </c>
      <c r="V44" s="19"/>
      <c r="W44" s="10"/>
      <c r="X44" s="10"/>
      <c r="Y44" s="10"/>
      <c r="Z44" s="10"/>
    </row>
    <row r="45" spans="1:26" ht="25.5" x14ac:dyDescent="0.25">
      <c r="A45" s="10"/>
      <c r="B45" s="20">
        <v>45786</v>
      </c>
      <c r="C45" s="17"/>
      <c r="D45" s="18" t="s">
        <v>137</v>
      </c>
      <c r="E45" s="18" t="s">
        <v>138</v>
      </c>
      <c r="F45" s="18" t="s">
        <v>92</v>
      </c>
      <c r="G45" s="18" t="s">
        <v>1116</v>
      </c>
      <c r="H45" s="21">
        <v>45791</v>
      </c>
      <c r="I45" s="22">
        <v>0.56944444444444442</v>
      </c>
      <c r="J45" s="18" t="s">
        <v>1117</v>
      </c>
      <c r="K45" s="18" t="s">
        <v>56</v>
      </c>
      <c r="L45" s="19">
        <v>170</v>
      </c>
      <c r="M45" s="20"/>
      <c r="N45" s="17" t="s">
        <v>44</v>
      </c>
      <c r="O45" s="18" t="s">
        <v>745</v>
      </c>
      <c r="P45" s="17" t="s">
        <v>142</v>
      </c>
      <c r="Q45" s="52">
        <v>70</v>
      </c>
      <c r="R45" s="18"/>
      <c r="S45" s="17" t="s">
        <v>45</v>
      </c>
      <c r="T45" s="17" t="s">
        <v>44</v>
      </c>
      <c r="U45" s="19">
        <f>Table_516[[#This Row],[VALOR]]-Table_516[[#This Row],[ CUSTO]]</f>
        <v>100</v>
      </c>
      <c r="V45" s="19"/>
      <c r="W45" s="10"/>
      <c r="X45" s="10"/>
      <c r="Y45" s="10"/>
      <c r="Z45" s="10"/>
    </row>
    <row r="46" spans="1:26" ht="25.5" x14ac:dyDescent="0.25">
      <c r="A46" s="10"/>
      <c r="B46" s="20">
        <v>45786</v>
      </c>
      <c r="C46" s="17"/>
      <c r="D46" s="18" t="s">
        <v>137</v>
      </c>
      <c r="E46" s="18" t="s">
        <v>138</v>
      </c>
      <c r="F46" s="18" t="s">
        <v>92</v>
      </c>
      <c r="G46" s="18" t="s">
        <v>1118</v>
      </c>
      <c r="H46" s="21">
        <v>45791</v>
      </c>
      <c r="I46" s="22">
        <v>0.60416666666666663</v>
      </c>
      <c r="J46" s="18" t="s">
        <v>987</v>
      </c>
      <c r="K46" s="18" t="s">
        <v>56</v>
      </c>
      <c r="L46" s="19">
        <v>170</v>
      </c>
      <c r="M46" s="20"/>
      <c r="N46" s="17" t="s">
        <v>44</v>
      </c>
      <c r="O46" s="18" t="s">
        <v>1339</v>
      </c>
      <c r="P46" s="17" t="s">
        <v>142</v>
      </c>
      <c r="Q46" s="52">
        <v>70</v>
      </c>
      <c r="R46" s="18"/>
      <c r="S46" s="17" t="s">
        <v>45</v>
      </c>
      <c r="T46" s="17" t="s">
        <v>44</v>
      </c>
      <c r="U46" s="19">
        <f>Table_516[[#This Row],[VALOR]]-Table_516[[#This Row],[ CUSTO]]</f>
        <v>100</v>
      </c>
      <c r="V46" s="19"/>
      <c r="W46" s="10"/>
      <c r="X46" s="10"/>
      <c r="Y46" s="10"/>
      <c r="Z46" s="10"/>
    </row>
    <row r="47" spans="1:26" ht="25.5" x14ac:dyDescent="0.25">
      <c r="A47" s="10"/>
      <c r="B47" s="20">
        <v>45786</v>
      </c>
      <c r="C47" s="17"/>
      <c r="D47" s="18" t="s">
        <v>746</v>
      </c>
      <c r="E47" s="18" t="s">
        <v>1154</v>
      </c>
      <c r="F47" s="18" t="s">
        <v>418</v>
      </c>
      <c r="G47" s="18"/>
      <c r="H47" s="21">
        <v>45791</v>
      </c>
      <c r="I47" s="22">
        <v>0.45833333333333331</v>
      </c>
      <c r="J47" s="18" t="s">
        <v>112</v>
      </c>
      <c r="K47" s="18" t="s">
        <v>1157</v>
      </c>
      <c r="L47" s="19">
        <v>150</v>
      </c>
      <c r="M47" s="20"/>
      <c r="N47" s="17" t="s">
        <v>44</v>
      </c>
      <c r="O47" s="18" t="s">
        <v>1160</v>
      </c>
      <c r="P47" s="17" t="s">
        <v>1161</v>
      </c>
      <c r="Q47" s="52">
        <v>40</v>
      </c>
      <c r="R47" s="18"/>
      <c r="S47" s="17" t="s">
        <v>45</v>
      </c>
      <c r="T47" s="17" t="s">
        <v>44</v>
      </c>
      <c r="U47" s="19">
        <f>Table_516[[#This Row],[VALOR]]-Table_516[[#This Row],[ CUSTO]]</f>
        <v>110</v>
      </c>
      <c r="V47" s="19"/>
      <c r="W47" s="10"/>
      <c r="X47" s="10"/>
      <c r="Y47" s="10"/>
      <c r="Z47" s="10"/>
    </row>
    <row r="48" spans="1:26" ht="25.5" x14ac:dyDescent="0.25">
      <c r="A48" s="10"/>
      <c r="B48" s="20">
        <v>45789</v>
      </c>
      <c r="C48" s="17"/>
      <c r="D48" s="18" t="s">
        <v>627</v>
      </c>
      <c r="E48" s="18" t="s">
        <v>628</v>
      </c>
      <c r="F48" s="18" t="s">
        <v>780</v>
      </c>
      <c r="G48" s="18" t="s">
        <v>1148</v>
      </c>
      <c r="H48" s="21">
        <v>45791</v>
      </c>
      <c r="I48" s="22">
        <v>0.625</v>
      </c>
      <c r="J48" s="18" t="s">
        <v>133</v>
      </c>
      <c r="K48" s="18" t="s">
        <v>56</v>
      </c>
      <c r="L48" s="19">
        <v>200</v>
      </c>
      <c r="M48" s="20"/>
      <c r="N48" s="17" t="s">
        <v>44</v>
      </c>
      <c r="O48" s="18" t="s">
        <v>1340</v>
      </c>
      <c r="P48" s="17" t="s">
        <v>142</v>
      </c>
      <c r="Q48" s="52">
        <v>70</v>
      </c>
      <c r="R48" s="18"/>
      <c r="S48" s="17" t="s">
        <v>45</v>
      </c>
      <c r="T48" s="17" t="s">
        <v>44</v>
      </c>
      <c r="U48" s="19">
        <f>Table_516[[#This Row],[VALOR]]-Table_516[[#This Row],[ CUSTO]]</f>
        <v>130</v>
      </c>
      <c r="V48" s="19"/>
      <c r="W48" s="10"/>
      <c r="X48" s="10"/>
      <c r="Y48" s="10"/>
      <c r="Z48" s="10"/>
    </row>
    <row r="49" spans="1:26" ht="25.5" x14ac:dyDescent="0.25">
      <c r="A49" s="10"/>
      <c r="B49" s="20">
        <v>45789</v>
      </c>
      <c r="C49" s="17"/>
      <c r="D49" s="18" t="s">
        <v>627</v>
      </c>
      <c r="E49" s="18" t="s">
        <v>628</v>
      </c>
      <c r="F49" s="18" t="s">
        <v>780</v>
      </c>
      <c r="G49" s="18" t="s">
        <v>1146</v>
      </c>
      <c r="H49" s="21">
        <v>45791</v>
      </c>
      <c r="I49" s="22">
        <v>0.55555555555555558</v>
      </c>
      <c r="J49" s="18" t="s">
        <v>1147</v>
      </c>
      <c r="K49" s="18" t="s">
        <v>56</v>
      </c>
      <c r="L49" s="19">
        <v>200</v>
      </c>
      <c r="M49" s="20"/>
      <c r="N49" s="17" t="s">
        <v>44</v>
      </c>
      <c r="O49" s="18" t="s">
        <v>1341</v>
      </c>
      <c r="P49" s="17" t="s">
        <v>142</v>
      </c>
      <c r="Q49" s="52">
        <v>70</v>
      </c>
      <c r="R49" s="18"/>
      <c r="S49" s="17" t="s">
        <v>45</v>
      </c>
      <c r="T49" s="17" t="s">
        <v>44</v>
      </c>
      <c r="U49" s="19">
        <f>Table_516[[#This Row],[VALOR]]-Table_516[[#This Row],[ CUSTO]]</f>
        <v>130</v>
      </c>
      <c r="V49" s="19"/>
      <c r="W49" s="10"/>
      <c r="X49" s="10"/>
      <c r="Y49" s="10"/>
      <c r="Z49" s="10"/>
    </row>
    <row r="50" spans="1:26" ht="25.5" x14ac:dyDescent="0.25">
      <c r="A50" s="10"/>
      <c r="B50" s="20">
        <v>45790</v>
      </c>
      <c r="C50" s="17"/>
      <c r="D50" s="18" t="s">
        <v>1086</v>
      </c>
      <c r="E50" s="18" t="s">
        <v>1087</v>
      </c>
      <c r="F50" s="18" t="s">
        <v>92</v>
      </c>
      <c r="G50" s="18" t="s">
        <v>1162</v>
      </c>
      <c r="H50" s="21">
        <v>45791</v>
      </c>
      <c r="I50" s="22">
        <v>0.35416666666666669</v>
      </c>
      <c r="J50" s="18" t="s">
        <v>558</v>
      </c>
      <c r="K50" s="18" t="s">
        <v>1163</v>
      </c>
      <c r="L50" s="19">
        <v>250</v>
      </c>
      <c r="M50" s="20"/>
      <c r="N50" s="17" t="s">
        <v>44</v>
      </c>
      <c r="O50" s="18" t="s">
        <v>1164</v>
      </c>
      <c r="P50" s="17" t="s">
        <v>1165</v>
      </c>
      <c r="Q50" s="52">
        <v>100</v>
      </c>
      <c r="R50" s="18"/>
      <c r="S50" s="17" t="s">
        <v>45</v>
      </c>
      <c r="T50" s="17" t="s">
        <v>44</v>
      </c>
      <c r="U50" s="19">
        <f>Table_516[[#This Row],[VALOR]]-Table_516[[#This Row],[ CUSTO]]</f>
        <v>150</v>
      </c>
      <c r="V50" s="19"/>
      <c r="W50" s="10"/>
      <c r="X50" s="10"/>
      <c r="Y50" s="10"/>
      <c r="Z50" s="10"/>
    </row>
    <row r="51" spans="1:26" ht="51" x14ac:dyDescent="0.25">
      <c r="A51" s="10"/>
      <c r="B51" s="20">
        <v>45790</v>
      </c>
      <c r="C51" s="17"/>
      <c r="D51" s="18" t="s">
        <v>52</v>
      </c>
      <c r="E51" s="18" t="s">
        <v>53</v>
      </c>
      <c r="F51" s="18" t="s">
        <v>132</v>
      </c>
      <c r="G51" s="18" t="s">
        <v>1166</v>
      </c>
      <c r="H51" s="21">
        <v>45791</v>
      </c>
      <c r="I51" s="22">
        <v>0.66666666666666663</v>
      </c>
      <c r="J51" s="18" t="s">
        <v>1167</v>
      </c>
      <c r="K51" s="18" t="s">
        <v>1168</v>
      </c>
      <c r="L51" s="19">
        <v>300</v>
      </c>
      <c r="M51" s="20" t="s">
        <v>84</v>
      </c>
      <c r="N51" s="17" t="s">
        <v>44</v>
      </c>
      <c r="O51" s="18" t="s">
        <v>1170</v>
      </c>
      <c r="P51" s="17" t="s">
        <v>1171</v>
      </c>
      <c r="Q51" s="52">
        <v>58</v>
      </c>
      <c r="R51" s="18"/>
      <c r="S51" s="17" t="s">
        <v>45</v>
      </c>
      <c r="T51" s="17" t="s">
        <v>44</v>
      </c>
      <c r="U51" s="19">
        <f>Table_516[[#This Row],[VALOR]]-Table_516[[#This Row],[ CUSTO]]</f>
        <v>242</v>
      </c>
      <c r="V51" s="19"/>
      <c r="W51" s="10"/>
      <c r="X51" s="10"/>
      <c r="Y51" s="10"/>
      <c r="Z51" s="10"/>
    </row>
    <row r="52" spans="1:26" x14ac:dyDescent="0.25">
      <c r="A52" s="10"/>
      <c r="B52" s="20">
        <v>45790</v>
      </c>
      <c r="C52" s="17"/>
      <c r="D52" s="18" t="s">
        <v>1169</v>
      </c>
      <c r="E52" s="18" t="s">
        <v>1172</v>
      </c>
      <c r="F52" s="18" t="s">
        <v>60</v>
      </c>
      <c r="G52" s="18"/>
      <c r="H52" s="21">
        <v>45791</v>
      </c>
      <c r="I52" s="22">
        <v>0.46527777777777779</v>
      </c>
      <c r="J52" s="18" t="s">
        <v>558</v>
      </c>
      <c r="K52" s="18" t="s">
        <v>1175</v>
      </c>
      <c r="L52" s="19">
        <v>150</v>
      </c>
      <c r="M52" s="20"/>
      <c r="N52" s="17" t="s">
        <v>44</v>
      </c>
      <c r="O52" s="18" t="s">
        <v>1174</v>
      </c>
      <c r="P52" s="17" t="s">
        <v>1173</v>
      </c>
      <c r="Q52" s="52">
        <v>70</v>
      </c>
      <c r="R52" s="18"/>
      <c r="S52" s="17" t="s">
        <v>45</v>
      </c>
      <c r="T52" s="17" t="s">
        <v>44</v>
      </c>
      <c r="U52" s="19">
        <f>Table_516[[#This Row],[VALOR]]-Table_516[[#This Row],[ CUSTO]]</f>
        <v>80</v>
      </c>
      <c r="V52" s="19"/>
      <c r="W52" s="10"/>
      <c r="X52" s="10"/>
      <c r="Y52" s="10"/>
      <c r="Z52" s="10"/>
    </row>
    <row r="53" spans="1:26" ht="25.5" x14ac:dyDescent="0.25">
      <c r="A53" s="10"/>
      <c r="B53" s="20">
        <v>45791</v>
      </c>
      <c r="C53" s="17"/>
      <c r="D53" s="18" t="s">
        <v>103</v>
      </c>
      <c r="E53" s="18" t="s">
        <v>104</v>
      </c>
      <c r="F53" s="18" t="s">
        <v>780</v>
      </c>
      <c r="G53" s="18" t="s">
        <v>1177</v>
      </c>
      <c r="H53" s="21">
        <v>45791</v>
      </c>
      <c r="I53" s="22">
        <v>0.66666666666666663</v>
      </c>
      <c r="J53" s="18" t="s">
        <v>1176</v>
      </c>
      <c r="K53" s="18" t="s">
        <v>56</v>
      </c>
      <c r="L53" s="19">
        <v>180</v>
      </c>
      <c r="M53" s="20"/>
      <c r="N53" s="17" t="s">
        <v>44</v>
      </c>
      <c r="O53" s="18" t="s">
        <v>1180</v>
      </c>
      <c r="P53" s="17" t="s">
        <v>1181</v>
      </c>
      <c r="Q53" s="52">
        <v>60</v>
      </c>
      <c r="R53" s="18"/>
      <c r="S53" s="17" t="s">
        <v>45</v>
      </c>
      <c r="T53" s="17" t="s">
        <v>44</v>
      </c>
      <c r="U53" s="19">
        <f>Table_516[[#This Row],[VALOR]]-Table_516[[#This Row],[ CUSTO]]</f>
        <v>120</v>
      </c>
      <c r="V53" s="19"/>
      <c r="W53" s="10"/>
      <c r="X53" s="10"/>
      <c r="Y53" s="10"/>
      <c r="Z53" s="10"/>
    </row>
    <row r="54" spans="1:26" ht="25.5" x14ac:dyDescent="0.25">
      <c r="A54" s="10"/>
      <c r="B54" s="20">
        <v>45791</v>
      </c>
      <c r="C54" s="17"/>
      <c r="D54" s="18" t="s">
        <v>103</v>
      </c>
      <c r="E54" s="18" t="s">
        <v>104</v>
      </c>
      <c r="F54" s="18" t="s">
        <v>780</v>
      </c>
      <c r="G54" s="18" t="s">
        <v>1178</v>
      </c>
      <c r="H54" s="21">
        <v>45791</v>
      </c>
      <c r="I54" s="22">
        <v>0.55208333333333337</v>
      </c>
      <c r="J54" s="18" t="s">
        <v>1179</v>
      </c>
      <c r="K54" s="18" t="s">
        <v>56</v>
      </c>
      <c r="L54" s="19">
        <v>180</v>
      </c>
      <c r="M54" s="20"/>
      <c r="N54" s="17" t="s">
        <v>44</v>
      </c>
      <c r="O54" s="18" t="s">
        <v>1182</v>
      </c>
      <c r="P54" s="17" t="s">
        <v>1183</v>
      </c>
      <c r="Q54" s="52">
        <v>80</v>
      </c>
      <c r="R54" s="18"/>
      <c r="S54" s="17" t="s">
        <v>45</v>
      </c>
      <c r="T54" s="17" t="s">
        <v>44</v>
      </c>
      <c r="U54" s="19">
        <f>Table_516[[#This Row],[VALOR]]-Table_516[[#This Row],[ CUSTO]]</f>
        <v>100</v>
      </c>
      <c r="V54" s="19"/>
      <c r="W54" s="10"/>
      <c r="X54" s="10"/>
      <c r="Y54" s="10"/>
      <c r="Z54" s="10"/>
    </row>
    <row r="55" spans="1:26" ht="25.5" x14ac:dyDescent="0.25">
      <c r="A55" s="10"/>
      <c r="B55" s="20">
        <v>45791</v>
      </c>
      <c r="C55" s="17"/>
      <c r="D55" s="18" t="s">
        <v>1190</v>
      </c>
      <c r="E55" s="18" t="s">
        <v>1191</v>
      </c>
      <c r="F55" s="18" t="s">
        <v>394</v>
      </c>
      <c r="G55" s="18"/>
      <c r="H55" s="21">
        <v>45791</v>
      </c>
      <c r="I55" s="22"/>
      <c r="J55" s="18" t="s">
        <v>549</v>
      </c>
      <c r="K55" s="18" t="s">
        <v>56</v>
      </c>
      <c r="L55" s="19">
        <v>1000</v>
      </c>
      <c r="M55" s="20"/>
      <c r="N55" s="17" t="s">
        <v>44</v>
      </c>
      <c r="O55" s="18" t="s">
        <v>1192</v>
      </c>
      <c r="P55" s="17" t="s">
        <v>1193</v>
      </c>
      <c r="Q55" s="52">
        <v>150</v>
      </c>
      <c r="R55" s="18"/>
      <c r="S55" s="17" t="s">
        <v>45</v>
      </c>
      <c r="T55" s="17" t="s">
        <v>44</v>
      </c>
      <c r="U55" s="19">
        <f>Table_516[[#This Row],[VALOR]]-Table_516[[#This Row],[ CUSTO]]</f>
        <v>850</v>
      </c>
      <c r="V55" s="19"/>
      <c r="W55" s="10"/>
      <c r="X55" s="10"/>
      <c r="Y55" s="10"/>
      <c r="Z55" s="10"/>
    </row>
    <row r="56" spans="1:26" ht="25.5" x14ac:dyDescent="0.25">
      <c r="A56" s="10"/>
      <c r="B56" s="20">
        <v>45786</v>
      </c>
      <c r="C56" s="17"/>
      <c r="D56" s="18" t="s">
        <v>137</v>
      </c>
      <c r="E56" s="18" t="s">
        <v>138</v>
      </c>
      <c r="F56" s="18" t="s">
        <v>92</v>
      </c>
      <c r="G56" s="18" t="s">
        <v>1122</v>
      </c>
      <c r="H56" s="21">
        <v>45792</v>
      </c>
      <c r="I56" s="22">
        <v>0.38194444444444442</v>
      </c>
      <c r="J56" s="18" t="s">
        <v>1137</v>
      </c>
      <c r="K56" s="18" t="s">
        <v>249</v>
      </c>
      <c r="L56" s="19">
        <v>180</v>
      </c>
      <c r="M56" s="20"/>
      <c r="N56" s="17" t="s">
        <v>44</v>
      </c>
      <c r="O56" s="18" t="s">
        <v>1014</v>
      </c>
      <c r="P56" s="17" t="s">
        <v>1138</v>
      </c>
      <c r="Q56" s="52">
        <v>80</v>
      </c>
      <c r="R56" s="18"/>
      <c r="S56" s="17" t="s">
        <v>45</v>
      </c>
      <c r="T56" s="17" t="s">
        <v>44</v>
      </c>
      <c r="U56" s="19">
        <f>Table_516[[#This Row],[VALOR]]-Table_516[[#This Row],[ CUSTO]]</f>
        <v>100</v>
      </c>
      <c r="V56" s="19"/>
      <c r="W56" s="10"/>
      <c r="X56" s="10"/>
      <c r="Y56" s="10"/>
      <c r="Z56" s="10"/>
    </row>
    <row r="57" spans="1:26" ht="25.5" x14ac:dyDescent="0.25">
      <c r="A57" s="10"/>
      <c r="B57" s="20">
        <v>45786</v>
      </c>
      <c r="C57" s="17"/>
      <c r="D57" s="18" t="s">
        <v>808</v>
      </c>
      <c r="E57" s="18" t="s">
        <v>809</v>
      </c>
      <c r="F57" s="18" t="s">
        <v>60</v>
      </c>
      <c r="G57" s="18" t="s">
        <v>1120</v>
      </c>
      <c r="H57" s="21">
        <v>45792</v>
      </c>
      <c r="I57" s="22">
        <v>0.39583333333333331</v>
      </c>
      <c r="J57" s="18" t="s">
        <v>614</v>
      </c>
      <c r="K57" s="18" t="s">
        <v>1121</v>
      </c>
      <c r="L57" s="19">
        <v>200</v>
      </c>
      <c r="M57" s="20"/>
      <c r="N57" s="17" t="s">
        <v>44</v>
      </c>
      <c r="O57" s="18" t="s">
        <v>1139</v>
      </c>
      <c r="P57" s="17" t="s">
        <v>1134</v>
      </c>
      <c r="Q57" s="52">
        <v>100</v>
      </c>
      <c r="R57" s="18"/>
      <c r="S57" s="17" t="s">
        <v>45</v>
      </c>
      <c r="T57" s="17" t="s">
        <v>44</v>
      </c>
      <c r="U57" s="19">
        <f>Table_516[[#This Row],[VALOR]]-Table_516[[#This Row],[ CUSTO]]</f>
        <v>100</v>
      </c>
      <c r="V57" s="19"/>
      <c r="W57" s="10"/>
      <c r="X57" s="10"/>
      <c r="Y57" s="10"/>
      <c r="Z57" s="10"/>
    </row>
    <row r="58" spans="1:26" ht="25.5" x14ac:dyDescent="0.25">
      <c r="A58" s="10"/>
      <c r="B58" s="20">
        <v>45786</v>
      </c>
      <c r="C58" s="17"/>
      <c r="D58" s="18" t="s">
        <v>808</v>
      </c>
      <c r="E58" s="18" t="s">
        <v>809</v>
      </c>
      <c r="F58" s="18" t="s">
        <v>60</v>
      </c>
      <c r="G58" s="18" t="s">
        <v>297</v>
      </c>
      <c r="H58" s="21">
        <v>45792</v>
      </c>
      <c r="I58" s="22">
        <v>0.42708333333333331</v>
      </c>
      <c r="J58" s="18" t="s">
        <v>298</v>
      </c>
      <c r="K58" s="18" t="s">
        <v>299</v>
      </c>
      <c r="L58" s="19">
        <v>200</v>
      </c>
      <c r="M58" s="20"/>
      <c r="N58" s="17" t="s">
        <v>44</v>
      </c>
      <c r="O58" s="18" t="s">
        <v>101</v>
      </c>
      <c r="P58" s="17" t="s">
        <v>102</v>
      </c>
      <c r="Q58" s="52">
        <v>100</v>
      </c>
      <c r="R58" s="18"/>
      <c r="S58" s="17" t="s">
        <v>45</v>
      </c>
      <c r="T58" s="17" t="s">
        <v>44</v>
      </c>
      <c r="U58" s="19">
        <f>Table_516[[#This Row],[VALOR]]-Table_516[[#This Row],[ CUSTO]]</f>
        <v>100</v>
      </c>
      <c r="V58" s="19"/>
      <c r="W58" s="10"/>
      <c r="X58" s="10"/>
      <c r="Y58" s="10"/>
      <c r="Z58" s="10"/>
    </row>
    <row r="59" spans="1:26" ht="25.5" x14ac:dyDescent="0.25">
      <c r="A59" s="10"/>
      <c r="B59" s="20">
        <v>45790</v>
      </c>
      <c r="C59" s="17"/>
      <c r="D59" s="18" t="s">
        <v>123</v>
      </c>
      <c r="E59" s="18" t="s">
        <v>124</v>
      </c>
      <c r="F59" s="18" t="s">
        <v>92</v>
      </c>
      <c r="G59" s="18"/>
      <c r="H59" s="21">
        <v>45792</v>
      </c>
      <c r="I59" s="22">
        <v>0.44791666666666669</v>
      </c>
      <c r="J59" s="18" t="s">
        <v>558</v>
      </c>
      <c r="K59" s="18" t="s">
        <v>559</v>
      </c>
      <c r="L59" s="19">
        <v>150</v>
      </c>
      <c r="M59" s="20"/>
      <c r="N59" s="17" t="s">
        <v>44</v>
      </c>
      <c r="O59" s="18" t="s">
        <v>70</v>
      </c>
      <c r="P59" s="17" t="s">
        <v>71</v>
      </c>
      <c r="Q59" s="52">
        <v>70</v>
      </c>
      <c r="R59" s="18"/>
      <c r="S59" s="17" t="s">
        <v>45</v>
      </c>
      <c r="T59" s="17" t="s">
        <v>44</v>
      </c>
      <c r="U59" s="19">
        <f>Table_516[[#This Row],[VALOR]]-Table_516[[#This Row],[ CUSTO]]</f>
        <v>80</v>
      </c>
      <c r="V59" s="19"/>
      <c r="W59" s="10"/>
      <c r="X59" s="10"/>
      <c r="Y59" s="10"/>
      <c r="Z59" s="10"/>
    </row>
    <row r="60" spans="1:26" ht="25.5" x14ac:dyDescent="0.25">
      <c r="A60" s="10"/>
      <c r="B60" s="20">
        <v>45792</v>
      </c>
      <c r="C60" s="17"/>
      <c r="D60" s="18" t="s">
        <v>52</v>
      </c>
      <c r="E60" s="18" t="s">
        <v>53</v>
      </c>
      <c r="F60" s="18" t="s">
        <v>132</v>
      </c>
      <c r="G60" s="18" t="s">
        <v>1196</v>
      </c>
      <c r="H60" s="21">
        <v>45792</v>
      </c>
      <c r="I60" s="22">
        <v>0.79166666666666663</v>
      </c>
      <c r="J60" s="18" t="s">
        <v>1197</v>
      </c>
      <c r="K60" s="18" t="s">
        <v>1198</v>
      </c>
      <c r="L60" s="19">
        <f>200+28.8</f>
        <v>228.8</v>
      </c>
      <c r="M60" s="20" t="s">
        <v>84</v>
      </c>
      <c r="N60" s="17" t="s">
        <v>44</v>
      </c>
      <c r="O60" s="18" t="s">
        <v>1194</v>
      </c>
      <c r="P60" s="17" t="s">
        <v>1195</v>
      </c>
      <c r="Q60" s="52">
        <f>100+28.8</f>
        <v>128.80000000000001</v>
      </c>
      <c r="R60" s="18"/>
      <c r="S60" s="17" t="s">
        <v>45</v>
      </c>
      <c r="T60" s="17" t="s">
        <v>44</v>
      </c>
      <c r="U60" s="19">
        <f>Table_516[[#This Row],[VALOR]]-Table_516[[#This Row],[ CUSTO]]</f>
        <v>100</v>
      </c>
      <c r="V60" s="19"/>
      <c r="W60" s="10"/>
      <c r="X60" s="10"/>
      <c r="Y60" s="10"/>
      <c r="Z60" s="10"/>
    </row>
    <row r="61" spans="1:26" x14ac:dyDescent="0.25">
      <c r="A61" s="10"/>
      <c r="B61" s="20">
        <v>45776</v>
      </c>
      <c r="C61" s="17"/>
      <c r="D61" s="18" t="s">
        <v>953</v>
      </c>
      <c r="E61" s="18" t="s">
        <v>954</v>
      </c>
      <c r="F61" s="18" t="s">
        <v>593</v>
      </c>
      <c r="G61" s="18"/>
      <c r="H61" s="21">
        <v>45793</v>
      </c>
      <c r="I61" s="22">
        <v>0.5</v>
      </c>
      <c r="J61" s="18" t="s">
        <v>558</v>
      </c>
      <c r="K61" s="18" t="s">
        <v>326</v>
      </c>
      <c r="L61" s="19">
        <v>200</v>
      </c>
      <c r="M61" s="20"/>
      <c r="N61" s="17" t="s">
        <v>44</v>
      </c>
      <c r="O61" s="18" t="s">
        <v>327</v>
      </c>
      <c r="P61" s="17" t="s">
        <v>328</v>
      </c>
      <c r="Q61" s="52">
        <v>60</v>
      </c>
      <c r="R61" s="18"/>
      <c r="S61" s="17" t="s">
        <v>45</v>
      </c>
      <c r="T61" s="17" t="s">
        <v>44</v>
      </c>
      <c r="U61" s="19">
        <f>Table_516[[#This Row],[VALOR]]-Table_516[[#This Row],[ CUSTO]]</f>
        <v>140</v>
      </c>
      <c r="V61" s="19"/>
      <c r="W61" s="10"/>
      <c r="X61" s="10"/>
      <c r="Y61" s="10"/>
      <c r="Z61" s="10"/>
    </row>
    <row r="62" spans="1:26" ht="25.5" x14ac:dyDescent="0.25">
      <c r="A62" s="10"/>
      <c r="B62" s="20">
        <v>45789</v>
      </c>
      <c r="C62" s="17"/>
      <c r="D62" s="18" t="s">
        <v>627</v>
      </c>
      <c r="E62" s="18" t="s">
        <v>628</v>
      </c>
      <c r="F62" s="18" t="s">
        <v>780</v>
      </c>
      <c r="G62" s="18" t="s">
        <v>1149</v>
      </c>
      <c r="H62" s="21">
        <v>45793</v>
      </c>
      <c r="I62" s="22">
        <v>0.4861111111111111</v>
      </c>
      <c r="J62" s="18" t="s">
        <v>187</v>
      </c>
      <c r="K62" s="18" t="s">
        <v>1150</v>
      </c>
      <c r="L62" s="19">
        <v>300</v>
      </c>
      <c r="M62" s="20" t="s">
        <v>84</v>
      </c>
      <c r="N62" s="17" t="s">
        <v>44</v>
      </c>
      <c r="O62" s="18" t="s">
        <v>1084</v>
      </c>
      <c r="P62" s="17" t="s">
        <v>1085</v>
      </c>
      <c r="Q62" s="52">
        <v>140</v>
      </c>
      <c r="R62" s="18"/>
      <c r="S62" s="17" t="s">
        <v>45</v>
      </c>
      <c r="T62" s="17" t="s">
        <v>44</v>
      </c>
      <c r="U62" s="19">
        <f>Table_516[[#This Row],[VALOR]]-Table_516[[#This Row],[ CUSTO]]</f>
        <v>160</v>
      </c>
      <c r="V62" s="19"/>
      <c r="W62" s="10"/>
      <c r="X62" s="10"/>
      <c r="Y62" s="10"/>
      <c r="Z62" s="10"/>
    </row>
    <row r="63" spans="1:26" ht="25.5" x14ac:dyDescent="0.25">
      <c r="A63" s="10"/>
      <c r="B63" s="20">
        <v>45792</v>
      </c>
      <c r="C63" s="17"/>
      <c r="D63" s="18" t="s">
        <v>979</v>
      </c>
      <c r="E63" s="18" t="s">
        <v>980</v>
      </c>
      <c r="F63" s="18" t="s">
        <v>418</v>
      </c>
      <c r="G63" s="18"/>
      <c r="H63" s="21">
        <v>45793</v>
      </c>
      <c r="I63" s="22">
        <v>0.625</v>
      </c>
      <c r="J63" s="18" t="s">
        <v>1155</v>
      </c>
      <c r="K63" s="18" t="s">
        <v>1199</v>
      </c>
      <c r="L63" s="19">
        <v>180</v>
      </c>
      <c r="M63" s="20"/>
      <c r="N63" s="17" t="s">
        <v>44</v>
      </c>
      <c r="O63" s="18" t="s">
        <v>1201</v>
      </c>
      <c r="P63" s="17" t="s">
        <v>1202</v>
      </c>
      <c r="Q63" s="52">
        <v>50</v>
      </c>
      <c r="R63" s="18"/>
      <c r="S63" s="17" t="s">
        <v>45</v>
      </c>
      <c r="T63" s="17" t="s">
        <v>44</v>
      </c>
      <c r="U63" s="19">
        <f>Table_516[[#This Row],[VALOR]]-Table_516[[#This Row],[ CUSTO]]</f>
        <v>130</v>
      </c>
      <c r="V63" s="19"/>
      <c r="W63" s="10"/>
      <c r="X63" s="10"/>
      <c r="Y63" s="10"/>
      <c r="Z63" s="10"/>
    </row>
    <row r="64" spans="1:26" ht="51" x14ac:dyDescent="0.25">
      <c r="A64" s="10"/>
      <c r="B64" s="20">
        <v>45793</v>
      </c>
      <c r="C64" s="17"/>
      <c r="D64" s="18" t="s">
        <v>52</v>
      </c>
      <c r="E64" s="18" t="s">
        <v>53</v>
      </c>
      <c r="F64" s="18" t="s">
        <v>132</v>
      </c>
      <c r="G64" s="18" t="s">
        <v>350</v>
      </c>
      <c r="H64" s="21">
        <v>45793</v>
      </c>
      <c r="I64" s="22">
        <v>0.625</v>
      </c>
      <c r="J64" s="18" t="s">
        <v>1203</v>
      </c>
      <c r="K64" s="18" t="s">
        <v>352</v>
      </c>
      <c r="L64" s="19">
        <v>200</v>
      </c>
      <c r="M64" s="20" t="s">
        <v>84</v>
      </c>
      <c r="N64" s="17" t="s">
        <v>44</v>
      </c>
      <c r="O64" s="18" t="s">
        <v>1212</v>
      </c>
      <c r="P64" s="17" t="s">
        <v>1211</v>
      </c>
      <c r="Q64" s="52">
        <v>100</v>
      </c>
      <c r="R64" s="18"/>
      <c r="S64" s="17" t="s">
        <v>45</v>
      </c>
      <c r="T64" s="17" t="s">
        <v>44</v>
      </c>
      <c r="U64" s="19">
        <f>Table_516[[#This Row],[VALOR]]-Table_516[[#This Row],[ CUSTO]]</f>
        <v>100</v>
      </c>
      <c r="V64" s="19"/>
      <c r="W64" s="10"/>
      <c r="X64" s="10"/>
      <c r="Y64" s="10"/>
      <c r="Z64" s="10"/>
    </row>
    <row r="65" spans="1:26" x14ac:dyDescent="0.25">
      <c r="A65" s="10"/>
      <c r="B65" s="20">
        <v>45793</v>
      </c>
      <c r="C65" s="17"/>
      <c r="D65" s="18" t="s">
        <v>103</v>
      </c>
      <c r="E65" s="18" t="s">
        <v>104</v>
      </c>
      <c r="F65" s="18" t="s">
        <v>1217</v>
      </c>
      <c r="G65" s="18"/>
      <c r="H65" s="21">
        <v>45793</v>
      </c>
      <c r="I65" s="22"/>
      <c r="J65" s="18"/>
      <c r="K65" s="18" t="s">
        <v>56</v>
      </c>
      <c r="L65" s="19">
        <v>120</v>
      </c>
      <c r="M65" s="20"/>
      <c r="N65" s="17" t="s">
        <v>44</v>
      </c>
      <c r="O65" s="18" t="s">
        <v>70</v>
      </c>
      <c r="P65" s="17" t="s">
        <v>71</v>
      </c>
      <c r="Q65" s="52">
        <v>50</v>
      </c>
      <c r="R65" s="18"/>
      <c r="S65" s="17" t="s">
        <v>45</v>
      </c>
      <c r="T65" s="17" t="s">
        <v>44</v>
      </c>
      <c r="U65" s="19">
        <f>Table_516[[#This Row],[VALOR]]-Table_516[[#This Row],[ CUSTO]]</f>
        <v>70</v>
      </c>
      <c r="V65" s="19"/>
      <c r="W65" s="10"/>
      <c r="X65" s="10"/>
      <c r="Y65" s="10"/>
      <c r="Z65" s="10"/>
    </row>
    <row r="66" spans="1:26" x14ac:dyDescent="0.25">
      <c r="A66" s="10"/>
      <c r="B66" s="20">
        <v>45792</v>
      </c>
      <c r="C66" s="17"/>
      <c r="D66" s="18" t="s">
        <v>493</v>
      </c>
      <c r="E66" s="18" t="s">
        <v>494</v>
      </c>
      <c r="F66" s="18" t="s">
        <v>54</v>
      </c>
      <c r="G66" s="18"/>
      <c r="H66" s="21">
        <v>45796</v>
      </c>
      <c r="I66" s="22"/>
      <c r="J66" s="18" t="s">
        <v>1200</v>
      </c>
      <c r="K66" s="18" t="s">
        <v>249</v>
      </c>
      <c r="L66" s="19">
        <v>150</v>
      </c>
      <c r="M66" s="20"/>
      <c r="N66" s="17" t="s">
        <v>44</v>
      </c>
      <c r="O66" s="18" t="s">
        <v>1014</v>
      </c>
      <c r="P66" s="17" t="s">
        <v>1138</v>
      </c>
      <c r="Q66" s="52">
        <v>50</v>
      </c>
      <c r="R66" s="18"/>
      <c r="S66" s="17" t="s">
        <v>45</v>
      </c>
      <c r="T66" s="17" t="s">
        <v>44</v>
      </c>
      <c r="U66" s="19">
        <f>Table_516[[#This Row],[VALOR]]-Table_516[[#This Row],[ CUSTO]]</f>
        <v>100</v>
      </c>
      <c r="V66" s="19"/>
      <c r="W66" s="10"/>
      <c r="X66" s="10"/>
      <c r="Y66" s="10"/>
      <c r="Z66" s="10"/>
    </row>
    <row r="67" spans="1:26" ht="25.5" x14ac:dyDescent="0.25">
      <c r="A67" s="10"/>
      <c r="B67" s="20">
        <v>45793</v>
      </c>
      <c r="C67" s="17"/>
      <c r="D67" s="18" t="s">
        <v>137</v>
      </c>
      <c r="E67" s="18" t="s">
        <v>138</v>
      </c>
      <c r="F67" s="18" t="s">
        <v>780</v>
      </c>
      <c r="G67" s="18" t="s">
        <v>1204</v>
      </c>
      <c r="H67" s="21">
        <v>45796</v>
      </c>
      <c r="I67" s="22">
        <v>0.5625</v>
      </c>
      <c r="J67" s="18" t="s">
        <v>1205</v>
      </c>
      <c r="K67" s="18" t="s">
        <v>249</v>
      </c>
      <c r="L67" s="19">
        <v>180</v>
      </c>
      <c r="M67" s="20"/>
      <c r="N67" s="17" t="s">
        <v>44</v>
      </c>
      <c r="O67" s="18" t="s">
        <v>1014</v>
      </c>
      <c r="P67" s="17" t="s">
        <v>1138</v>
      </c>
      <c r="Q67" s="52">
        <v>70</v>
      </c>
      <c r="R67" s="18"/>
      <c r="S67" s="17" t="s">
        <v>45</v>
      </c>
      <c r="T67" s="17" t="s">
        <v>44</v>
      </c>
      <c r="U67" s="19">
        <f>Table_516[[#This Row],[VALOR]]-Table_516[[#This Row],[ CUSTO]]</f>
        <v>110</v>
      </c>
      <c r="V67" s="19"/>
      <c r="W67" s="10"/>
      <c r="X67" s="10"/>
      <c r="Y67" s="10"/>
      <c r="Z67" s="10"/>
    </row>
    <row r="68" spans="1:26" ht="25.5" x14ac:dyDescent="0.25">
      <c r="A68" s="10"/>
      <c r="B68" s="20">
        <v>45793</v>
      </c>
      <c r="C68" s="17"/>
      <c r="D68" s="18" t="s">
        <v>808</v>
      </c>
      <c r="E68" s="18" t="s">
        <v>809</v>
      </c>
      <c r="F68" s="18" t="s">
        <v>593</v>
      </c>
      <c r="G68" s="18" t="s">
        <v>1218</v>
      </c>
      <c r="H68" s="21">
        <v>45796</v>
      </c>
      <c r="I68" s="22">
        <v>0.34027777777777779</v>
      </c>
      <c r="J68" s="18" t="s">
        <v>298</v>
      </c>
      <c r="K68" s="18" t="s">
        <v>299</v>
      </c>
      <c r="L68" s="19">
        <v>200</v>
      </c>
      <c r="M68" s="20"/>
      <c r="N68" s="17" t="s">
        <v>44</v>
      </c>
      <c r="O68" s="18" t="s">
        <v>1103</v>
      </c>
      <c r="P68" s="17" t="s">
        <v>1104</v>
      </c>
      <c r="Q68" s="52">
        <v>60</v>
      </c>
      <c r="R68" s="18"/>
      <c r="S68" s="17" t="s">
        <v>45</v>
      </c>
      <c r="T68" s="17" t="s">
        <v>44</v>
      </c>
      <c r="U68" s="19">
        <f>Table_516[[#This Row],[VALOR]]-Table_516[[#This Row],[ CUSTO]]</f>
        <v>140</v>
      </c>
      <c r="V68" s="19"/>
      <c r="W68" s="10"/>
      <c r="X68" s="10"/>
      <c r="Y68" s="10"/>
      <c r="Z68" s="10"/>
    </row>
    <row r="69" spans="1:26" ht="25.5" x14ac:dyDescent="0.25">
      <c r="A69" s="10"/>
      <c r="B69" s="20">
        <v>45792</v>
      </c>
      <c r="C69" s="17"/>
      <c r="D69" s="18" t="s">
        <v>627</v>
      </c>
      <c r="E69" s="18" t="s">
        <v>628</v>
      </c>
      <c r="F69" s="18" t="s">
        <v>780</v>
      </c>
      <c r="G69" s="18" t="s">
        <v>911</v>
      </c>
      <c r="H69" s="21">
        <v>45797</v>
      </c>
      <c r="I69" s="22">
        <v>0.66666666666666663</v>
      </c>
      <c r="J69" s="18" t="s">
        <v>912</v>
      </c>
      <c r="K69" s="18" t="s">
        <v>56</v>
      </c>
      <c r="L69" s="19">
        <v>200</v>
      </c>
      <c r="M69" s="20" t="s">
        <v>84</v>
      </c>
      <c r="N69" s="17" t="s">
        <v>44</v>
      </c>
      <c r="O69" s="18" t="s">
        <v>70</v>
      </c>
      <c r="P69" s="17" t="s">
        <v>71</v>
      </c>
      <c r="Q69" s="52">
        <v>70</v>
      </c>
      <c r="R69" s="18"/>
      <c r="S69" s="17" t="s">
        <v>45</v>
      </c>
      <c r="T69" s="17" t="s">
        <v>44</v>
      </c>
      <c r="U69" s="19">
        <f>Table_516[[#This Row],[VALOR]]-Table_516[[#This Row],[ CUSTO]]</f>
        <v>130</v>
      </c>
      <c r="V69" s="19"/>
      <c r="W69" s="10"/>
      <c r="X69" s="10"/>
      <c r="Y69" s="10"/>
      <c r="Z69" s="10"/>
    </row>
    <row r="70" spans="1:26" ht="25.5" x14ac:dyDescent="0.25">
      <c r="A70" s="10"/>
      <c r="B70" s="20">
        <v>45793</v>
      </c>
      <c r="C70" s="17"/>
      <c r="D70" s="18" t="s">
        <v>137</v>
      </c>
      <c r="E70" s="18" t="s">
        <v>138</v>
      </c>
      <c r="F70" s="18" t="s">
        <v>780</v>
      </c>
      <c r="G70" s="18" t="s">
        <v>1208</v>
      </c>
      <c r="H70" s="21">
        <v>45797</v>
      </c>
      <c r="I70" s="22">
        <v>0.36805555555555558</v>
      </c>
      <c r="J70" s="18" t="s">
        <v>289</v>
      </c>
      <c r="K70" s="18" t="s">
        <v>1210</v>
      </c>
      <c r="L70" s="19">
        <v>160</v>
      </c>
      <c r="M70" s="20"/>
      <c r="N70" s="17" t="s">
        <v>44</v>
      </c>
      <c r="O70" s="18" t="s">
        <v>1224</v>
      </c>
      <c r="P70" s="17" t="s">
        <v>1225</v>
      </c>
      <c r="Q70" s="52">
        <v>60</v>
      </c>
      <c r="R70" s="18"/>
      <c r="S70" s="17" t="s">
        <v>45</v>
      </c>
      <c r="T70" s="17" t="s">
        <v>44</v>
      </c>
      <c r="U70" s="19">
        <f>Table_516[[#This Row],[VALOR]]-Table_516[[#This Row],[ CUSTO]]</f>
        <v>100</v>
      </c>
      <c r="V70" s="19"/>
      <c r="W70" s="10"/>
      <c r="X70" s="10"/>
      <c r="Y70" s="10"/>
      <c r="Z70" s="10"/>
    </row>
    <row r="71" spans="1:26" ht="25.5" x14ac:dyDescent="0.25">
      <c r="A71" s="10"/>
      <c r="B71" s="20">
        <v>45793</v>
      </c>
      <c r="C71" s="17"/>
      <c r="D71" s="18" t="s">
        <v>137</v>
      </c>
      <c r="E71" s="18" t="s">
        <v>138</v>
      </c>
      <c r="F71" s="18" t="s">
        <v>780</v>
      </c>
      <c r="G71" s="18" t="s">
        <v>1209</v>
      </c>
      <c r="H71" s="21">
        <v>45797</v>
      </c>
      <c r="I71" s="22">
        <v>0.37152777777777779</v>
      </c>
      <c r="J71" s="18" t="s">
        <v>289</v>
      </c>
      <c r="K71" s="18" t="s">
        <v>1210</v>
      </c>
      <c r="L71" s="19">
        <v>160</v>
      </c>
      <c r="M71" s="20"/>
      <c r="N71" s="17" t="s">
        <v>44</v>
      </c>
      <c r="O71" s="18" t="s">
        <v>1224</v>
      </c>
      <c r="P71" s="17" t="s">
        <v>1225</v>
      </c>
      <c r="Q71" s="52">
        <v>60</v>
      </c>
      <c r="R71" s="18"/>
      <c r="S71" s="17" t="s">
        <v>45</v>
      </c>
      <c r="T71" s="17" t="s">
        <v>44</v>
      </c>
      <c r="U71" s="19">
        <f>Table_516[[#This Row],[VALOR]]-Table_516[[#This Row],[ CUSTO]]</f>
        <v>100</v>
      </c>
      <c r="V71" s="19"/>
      <c r="W71" s="10"/>
      <c r="X71" s="10"/>
      <c r="Y71" s="10"/>
      <c r="Z71" s="10"/>
    </row>
    <row r="72" spans="1:26" ht="38.25" x14ac:dyDescent="0.25">
      <c r="A72" s="10"/>
      <c r="B72" s="20">
        <v>45793</v>
      </c>
      <c r="C72" s="17"/>
      <c r="D72" s="18" t="s">
        <v>746</v>
      </c>
      <c r="E72" s="18" t="s">
        <v>1154</v>
      </c>
      <c r="F72" s="18" t="s">
        <v>92</v>
      </c>
      <c r="G72" s="18"/>
      <c r="H72" s="21">
        <v>45797</v>
      </c>
      <c r="I72" s="22">
        <v>0.38194444444444442</v>
      </c>
      <c r="J72" s="18" t="s">
        <v>1214</v>
      </c>
      <c r="K72" s="18" t="s">
        <v>1022</v>
      </c>
      <c r="L72" s="19">
        <v>150</v>
      </c>
      <c r="M72" s="20"/>
      <c r="N72" s="17" t="s">
        <v>44</v>
      </c>
      <c r="O72" s="18" t="s">
        <v>1215</v>
      </c>
      <c r="P72" s="17" t="s">
        <v>1216</v>
      </c>
      <c r="Q72" s="52">
        <v>40</v>
      </c>
      <c r="R72" s="18"/>
      <c r="S72" s="17" t="s">
        <v>45</v>
      </c>
      <c r="T72" s="17" t="s">
        <v>44</v>
      </c>
      <c r="U72" s="19">
        <f>Table_516[[#This Row],[VALOR]]-Table_516[[#This Row],[ CUSTO]]</f>
        <v>110</v>
      </c>
      <c r="V72" s="19"/>
      <c r="W72" s="10"/>
      <c r="X72" s="10"/>
      <c r="Y72" s="10"/>
      <c r="Z72" s="10"/>
    </row>
    <row r="73" spans="1:26" ht="25.5" x14ac:dyDescent="0.25">
      <c r="A73" s="10"/>
      <c r="B73" s="20">
        <v>45793</v>
      </c>
      <c r="C73" s="17"/>
      <c r="D73" s="18" t="s">
        <v>808</v>
      </c>
      <c r="E73" s="18" t="s">
        <v>809</v>
      </c>
      <c r="F73" s="18" t="s">
        <v>60</v>
      </c>
      <c r="G73" s="18" t="s">
        <v>1219</v>
      </c>
      <c r="H73" s="21">
        <v>45797</v>
      </c>
      <c r="I73" s="22">
        <v>0.40277777777777779</v>
      </c>
      <c r="J73" s="18" t="s">
        <v>289</v>
      </c>
      <c r="K73" s="18" t="s">
        <v>1220</v>
      </c>
      <c r="L73" s="19">
        <v>200</v>
      </c>
      <c r="M73" s="20"/>
      <c r="N73" s="17" t="s">
        <v>44</v>
      </c>
      <c r="O73" s="18" t="s">
        <v>1222</v>
      </c>
      <c r="P73" s="17" t="s">
        <v>1223</v>
      </c>
      <c r="Q73" s="52">
        <v>100</v>
      </c>
      <c r="R73" s="18"/>
      <c r="S73" s="17" t="s">
        <v>45</v>
      </c>
      <c r="T73" s="17" t="s">
        <v>44</v>
      </c>
      <c r="U73" s="19">
        <f>Table_516[[#This Row],[VALOR]]-Table_516[[#This Row],[ CUSTO]]</f>
        <v>100</v>
      </c>
      <c r="V73" s="19"/>
      <c r="W73" s="10"/>
      <c r="X73" s="10"/>
      <c r="Y73" s="10"/>
      <c r="Z73" s="10"/>
    </row>
    <row r="74" spans="1:26" ht="25.5" x14ac:dyDescent="0.25">
      <c r="A74" s="10"/>
      <c r="B74" s="20">
        <v>45796</v>
      </c>
      <c r="C74" s="17"/>
      <c r="D74" s="18" t="s">
        <v>123</v>
      </c>
      <c r="E74" s="18" t="s">
        <v>124</v>
      </c>
      <c r="F74" s="18" t="s">
        <v>92</v>
      </c>
      <c r="G74" s="18"/>
      <c r="H74" s="21">
        <v>45797</v>
      </c>
      <c r="I74" s="22">
        <v>0.64583333333333337</v>
      </c>
      <c r="J74" s="18" t="s">
        <v>1226</v>
      </c>
      <c r="K74" s="18" t="s">
        <v>56</v>
      </c>
      <c r="L74" s="19">
        <v>150</v>
      </c>
      <c r="M74" s="20"/>
      <c r="N74" s="17" t="s">
        <v>44</v>
      </c>
      <c r="O74" s="18" t="s">
        <v>1180</v>
      </c>
      <c r="P74" s="19" t="s">
        <v>1181</v>
      </c>
      <c r="Q74" s="54">
        <v>60</v>
      </c>
      <c r="R74" s="18"/>
      <c r="S74" s="17" t="s">
        <v>45</v>
      </c>
      <c r="T74" s="17" t="s">
        <v>44</v>
      </c>
      <c r="U74" s="19">
        <f>Table_516[[#This Row],[VALOR]]-Table_516[[#This Row],[ CUSTO]]</f>
        <v>90</v>
      </c>
      <c r="V74" s="19"/>
      <c r="W74" s="10"/>
      <c r="X74" s="10"/>
      <c r="Y74" s="10"/>
      <c r="Z74" s="10"/>
    </row>
    <row r="75" spans="1:26" ht="25.5" x14ac:dyDescent="0.25">
      <c r="A75" s="10"/>
      <c r="B75" s="20">
        <v>45792</v>
      </c>
      <c r="C75" s="17"/>
      <c r="D75" s="18" t="s">
        <v>627</v>
      </c>
      <c r="E75" s="18" t="s">
        <v>628</v>
      </c>
      <c r="F75" s="18" t="s">
        <v>780</v>
      </c>
      <c r="G75" s="18" t="s">
        <v>135</v>
      </c>
      <c r="H75" s="21">
        <v>45798</v>
      </c>
      <c r="I75" s="22">
        <v>0.56944444444444442</v>
      </c>
      <c r="J75" s="18" t="s">
        <v>136</v>
      </c>
      <c r="K75" s="18" t="s">
        <v>56</v>
      </c>
      <c r="L75" s="19">
        <v>200</v>
      </c>
      <c r="M75" s="20"/>
      <c r="N75" s="17" t="s">
        <v>44</v>
      </c>
      <c r="O75" s="18" t="s">
        <v>141</v>
      </c>
      <c r="P75" s="17" t="s">
        <v>142</v>
      </c>
      <c r="Q75" s="52">
        <v>70</v>
      </c>
      <c r="R75" s="18"/>
      <c r="S75" s="17" t="s">
        <v>45</v>
      </c>
      <c r="T75" s="17" t="s">
        <v>44</v>
      </c>
      <c r="U75" s="19">
        <f>Table_516[[#This Row],[VALOR]]-Table_516[[#This Row],[ CUSTO]]</f>
        <v>130</v>
      </c>
      <c r="V75" s="19"/>
      <c r="W75" s="10"/>
      <c r="X75" s="10"/>
      <c r="Y75" s="10"/>
      <c r="Z75" s="10"/>
    </row>
    <row r="76" spans="1:26" ht="25.5" x14ac:dyDescent="0.25">
      <c r="A76" s="10"/>
      <c r="B76" s="20">
        <v>45793</v>
      </c>
      <c r="C76" s="17"/>
      <c r="D76" s="18" t="s">
        <v>137</v>
      </c>
      <c r="E76" s="18" t="s">
        <v>138</v>
      </c>
      <c r="F76" s="18" t="s">
        <v>593</v>
      </c>
      <c r="G76" s="18" t="s">
        <v>1206</v>
      </c>
      <c r="H76" s="21">
        <v>45798</v>
      </c>
      <c r="I76" s="22">
        <v>0.38541666666666669</v>
      </c>
      <c r="J76" s="18" t="s">
        <v>558</v>
      </c>
      <c r="K76" s="18" t="s">
        <v>1207</v>
      </c>
      <c r="L76" s="19">
        <v>200</v>
      </c>
      <c r="M76" s="20"/>
      <c r="N76" s="17" t="s">
        <v>44</v>
      </c>
      <c r="O76" s="18" t="s">
        <v>1227</v>
      </c>
      <c r="P76" s="17" t="s">
        <v>1228</v>
      </c>
      <c r="Q76" s="52">
        <v>70</v>
      </c>
      <c r="R76" s="18"/>
      <c r="S76" s="17" t="s">
        <v>45</v>
      </c>
      <c r="T76" s="17" t="s">
        <v>44</v>
      </c>
      <c r="U76" s="19">
        <f>Table_516[[#This Row],[VALOR]]-Table_516[[#This Row],[ CUSTO]]</f>
        <v>130</v>
      </c>
      <c r="V76" s="19"/>
      <c r="W76" s="10"/>
      <c r="X76" s="10"/>
      <c r="Y76" s="10"/>
      <c r="Z76" s="10"/>
    </row>
    <row r="77" spans="1:26" ht="63.75" x14ac:dyDescent="0.25">
      <c r="A77" s="10"/>
      <c r="B77" s="20">
        <v>45793</v>
      </c>
      <c r="C77" s="17"/>
      <c r="D77" s="18" t="s">
        <v>52</v>
      </c>
      <c r="E77" s="18" t="s">
        <v>53</v>
      </c>
      <c r="F77" s="18" t="s">
        <v>132</v>
      </c>
      <c r="G77" s="18" t="s">
        <v>1213</v>
      </c>
      <c r="H77" s="21">
        <v>45798</v>
      </c>
      <c r="I77" s="22">
        <v>0.58333333333333337</v>
      </c>
      <c r="J77" s="18" t="s">
        <v>331</v>
      </c>
      <c r="K77" s="18" t="s">
        <v>299</v>
      </c>
      <c r="L77" s="19">
        <f>300+56.4</f>
        <v>356.4</v>
      </c>
      <c r="M77" s="20" t="s">
        <v>84</v>
      </c>
      <c r="N77" s="17" t="s">
        <v>44</v>
      </c>
      <c r="O77" s="18" t="s">
        <v>431</v>
      </c>
      <c r="P77" s="19" t="s">
        <v>432</v>
      </c>
      <c r="Q77" s="52">
        <f>90+56.4</f>
        <v>146.4</v>
      </c>
      <c r="R77" s="18"/>
      <c r="S77" s="17" t="s">
        <v>45</v>
      </c>
      <c r="T77" s="17" t="s">
        <v>44</v>
      </c>
      <c r="U77" s="19">
        <f>Table_516[[#This Row],[VALOR]]-Table_516[[#This Row],[ CUSTO]]</f>
        <v>209.99999999999997</v>
      </c>
      <c r="V77" s="19"/>
      <c r="W77" s="10"/>
      <c r="X77" s="10"/>
      <c r="Y77" s="10"/>
      <c r="Z77" s="10"/>
    </row>
    <row r="78" spans="1:26" ht="25.5" x14ac:dyDescent="0.25">
      <c r="A78" s="10"/>
      <c r="B78" s="20">
        <v>45793</v>
      </c>
      <c r="C78" s="17"/>
      <c r="D78" s="18" t="s">
        <v>808</v>
      </c>
      <c r="E78" s="18" t="s">
        <v>809</v>
      </c>
      <c r="F78" s="18" t="s">
        <v>780</v>
      </c>
      <c r="G78" s="18" t="s">
        <v>1221</v>
      </c>
      <c r="H78" s="21">
        <v>45798</v>
      </c>
      <c r="I78" s="22">
        <v>0.44791666666666669</v>
      </c>
      <c r="J78" s="18" t="s">
        <v>289</v>
      </c>
      <c r="K78" s="44" t="s">
        <v>399</v>
      </c>
      <c r="L78" s="19">
        <v>200</v>
      </c>
      <c r="M78" s="20"/>
      <c r="N78" s="17" t="s">
        <v>44</v>
      </c>
      <c r="O78" s="18" t="s">
        <v>1237</v>
      </c>
      <c r="P78" s="17" t="s">
        <v>1238</v>
      </c>
      <c r="Q78" s="54">
        <v>80</v>
      </c>
      <c r="R78" s="18"/>
      <c r="S78" s="17" t="s">
        <v>45</v>
      </c>
      <c r="T78" s="17" t="s">
        <v>44</v>
      </c>
      <c r="U78" s="19">
        <f>Table_516[[#This Row],[VALOR]]-Table_516[[#This Row],[ CUSTO]]</f>
        <v>120</v>
      </c>
      <c r="V78" s="19"/>
      <c r="W78" s="10"/>
      <c r="X78" s="10"/>
      <c r="Y78" s="10"/>
      <c r="Z78" s="10"/>
    </row>
    <row r="79" spans="1:26" ht="25.5" x14ac:dyDescent="0.25">
      <c r="A79" s="10"/>
      <c r="B79" s="20">
        <v>45797</v>
      </c>
      <c r="C79" s="17"/>
      <c r="D79" s="18" t="s">
        <v>52</v>
      </c>
      <c r="E79" s="18" t="s">
        <v>53</v>
      </c>
      <c r="F79" s="18" t="s">
        <v>132</v>
      </c>
      <c r="G79" s="18" t="s">
        <v>1229</v>
      </c>
      <c r="H79" s="21">
        <v>45798</v>
      </c>
      <c r="I79" s="22">
        <v>0.53125</v>
      </c>
      <c r="J79" s="18" t="s">
        <v>1230</v>
      </c>
      <c r="K79" s="44" t="s">
        <v>1231</v>
      </c>
      <c r="L79" s="19">
        <f>400+141.05+25</f>
        <v>566.04999999999995</v>
      </c>
      <c r="M79" s="20" t="s">
        <v>84</v>
      </c>
      <c r="N79" s="17" t="s">
        <v>44</v>
      </c>
      <c r="O79" s="18" t="s">
        <v>1232</v>
      </c>
      <c r="P79" s="17" t="s">
        <v>1233</v>
      </c>
      <c r="Q79" s="52">
        <f>200+141.05+25</f>
        <v>366.05</v>
      </c>
      <c r="R79" s="18"/>
      <c r="S79" s="17" t="s">
        <v>45</v>
      </c>
      <c r="T79" s="17" t="s">
        <v>44</v>
      </c>
      <c r="U79" s="19">
        <f>Table_516[[#This Row],[VALOR]]-Table_516[[#This Row],[ CUSTO]]</f>
        <v>199.99999999999994</v>
      </c>
      <c r="V79" s="19"/>
      <c r="W79" s="10"/>
      <c r="X79" s="10"/>
      <c r="Y79" s="10"/>
      <c r="Z79" s="10"/>
    </row>
    <row r="80" spans="1:26" ht="25.5" x14ac:dyDescent="0.25">
      <c r="A80" s="10"/>
      <c r="B80" s="20">
        <v>45797</v>
      </c>
      <c r="C80" s="17"/>
      <c r="D80" s="18" t="s">
        <v>746</v>
      </c>
      <c r="E80" s="18" t="s">
        <v>1154</v>
      </c>
      <c r="F80" s="18" t="s">
        <v>92</v>
      </c>
      <c r="G80" s="18"/>
      <c r="H80" s="21">
        <v>45798</v>
      </c>
      <c r="I80" s="22">
        <v>0.41666666666666669</v>
      </c>
      <c r="J80" s="18" t="s">
        <v>1239</v>
      </c>
      <c r="K80" s="44" t="s">
        <v>304</v>
      </c>
      <c r="L80" s="19">
        <v>150</v>
      </c>
      <c r="M80" s="20"/>
      <c r="N80" s="17" t="s">
        <v>44</v>
      </c>
      <c r="O80" s="18" t="s">
        <v>305</v>
      </c>
      <c r="P80" s="17" t="s">
        <v>306</v>
      </c>
      <c r="Q80" s="54">
        <v>70</v>
      </c>
      <c r="R80" s="18"/>
      <c r="S80" s="17" t="s">
        <v>45</v>
      </c>
      <c r="T80" s="17" t="s">
        <v>44</v>
      </c>
      <c r="U80" s="19">
        <f>Table_516[[#This Row],[VALOR]]-Table_516[[#This Row],[ CUSTO]]</f>
        <v>80</v>
      </c>
      <c r="V80" s="19"/>
      <c r="W80" s="10"/>
      <c r="X80" s="10"/>
      <c r="Y80" s="10"/>
      <c r="Z80" s="10"/>
    </row>
    <row r="81" spans="1:26" ht="25.5" x14ac:dyDescent="0.25">
      <c r="A81" s="10"/>
      <c r="B81" s="20">
        <v>45797</v>
      </c>
      <c r="C81" s="17"/>
      <c r="D81" s="18" t="s">
        <v>103</v>
      </c>
      <c r="E81" s="18" t="s">
        <v>104</v>
      </c>
      <c r="F81" s="18" t="s">
        <v>1243</v>
      </c>
      <c r="G81" s="18"/>
      <c r="H81" s="21">
        <v>45798</v>
      </c>
      <c r="I81" s="22">
        <v>0.58333333333333337</v>
      </c>
      <c r="J81" s="18" t="s">
        <v>1244</v>
      </c>
      <c r="K81" s="44" t="s">
        <v>56</v>
      </c>
      <c r="L81" s="19">
        <v>200</v>
      </c>
      <c r="M81" s="20"/>
      <c r="N81" s="17" t="s">
        <v>44</v>
      </c>
      <c r="O81" s="18" t="s">
        <v>1249</v>
      </c>
      <c r="P81" s="19"/>
      <c r="Q81" s="54">
        <v>120</v>
      </c>
      <c r="R81" s="18"/>
      <c r="S81" s="17" t="s">
        <v>45</v>
      </c>
      <c r="T81" s="17" t="s">
        <v>44</v>
      </c>
      <c r="U81" s="19">
        <f>Table_516[[#This Row],[VALOR]]-Table_516[[#This Row],[ CUSTO]]</f>
        <v>80</v>
      </c>
      <c r="V81" s="19"/>
      <c r="W81" s="10"/>
      <c r="X81" s="10"/>
      <c r="Y81" s="10"/>
      <c r="Z81" s="10"/>
    </row>
    <row r="82" spans="1:26" ht="25.5" x14ac:dyDescent="0.25">
      <c r="A82" s="10"/>
      <c r="B82" s="20">
        <v>45782</v>
      </c>
      <c r="C82" s="17"/>
      <c r="D82" s="18" t="s">
        <v>123</v>
      </c>
      <c r="E82" s="18" t="s">
        <v>124</v>
      </c>
      <c r="F82" s="18" t="s">
        <v>92</v>
      </c>
      <c r="G82" s="18"/>
      <c r="H82" s="21">
        <v>45799</v>
      </c>
      <c r="I82" s="22">
        <v>0.54166666666666663</v>
      </c>
      <c r="J82" s="18" t="s">
        <v>1123</v>
      </c>
      <c r="K82" s="18" t="s">
        <v>56</v>
      </c>
      <c r="L82" s="19">
        <v>150</v>
      </c>
      <c r="M82" s="20"/>
      <c r="N82" s="17" t="s">
        <v>44</v>
      </c>
      <c r="O82" s="18" t="s">
        <v>70</v>
      </c>
      <c r="P82" s="17" t="s">
        <v>71</v>
      </c>
      <c r="Q82" s="52">
        <v>70</v>
      </c>
      <c r="R82" s="20"/>
      <c r="S82" s="17" t="s">
        <v>45</v>
      </c>
      <c r="T82" s="17" t="s">
        <v>44</v>
      </c>
      <c r="U82" s="19">
        <f>Table_516[[#This Row],[VALOR]]-Table_516[[#This Row],[ CUSTO]]</f>
        <v>80</v>
      </c>
      <c r="V82" s="19"/>
      <c r="W82" s="10"/>
      <c r="X82" s="10"/>
      <c r="Y82" s="10"/>
      <c r="Z82" s="10"/>
    </row>
    <row r="83" spans="1:26" ht="25.5" x14ac:dyDescent="0.25">
      <c r="A83" s="10"/>
      <c r="B83" s="20">
        <v>45782</v>
      </c>
      <c r="C83" s="17"/>
      <c r="D83" s="18" t="s">
        <v>123</v>
      </c>
      <c r="E83" s="18" t="s">
        <v>124</v>
      </c>
      <c r="F83" s="18" t="s">
        <v>92</v>
      </c>
      <c r="G83" s="18"/>
      <c r="H83" s="21">
        <v>45799</v>
      </c>
      <c r="I83" s="22">
        <v>0.57638888888888884</v>
      </c>
      <c r="J83" s="18" t="s">
        <v>1124</v>
      </c>
      <c r="K83" s="18" t="s">
        <v>56</v>
      </c>
      <c r="L83" s="19">
        <v>150</v>
      </c>
      <c r="M83" s="20"/>
      <c r="N83" s="17" t="s">
        <v>44</v>
      </c>
      <c r="O83" s="18" t="s">
        <v>1342</v>
      </c>
      <c r="P83" s="17" t="s">
        <v>142</v>
      </c>
      <c r="Q83" s="52">
        <v>70</v>
      </c>
      <c r="R83" s="20"/>
      <c r="S83" s="17" t="s">
        <v>45</v>
      </c>
      <c r="T83" s="17" t="s">
        <v>44</v>
      </c>
      <c r="U83" s="19">
        <f>Table_516[[#This Row],[VALOR]]-Table_516[[#This Row],[ CUSTO]]</f>
        <v>80</v>
      </c>
      <c r="V83" s="19"/>
      <c r="W83" s="10"/>
      <c r="X83" s="10"/>
      <c r="Y83" s="10"/>
      <c r="Z83" s="10"/>
    </row>
    <row r="84" spans="1:26" ht="25.5" x14ac:dyDescent="0.25">
      <c r="A84" s="10"/>
      <c r="B84" s="20">
        <v>45791</v>
      </c>
      <c r="C84" s="17"/>
      <c r="D84" s="58" t="s">
        <v>1187</v>
      </c>
      <c r="E84" s="58" t="s">
        <v>1188</v>
      </c>
      <c r="F84" s="18" t="s">
        <v>60</v>
      </c>
      <c r="G84" s="18" t="s">
        <v>1189</v>
      </c>
      <c r="H84" s="21">
        <v>45799</v>
      </c>
      <c r="I84" s="22">
        <v>0.58333333333333337</v>
      </c>
      <c r="J84" s="18" t="s">
        <v>614</v>
      </c>
      <c r="K84" s="18" t="s">
        <v>416</v>
      </c>
      <c r="L84" s="19">
        <v>150</v>
      </c>
      <c r="M84" s="20"/>
      <c r="N84" s="17" t="s">
        <v>44</v>
      </c>
      <c r="O84" s="18" t="s">
        <v>1192</v>
      </c>
      <c r="P84" s="17" t="s">
        <v>1193</v>
      </c>
      <c r="Q84" s="52">
        <v>80</v>
      </c>
      <c r="R84" s="18"/>
      <c r="S84" s="17" t="s">
        <v>45</v>
      </c>
      <c r="T84" s="17" t="s">
        <v>44</v>
      </c>
      <c r="U84" s="19">
        <f>Table_516[[#This Row],[VALOR]]-Table_516[[#This Row],[ CUSTO]]</f>
        <v>70</v>
      </c>
      <c r="V84" s="19"/>
      <c r="W84" s="10"/>
      <c r="X84" s="10"/>
      <c r="Y84" s="10"/>
      <c r="Z84" s="10"/>
    </row>
    <row r="85" spans="1:26" ht="25.5" x14ac:dyDescent="0.25">
      <c r="A85" s="10"/>
      <c r="B85" s="20">
        <v>45798</v>
      </c>
      <c r="C85" s="17"/>
      <c r="D85" s="18" t="s">
        <v>627</v>
      </c>
      <c r="E85" s="18" t="s">
        <v>628</v>
      </c>
      <c r="F85" s="18" t="s">
        <v>780</v>
      </c>
      <c r="G85" s="18" t="s">
        <v>1248</v>
      </c>
      <c r="H85" s="21">
        <v>45799</v>
      </c>
      <c r="I85" s="22">
        <v>0.62847222222222221</v>
      </c>
      <c r="J85" s="18" t="s">
        <v>524</v>
      </c>
      <c r="K85" s="44" t="s">
        <v>304</v>
      </c>
      <c r="L85" s="19">
        <v>150</v>
      </c>
      <c r="M85" s="20" t="s">
        <v>84</v>
      </c>
      <c r="N85" s="17" t="s">
        <v>44</v>
      </c>
      <c r="O85" s="18" t="s">
        <v>305</v>
      </c>
      <c r="P85" s="17" t="s">
        <v>306</v>
      </c>
      <c r="Q85" s="54">
        <v>70</v>
      </c>
      <c r="R85" s="18"/>
      <c r="S85" s="17" t="s">
        <v>45</v>
      </c>
      <c r="T85" s="17" t="s">
        <v>44</v>
      </c>
      <c r="U85" s="19">
        <f>Table_516[[#This Row],[VALOR]]-Table_516[[#This Row],[ CUSTO]]</f>
        <v>80</v>
      </c>
      <c r="V85" s="19"/>
      <c r="W85" s="10"/>
      <c r="X85" s="10"/>
      <c r="Y85" s="10"/>
      <c r="Z85" s="10"/>
    </row>
    <row r="86" spans="1:26" ht="25.5" x14ac:dyDescent="0.25">
      <c r="A86" s="10"/>
      <c r="B86" s="20">
        <v>45798</v>
      </c>
      <c r="C86" s="17"/>
      <c r="D86" s="18" t="s">
        <v>746</v>
      </c>
      <c r="E86" s="18" t="s">
        <v>1154</v>
      </c>
      <c r="F86" s="18" t="s">
        <v>1250</v>
      </c>
      <c r="G86" s="18" t="s">
        <v>1251</v>
      </c>
      <c r="H86" s="21">
        <v>45799</v>
      </c>
      <c r="I86" s="22">
        <v>0.4236111111111111</v>
      </c>
      <c r="J86" s="18" t="s">
        <v>112</v>
      </c>
      <c r="K86" s="44" t="s">
        <v>405</v>
      </c>
      <c r="L86" s="19">
        <v>170</v>
      </c>
      <c r="M86" s="20"/>
      <c r="N86" s="17" t="s">
        <v>44</v>
      </c>
      <c r="O86" s="18" t="s">
        <v>1255</v>
      </c>
      <c r="P86" s="19" t="s">
        <v>1256</v>
      </c>
      <c r="Q86" s="54">
        <v>70</v>
      </c>
      <c r="R86" s="18"/>
      <c r="S86" s="17" t="s">
        <v>45</v>
      </c>
      <c r="T86" s="17" t="s">
        <v>44</v>
      </c>
      <c r="U86" s="19">
        <f>Table_516[[#This Row],[VALOR]]-Table_516[[#This Row],[ CUSTO]]</f>
        <v>100</v>
      </c>
      <c r="V86" s="19"/>
      <c r="W86" s="10"/>
      <c r="X86" s="10"/>
      <c r="Y86" s="10"/>
      <c r="Z86" s="10"/>
    </row>
    <row r="87" spans="1:26" ht="25.5" x14ac:dyDescent="0.25">
      <c r="A87" s="10"/>
      <c r="B87" s="20">
        <v>45799</v>
      </c>
      <c r="C87" s="17"/>
      <c r="D87" s="18" t="s">
        <v>52</v>
      </c>
      <c r="E87" s="18" t="s">
        <v>53</v>
      </c>
      <c r="F87" s="18" t="s">
        <v>132</v>
      </c>
      <c r="G87" s="18" t="s">
        <v>1257</v>
      </c>
      <c r="H87" s="21">
        <v>45799</v>
      </c>
      <c r="I87" s="22">
        <v>0.45833333333333331</v>
      </c>
      <c r="J87" s="18" t="s">
        <v>1258</v>
      </c>
      <c r="K87" s="44" t="s">
        <v>249</v>
      </c>
      <c r="L87" s="19">
        <f>300+40.4</f>
        <v>340.4</v>
      </c>
      <c r="M87" s="20" t="s">
        <v>84</v>
      </c>
      <c r="N87" s="17" t="s">
        <v>44</v>
      </c>
      <c r="O87" s="18" t="s">
        <v>742</v>
      </c>
      <c r="P87" s="19" t="s">
        <v>743</v>
      </c>
      <c r="Q87" s="54">
        <f>60+40.4</f>
        <v>100.4</v>
      </c>
      <c r="R87" s="18"/>
      <c r="S87" s="17" t="s">
        <v>45</v>
      </c>
      <c r="T87" s="17" t="s">
        <v>44</v>
      </c>
      <c r="U87" s="19">
        <f>Table_516[[#This Row],[VALOR]]-Table_516[[#This Row],[ CUSTO]]</f>
        <v>239.99999999999997</v>
      </c>
      <c r="V87" s="19"/>
      <c r="W87" s="10"/>
      <c r="X87" s="10"/>
      <c r="Y87" s="10"/>
      <c r="Z87" s="10"/>
    </row>
    <row r="88" spans="1:26" ht="25.5" x14ac:dyDescent="0.25">
      <c r="A88" s="10"/>
      <c r="B88" s="20">
        <v>45798</v>
      </c>
      <c r="C88" s="17"/>
      <c r="D88" s="18" t="s">
        <v>746</v>
      </c>
      <c r="E88" s="18" t="s">
        <v>1154</v>
      </c>
      <c r="F88" s="18" t="s">
        <v>1250</v>
      </c>
      <c r="G88" s="18" t="s">
        <v>1252</v>
      </c>
      <c r="H88" s="21">
        <v>45800</v>
      </c>
      <c r="I88" s="22">
        <v>0.4861111111111111</v>
      </c>
      <c r="J88" s="18" t="s">
        <v>1253</v>
      </c>
      <c r="K88" s="44" t="s">
        <v>1254</v>
      </c>
      <c r="L88" s="19">
        <f>180+200</f>
        <v>380</v>
      </c>
      <c r="M88" s="20"/>
      <c r="N88" s="17" t="s">
        <v>44</v>
      </c>
      <c r="O88" s="18" t="s">
        <v>1255</v>
      </c>
      <c r="P88" s="19" t="s">
        <v>1256</v>
      </c>
      <c r="Q88" s="54">
        <f>80+200</f>
        <v>280</v>
      </c>
      <c r="R88" s="18"/>
      <c r="S88" s="17" t="s">
        <v>45</v>
      </c>
      <c r="T88" s="17" t="s">
        <v>44</v>
      </c>
      <c r="U88" s="19">
        <f>Table_516[[#This Row],[VALOR]]-Table_516[[#This Row],[ CUSTO]]</f>
        <v>100</v>
      </c>
      <c r="V88" s="19"/>
      <c r="W88" s="10"/>
      <c r="X88" s="10"/>
      <c r="Y88" s="10"/>
      <c r="Z88" s="10"/>
    </row>
    <row r="89" spans="1:26" x14ac:dyDescent="0.25">
      <c r="A89" s="10"/>
      <c r="B89" s="20">
        <v>45799</v>
      </c>
      <c r="C89" s="17"/>
      <c r="D89" s="18" t="s">
        <v>220</v>
      </c>
      <c r="E89" s="18" t="s">
        <v>221</v>
      </c>
      <c r="F89" s="18" t="s">
        <v>92</v>
      </c>
      <c r="G89" s="18"/>
      <c r="H89" s="21">
        <v>45800</v>
      </c>
      <c r="I89" s="22">
        <v>0.33333333333333331</v>
      </c>
      <c r="J89" s="18" t="s">
        <v>549</v>
      </c>
      <c r="K89" s="44" t="s">
        <v>1259</v>
      </c>
      <c r="L89" s="19">
        <v>150</v>
      </c>
      <c r="M89" s="20"/>
      <c r="N89" s="17" t="s">
        <v>44</v>
      </c>
      <c r="O89" s="18" t="s">
        <v>1222</v>
      </c>
      <c r="P89" s="19" t="s">
        <v>1223</v>
      </c>
      <c r="Q89" s="54">
        <v>40</v>
      </c>
      <c r="R89" s="18"/>
      <c r="S89" s="17" t="s">
        <v>45</v>
      </c>
      <c r="T89" s="17" t="s">
        <v>44</v>
      </c>
      <c r="U89" s="19">
        <f>Table_516[[#This Row],[VALOR]]-Table_516[[#This Row],[ CUSTO]]</f>
        <v>110</v>
      </c>
      <c r="V89" s="19"/>
      <c r="W89" s="10"/>
      <c r="X89" s="10"/>
      <c r="Y89" s="10"/>
      <c r="Z89" s="10"/>
    </row>
    <row r="90" spans="1:26" x14ac:dyDescent="0.25">
      <c r="A90" s="10"/>
      <c r="B90" s="20">
        <v>45797</v>
      </c>
      <c r="C90" s="17"/>
      <c r="D90" s="18" t="s">
        <v>979</v>
      </c>
      <c r="E90" s="18" t="s">
        <v>980</v>
      </c>
      <c r="F90" s="18" t="s">
        <v>92</v>
      </c>
      <c r="G90" s="18"/>
      <c r="H90" s="21">
        <v>45803</v>
      </c>
      <c r="I90" s="22">
        <v>0.375</v>
      </c>
      <c r="J90" s="18" t="s">
        <v>524</v>
      </c>
      <c r="K90" s="44" t="s">
        <v>1240</v>
      </c>
      <c r="L90" s="19">
        <v>450</v>
      </c>
      <c r="M90" s="20"/>
      <c r="N90" s="17" t="s">
        <v>44</v>
      </c>
      <c r="O90" s="18" t="s">
        <v>1241</v>
      </c>
      <c r="P90" s="19" t="s">
        <v>1242</v>
      </c>
      <c r="Q90" s="54">
        <v>150</v>
      </c>
      <c r="R90" s="18"/>
      <c r="S90" s="17" t="s">
        <v>45</v>
      </c>
      <c r="T90" s="17" t="s">
        <v>44</v>
      </c>
      <c r="U90" s="19">
        <f>Table_516[[#This Row],[VALOR]]-Table_516[[#This Row],[ CUSTO]]</f>
        <v>300</v>
      </c>
      <c r="V90" s="19"/>
      <c r="W90" s="10"/>
      <c r="X90" s="10"/>
      <c r="Y90" s="10"/>
      <c r="Z90" s="10"/>
    </row>
    <row r="91" spans="1:26" ht="25.5" x14ac:dyDescent="0.25">
      <c r="A91" s="10"/>
      <c r="B91" s="20">
        <v>45799</v>
      </c>
      <c r="C91" s="17"/>
      <c r="D91" s="18" t="s">
        <v>746</v>
      </c>
      <c r="E91" s="18" t="s">
        <v>1264</v>
      </c>
      <c r="F91" s="18" t="s">
        <v>60</v>
      </c>
      <c r="G91" s="18" t="s">
        <v>1261</v>
      </c>
      <c r="H91" s="21">
        <v>45803</v>
      </c>
      <c r="I91" s="22">
        <v>0.3611111111111111</v>
      </c>
      <c r="J91" s="18" t="s">
        <v>1260</v>
      </c>
      <c r="K91" s="44" t="s">
        <v>316</v>
      </c>
      <c r="L91" s="19">
        <v>270</v>
      </c>
      <c r="M91" s="20"/>
      <c r="N91" s="17" t="s">
        <v>44</v>
      </c>
      <c r="O91" s="18" t="s">
        <v>1265</v>
      </c>
      <c r="P91" s="19" t="s">
        <v>1266</v>
      </c>
      <c r="Q91" s="54">
        <v>70</v>
      </c>
      <c r="R91" s="18"/>
      <c r="S91" s="17" t="s">
        <v>45</v>
      </c>
      <c r="T91" s="17" t="s">
        <v>44</v>
      </c>
      <c r="U91" s="19">
        <f>Table_516[[#This Row],[VALOR]]-Table_516[[#This Row],[ CUSTO]]</f>
        <v>200</v>
      </c>
      <c r="V91" s="19"/>
      <c r="W91" s="10"/>
      <c r="X91" s="10"/>
      <c r="Y91" s="10"/>
      <c r="Z91" s="10"/>
    </row>
    <row r="92" spans="1:26" ht="25.5" x14ac:dyDescent="0.25">
      <c r="A92" s="10"/>
      <c r="B92" s="20">
        <v>45799</v>
      </c>
      <c r="C92" s="17"/>
      <c r="D92" s="18" t="s">
        <v>1262</v>
      </c>
      <c r="E92" s="18" t="s">
        <v>1263</v>
      </c>
      <c r="F92" s="18" t="s">
        <v>780</v>
      </c>
      <c r="G92" s="18"/>
      <c r="H92" s="21">
        <v>45803</v>
      </c>
      <c r="I92" s="22">
        <v>0.64583333333333337</v>
      </c>
      <c r="J92" s="18" t="s">
        <v>614</v>
      </c>
      <c r="K92" s="44" t="s">
        <v>120</v>
      </c>
      <c r="L92" s="19">
        <v>250</v>
      </c>
      <c r="M92" s="20"/>
      <c r="N92" s="17" t="s">
        <v>44</v>
      </c>
      <c r="O92" s="18" t="s">
        <v>101</v>
      </c>
      <c r="P92" s="19" t="s">
        <v>102</v>
      </c>
      <c r="Q92" s="54">
        <v>100</v>
      </c>
      <c r="R92" s="18"/>
      <c r="S92" s="17" t="s">
        <v>45</v>
      </c>
      <c r="T92" s="17" t="s">
        <v>44</v>
      </c>
      <c r="U92" s="19">
        <f>Table_516[[#This Row],[VALOR]]-Table_516[[#This Row],[ CUSTO]]</f>
        <v>150</v>
      </c>
      <c r="V92" s="19"/>
      <c r="W92" s="10"/>
      <c r="X92" s="10"/>
      <c r="Y92" s="10"/>
      <c r="Z92" s="10"/>
    </row>
    <row r="93" spans="1:26" ht="38.25" x14ac:dyDescent="0.25">
      <c r="A93" s="10"/>
      <c r="B93" s="20">
        <v>45798</v>
      </c>
      <c r="C93" s="17"/>
      <c r="D93" s="18" t="s">
        <v>1245</v>
      </c>
      <c r="E93" s="18" t="s">
        <v>971</v>
      </c>
      <c r="F93" s="18" t="s">
        <v>418</v>
      </c>
      <c r="G93" s="18" t="s">
        <v>1247</v>
      </c>
      <c r="H93" s="21">
        <v>45804</v>
      </c>
      <c r="I93" s="22">
        <v>0.58333333333333337</v>
      </c>
      <c r="J93" s="18" t="s">
        <v>1246</v>
      </c>
      <c r="K93" s="44" t="s">
        <v>416</v>
      </c>
      <c r="L93" s="19">
        <v>270</v>
      </c>
      <c r="M93" s="20"/>
      <c r="N93" s="17" t="s">
        <v>44</v>
      </c>
      <c r="O93" s="18" t="s">
        <v>1192</v>
      </c>
      <c r="P93" s="17" t="s">
        <v>1193</v>
      </c>
      <c r="Q93" s="54">
        <v>130</v>
      </c>
      <c r="R93" s="18"/>
      <c r="S93" s="17" t="s">
        <v>45</v>
      </c>
      <c r="T93" s="17" t="s">
        <v>44</v>
      </c>
      <c r="U93" s="19">
        <f>Table_516[[#This Row],[VALOR]]-Table_516[[#This Row],[ CUSTO]]</f>
        <v>140</v>
      </c>
      <c r="V93" s="19"/>
      <c r="W93" s="10"/>
      <c r="X93" s="10"/>
      <c r="Y93" s="10"/>
      <c r="Z93" s="10"/>
    </row>
    <row r="94" spans="1:26" ht="25.5" x14ac:dyDescent="0.25">
      <c r="A94" s="10"/>
      <c r="B94" s="20">
        <v>45784</v>
      </c>
      <c r="C94" s="17"/>
      <c r="D94" s="18" t="s">
        <v>941</v>
      </c>
      <c r="E94" s="18" t="s">
        <v>942</v>
      </c>
      <c r="F94" s="18" t="s">
        <v>943</v>
      </c>
      <c r="G94" s="18" t="s">
        <v>1132</v>
      </c>
      <c r="H94" s="21">
        <v>45804</v>
      </c>
      <c r="I94" s="22"/>
      <c r="J94" s="18" t="s">
        <v>1133</v>
      </c>
      <c r="K94" s="18" t="s">
        <v>304</v>
      </c>
      <c r="L94" s="19">
        <f>300+161.88</f>
        <v>461.88</v>
      </c>
      <c r="M94" s="20"/>
      <c r="N94" s="17" t="s">
        <v>44</v>
      </c>
      <c r="O94" s="18" t="s">
        <v>1309</v>
      </c>
      <c r="P94" s="17"/>
      <c r="Q94" s="52">
        <v>161.88</v>
      </c>
      <c r="R94" s="18"/>
      <c r="S94" s="17" t="s">
        <v>45</v>
      </c>
      <c r="T94" s="17" t="s">
        <v>44</v>
      </c>
      <c r="U94" s="19">
        <f>Table_516[[#This Row],[VALOR]]-Table_516[[#This Row],[ CUSTO]]</f>
        <v>300</v>
      </c>
      <c r="V94" s="19"/>
      <c r="W94" s="10"/>
      <c r="X94" s="10"/>
      <c r="Y94" s="10"/>
      <c r="Z94" s="10"/>
    </row>
    <row r="95" spans="1:26" x14ac:dyDescent="0.25">
      <c r="A95" s="10"/>
      <c r="B95" s="20">
        <v>45776</v>
      </c>
      <c r="C95" s="17"/>
      <c r="D95" s="18" t="s">
        <v>953</v>
      </c>
      <c r="E95" s="18" t="s">
        <v>954</v>
      </c>
      <c r="F95" s="18" t="s">
        <v>593</v>
      </c>
      <c r="G95" s="18"/>
      <c r="H95" s="21">
        <v>45805</v>
      </c>
      <c r="I95" s="22">
        <v>0.52777777777777779</v>
      </c>
      <c r="J95" s="18" t="s">
        <v>558</v>
      </c>
      <c r="K95" s="18" t="s">
        <v>326</v>
      </c>
      <c r="L95" s="19">
        <v>200</v>
      </c>
      <c r="M95" s="20"/>
      <c r="N95" s="17" t="s">
        <v>44</v>
      </c>
      <c r="O95" s="18" t="s">
        <v>327</v>
      </c>
      <c r="P95" s="17" t="s">
        <v>328</v>
      </c>
      <c r="Q95" s="52">
        <v>60</v>
      </c>
      <c r="R95" s="18"/>
      <c r="S95" s="17" t="s">
        <v>45</v>
      </c>
      <c r="T95" s="17" t="s">
        <v>44</v>
      </c>
      <c r="U95" s="19">
        <f>Table_516[[#This Row],[VALOR]]-Table_516[[#This Row],[ CUSTO]]</f>
        <v>140</v>
      </c>
      <c r="V95" s="19"/>
      <c r="W95" s="10"/>
      <c r="X95" s="10"/>
      <c r="Y95" s="10"/>
      <c r="Z95" s="10"/>
    </row>
    <row r="96" spans="1:26" ht="25.5" x14ac:dyDescent="0.25">
      <c r="A96" s="10"/>
      <c r="B96" s="20">
        <v>45797</v>
      </c>
      <c r="C96" s="17"/>
      <c r="D96" s="18" t="s">
        <v>203</v>
      </c>
      <c r="E96" s="18" t="s">
        <v>204</v>
      </c>
      <c r="F96" s="18" t="s">
        <v>593</v>
      </c>
      <c r="G96" s="18" t="s">
        <v>1235</v>
      </c>
      <c r="H96" s="21">
        <v>45805</v>
      </c>
      <c r="I96" s="22">
        <v>0.51041666666666663</v>
      </c>
      <c r="J96" s="18" t="s">
        <v>289</v>
      </c>
      <c r="K96" s="44" t="s">
        <v>1236</v>
      </c>
      <c r="L96" s="19">
        <v>300</v>
      </c>
      <c r="M96" s="20"/>
      <c r="N96" s="17" t="s">
        <v>44</v>
      </c>
      <c r="O96" s="18" t="s">
        <v>1283</v>
      </c>
      <c r="P96" s="19" t="s">
        <v>1284</v>
      </c>
      <c r="Q96" s="54">
        <v>80</v>
      </c>
      <c r="R96" s="18"/>
      <c r="S96" s="17" t="s">
        <v>45</v>
      </c>
      <c r="T96" s="17" t="s">
        <v>44</v>
      </c>
      <c r="U96" s="19">
        <f>Table_516[[#This Row],[VALOR]]-Table_516[[#This Row],[ CUSTO]]</f>
        <v>220</v>
      </c>
      <c r="V96" s="19"/>
      <c r="W96" s="10"/>
      <c r="X96" s="10"/>
      <c r="Y96" s="10"/>
      <c r="Z96" s="10"/>
    </row>
    <row r="97" spans="1:26" ht="25.5" x14ac:dyDescent="0.25">
      <c r="A97" s="10"/>
      <c r="B97" s="20">
        <v>45800</v>
      </c>
      <c r="C97" s="17"/>
      <c r="D97" s="18" t="s">
        <v>123</v>
      </c>
      <c r="E97" s="18" t="s">
        <v>124</v>
      </c>
      <c r="F97" s="18" t="s">
        <v>92</v>
      </c>
      <c r="G97" s="18"/>
      <c r="H97" s="21">
        <v>45805</v>
      </c>
      <c r="I97" s="22">
        <v>0.45833333333333331</v>
      </c>
      <c r="J97" s="18" t="s">
        <v>558</v>
      </c>
      <c r="K97" s="44" t="s">
        <v>412</v>
      </c>
      <c r="L97" s="19">
        <f>150+100</f>
        <v>250</v>
      </c>
      <c r="M97" s="20"/>
      <c r="N97" s="17" t="s">
        <v>44</v>
      </c>
      <c r="O97" s="18" t="s">
        <v>305</v>
      </c>
      <c r="P97" s="17" t="s">
        <v>306</v>
      </c>
      <c r="Q97" s="54">
        <f>80+50</f>
        <v>130</v>
      </c>
      <c r="R97" s="18"/>
      <c r="S97" s="17" t="s">
        <v>45</v>
      </c>
      <c r="T97" s="17" t="s">
        <v>44</v>
      </c>
      <c r="U97" s="19">
        <f>Table_516[[#This Row],[VALOR]]-Table_516[[#This Row],[ CUSTO]]</f>
        <v>120</v>
      </c>
      <c r="V97" s="19"/>
      <c r="W97" s="10"/>
      <c r="X97" s="10"/>
      <c r="Y97" s="10"/>
      <c r="Z97" s="10"/>
    </row>
    <row r="98" spans="1:26" ht="25.5" x14ac:dyDescent="0.25">
      <c r="A98" s="10"/>
      <c r="B98" s="20">
        <v>45800</v>
      </c>
      <c r="C98" s="17"/>
      <c r="D98" s="18" t="s">
        <v>808</v>
      </c>
      <c r="E98" s="18" t="s">
        <v>809</v>
      </c>
      <c r="F98" s="18" t="s">
        <v>60</v>
      </c>
      <c r="G98" s="18" t="s">
        <v>1268</v>
      </c>
      <c r="H98" s="21">
        <v>45805</v>
      </c>
      <c r="I98" s="22">
        <v>0.39583333333333331</v>
      </c>
      <c r="J98" s="18" t="s">
        <v>614</v>
      </c>
      <c r="K98" s="44" t="s">
        <v>1269</v>
      </c>
      <c r="L98" s="19">
        <v>200</v>
      </c>
      <c r="M98" s="20"/>
      <c r="N98" s="17" t="s">
        <v>44</v>
      </c>
      <c r="O98" s="18" t="s">
        <v>1265</v>
      </c>
      <c r="P98" s="19" t="s">
        <v>1266</v>
      </c>
      <c r="Q98" s="52">
        <v>70</v>
      </c>
      <c r="R98" s="18"/>
      <c r="S98" s="17" t="s">
        <v>45</v>
      </c>
      <c r="T98" s="17" t="s">
        <v>44</v>
      </c>
      <c r="U98" s="19">
        <f>Table_516[[#This Row],[VALOR]]-Table_516[[#This Row],[ CUSTO]]</f>
        <v>130</v>
      </c>
      <c r="V98" s="19"/>
      <c r="W98" s="10"/>
      <c r="X98" s="10"/>
      <c r="Y98" s="10"/>
      <c r="Z98" s="10"/>
    </row>
    <row r="99" spans="1:26" ht="25.5" x14ac:dyDescent="0.25">
      <c r="A99" s="10"/>
      <c r="B99" s="20">
        <v>45800</v>
      </c>
      <c r="C99" s="17"/>
      <c r="D99" s="18" t="s">
        <v>808</v>
      </c>
      <c r="E99" s="18" t="s">
        <v>809</v>
      </c>
      <c r="F99" s="18" t="s">
        <v>60</v>
      </c>
      <c r="G99" s="18" t="s">
        <v>1270</v>
      </c>
      <c r="H99" s="21">
        <v>45805</v>
      </c>
      <c r="I99" s="22">
        <v>0.40625</v>
      </c>
      <c r="J99" s="18" t="s">
        <v>278</v>
      </c>
      <c r="K99" s="44" t="s">
        <v>1271</v>
      </c>
      <c r="L99" s="19">
        <v>200</v>
      </c>
      <c r="M99" s="20"/>
      <c r="N99" s="17" t="s">
        <v>44</v>
      </c>
      <c r="O99" s="18" t="s">
        <v>1278</v>
      </c>
      <c r="P99" s="17" t="s">
        <v>1277</v>
      </c>
      <c r="Q99" s="52">
        <v>160</v>
      </c>
      <c r="R99" s="18"/>
      <c r="S99" s="17" t="s">
        <v>45</v>
      </c>
      <c r="T99" s="17" t="s">
        <v>44</v>
      </c>
      <c r="U99" s="19">
        <f>Table_516[[#This Row],[VALOR]]-Table_516[[#This Row],[ CUSTO]]</f>
        <v>40</v>
      </c>
      <c r="V99" s="19"/>
      <c r="W99" s="10"/>
      <c r="X99" s="10"/>
      <c r="Y99" s="10"/>
      <c r="Z99" s="10"/>
    </row>
    <row r="100" spans="1:26" ht="25.5" x14ac:dyDescent="0.25">
      <c r="A100" s="10"/>
      <c r="B100" s="20">
        <v>45803</v>
      </c>
      <c r="C100" s="17"/>
      <c r="D100" s="18" t="s">
        <v>52</v>
      </c>
      <c r="E100" s="18" t="s">
        <v>53</v>
      </c>
      <c r="F100" s="18" t="s">
        <v>132</v>
      </c>
      <c r="G100" s="18" t="s">
        <v>1272</v>
      </c>
      <c r="H100" s="21">
        <v>45805</v>
      </c>
      <c r="I100" s="22">
        <v>0.625</v>
      </c>
      <c r="J100" s="18" t="s">
        <v>1273</v>
      </c>
      <c r="K100" s="44" t="s">
        <v>1274</v>
      </c>
      <c r="L100" s="19">
        <v>350</v>
      </c>
      <c r="M100" s="20"/>
      <c r="N100" s="17" t="s">
        <v>44</v>
      </c>
      <c r="O100" s="18" t="s">
        <v>1279</v>
      </c>
      <c r="P100" s="19" t="s">
        <v>1280</v>
      </c>
      <c r="Q100" s="54">
        <v>100</v>
      </c>
      <c r="R100" s="18"/>
      <c r="S100" s="17" t="s">
        <v>45</v>
      </c>
      <c r="T100" s="17" t="s">
        <v>44</v>
      </c>
      <c r="U100" s="19">
        <f>Table_516[[#This Row],[VALOR]]-Table_516[[#This Row],[ CUSTO]]</f>
        <v>250</v>
      </c>
      <c r="V100" s="19"/>
      <c r="W100" s="10"/>
      <c r="X100" s="10"/>
      <c r="Y100" s="10"/>
      <c r="Z100" s="10"/>
    </row>
    <row r="101" spans="1:26" ht="25.5" x14ac:dyDescent="0.25">
      <c r="A101" s="10"/>
      <c r="B101" s="20">
        <v>45803</v>
      </c>
      <c r="C101" s="17"/>
      <c r="D101" s="18" t="s">
        <v>627</v>
      </c>
      <c r="E101" s="18" t="s">
        <v>628</v>
      </c>
      <c r="F101" s="18" t="s">
        <v>780</v>
      </c>
      <c r="G101" s="18" t="s">
        <v>911</v>
      </c>
      <c r="H101" s="21">
        <v>45805</v>
      </c>
      <c r="I101" s="22">
        <v>0.69444444444444442</v>
      </c>
      <c r="J101" s="18" t="s">
        <v>912</v>
      </c>
      <c r="K101" s="44" t="s">
        <v>56</v>
      </c>
      <c r="L101" s="19">
        <v>200</v>
      </c>
      <c r="M101" s="20" t="s">
        <v>84</v>
      </c>
      <c r="N101" s="17" t="s">
        <v>44</v>
      </c>
      <c r="O101" s="18" t="s">
        <v>70</v>
      </c>
      <c r="P101" s="17" t="s">
        <v>71</v>
      </c>
      <c r="Q101" s="54">
        <v>70</v>
      </c>
      <c r="R101" s="18"/>
      <c r="S101" s="17" t="s">
        <v>45</v>
      </c>
      <c r="T101" s="17" t="s">
        <v>44</v>
      </c>
      <c r="U101" s="19">
        <f>Table_516[[#This Row],[VALOR]]-Table_516[[#This Row],[ CUSTO]]</f>
        <v>130</v>
      </c>
      <c r="V101" s="19"/>
      <c r="W101" s="10"/>
      <c r="X101" s="10"/>
      <c r="Y101" s="10"/>
      <c r="Z101" s="10"/>
    </row>
    <row r="102" spans="1:26" x14ac:dyDescent="0.25">
      <c r="A102" s="10"/>
      <c r="B102" s="20">
        <v>45805</v>
      </c>
      <c r="C102" s="17"/>
      <c r="D102" s="18" t="s">
        <v>52</v>
      </c>
      <c r="E102" s="18" t="s">
        <v>53</v>
      </c>
      <c r="F102" s="18" t="s">
        <v>132</v>
      </c>
      <c r="G102" s="18"/>
      <c r="H102" s="21">
        <v>45806</v>
      </c>
      <c r="I102" s="22"/>
      <c r="J102" s="18" t="s">
        <v>710</v>
      </c>
      <c r="K102" s="44" t="s">
        <v>935</v>
      </c>
      <c r="L102" s="19">
        <v>150</v>
      </c>
      <c r="M102" s="20"/>
      <c r="N102" s="17" t="s">
        <v>44</v>
      </c>
      <c r="O102" s="18" t="s">
        <v>1303</v>
      </c>
      <c r="P102" s="19" t="s">
        <v>1304</v>
      </c>
      <c r="Q102" s="54">
        <v>70</v>
      </c>
      <c r="R102" s="18"/>
      <c r="S102" s="17" t="s">
        <v>45</v>
      </c>
      <c r="T102" s="17" t="s">
        <v>44</v>
      </c>
      <c r="U102" s="19">
        <f>Table_516[[#This Row],[VALOR]]-Table_516[[#This Row],[ CUSTO]]</f>
        <v>80</v>
      </c>
      <c r="V102" s="19"/>
      <c r="W102" s="10"/>
      <c r="X102" s="10"/>
      <c r="Y102" s="10"/>
      <c r="Z102" s="10"/>
    </row>
    <row r="103" spans="1:26" ht="25.5" x14ac:dyDescent="0.25">
      <c r="A103" s="10"/>
      <c r="B103" s="20">
        <v>45805</v>
      </c>
      <c r="C103" s="17"/>
      <c r="D103" s="18" t="s">
        <v>52</v>
      </c>
      <c r="E103" s="18" t="s">
        <v>53</v>
      </c>
      <c r="F103" s="18" t="s">
        <v>132</v>
      </c>
      <c r="G103" s="18" t="s">
        <v>1289</v>
      </c>
      <c r="H103" s="21">
        <v>45806</v>
      </c>
      <c r="I103" s="22">
        <v>0.375</v>
      </c>
      <c r="J103" s="18" t="s">
        <v>1290</v>
      </c>
      <c r="K103" s="44" t="s">
        <v>1291</v>
      </c>
      <c r="L103" s="19">
        <f>300+63.9</f>
        <v>363.9</v>
      </c>
      <c r="M103" s="20"/>
      <c r="N103" s="17" t="s">
        <v>44</v>
      </c>
      <c r="O103" s="18" t="s">
        <v>1294</v>
      </c>
      <c r="P103" s="19" t="s">
        <v>1295</v>
      </c>
      <c r="Q103" s="54">
        <f>100+63.9</f>
        <v>163.9</v>
      </c>
      <c r="R103" s="18"/>
      <c r="S103" s="17" t="s">
        <v>45</v>
      </c>
      <c r="T103" s="17" t="s">
        <v>44</v>
      </c>
      <c r="U103" s="19">
        <f>Table_516[[#This Row],[VALOR]]-Table_516[[#This Row],[ CUSTO]]</f>
        <v>199.99999999999997</v>
      </c>
      <c r="V103" s="19"/>
      <c r="W103" s="10"/>
      <c r="X103" s="10"/>
      <c r="Y103" s="10"/>
      <c r="Z103" s="10"/>
    </row>
    <row r="104" spans="1:26" ht="25.5" x14ac:dyDescent="0.25">
      <c r="A104" s="10"/>
      <c r="B104" s="20">
        <v>45806</v>
      </c>
      <c r="C104" s="17"/>
      <c r="D104" s="18" t="s">
        <v>103</v>
      </c>
      <c r="E104" s="18" t="s">
        <v>104</v>
      </c>
      <c r="F104" s="18" t="s">
        <v>780</v>
      </c>
      <c r="G104" s="21"/>
      <c r="H104" s="21">
        <v>45806</v>
      </c>
      <c r="I104" s="22">
        <v>0.43055555555555558</v>
      </c>
      <c r="J104" s="18" t="s">
        <v>822</v>
      </c>
      <c r="K104" s="44" t="s">
        <v>56</v>
      </c>
      <c r="L104" s="19">
        <v>200</v>
      </c>
      <c r="M104" s="20"/>
      <c r="N104" s="17" t="s">
        <v>44</v>
      </c>
      <c r="O104" s="18" t="s">
        <v>1339</v>
      </c>
      <c r="P104" s="17" t="s">
        <v>142</v>
      </c>
      <c r="Q104" s="54">
        <v>70</v>
      </c>
      <c r="R104" s="21"/>
      <c r="S104" s="17" t="s">
        <v>45</v>
      </c>
      <c r="T104" s="17" t="s">
        <v>44</v>
      </c>
      <c r="U104" s="19">
        <f>Table_516[[#This Row],[VALOR]]-Table_516[[#This Row],[ CUSTO]]</f>
        <v>130</v>
      </c>
      <c r="V104" s="19"/>
      <c r="W104" s="10"/>
      <c r="X104" s="10"/>
      <c r="Y104" s="10"/>
      <c r="Z104" s="10"/>
    </row>
    <row r="105" spans="1:26" ht="25.5" x14ac:dyDescent="0.25">
      <c r="A105" s="10"/>
      <c r="B105" s="20">
        <v>45804</v>
      </c>
      <c r="C105" s="17"/>
      <c r="D105" s="18" t="s">
        <v>552</v>
      </c>
      <c r="E105" s="18" t="s">
        <v>553</v>
      </c>
      <c r="F105" s="18"/>
      <c r="G105" s="21"/>
      <c r="H105" s="21">
        <v>45806</v>
      </c>
      <c r="I105" s="22"/>
      <c r="J105" s="18"/>
      <c r="K105" s="44"/>
      <c r="L105" s="19">
        <v>150</v>
      </c>
      <c r="M105" s="20"/>
      <c r="N105" s="17" t="s">
        <v>44</v>
      </c>
      <c r="O105" s="18" t="s">
        <v>1307</v>
      </c>
      <c r="P105" s="19" t="s">
        <v>1308</v>
      </c>
      <c r="Q105" s="54">
        <v>80</v>
      </c>
      <c r="R105" s="21"/>
      <c r="S105" s="17" t="s">
        <v>45</v>
      </c>
      <c r="T105" s="17" t="s">
        <v>44</v>
      </c>
      <c r="U105" s="19">
        <f>Table_516[[#This Row],[VALOR]]-Table_516[[#This Row],[ CUSTO]]</f>
        <v>70</v>
      </c>
      <c r="V105" s="19"/>
      <c r="W105" s="10"/>
      <c r="X105" s="10"/>
      <c r="Y105" s="10"/>
      <c r="Z105" s="10"/>
    </row>
    <row r="106" spans="1:26" ht="25.5" x14ac:dyDescent="0.25">
      <c r="A106" s="10"/>
      <c r="B106" s="20">
        <v>45803</v>
      </c>
      <c r="C106" s="17"/>
      <c r="D106" s="18" t="s">
        <v>627</v>
      </c>
      <c r="E106" s="18" t="s">
        <v>628</v>
      </c>
      <c r="F106" s="18" t="s">
        <v>780</v>
      </c>
      <c r="G106" s="18" t="s">
        <v>1275</v>
      </c>
      <c r="H106" s="21">
        <v>45807</v>
      </c>
      <c r="I106" s="22">
        <v>0.38194444444444442</v>
      </c>
      <c r="J106" s="18" t="s">
        <v>1276</v>
      </c>
      <c r="K106" s="44" t="s">
        <v>56</v>
      </c>
      <c r="L106" s="19">
        <v>200</v>
      </c>
      <c r="M106" s="20" t="s">
        <v>84</v>
      </c>
      <c r="N106" s="17" t="s">
        <v>44</v>
      </c>
      <c r="O106" s="18" t="s">
        <v>70</v>
      </c>
      <c r="P106" s="17" t="s">
        <v>71</v>
      </c>
      <c r="Q106" s="54">
        <v>70</v>
      </c>
      <c r="R106" s="18"/>
      <c r="S106" s="17" t="s">
        <v>45</v>
      </c>
      <c r="T106" s="17" t="s">
        <v>44</v>
      </c>
      <c r="U106" s="19">
        <f>Table_516[[#This Row],[VALOR]]-Table_516[[#This Row],[ CUSTO]]</f>
        <v>130</v>
      </c>
      <c r="V106" s="19"/>
      <c r="W106" s="10"/>
      <c r="X106" s="10"/>
      <c r="Y106" s="10"/>
      <c r="Z106" s="10"/>
    </row>
    <row r="107" spans="1:26" x14ac:dyDescent="0.25">
      <c r="A107" s="10"/>
      <c r="B107" s="20">
        <v>45804</v>
      </c>
      <c r="C107" s="17"/>
      <c r="D107" s="18" t="s">
        <v>52</v>
      </c>
      <c r="E107" s="18" t="s">
        <v>53</v>
      </c>
      <c r="F107" s="18" t="s">
        <v>132</v>
      </c>
      <c r="G107" s="18" t="s">
        <v>1267</v>
      </c>
      <c r="H107" s="21">
        <v>45807</v>
      </c>
      <c r="I107" s="22">
        <v>0.41666666666666669</v>
      </c>
      <c r="J107" s="18" t="s">
        <v>565</v>
      </c>
      <c r="K107" s="44" t="s">
        <v>56</v>
      </c>
      <c r="L107" s="19">
        <f>300+48.75</f>
        <v>348.75</v>
      </c>
      <c r="M107" s="20" t="s">
        <v>84</v>
      </c>
      <c r="N107" s="17" t="s">
        <v>44</v>
      </c>
      <c r="O107" s="18" t="s">
        <v>70</v>
      </c>
      <c r="P107" s="17" t="s">
        <v>71</v>
      </c>
      <c r="Q107" s="54">
        <f>100+48.75</f>
        <v>148.75</v>
      </c>
      <c r="R107" s="18"/>
      <c r="S107" s="17" t="s">
        <v>45</v>
      </c>
      <c r="T107" s="17" t="s">
        <v>44</v>
      </c>
      <c r="U107" s="19">
        <f>Table_516[[#This Row],[VALOR]]-Table_516[[#This Row],[ CUSTO]]</f>
        <v>200</v>
      </c>
      <c r="V107" s="19"/>
      <c r="W107" s="10"/>
      <c r="X107" s="10"/>
      <c r="Y107" s="10"/>
      <c r="Z107" s="10"/>
    </row>
    <row r="108" spans="1:26" ht="25.5" x14ac:dyDescent="0.25">
      <c r="A108" s="10"/>
      <c r="B108" s="20">
        <v>45805</v>
      </c>
      <c r="C108" s="17"/>
      <c r="D108" s="18" t="s">
        <v>1296</v>
      </c>
      <c r="E108" s="18" t="s">
        <v>1297</v>
      </c>
      <c r="F108" s="18" t="s">
        <v>780</v>
      </c>
      <c r="G108" s="21" t="s">
        <v>1298</v>
      </c>
      <c r="H108" s="21">
        <v>45807</v>
      </c>
      <c r="I108" s="22">
        <v>0.43055555555555558</v>
      </c>
      <c r="J108" s="18" t="s">
        <v>1096</v>
      </c>
      <c r="K108" s="44" t="s">
        <v>56</v>
      </c>
      <c r="L108" s="19">
        <v>200</v>
      </c>
      <c r="M108" s="20"/>
      <c r="N108" s="17" t="s">
        <v>44</v>
      </c>
      <c r="O108" s="18" t="s">
        <v>141</v>
      </c>
      <c r="P108" s="17" t="s">
        <v>142</v>
      </c>
      <c r="Q108" s="54">
        <v>120</v>
      </c>
      <c r="R108" s="21"/>
      <c r="S108" s="17" t="s">
        <v>45</v>
      </c>
      <c r="T108" s="17" t="s">
        <v>44</v>
      </c>
      <c r="U108" s="19">
        <f>Table_516[[#This Row],[VALOR]]-Table_516[[#This Row],[ CUSTO]]</f>
        <v>80</v>
      </c>
      <c r="V108" s="10"/>
      <c r="W108" s="10"/>
      <c r="X108" s="10"/>
      <c r="Y108" s="10"/>
      <c r="Z108" s="10"/>
    </row>
    <row r="109" spans="1:26" ht="25.5" x14ac:dyDescent="0.25">
      <c r="A109" s="10"/>
      <c r="B109" s="20">
        <v>45806</v>
      </c>
      <c r="C109" s="17"/>
      <c r="D109" s="18" t="s">
        <v>123</v>
      </c>
      <c r="E109" s="18" t="s">
        <v>124</v>
      </c>
      <c r="F109" s="18" t="s">
        <v>92</v>
      </c>
      <c r="G109" s="21"/>
      <c r="H109" s="21">
        <v>45807</v>
      </c>
      <c r="I109" s="22">
        <v>0.37847222222222221</v>
      </c>
      <c r="J109" s="18" t="s">
        <v>1302</v>
      </c>
      <c r="K109" s="44" t="s">
        <v>56</v>
      </c>
      <c r="L109" s="19">
        <v>250</v>
      </c>
      <c r="M109" s="20"/>
      <c r="N109" s="17" t="s">
        <v>44</v>
      </c>
      <c r="O109" s="18" t="s">
        <v>141</v>
      </c>
      <c r="P109" s="17" t="s">
        <v>142</v>
      </c>
      <c r="Q109" s="54">
        <v>70</v>
      </c>
      <c r="R109" s="21"/>
      <c r="S109" s="17" t="s">
        <v>45</v>
      </c>
      <c r="T109" s="17" t="s">
        <v>44</v>
      </c>
      <c r="U109" s="19">
        <f>Table_516[[#This Row],[VALOR]]-Table_516[[#This Row],[ CUSTO]]</f>
        <v>180</v>
      </c>
      <c r="V109" s="10"/>
      <c r="W109" s="10"/>
      <c r="X109" s="10"/>
      <c r="Y109" s="10"/>
      <c r="Z109" s="10"/>
    </row>
    <row r="110" spans="1:26" ht="38.25" x14ac:dyDescent="0.25">
      <c r="A110" s="10"/>
      <c r="B110" s="20">
        <v>45805</v>
      </c>
      <c r="C110" s="17"/>
      <c r="D110" s="18" t="s">
        <v>52</v>
      </c>
      <c r="E110" s="18" t="s">
        <v>53</v>
      </c>
      <c r="F110" s="18" t="s">
        <v>132</v>
      </c>
      <c r="G110" s="18" t="s">
        <v>1292</v>
      </c>
      <c r="H110" s="21">
        <v>45808</v>
      </c>
      <c r="I110" s="22"/>
      <c r="J110" s="18" t="s">
        <v>1293</v>
      </c>
      <c r="K110" s="44" t="s">
        <v>857</v>
      </c>
      <c r="L110" s="19">
        <f>350+234.4</f>
        <v>584.4</v>
      </c>
      <c r="M110" s="20" t="s">
        <v>84</v>
      </c>
      <c r="N110" s="17" t="s">
        <v>44</v>
      </c>
      <c r="O110" s="18" t="s">
        <v>1301</v>
      </c>
      <c r="P110" s="19" t="s">
        <v>891</v>
      </c>
      <c r="Q110" s="54">
        <f>150+84.4</f>
        <v>234.4</v>
      </c>
      <c r="R110" s="18"/>
      <c r="S110" s="17" t="s">
        <v>45</v>
      </c>
      <c r="T110" s="17" t="s">
        <v>44</v>
      </c>
      <c r="U110" s="19">
        <f>Table_516[[#This Row],[VALOR]]-Table_516[[#This Row],[ CUSTO]]</f>
        <v>350</v>
      </c>
      <c r="V110" s="10"/>
      <c r="W110" s="10"/>
      <c r="X110" s="10"/>
      <c r="Y110" s="10"/>
      <c r="Z110" s="10"/>
    </row>
    <row r="111" spans="1:26" ht="38.25" x14ac:dyDescent="0.25">
      <c r="A111" s="10"/>
      <c r="B111" s="20"/>
      <c r="C111" s="17"/>
      <c r="D111" s="18" t="s">
        <v>1035</v>
      </c>
      <c r="E111" s="18" t="s">
        <v>917</v>
      </c>
      <c r="F111" s="18" t="s">
        <v>418</v>
      </c>
      <c r="G111" s="18"/>
      <c r="H111" s="21"/>
      <c r="I111" s="22"/>
      <c r="J111" s="18" t="s">
        <v>1036</v>
      </c>
      <c r="K111" s="18" t="s">
        <v>1037</v>
      </c>
      <c r="L111" s="19"/>
      <c r="M111" s="20"/>
      <c r="N111" s="17"/>
      <c r="O111" s="18" t="s">
        <v>1038</v>
      </c>
      <c r="P111" s="17" t="s">
        <v>1039</v>
      </c>
      <c r="Q111" s="52"/>
      <c r="R111" s="18"/>
      <c r="S111" s="17"/>
      <c r="T111" s="17"/>
      <c r="U111" s="19">
        <f>Table_516[[#This Row],[VALOR]]-Table_516[[#This Row],[ CUSTO]]</f>
        <v>0</v>
      </c>
      <c r="V111" s="10"/>
      <c r="W111" s="10"/>
      <c r="X111" s="10"/>
      <c r="Y111" s="10"/>
      <c r="Z111" s="10"/>
    </row>
    <row r="112" spans="1:26" ht="25.5" x14ac:dyDescent="0.25">
      <c r="A112" s="10"/>
      <c r="B112" s="20"/>
      <c r="C112" s="17"/>
      <c r="D112" s="18" t="s">
        <v>719</v>
      </c>
      <c r="E112" s="18" t="s">
        <v>720</v>
      </c>
      <c r="F112" s="18" t="s">
        <v>418</v>
      </c>
      <c r="G112" s="18" t="s">
        <v>1125</v>
      </c>
      <c r="H112" s="21"/>
      <c r="I112" s="22"/>
      <c r="J112" s="18" t="s">
        <v>1126</v>
      </c>
      <c r="K112" s="18" t="s">
        <v>1127</v>
      </c>
      <c r="L112" s="19"/>
      <c r="M112" s="20"/>
      <c r="N112" s="17"/>
      <c r="O112" s="18" t="s">
        <v>1128</v>
      </c>
      <c r="P112" s="17" t="s">
        <v>1129</v>
      </c>
      <c r="Q112" s="52"/>
      <c r="R112" s="18"/>
      <c r="S112" s="17"/>
      <c r="T112" s="17"/>
      <c r="U112" s="19">
        <f>Table_516[[#This Row],[VALOR]]-Table_516[[#This Row],[ CUSTO]]</f>
        <v>0</v>
      </c>
      <c r="V112" s="10"/>
      <c r="W112" s="10"/>
      <c r="X112" s="10"/>
      <c r="Y112" s="10"/>
      <c r="Z112" s="10"/>
    </row>
    <row r="113" spans="1:26" x14ac:dyDescent="0.25">
      <c r="A113" s="10"/>
      <c r="B113" s="20"/>
      <c r="C113" s="17"/>
      <c r="D113" s="18"/>
      <c r="E113" s="18"/>
      <c r="F113" s="18"/>
      <c r="G113" s="21"/>
      <c r="H113" s="21"/>
      <c r="I113" s="22"/>
      <c r="J113" s="18"/>
      <c r="K113" s="44"/>
      <c r="L113" s="19"/>
      <c r="M113" s="20"/>
      <c r="N113" s="17"/>
      <c r="O113" s="18"/>
      <c r="P113" s="19"/>
      <c r="Q113" s="54"/>
      <c r="R113" s="21"/>
      <c r="S113" s="17"/>
      <c r="T113" s="17"/>
      <c r="U113" s="19">
        <f>Table_516[[#This Row],[VALOR]]-Table_516[[#This Row],[ CUSTO]]</f>
        <v>0</v>
      </c>
      <c r="V113" s="10"/>
      <c r="W113" s="10"/>
      <c r="X113" s="10"/>
      <c r="Y113" s="10"/>
      <c r="Z113" s="10"/>
    </row>
    <row r="114" spans="1:26" x14ac:dyDescent="0.25">
      <c r="A114" s="10"/>
      <c r="B114" s="20"/>
      <c r="C114" s="17"/>
      <c r="D114" s="18"/>
      <c r="E114" s="18"/>
      <c r="F114" s="18"/>
      <c r="G114" s="21"/>
      <c r="H114" s="21"/>
      <c r="I114" s="22"/>
      <c r="J114" s="18"/>
      <c r="K114" s="44"/>
      <c r="L114" s="19"/>
      <c r="M114" s="20"/>
      <c r="N114" s="17"/>
      <c r="O114" s="18"/>
      <c r="P114" s="19"/>
      <c r="Q114" s="54"/>
      <c r="R114" s="21"/>
      <c r="S114" s="17"/>
      <c r="T114" s="17"/>
      <c r="U114" s="19">
        <f>Table_516[[#This Row],[VALOR]]-Table_516[[#This Row],[ CUSTO]]</f>
        <v>0</v>
      </c>
      <c r="V114" s="10"/>
      <c r="W114" s="10"/>
      <c r="X114" s="10"/>
      <c r="Y114" s="10"/>
      <c r="Z114" s="10"/>
    </row>
    <row r="115" spans="1:26" x14ac:dyDescent="0.25">
      <c r="A115" s="10"/>
      <c r="B115" s="20"/>
      <c r="C115" s="17"/>
      <c r="D115" s="18"/>
      <c r="E115" s="18"/>
      <c r="F115" s="18"/>
      <c r="G115" s="21"/>
      <c r="H115" s="21"/>
      <c r="I115" s="22"/>
      <c r="J115" s="18"/>
      <c r="K115" s="44"/>
      <c r="L115" s="19"/>
      <c r="M115" s="20"/>
      <c r="N115" s="17"/>
      <c r="O115" s="18"/>
      <c r="P115" s="19"/>
      <c r="Q115" s="54"/>
      <c r="R115" s="21"/>
      <c r="S115" s="17"/>
      <c r="T115" s="17"/>
      <c r="U115" s="19">
        <f>Table_516[[#This Row],[VALOR]]-Table_516[[#This Row],[ CUSTO]]</f>
        <v>0</v>
      </c>
      <c r="V115" s="10"/>
      <c r="W115" s="10"/>
      <c r="X115" s="10"/>
      <c r="Y115" s="10"/>
      <c r="Z115" s="10"/>
    </row>
    <row r="116" spans="1:26" ht="15.75" customHeight="1" x14ac:dyDescent="0.25">
      <c r="A116" s="10"/>
      <c r="B116" s="20"/>
      <c r="C116" s="17"/>
      <c r="D116" s="18"/>
      <c r="E116" s="18"/>
      <c r="F116" s="18"/>
      <c r="G116" s="21"/>
      <c r="H116" s="22"/>
      <c r="I116" s="18"/>
      <c r="J116" s="18"/>
      <c r="K116" s="44"/>
      <c r="L116" s="20"/>
      <c r="M116" s="17"/>
      <c r="N116" s="17"/>
      <c r="O116" s="18"/>
      <c r="P116" s="19"/>
      <c r="Q116" s="54"/>
      <c r="R116" s="21"/>
      <c r="S116" s="17"/>
      <c r="T116" s="17"/>
      <c r="U116" s="19">
        <f>Table_516[[#This Row],[VALOR]]-Table_516[[#This Row],[ CUSTO]]</f>
        <v>0</v>
      </c>
      <c r="V116" s="10"/>
      <c r="W116" s="10"/>
      <c r="X116" s="10"/>
      <c r="Y116" s="10"/>
      <c r="Z116" s="10"/>
    </row>
    <row r="117" spans="1:26" ht="15.75" customHeight="1" x14ac:dyDescent="0.25">
      <c r="A117" s="10"/>
      <c r="B117" s="11"/>
      <c r="C117" s="11"/>
      <c r="D117" s="11"/>
      <c r="E117" s="12"/>
      <c r="F117" s="12"/>
      <c r="G117" s="12"/>
      <c r="H117" s="11"/>
      <c r="I117" s="11"/>
      <c r="J117" s="11"/>
      <c r="K117" s="13"/>
      <c r="L117" s="11"/>
      <c r="M117" s="12"/>
      <c r="N117" s="11"/>
      <c r="O117" s="12"/>
      <c r="P117" s="14"/>
      <c r="Q117" s="11"/>
      <c r="R117" s="11"/>
      <c r="S117" s="15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1"/>
      <c r="C118" s="11"/>
      <c r="D118" s="11"/>
      <c r="E118" s="12"/>
      <c r="F118" s="12"/>
      <c r="G118" s="12"/>
      <c r="H118" s="11"/>
      <c r="I118" s="11"/>
      <c r="J118" s="11"/>
      <c r="K118" s="23"/>
      <c r="L118" s="11"/>
      <c r="M118" s="12"/>
      <c r="N118" s="11"/>
      <c r="O118" s="12"/>
      <c r="P118" s="14"/>
      <c r="Q118" s="11"/>
      <c r="R118" s="11"/>
      <c r="S118" s="15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1"/>
      <c r="C119" s="11"/>
      <c r="D119" s="11"/>
      <c r="E119" s="12"/>
      <c r="F119" s="12"/>
      <c r="G119" s="12"/>
      <c r="H119" s="11"/>
      <c r="I119" s="11"/>
      <c r="J119" s="11"/>
      <c r="K119" s="13"/>
      <c r="L119" s="11"/>
      <c r="M119" s="12"/>
      <c r="N119" s="11"/>
      <c r="O119" s="12"/>
      <c r="P119" s="14"/>
      <c r="Q119" s="11"/>
      <c r="R119" s="11"/>
      <c r="S119" s="15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1"/>
      <c r="C120" s="11"/>
      <c r="D120" s="11"/>
      <c r="E120" s="12"/>
      <c r="F120" s="12"/>
      <c r="G120" s="12"/>
      <c r="H120" s="11"/>
      <c r="I120" s="11"/>
      <c r="J120" s="11"/>
      <c r="K120" s="13"/>
      <c r="L120" s="11"/>
      <c r="M120" s="12"/>
      <c r="N120" s="11"/>
      <c r="O120" s="12"/>
      <c r="P120" s="14"/>
      <c r="Q120" s="11"/>
      <c r="R120" s="11"/>
      <c r="S120" s="15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14" t="s">
        <v>2</v>
      </c>
      <c r="C121" s="121"/>
      <c r="D121" s="24">
        <f>SUM(MAIO!$L$5:$L$117)</f>
        <v>24879.47</v>
      </c>
      <c r="E121" s="12"/>
      <c r="F121" s="12"/>
      <c r="G121" s="12"/>
      <c r="H121" s="11"/>
      <c r="I121" s="11"/>
      <c r="J121" s="11"/>
      <c r="K121" s="13"/>
      <c r="L121" s="11"/>
      <c r="M121" s="12"/>
      <c r="N121" s="11"/>
      <c r="O121" s="12"/>
      <c r="P121" s="14"/>
      <c r="Q121" s="11"/>
      <c r="R121" s="11"/>
      <c r="S121" s="15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15" t="s">
        <v>3</v>
      </c>
      <c r="C122" s="122"/>
      <c r="D122" s="25">
        <f>SUM(MAIO!$U$5:$U$117)</f>
        <v>15081.64</v>
      </c>
      <c r="E122" s="12"/>
      <c r="F122" s="12"/>
      <c r="G122" s="12"/>
      <c r="H122" s="11"/>
      <c r="I122" s="11"/>
      <c r="J122" s="11"/>
      <c r="K122" s="13"/>
      <c r="L122" s="11"/>
      <c r="M122" s="12"/>
      <c r="N122" s="11"/>
      <c r="O122" s="12"/>
      <c r="P122" s="14"/>
      <c r="Q122" s="11"/>
      <c r="R122" s="11"/>
      <c r="S122" s="15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16" t="s">
        <v>4</v>
      </c>
      <c r="C123" s="123"/>
      <c r="D123" s="26">
        <f>SUM(MAIO!$Q$5:$Q$117)</f>
        <v>9797.8299999999981</v>
      </c>
      <c r="E123" s="12"/>
      <c r="F123" s="12"/>
      <c r="G123" s="12"/>
      <c r="H123" s="11"/>
      <c r="I123" s="11"/>
      <c r="J123" s="11"/>
      <c r="K123" s="13"/>
      <c r="L123" s="11"/>
      <c r="M123" s="12"/>
      <c r="N123" s="11"/>
      <c r="O123" s="12"/>
      <c r="P123" s="14"/>
      <c r="Q123" s="11"/>
      <c r="R123" s="11"/>
      <c r="S123" s="15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17" t="s">
        <v>5</v>
      </c>
      <c r="C124" s="124"/>
      <c r="D124" s="27">
        <f>SUMIF(MAIO!$N$5:$N$117,"PENDENTE",MAIO!$U$5:$U$117)</f>
        <v>0</v>
      </c>
      <c r="E124" s="12"/>
      <c r="F124" s="12"/>
      <c r="G124" s="12"/>
      <c r="H124" s="11"/>
      <c r="I124" s="11"/>
      <c r="J124" s="11"/>
      <c r="K124" s="13"/>
      <c r="L124" s="11"/>
      <c r="M124" s="12"/>
      <c r="N124" s="11"/>
      <c r="O124" s="12"/>
      <c r="P124" s="14"/>
      <c r="Q124" s="11"/>
      <c r="R124" s="11"/>
      <c r="S124" s="15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10" t="s">
        <v>6</v>
      </c>
      <c r="C125" s="118"/>
      <c r="D125" s="28">
        <f>SUMIF(MAIO!$S$5:$S$117,"NÃO",MAIO!$Q$5:$Q$117)</f>
        <v>0</v>
      </c>
      <c r="E125" s="12"/>
      <c r="F125" s="12"/>
      <c r="G125" s="12"/>
      <c r="H125" s="11"/>
      <c r="I125" s="11"/>
      <c r="J125" s="11"/>
      <c r="K125" s="13"/>
      <c r="L125" s="11"/>
      <c r="M125" s="12"/>
      <c r="N125" s="11"/>
      <c r="O125" s="12"/>
      <c r="P125" s="14"/>
      <c r="Q125" s="11"/>
      <c r="R125" s="11"/>
      <c r="S125" s="15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12" t="s">
        <v>7</v>
      </c>
      <c r="C126" s="119"/>
      <c r="D126" s="29">
        <f>SUMIF(MAIO!$S$5:$S$117,"SIM",MAIO!$Q$5:$Q$117)</f>
        <v>9797.8299999999981</v>
      </c>
      <c r="E126" s="12"/>
      <c r="F126" s="12"/>
      <c r="G126" s="12"/>
      <c r="H126" s="11"/>
      <c r="I126" s="11"/>
      <c r="J126" s="11"/>
      <c r="K126" s="13"/>
      <c r="L126" s="11"/>
      <c r="M126" s="12"/>
      <c r="N126" s="11"/>
      <c r="O126" s="12"/>
      <c r="P126" s="14"/>
      <c r="Q126" s="11"/>
      <c r="R126" s="11"/>
      <c r="S126" s="15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13" t="s">
        <v>229</v>
      </c>
      <c r="C127" s="120"/>
      <c r="D127" s="30">
        <f>SUMIF(MAIO!$N$5:$N$117,"CUMPRIDO",MAIO!$U$5:$U$117)</f>
        <v>15081.64</v>
      </c>
      <c r="E127" s="14"/>
      <c r="F127" s="12"/>
      <c r="G127" s="12"/>
      <c r="H127" s="11"/>
      <c r="I127" s="11"/>
      <c r="J127" s="11"/>
      <c r="K127" s="13"/>
      <c r="L127" s="11"/>
      <c r="M127" s="12"/>
      <c r="N127" s="11"/>
      <c r="O127" s="12"/>
      <c r="P127" s="14"/>
      <c r="Q127" s="11"/>
      <c r="R127" s="11"/>
      <c r="S127" s="15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1"/>
      <c r="C128" s="11"/>
      <c r="D128" s="11"/>
      <c r="E128" s="12"/>
      <c r="F128" s="12"/>
      <c r="G128" s="12"/>
      <c r="H128" s="11"/>
      <c r="I128" s="11"/>
      <c r="J128" s="11"/>
      <c r="K128" s="13"/>
      <c r="L128" s="11"/>
      <c r="M128" s="12"/>
      <c r="N128" s="11"/>
      <c r="O128" s="12"/>
      <c r="P128" s="14"/>
      <c r="Q128" s="11"/>
      <c r="R128" s="11"/>
      <c r="S128" s="15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1"/>
      <c r="C129" s="11"/>
      <c r="D129" s="11"/>
      <c r="E129" s="12"/>
      <c r="F129" s="12"/>
      <c r="G129" s="12"/>
      <c r="H129" s="11"/>
      <c r="I129" s="11"/>
      <c r="J129" s="11"/>
      <c r="K129" s="11"/>
      <c r="L129" s="12"/>
      <c r="M129" s="11"/>
      <c r="N129" s="12"/>
      <c r="O129" s="14"/>
      <c r="P129" s="11"/>
      <c r="Q129" s="11"/>
      <c r="R129" s="15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1"/>
      <c r="C130" s="11"/>
      <c r="D130" s="11"/>
      <c r="E130" s="12"/>
      <c r="F130" s="12"/>
      <c r="G130" s="12"/>
      <c r="H130" s="11"/>
      <c r="I130" s="11"/>
      <c r="J130" s="11"/>
      <c r="K130" s="11"/>
      <c r="L130" s="12"/>
      <c r="M130" s="11"/>
      <c r="N130" s="12"/>
      <c r="O130" s="14"/>
      <c r="P130" s="11"/>
      <c r="Q130" s="11"/>
      <c r="R130" s="15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1"/>
      <c r="C131" s="11"/>
      <c r="D131" s="11"/>
      <c r="E131" s="12"/>
      <c r="F131" s="12"/>
      <c r="G131" s="12"/>
      <c r="H131" s="11"/>
      <c r="I131" s="11"/>
      <c r="J131" s="11"/>
      <c r="K131" s="11"/>
      <c r="L131" s="12"/>
      <c r="M131" s="11"/>
      <c r="N131" s="12"/>
      <c r="O131" s="14"/>
      <c r="P131" s="11"/>
      <c r="Q131" s="11"/>
      <c r="R131" s="15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1"/>
      <c r="C132" s="11"/>
      <c r="D132" s="11"/>
      <c r="E132" s="12"/>
      <c r="F132" s="12"/>
      <c r="G132" s="12"/>
      <c r="H132" s="11"/>
      <c r="I132" s="11"/>
      <c r="J132" s="11"/>
      <c r="K132" s="11"/>
      <c r="L132" s="12"/>
      <c r="M132" s="11"/>
      <c r="N132" s="12"/>
      <c r="O132" s="14"/>
      <c r="P132" s="11"/>
      <c r="Q132" s="11"/>
      <c r="R132" s="15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1"/>
      <c r="C133" s="11"/>
      <c r="D133" s="11"/>
      <c r="E133" s="11"/>
      <c r="F133" s="12"/>
      <c r="G133" s="12"/>
      <c r="H133" s="11"/>
      <c r="I133" s="11"/>
      <c r="J133" s="11"/>
      <c r="K133" s="11"/>
      <c r="L133" s="12"/>
      <c r="M133" s="11"/>
      <c r="N133" s="12"/>
      <c r="O133" s="14"/>
      <c r="P133" s="11"/>
      <c r="Q133" s="11"/>
      <c r="R133" s="15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1"/>
      <c r="C134" s="11"/>
      <c r="D134" s="11"/>
      <c r="E134" s="11"/>
      <c r="F134" s="12"/>
      <c r="G134" s="12"/>
      <c r="H134" s="11"/>
      <c r="I134" s="11"/>
      <c r="J134" s="11"/>
      <c r="K134" s="11"/>
      <c r="L134" s="12"/>
      <c r="M134" s="11"/>
      <c r="N134" s="12"/>
      <c r="O134" s="14"/>
      <c r="P134" s="11"/>
      <c r="Q134" s="11"/>
      <c r="R134" s="15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1"/>
      <c r="C135" s="11"/>
      <c r="D135" s="11"/>
      <c r="E135" s="11"/>
      <c r="F135" s="12"/>
      <c r="G135" s="12"/>
      <c r="H135" s="11"/>
      <c r="I135" s="11"/>
      <c r="J135" s="11"/>
      <c r="K135" s="11"/>
      <c r="L135" s="12"/>
      <c r="M135" s="11"/>
      <c r="N135" s="12"/>
      <c r="O135" s="14"/>
      <c r="P135" s="11"/>
      <c r="Q135" s="11"/>
      <c r="R135" s="15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1"/>
      <c r="C136" s="11"/>
      <c r="D136" s="11"/>
      <c r="E136" s="11"/>
      <c r="F136" s="12"/>
      <c r="G136" s="12"/>
      <c r="H136" s="11"/>
      <c r="I136" s="11"/>
      <c r="J136" s="11"/>
      <c r="K136" s="11"/>
      <c r="L136" s="12"/>
      <c r="M136" s="11"/>
      <c r="N136" s="12"/>
      <c r="O136" s="14"/>
      <c r="P136" s="11"/>
      <c r="Q136" s="11"/>
      <c r="R136" s="15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1"/>
      <c r="C137" s="11"/>
      <c r="D137" s="11"/>
      <c r="E137" s="11"/>
      <c r="F137" s="12"/>
      <c r="G137" s="12"/>
      <c r="H137" s="11"/>
      <c r="I137" s="11"/>
      <c r="J137" s="11"/>
      <c r="K137" s="11"/>
      <c r="L137" s="12"/>
      <c r="M137" s="11"/>
      <c r="N137" s="12"/>
      <c r="O137" s="14"/>
      <c r="P137" s="11"/>
      <c r="Q137" s="11"/>
      <c r="R137" s="15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1"/>
      <c r="C138" s="11"/>
      <c r="D138" s="11"/>
      <c r="E138" s="11"/>
      <c r="F138" s="12"/>
      <c r="G138" s="12"/>
      <c r="H138" s="11"/>
      <c r="I138" s="11"/>
      <c r="J138" s="11"/>
      <c r="K138" s="11"/>
      <c r="L138" s="12"/>
      <c r="M138" s="11"/>
      <c r="N138" s="12"/>
      <c r="O138" s="14"/>
      <c r="P138" s="11"/>
      <c r="Q138" s="11"/>
      <c r="R138" s="15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1"/>
      <c r="C139" s="11"/>
      <c r="D139" s="11"/>
      <c r="E139" s="11"/>
      <c r="F139" s="12"/>
      <c r="G139" s="12"/>
      <c r="H139" s="11"/>
      <c r="I139" s="11"/>
      <c r="J139" s="11"/>
      <c r="K139" s="11"/>
      <c r="L139" s="12"/>
      <c r="M139" s="11"/>
      <c r="N139" s="12"/>
      <c r="O139" s="14"/>
      <c r="P139" s="11"/>
      <c r="Q139" s="11"/>
      <c r="R139" s="15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1"/>
      <c r="C140" s="11"/>
      <c r="D140" s="11"/>
      <c r="E140" s="11"/>
      <c r="F140" s="12"/>
      <c r="G140" s="12"/>
      <c r="H140" s="11"/>
      <c r="I140" s="11"/>
      <c r="J140" s="11"/>
      <c r="K140" s="11"/>
      <c r="L140" s="12"/>
      <c r="M140" s="11"/>
      <c r="N140" s="12"/>
      <c r="O140" s="14"/>
      <c r="P140" s="11"/>
      <c r="Q140" s="11"/>
      <c r="R140" s="15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1"/>
      <c r="C141" s="11"/>
      <c r="D141" s="11"/>
      <c r="E141" s="11"/>
      <c r="F141" s="12"/>
      <c r="G141" s="12"/>
      <c r="H141" s="11"/>
      <c r="I141" s="11"/>
      <c r="J141" s="11"/>
      <c r="K141" s="11"/>
      <c r="L141" s="12"/>
      <c r="M141" s="11"/>
      <c r="N141" s="12"/>
      <c r="O141" s="14"/>
      <c r="P141" s="11"/>
      <c r="Q141" s="11"/>
      <c r="R141" s="15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1"/>
      <c r="C142" s="11"/>
      <c r="D142" s="11"/>
      <c r="E142" s="11"/>
      <c r="F142" s="12"/>
      <c r="G142" s="12"/>
      <c r="H142" s="11"/>
      <c r="I142" s="11"/>
      <c r="J142" s="11"/>
      <c r="K142" s="11"/>
      <c r="L142" s="12"/>
      <c r="M142" s="11"/>
      <c r="N142" s="12"/>
      <c r="O142" s="14"/>
      <c r="P142" s="11"/>
      <c r="Q142" s="11"/>
      <c r="R142" s="15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1"/>
      <c r="C143" s="11"/>
      <c r="D143" s="11"/>
      <c r="E143" s="11"/>
      <c r="F143" s="12"/>
      <c r="G143" s="12"/>
      <c r="H143" s="11"/>
      <c r="I143" s="11"/>
      <c r="J143" s="11"/>
      <c r="K143" s="11"/>
      <c r="L143" s="12"/>
      <c r="M143" s="11"/>
      <c r="N143" s="12"/>
      <c r="O143" s="14"/>
      <c r="P143" s="11"/>
      <c r="Q143" s="11"/>
      <c r="R143" s="15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1"/>
      <c r="C144" s="11"/>
      <c r="D144" s="11"/>
      <c r="E144" s="11"/>
      <c r="F144" s="12"/>
      <c r="G144" s="12"/>
      <c r="H144" s="11"/>
      <c r="I144" s="11"/>
      <c r="J144" s="11"/>
      <c r="K144" s="11"/>
      <c r="L144" s="12"/>
      <c r="M144" s="11"/>
      <c r="N144" s="12"/>
      <c r="O144" s="14"/>
      <c r="P144" s="11"/>
      <c r="Q144" s="11"/>
      <c r="R144" s="15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1"/>
      <c r="C145" s="11"/>
      <c r="D145" s="11"/>
      <c r="E145" s="11"/>
      <c r="F145" s="12"/>
      <c r="G145" s="12"/>
      <c r="H145" s="11"/>
      <c r="I145" s="11"/>
      <c r="J145" s="11"/>
      <c r="K145" s="11"/>
      <c r="L145" s="12"/>
      <c r="M145" s="11"/>
      <c r="N145" s="12"/>
      <c r="O145" s="14"/>
      <c r="P145" s="11"/>
      <c r="Q145" s="11"/>
      <c r="R145" s="15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1"/>
      <c r="C146" s="11"/>
      <c r="D146" s="11"/>
      <c r="E146" s="11"/>
      <c r="F146" s="12"/>
      <c r="G146" s="12"/>
      <c r="H146" s="11"/>
      <c r="I146" s="11"/>
      <c r="J146" s="11"/>
      <c r="K146" s="11"/>
      <c r="L146" s="12"/>
      <c r="M146" s="11"/>
      <c r="N146" s="12"/>
      <c r="O146" s="14"/>
      <c r="P146" s="11"/>
      <c r="Q146" s="11"/>
      <c r="R146" s="15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1"/>
      <c r="C147" s="11"/>
      <c r="D147" s="11"/>
      <c r="E147" s="11"/>
      <c r="F147" s="12"/>
      <c r="G147" s="12"/>
      <c r="H147" s="11"/>
      <c r="I147" s="11"/>
      <c r="J147" s="11"/>
      <c r="K147" s="11"/>
      <c r="L147" s="12"/>
      <c r="M147" s="11"/>
      <c r="N147" s="12"/>
      <c r="O147" s="14"/>
      <c r="P147" s="11"/>
      <c r="Q147" s="11"/>
      <c r="R147" s="15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1"/>
      <c r="C148" s="11"/>
      <c r="D148" s="11"/>
      <c r="E148" s="11"/>
      <c r="F148" s="12"/>
      <c r="G148" s="12"/>
      <c r="H148" s="11"/>
      <c r="I148" s="11"/>
      <c r="J148" s="11"/>
      <c r="K148" s="11"/>
      <c r="L148" s="12"/>
      <c r="M148" s="11"/>
      <c r="N148" s="12"/>
      <c r="O148" s="14"/>
      <c r="P148" s="11"/>
      <c r="Q148" s="11"/>
      <c r="R148" s="15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1"/>
      <c r="C149" s="11"/>
      <c r="D149" s="11"/>
      <c r="E149" s="11"/>
      <c r="F149" s="12"/>
      <c r="G149" s="12"/>
      <c r="H149" s="11"/>
      <c r="I149" s="11"/>
      <c r="J149" s="11"/>
      <c r="K149" s="11"/>
      <c r="L149" s="12"/>
      <c r="M149" s="11"/>
      <c r="N149" s="12"/>
      <c r="O149" s="14"/>
      <c r="P149" s="11"/>
      <c r="Q149" s="11"/>
      <c r="R149" s="15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1"/>
      <c r="C150" s="11"/>
      <c r="D150" s="11"/>
      <c r="E150" s="11"/>
      <c r="F150" s="12"/>
      <c r="G150" s="12"/>
      <c r="H150" s="11"/>
      <c r="I150" s="11"/>
      <c r="J150" s="11"/>
      <c r="K150" s="11"/>
      <c r="L150" s="12"/>
      <c r="M150" s="11"/>
      <c r="N150" s="12"/>
      <c r="O150" s="14"/>
      <c r="P150" s="11"/>
      <c r="Q150" s="11"/>
      <c r="R150" s="15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1"/>
      <c r="C151" s="11"/>
      <c r="D151" s="11"/>
      <c r="E151" s="11"/>
      <c r="F151" s="12"/>
      <c r="G151" s="12"/>
      <c r="H151" s="11"/>
      <c r="I151" s="11"/>
      <c r="J151" s="11"/>
      <c r="K151" s="11"/>
      <c r="L151" s="12"/>
      <c r="M151" s="11"/>
      <c r="N151" s="12"/>
      <c r="O151" s="14"/>
      <c r="P151" s="11"/>
      <c r="Q151" s="11"/>
      <c r="R151" s="15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1"/>
      <c r="C152" s="11"/>
      <c r="D152" s="11"/>
      <c r="E152" s="11"/>
      <c r="F152" s="12"/>
      <c r="G152" s="12"/>
      <c r="H152" s="11"/>
      <c r="I152" s="11"/>
      <c r="J152" s="11"/>
      <c r="K152" s="11"/>
      <c r="L152" s="12"/>
      <c r="M152" s="11"/>
      <c r="N152" s="12"/>
      <c r="O152" s="14"/>
      <c r="P152" s="11"/>
      <c r="Q152" s="11"/>
      <c r="R152" s="15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1"/>
      <c r="C153" s="11"/>
      <c r="D153" s="11"/>
      <c r="E153" s="11"/>
      <c r="F153" s="12"/>
      <c r="G153" s="12"/>
      <c r="H153" s="11"/>
      <c r="I153" s="11"/>
      <c r="J153" s="11"/>
      <c r="K153" s="11"/>
      <c r="L153" s="12"/>
      <c r="M153" s="11"/>
      <c r="N153" s="12"/>
      <c r="O153" s="14"/>
      <c r="P153" s="11"/>
      <c r="Q153" s="11"/>
      <c r="R153" s="15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1"/>
      <c r="C154" s="11"/>
      <c r="D154" s="11"/>
      <c r="E154" s="11"/>
      <c r="F154" s="12"/>
      <c r="G154" s="12"/>
      <c r="H154" s="11"/>
      <c r="I154" s="11"/>
      <c r="J154" s="11"/>
      <c r="K154" s="11"/>
      <c r="L154" s="12"/>
      <c r="M154" s="11"/>
      <c r="N154" s="12"/>
      <c r="O154" s="14"/>
      <c r="P154" s="11"/>
      <c r="Q154" s="11"/>
      <c r="R154" s="15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1"/>
      <c r="C155" s="11"/>
      <c r="D155" s="11"/>
      <c r="E155" s="11"/>
      <c r="F155" s="12"/>
      <c r="G155" s="12"/>
      <c r="H155" s="11"/>
      <c r="I155" s="11"/>
      <c r="J155" s="11"/>
      <c r="K155" s="11"/>
      <c r="L155" s="12"/>
      <c r="M155" s="11"/>
      <c r="N155" s="12"/>
      <c r="O155" s="14"/>
      <c r="P155" s="11"/>
      <c r="Q155" s="11"/>
      <c r="R155" s="15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1"/>
      <c r="C156" s="11"/>
      <c r="D156" s="11"/>
      <c r="E156" s="11"/>
      <c r="F156" s="12"/>
      <c r="G156" s="12"/>
      <c r="H156" s="11"/>
      <c r="I156" s="11"/>
      <c r="J156" s="11"/>
      <c r="K156" s="11"/>
      <c r="L156" s="12"/>
      <c r="M156" s="11"/>
      <c r="N156" s="12"/>
      <c r="O156" s="14"/>
      <c r="P156" s="11"/>
      <c r="Q156" s="11"/>
      <c r="R156" s="15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1"/>
      <c r="C157" s="11"/>
      <c r="D157" s="11"/>
      <c r="E157" s="11"/>
      <c r="F157" s="12"/>
      <c r="G157" s="12"/>
      <c r="H157" s="11"/>
      <c r="I157" s="11"/>
      <c r="J157" s="11"/>
      <c r="K157" s="11"/>
      <c r="L157" s="12"/>
      <c r="M157" s="11"/>
      <c r="N157" s="12"/>
      <c r="O157" s="14"/>
      <c r="P157" s="11"/>
      <c r="Q157" s="11"/>
      <c r="R157" s="15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1"/>
      <c r="C158" s="11"/>
      <c r="D158" s="11"/>
      <c r="E158" s="11"/>
      <c r="F158" s="12"/>
      <c r="G158" s="12"/>
      <c r="H158" s="11"/>
      <c r="I158" s="11"/>
      <c r="J158" s="11"/>
      <c r="K158" s="11"/>
      <c r="L158" s="12"/>
      <c r="M158" s="11"/>
      <c r="N158" s="12"/>
      <c r="O158" s="14"/>
      <c r="P158" s="11"/>
      <c r="Q158" s="11"/>
      <c r="R158" s="15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1"/>
      <c r="C159" s="11"/>
      <c r="D159" s="11"/>
      <c r="E159" s="11"/>
      <c r="F159" s="12"/>
      <c r="G159" s="12"/>
      <c r="H159" s="11"/>
      <c r="I159" s="11"/>
      <c r="J159" s="11"/>
      <c r="K159" s="11"/>
      <c r="L159" s="12"/>
      <c r="M159" s="11"/>
      <c r="N159" s="12"/>
      <c r="O159" s="14"/>
      <c r="P159" s="11"/>
      <c r="Q159" s="11"/>
      <c r="R159" s="15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1"/>
      <c r="C160" s="11"/>
      <c r="D160" s="11"/>
      <c r="E160" s="11"/>
      <c r="F160" s="12"/>
      <c r="G160" s="12"/>
      <c r="H160" s="11"/>
      <c r="I160" s="11"/>
      <c r="J160" s="11"/>
      <c r="K160" s="11"/>
      <c r="L160" s="12"/>
      <c r="M160" s="11"/>
      <c r="N160" s="12"/>
      <c r="O160" s="14"/>
      <c r="P160" s="11"/>
      <c r="Q160" s="11"/>
      <c r="R160" s="15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1"/>
      <c r="C161" s="11"/>
      <c r="D161" s="11"/>
      <c r="E161" s="11"/>
      <c r="F161" s="12"/>
      <c r="G161" s="12"/>
      <c r="H161" s="11"/>
      <c r="I161" s="11"/>
      <c r="J161" s="11"/>
      <c r="K161" s="11"/>
      <c r="L161" s="12"/>
      <c r="M161" s="11"/>
      <c r="N161" s="12"/>
      <c r="O161" s="14"/>
      <c r="P161" s="11"/>
      <c r="Q161" s="11"/>
      <c r="R161" s="15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1"/>
      <c r="C162" s="11"/>
      <c r="D162" s="11"/>
      <c r="E162" s="11"/>
      <c r="F162" s="12"/>
      <c r="G162" s="12"/>
      <c r="H162" s="11"/>
      <c r="I162" s="11"/>
      <c r="J162" s="11"/>
      <c r="K162" s="11"/>
      <c r="L162" s="12"/>
      <c r="M162" s="11"/>
      <c r="N162" s="12"/>
      <c r="O162" s="14"/>
      <c r="P162" s="11"/>
      <c r="Q162" s="11"/>
      <c r="R162" s="15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1"/>
      <c r="C163" s="11"/>
      <c r="D163" s="11"/>
      <c r="E163" s="11"/>
      <c r="F163" s="12"/>
      <c r="G163" s="12"/>
      <c r="H163" s="11"/>
      <c r="I163" s="11"/>
      <c r="J163" s="11"/>
      <c r="K163" s="11"/>
      <c r="L163" s="12"/>
      <c r="M163" s="11"/>
      <c r="N163" s="12"/>
      <c r="O163" s="14"/>
      <c r="P163" s="11"/>
      <c r="Q163" s="11"/>
      <c r="R163" s="15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1"/>
      <c r="C164" s="11"/>
      <c r="D164" s="11"/>
      <c r="E164" s="11"/>
      <c r="F164" s="12"/>
      <c r="G164" s="12"/>
      <c r="H164" s="11"/>
      <c r="I164" s="11"/>
      <c r="J164" s="11"/>
      <c r="K164" s="11"/>
      <c r="L164" s="12"/>
      <c r="M164" s="11"/>
      <c r="N164" s="12"/>
      <c r="O164" s="14"/>
      <c r="P164" s="11"/>
      <c r="Q164" s="11"/>
      <c r="R164" s="15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1"/>
      <c r="C165" s="11"/>
      <c r="D165" s="11"/>
      <c r="E165" s="11"/>
      <c r="F165" s="12"/>
      <c r="G165" s="12"/>
      <c r="H165" s="11"/>
      <c r="I165" s="11"/>
      <c r="J165" s="11"/>
      <c r="K165" s="11"/>
      <c r="L165" s="12"/>
      <c r="M165" s="11"/>
      <c r="N165" s="12"/>
      <c r="O165" s="14"/>
      <c r="P165" s="11"/>
      <c r="Q165" s="11"/>
      <c r="R165" s="15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1"/>
      <c r="C166" s="11"/>
      <c r="D166" s="11"/>
      <c r="E166" s="11"/>
      <c r="F166" s="12"/>
      <c r="G166" s="12"/>
      <c r="H166" s="11"/>
      <c r="I166" s="11"/>
      <c r="J166" s="11"/>
      <c r="K166" s="11"/>
      <c r="L166" s="12"/>
      <c r="M166" s="11"/>
      <c r="N166" s="12"/>
      <c r="O166" s="14"/>
      <c r="P166" s="11"/>
      <c r="Q166" s="11"/>
      <c r="R166" s="15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1"/>
      <c r="C167" s="11"/>
      <c r="D167" s="11"/>
      <c r="E167" s="11"/>
      <c r="F167" s="12"/>
      <c r="G167" s="12"/>
      <c r="H167" s="11"/>
      <c r="I167" s="11"/>
      <c r="J167" s="11"/>
      <c r="K167" s="11"/>
      <c r="L167" s="12"/>
      <c r="M167" s="11"/>
      <c r="N167" s="12"/>
      <c r="O167" s="14"/>
      <c r="P167" s="11"/>
      <c r="Q167" s="11"/>
      <c r="R167" s="15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1"/>
      <c r="C168" s="11"/>
      <c r="D168" s="11"/>
      <c r="E168" s="11"/>
      <c r="F168" s="12"/>
      <c r="G168" s="12"/>
      <c r="H168" s="11"/>
      <c r="I168" s="11"/>
      <c r="J168" s="11"/>
      <c r="K168" s="11"/>
      <c r="L168" s="12"/>
      <c r="M168" s="11"/>
      <c r="N168" s="12"/>
      <c r="O168" s="14"/>
      <c r="P168" s="11"/>
      <c r="Q168" s="11"/>
      <c r="R168" s="15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1"/>
      <c r="C169" s="11"/>
      <c r="D169" s="11"/>
      <c r="E169" s="11"/>
      <c r="F169" s="12"/>
      <c r="G169" s="12"/>
      <c r="H169" s="11"/>
      <c r="I169" s="11"/>
      <c r="J169" s="11"/>
      <c r="K169" s="11"/>
      <c r="L169" s="12"/>
      <c r="M169" s="11"/>
      <c r="N169" s="12"/>
      <c r="O169" s="14"/>
      <c r="P169" s="11"/>
      <c r="Q169" s="11"/>
      <c r="R169" s="15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1"/>
      <c r="C170" s="11"/>
      <c r="D170" s="11"/>
      <c r="E170" s="11"/>
      <c r="F170" s="12"/>
      <c r="G170" s="12"/>
      <c r="H170" s="11"/>
      <c r="I170" s="11"/>
      <c r="J170" s="11"/>
      <c r="K170" s="11"/>
      <c r="L170" s="12"/>
      <c r="M170" s="11"/>
      <c r="N170" s="12"/>
      <c r="O170" s="14"/>
      <c r="P170" s="11"/>
      <c r="Q170" s="11"/>
      <c r="R170" s="15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1"/>
      <c r="C171" s="11"/>
      <c r="D171" s="11"/>
      <c r="E171" s="11"/>
      <c r="F171" s="12"/>
      <c r="G171" s="12"/>
      <c r="H171" s="11"/>
      <c r="I171" s="11"/>
      <c r="J171" s="11"/>
      <c r="K171" s="11"/>
      <c r="L171" s="12"/>
      <c r="M171" s="11"/>
      <c r="N171" s="12"/>
      <c r="O171" s="14"/>
      <c r="P171" s="11"/>
      <c r="Q171" s="11"/>
      <c r="R171" s="15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1"/>
      <c r="C172" s="11"/>
      <c r="D172" s="11"/>
      <c r="E172" s="11"/>
      <c r="F172" s="12"/>
      <c r="G172" s="12"/>
      <c r="H172" s="11"/>
      <c r="I172" s="11"/>
      <c r="J172" s="11"/>
      <c r="K172" s="11"/>
      <c r="L172" s="12"/>
      <c r="M172" s="11"/>
      <c r="N172" s="12"/>
      <c r="O172" s="14"/>
      <c r="P172" s="11"/>
      <c r="Q172" s="11"/>
      <c r="R172" s="15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1"/>
      <c r="C173" s="11"/>
      <c r="D173" s="11"/>
      <c r="E173" s="11"/>
      <c r="F173" s="12"/>
      <c r="G173" s="12"/>
      <c r="H173" s="11"/>
      <c r="I173" s="11"/>
      <c r="J173" s="11"/>
      <c r="K173" s="11"/>
      <c r="L173" s="12"/>
      <c r="M173" s="11"/>
      <c r="N173" s="12"/>
      <c r="O173" s="14"/>
      <c r="P173" s="11"/>
      <c r="Q173" s="11"/>
      <c r="R173" s="15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1"/>
      <c r="C174" s="11"/>
      <c r="D174" s="11"/>
      <c r="E174" s="11"/>
      <c r="F174" s="12"/>
      <c r="G174" s="12"/>
      <c r="H174" s="11"/>
      <c r="I174" s="11"/>
      <c r="J174" s="11"/>
      <c r="K174" s="11"/>
      <c r="L174" s="12"/>
      <c r="M174" s="11"/>
      <c r="N174" s="12"/>
      <c r="O174" s="14"/>
      <c r="P174" s="11"/>
      <c r="Q174" s="11"/>
      <c r="R174" s="15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1"/>
      <c r="C175" s="11"/>
      <c r="D175" s="11"/>
      <c r="E175" s="11"/>
      <c r="F175" s="12"/>
      <c r="G175" s="12"/>
      <c r="H175" s="11"/>
      <c r="I175" s="11"/>
      <c r="J175" s="11"/>
      <c r="K175" s="11"/>
      <c r="L175" s="12"/>
      <c r="M175" s="11"/>
      <c r="N175" s="12"/>
      <c r="O175" s="14"/>
      <c r="P175" s="11"/>
      <c r="Q175" s="11"/>
      <c r="R175" s="15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1"/>
      <c r="C176" s="11"/>
      <c r="D176" s="11"/>
      <c r="E176" s="11"/>
      <c r="F176" s="12"/>
      <c r="G176" s="12"/>
      <c r="H176" s="11"/>
      <c r="I176" s="11"/>
      <c r="J176" s="11"/>
      <c r="K176" s="11"/>
      <c r="L176" s="12"/>
      <c r="M176" s="11"/>
      <c r="N176" s="12"/>
      <c r="O176" s="14"/>
      <c r="P176" s="11"/>
      <c r="Q176" s="11"/>
      <c r="R176" s="15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1"/>
      <c r="C177" s="11"/>
      <c r="D177" s="11"/>
      <c r="E177" s="11"/>
      <c r="F177" s="12"/>
      <c r="G177" s="12"/>
      <c r="H177" s="11"/>
      <c r="I177" s="11"/>
      <c r="J177" s="11"/>
      <c r="K177" s="11"/>
      <c r="L177" s="12"/>
      <c r="M177" s="11"/>
      <c r="N177" s="12"/>
      <c r="O177" s="14"/>
      <c r="P177" s="11"/>
      <c r="Q177" s="11"/>
      <c r="R177" s="15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1"/>
      <c r="C178" s="11"/>
      <c r="D178" s="11"/>
      <c r="E178" s="11"/>
      <c r="F178" s="12"/>
      <c r="G178" s="12"/>
      <c r="H178" s="11"/>
      <c r="I178" s="11"/>
      <c r="J178" s="11"/>
      <c r="K178" s="11"/>
      <c r="L178" s="12"/>
      <c r="M178" s="11"/>
      <c r="N178" s="12"/>
      <c r="O178" s="14"/>
      <c r="P178" s="11"/>
      <c r="Q178" s="11"/>
      <c r="R178" s="15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1"/>
      <c r="C179" s="11"/>
      <c r="D179" s="11"/>
      <c r="E179" s="11"/>
      <c r="F179" s="12"/>
      <c r="G179" s="12"/>
      <c r="H179" s="11"/>
      <c r="I179" s="11"/>
      <c r="J179" s="11"/>
      <c r="K179" s="11"/>
      <c r="L179" s="12"/>
      <c r="M179" s="11"/>
      <c r="N179" s="12"/>
      <c r="O179" s="14"/>
      <c r="P179" s="11"/>
      <c r="Q179" s="11"/>
      <c r="R179" s="15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1"/>
      <c r="C180" s="11"/>
      <c r="D180" s="11"/>
      <c r="E180" s="11"/>
      <c r="F180" s="12"/>
      <c r="G180" s="12"/>
      <c r="H180" s="11"/>
      <c r="I180" s="11"/>
      <c r="J180" s="11"/>
      <c r="K180" s="11"/>
      <c r="L180" s="12"/>
      <c r="M180" s="11"/>
      <c r="N180" s="12"/>
      <c r="O180" s="14"/>
      <c r="P180" s="11"/>
      <c r="Q180" s="11"/>
      <c r="R180" s="15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1"/>
      <c r="C181" s="11"/>
      <c r="D181" s="11"/>
      <c r="E181" s="11"/>
      <c r="F181" s="12"/>
      <c r="G181" s="12"/>
      <c r="H181" s="11"/>
      <c r="I181" s="11"/>
      <c r="J181" s="11"/>
      <c r="K181" s="11"/>
      <c r="L181" s="12"/>
      <c r="M181" s="11"/>
      <c r="N181" s="12"/>
      <c r="O181" s="14"/>
      <c r="P181" s="11"/>
      <c r="Q181" s="11"/>
      <c r="R181" s="15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1"/>
      <c r="C182" s="11"/>
      <c r="D182" s="11"/>
      <c r="E182" s="11"/>
      <c r="F182" s="12"/>
      <c r="G182" s="12"/>
      <c r="H182" s="11"/>
      <c r="I182" s="11"/>
      <c r="J182" s="11"/>
      <c r="K182" s="11"/>
      <c r="L182" s="12"/>
      <c r="M182" s="11"/>
      <c r="N182" s="12"/>
      <c r="O182" s="14"/>
      <c r="P182" s="11"/>
      <c r="Q182" s="11"/>
      <c r="R182" s="15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1"/>
      <c r="C183" s="11"/>
      <c r="D183" s="11"/>
      <c r="E183" s="11"/>
      <c r="F183" s="12"/>
      <c r="G183" s="12"/>
      <c r="H183" s="11"/>
      <c r="I183" s="11"/>
      <c r="J183" s="11"/>
      <c r="K183" s="11"/>
      <c r="L183" s="12"/>
      <c r="M183" s="11"/>
      <c r="N183" s="12"/>
      <c r="O183" s="14"/>
      <c r="P183" s="11"/>
      <c r="Q183" s="11"/>
      <c r="R183" s="15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1"/>
      <c r="C184" s="11"/>
      <c r="D184" s="11"/>
      <c r="E184" s="11"/>
      <c r="F184" s="12"/>
      <c r="G184" s="12"/>
      <c r="H184" s="11"/>
      <c r="I184" s="11"/>
      <c r="J184" s="11"/>
      <c r="K184" s="11"/>
      <c r="L184" s="12"/>
      <c r="M184" s="11"/>
      <c r="N184" s="12"/>
      <c r="O184" s="14"/>
      <c r="P184" s="11"/>
      <c r="Q184" s="11"/>
      <c r="R184" s="15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1"/>
      <c r="C185" s="11"/>
      <c r="D185" s="11"/>
      <c r="E185" s="11"/>
      <c r="F185" s="12"/>
      <c r="G185" s="12"/>
      <c r="H185" s="11"/>
      <c r="I185" s="11"/>
      <c r="J185" s="11"/>
      <c r="K185" s="11"/>
      <c r="L185" s="12"/>
      <c r="M185" s="11"/>
      <c r="N185" s="12"/>
      <c r="O185" s="14"/>
      <c r="P185" s="11"/>
      <c r="Q185" s="11"/>
      <c r="R185" s="15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1"/>
      <c r="C186" s="11"/>
      <c r="D186" s="11"/>
      <c r="E186" s="11"/>
      <c r="F186" s="12"/>
      <c r="G186" s="12"/>
      <c r="H186" s="11"/>
      <c r="I186" s="11"/>
      <c r="J186" s="11"/>
      <c r="K186" s="11"/>
      <c r="L186" s="12"/>
      <c r="M186" s="11"/>
      <c r="N186" s="12"/>
      <c r="O186" s="14"/>
      <c r="P186" s="11"/>
      <c r="Q186" s="11"/>
      <c r="R186" s="15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1"/>
      <c r="C187" s="11"/>
      <c r="D187" s="11"/>
      <c r="E187" s="11"/>
      <c r="F187" s="12"/>
      <c r="G187" s="12"/>
      <c r="H187" s="11"/>
      <c r="I187" s="11"/>
      <c r="J187" s="11"/>
      <c r="K187" s="11"/>
      <c r="L187" s="12"/>
      <c r="M187" s="11"/>
      <c r="N187" s="12"/>
      <c r="O187" s="14"/>
      <c r="P187" s="11"/>
      <c r="Q187" s="11"/>
      <c r="R187" s="15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1"/>
      <c r="C188" s="11"/>
      <c r="D188" s="11"/>
      <c r="E188" s="11"/>
      <c r="F188" s="12"/>
      <c r="G188" s="12"/>
      <c r="H188" s="11"/>
      <c r="I188" s="11"/>
      <c r="J188" s="11"/>
      <c r="K188" s="11"/>
      <c r="L188" s="12"/>
      <c r="M188" s="11"/>
      <c r="N188" s="12"/>
      <c r="O188" s="14"/>
      <c r="P188" s="11"/>
      <c r="Q188" s="11"/>
      <c r="R188" s="15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1"/>
      <c r="C189" s="11"/>
      <c r="D189" s="11"/>
      <c r="E189" s="11"/>
      <c r="F189" s="12"/>
      <c r="G189" s="12"/>
      <c r="H189" s="11"/>
      <c r="I189" s="11"/>
      <c r="J189" s="11"/>
      <c r="K189" s="11"/>
      <c r="L189" s="12"/>
      <c r="M189" s="11"/>
      <c r="N189" s="12"/>
      <c r="O189" s="14"/>
      <c r="P189" s="11"/>
      <c r="Q189" s="11"/>
      <c r="R189" s="15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1"/>
      <c r="C190" s="11"/>
      <c r="D190" s="11"/>
      <c r="E190" s="11"/>
      <c r="F190" s="12"/>
      <c r="G190" s="12"/>
      <c r="H190" s="11"/>
      <c r="I190" s="11"/>
      <c r="J190" s="11"/>
      <c r="K190" s="11"/>
      <c r="L190" s="12"/>
      <c r="M190" s="11"/>
      <c r="N190" s="12"/>
      <c r="O190" s="14"/>
      <c r="P190" s="11"/>
      <c r="Q190" s="11"/>
      <c r="R190" s="15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1"/>
      <c r="C191" s="11"/>
      <c r="D191" s="11"/>
      <c r="E191" s="11"/>
      <c r="F191" s="12"/>
      <c r="G191" s="12"/>
      <c r="H191" s="11"/>
      <c r="I191" s="11"/>
      <c r="J191" s="11"/>
      <c r="K191" s="11"/>
      <c r="L191" s="12"/>
      <c r="M191" s="11"/>
      <c r="N191" s="12"/>
      <c r="O191" s="14"/>
      <c r="P191" s="11"/>
      <c r="Q191" s="11"/>
      <c r="R191" s="15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1"/>
      <c r="C192" s="11"/>
      <c r="D192" s="11"/>
      <c r="E192" s="11"/>
      <c r="F192" s="12"/>
      <c r="G192" s="12"/>
      <c r="H192" s="11"/>
      <c r="I192" s="11"/>
      <c r="J192" s="11"/>
      <c r="K192" s="11"/>
      <c r="L192" s="12"/>
      <c r="M192" s="11"/>
      <c r="N192" s="12"/>
      <c r="O192" s="14"/>
      <c r="P192" s="11"/>
      <c r="Q192" s="11"/>
      <c r="R192" s="15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1"/>
      <c r="C193" s="11"/>
      <c r="D193" s="11"/>
      <c r="E193" s="11"/>
      <c r="F193" s="12"/>
      <c r="G193" s="12"/>
      <c r="H193" s="11"/>
      <c r="I193" s="11"/>
      <c r="J193" s="11"/>
      <c r="K193" s="11"/>
      <c r="L193" s="12"/>
      <c r="M193" s="11"/>
      <c r="N193" s="12"/>
      <c r="O193" s="14"/>
      <c r="P193" s="11"/>
      <c r="Q193" s="11"/>
      <c r="R193" s="15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1"/>
      <c r="C194" s="11"/>
      <c r="D194" s="11"/>
      <c r="E194" s="11"/>
      <c r="F194" s="12"/>
      <c r="G194" s="12"/>
      <c r="H194" s="11"/>
      <c r="I194" s="11"/>
      <c r="J194" s="11"/>
      <c r="K194" s="11"/>
      <c r="L194" s="12"/>
      <c r="M194" s="11"/>
      <c r="N194" s="12"/>
      <c r="O194" s="14"/>
      <c r="P194" s="11"/>
      <c r="Q194" s="11"/>
      <c r="R194" s="15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1"/>
      <c r="C195" s="11"/>
      <c r="D195" s="11"/>
      <c r="E195" s="11"/>
      <c r="F195" s="12"/>
      <c r="G195" s="12"/>
      <c r="H195" s="11"/>
      <c r="I195" s="11"/>
      <c r="J195" s="11"/>
      <c r="K195" s="11"/>
      <c r="L195" s="12"/>
      <c r="M195" s="11"/>
      <c r="N195" s="12"/>
      <c r="O195" s="14"/>
      <c r="P195" s="11"/>
      <c r="Q195" s="11"/>
      <c r="R195" s="15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1"/>
      <c r="C196" s="11"/>
      <c r="D196" s="11"/>
      <c r="E196" s="11"/>
      <c r="F196" s="12"/>
      <c r="G196" s="12"/>
      <c r="H196" s="11"/>
      <c r="I196" s="11"/>
      <c r="J196" s="11"/>
      <c r="K196" s="11"/>
      <c r="L196" s="12"/>
      <c r="M196" s="11"/>
      <c r="N196" s="12"/>
      <c r="O196" s="14"/>
      <c r="P196" s="11"/>
      <c r="Q196" s="11"/>
      <c r="R196" s="15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1"/>
      <c r="C197" s="11"/>
      <c r="D197" s="11"/>
      <c r="E197" s="11"/>
      <c r="F197" s="12"/>
      <c r="G197" s="12"/>
      <c r="H197" s="11"/>
      <c r="I197" s="11"/>
      <c r="J197" s="11"/>
      <c r="K197" s="11"/>
      <c r="L197" s="12"/>
      <c r="M197" s="11"/>
      <c r="N197" s="12"/>
      <c r="O197" s="14"/>
      <c r="P197" s="11"/>
      <c r="Q197" s="11"/>
      <c r="R197" s="15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1"/>
      <c r="C198" s="11"/>
      <c r="D198" s="11"/>
      <c r="E198" s="11"/>
      <c r="F198" s="12"/>
      <c r="G198" s="12"/>
      <c r="H198" s="11"/>
      <c r="I198" s="11"/>
      <c r="J198" s="11"/>
      <c r="K198" s="11"/>
      <c r="L198" s="12"/>
      <c r="M198" s="11"/>
      <c r="N198" s="12"/>
      <c r="O198" s="14"/>
      <c r="P198" s="11"/>
      <c r="Q198" s="11"/>
      <c r="R198" s="15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1"/>
      <c r="C199" s="11"/>
      <c r="D199" s="11"/>
      <c r="E199" s="11"/>
      <c r="F199" s="12"/>
      <c r="G199" s="12"/>
      <c r="H199" s="11"/>
      <c r="I199" s="11"/>
      <c r="J199" s="11"/>
      <c r="K199" s="11"/>
      <c r="L199" s="12"/>
      <c r="M199" s="11"/>
      <c r="N199" s="12"/>
      <c r="O199" s="14"/>
      <c r="P199" s="11"/>
      <c r="Q199" s="11"/>
      <c r="R199" s="15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1"/>
      <c r="C200" s="11"/>
      <c r="D200" s="11"/>
      <c r="E200" s="11"/>
      <c r="F200" s="12"/>
      <c r="G200" s="12"/>
      <c r="H200" s="11"/>
      <c r="I200" s="11"/>
      <c r="J200" s="11"/>
      <c r="K200" s="11"/>
      <c r="L200" s="12"/>
      <c r="M200" s="11"/>
      <c r="N200" s="12"/>
      <c r="O200" s="14"/>
      <c r="P200" s="11"/>
      <c r="Q200" s="11"/>
      <c r="R200" s="15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1"/>
      <c r="C201" s="11"/>
      <c r="D201" s="11"/>
      <c r="E201" s="11"/>
      <c r="F201" s="12"/>
      <c r="G201" s="12"/>
      <c r="H201" s="11"/>
      <c r="I201" s="11"/>
      <c r="J201" s="11"/>
      <c r="K201" s="11"/>
      <c r="L201" s="12"/>
      <c r="M201" s="11"/>
      <c r="N201" s="12"/>
      <c r="O201" s="14"/>
      <c r="P201" s="11"/>
      <c r="Q201" s="11"/>
      <c r="R201" s="15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1"/>
      <c r="C202" s="11"/>
      <c r="D202" s="11"/>
      <c r="E202" s="11"/>
      <c r="F202" s="12"/>
      <c r="G202" s="12"/>
      <c r="H202" s="11"/>
      <c r="I202" s="11"/>
      <c r="J202" s="11"/>
      <c r="K202" s="11"/>
      <c r="L202" s="12"/>
      <c r="M202" s="11"/>
      <c r="N202" s="12"/>
      <c r="O202" s="14"/>
      <c r="P202" s="11"/>
      <c r="Q202" s="11"/>
      <c r="R202" s="15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1"/>
      <c r="C203" s="11"/>
      <c r="D203" s="11"/>
      <c r="E203" s="11"/>
      <c r="F203" s="12"/>
      <c r="G203" s="12"/>
      <c r="H203" s="11"/>
      <c r="I203" s="11"/>
      <c r="J203" s="11"/>
      <c r="K203" s="11"/>
      <c r="L203" s="12"/>
      <c r="M203" s="11"/>
      <c r="N203" s="12"/>
      <c r="O203" s="14"/>
      <c r="P203" s="11"/>
      <c r="Q203" s="11"/>
      <c r="R203" s="15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1"/>
      <c r="C204" s="11"/>
      <c r="D204" s="11"/>
      <c r="E204" s="11"/>
      <c r="F204" s="12"/>
      <c r="G204" s="12"/>
      <c r="H204" s="11"/>
      <c r="I204" s="11"/>
      <c r="J204" s="11"/>
      <c r="K204" s="11"/>
      <c r="L204" s="12"/>
      <c r="M204" s="11"/>
      <c r="N204" s="12"/>
      <c r="O204" s="14"/>
      <c r="P204" s="11"/>
      <c r="Q204" s="11"/>
      <c r="R204" s="15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1"/>
      <c r="C205" s="11"/>
      <c r="D205" s="11"/>
      <c r="E205" s="11"/>
      <c r="F205" s="12"/>
      <c r="G205" s="12"/>
      <c r="H205" s="11"/>
      <c r="I205" s="11"/>
      <c r="J205" s="11"/>
      <c r="K205" s="11"/>
      <c r="L205" s="12"/>
      <c r="M205" s="11"/>
      <c r="N205" s="12"/>
      <c r="O205" s="14"/>
      <c r="P205" s="11"/>
      <c r="Q205" s="11"/>
      <c r="R205" s="15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1"/>
      <c r="C206" s="11"/>
      <c r="D206" s="11"/>
      <c r="E206" s="11"/>
      <c r="F206" s="12"/>
      <c r="G206" s="12"/>
      <c r="H206" s="11"/>
      <c r="I206" s="11"/>
      <c r="J206" s="11"/>
      <c r="K206" s="11"/>
      <c r="L206" s="12"/>
      <c r="M206" s="11"/>
      <c r="N206" s="12"/>
      <c r="O206" s="14"/>
      <c r="P206" s="11"/>
      <c r="Q206" s="11"/>
      <c r="R206" s="15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1"/>
      <c r="C207" s="11"/>
      <c r="D207" s="11"/>
      <c r="E207" s="11"/>
      <c r="F207" s="12"/>
      <c r="G207" s="12"/>
      <c r="H207" s="11"/>
      <c r="I207" s="11"/>
      <c r="J207" s="11"/>
      <c r="K207" s="11"/>
      <c r="L207" s="12"/>
      <c r="M207" s="11"/>
      <c r="N207" s="12"/>
      <c r="O207" s="14"/>
      <c r="P207" s="11"/>
      <c r="Q207" s="11"/>
      <c r="R207" s="15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1"/>
      <c r="C208" s="11"/>
      <c r="D208" s="11"/>
      <c r="E208" s="11"/>
      <c r="F208" s="12"/>
      <c r="G208" s="12"/>
      <c r="H208" s="11"/>
      <c r="I208" s="11"/>
      <c r="J208" s="11"/>
      <c r="K208" s="11"/>
      <c r="L208" s="12"/>
      <c r="M208" s="11"/>
      <c r="N208" s="12"/>
      <c r="O208" s="14"/>
      <c r="P208" s="11"/>
      <c r="Q208" s="11"/>
      <c r="R208" s="15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1"/>
      <c r="C209" s="11"/>
      <c r="D209" s="11"/>
      <c r="E209" s="11"/>
      <c r="F209" s="12"/>
      <c r="G209" s="12"/>
      <c r="H209" s="11"/>
      <c r="I209" s="11"/>
      <c r="J209" s="11"/>
      <c r="K209" s="11"/>
      <c r="L209" s="12"/>
      <c r="M209" s="11"/>
      <c r="N209" s="12"/>
      <c r="O209" s="14"/>
      <c r="P209" s="11"/>
      <c r="Q209" s="11"/>
      <c r="R209" s="15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1"/>
      <c r="C210" s="11"/>
      <c r="D210" s="11"/>
      <c r="E210" s="11"/>
      <c r="F210" s="12"/>
      <c r="G210" s="12"/>
      <c r="H210" s="11"/>
      <c r="I210" s="11"/>
      <c r="J210" s="11"/>
      <c r="K210" s="11"/>
      <c r="L210" s="12"/>
      <c r="M210" s="11"/>
      <c r="N210" s="12"/>
      <c r="O210" s="14"/>
      <c r="P210" s="11"/>
      <c r="Q210" s="11"/>
      <c r="R210" s="15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1"/>
      <c r="C211" s="11"/>
      <c r="D211" s="11"/>
      <c r="E211" s="11"/>
      <c r="F211" s="12"/>
      <c r="G211" s="12"/>
      <c r="H211" s="11"/>
      <c r="I211" s="11"/>
      <c r="J211" s="11"/>
      <c r="K211" s="11"/>
      <c r="L211" s="12"/>
      <c r="M211" s="11"/>
      <c r="N211" s="12"/>
      <c r="O211" s="14"/>
      <c r="P211" s="11"/>
      <c r="Q211" s="11"/>
      <c r="R211" s="15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1"/>
      <c r="C212" s="11"/>
      <c r="D212" s="11"/>
      <c r="E212" s="11"/>
      <c r="F212" s="12"/>
      <c r="G212" s="12"/>
      <c r="H212" s="11"/>
      <c r="I212" s="11"/>
      <c r="J212" s="11"/>
      <c r="K212" s="11"/>
      <c r="L212" s="12"/>
      <c r="M212" s="11"/>
      <c r="N212" s="12"/>
      <c r="O212" s="14"/>
      <c r="P212" s="11"/>
      <c r="Q212" s="11"/>
      <c r="R212" s="15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1"/>
      <c r="C213" s="11"/>
      <c r="D213" s="11"/>
      <c r="E213" s="11"/>
      <c r="F213" s="12"/>
      <c r="G213" s="12"/>
      <c r="H213" s="11"/>
      <c r="I213" s="11"/>
      <c r="J213" s="11"/>
      <c r="K213" s="11"/>
      <c r="L213" s="12"/>
      <c r="M213" s="11"/>
      <c r="N213" s="12"/>
      <c r="O213" s="14"/>
      <c r="P213" s="11"/>
      <c r="Q213" s="11"/>
      <c r="R213" s="15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1"/>
      <c r="C214" s="11"/>
      <c r="D214" s="11"/>
      <c r="E214" s="11"/>
      <c r="F214" s="12"/>
      <c r="G214" s="12"/>
      <c r="H214" s="11"/>
      <c r="I214" s="11"/>
      <c r="J214" s="11"/>
      <c r="K214" s="11"/>
      <c r="L214" s="12"/>
      <c r="M214" s="11"/>
      <c r="N214" s="12"/>
      <c r="O214" s="14"/>
      <c r="P214" s="11"/>
      <c r="Q214" s="11"/>
      <c r="R214" s="15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1"/>
      <c r="C215" s="11"/>
      <c r="D215" s="11"/>
      <c r="E215" s="11"/>
      <c r="F215" s="12"/>
      <c r="G215" s="12"/>
      <c r="H215" s="11"/>
      <c r="I215" s="11"/>
      <c r="J215" s="11"/>
      <c r="K215" s="11"/>
      <c r="L215" s="12"/>
      <c r="M215" s="11"/>
      <c r="N215" s="12"/>
      <c r="O215" s="14"/>
      <c r="P215" s="11"/>
      <c r="Q215" s="11"/>
      <c r="R215" s="15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1"/>
      <c r="C216" s="11"/>
      <c r="D216" s="11"/>
      <c r="E216" s="11"/>
      <c r="F216" s="12"/>
      <c r="G216" s="12"/>
      <c r="H216" s="11"/>
      <c r="I216" s="11"/>
      <c r="J216" s="11"/>
      <c r="K216" s="11"/>
      <c r="L216" s="12"/>
      <c r="M216" s="11"/>
      <c r="N216" s="12"/>
      <c r="O216" s="14"/>
      <c r="P216" s="11"/>
      <c r="Q216" s="11"/>
      <c r="R216" s="15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1"/>
      <c r="C217" s="11"/>
      <c r="D217" s="11"/>
      <c r="E217" s="11"/>
      <c r="F217" s="12"/>
      <c r="G217" s="12"/>
      <c r="H217" s="11"/>
      <c r="I217" s="11"/>
      <c r="J217" s="11"/>
      <c r="K217" s="11"/>
      <c r="L217" s="12"/>
      <c r="M217" s="11"/>
      <c r="N217" s="12"/>
      <c r="O217" s="14"/>
      <c r="P217" s="11"/>
      <c r="Q217" s="11"/>
      <c r="R217" s="15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1"/>
      <c r="C218" s="11"/>
      <c r="D218" s="11"/>
      <c r="E218" s="11"/>
      <c r="F218" s="12"/>
      <c r="G218" s="12"/>
      <c r="H218" s="11"/>
      <c r="I218" s="11"/>
      <c r="J218" s="11"/>
      <c r="K218" s="11"/>
      <c r="L218" s="12"/>
      <c r="M218" s="11"/>
      <c r="N218" s="12"/>
      <c r="O218" s="14"/>
      <c r="P218" s="11"/>
      <c r="Q218" s="11"/>
      <c r="R218" s="15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1"/>
      <c r="C219" s="11"/>
      <c r="D219" s="11"/>
      <c r="E219" s="11"/>
      <c r="F219" s="12"/>
      <c r="G219" s="12"/>
      <c r="H219" s="11"/>
      <c r="I219" s="11"/>
      <c r="J219" s="11"/>
      <c r="K219" s="11"/>
      <c r="L219" s="12"/>
      <c r="M219" s="11"/>
      <c r="N219" s="12"/>
      <c r="O219" s="14"/>
      <c r="P219" s="11"/>
      <c r="Q219" s="11"/>
      <c r="R219" s="15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1"/>
      <c r="C220" s="11"/>
      <c r="D220" s="11"/>
      <c r="E220" s="11"/>
      <c r="F220" s="12"/>
      <c r="G220" s="12"/>
      <c r="H220" s="11"/>
      <c r="I220" s="11"/>
      <c r="J220" s="11"/>
      <c r="K220" s="11"/>
      <c r="L220" s="12"/>
      <c r="M220" s="11"/>
      <c r="N220" s="12"/>
      <c r="O220" s="14"/>
      <c r="P220" s="11"/>
      <c r="Q220" s="11"/>
      <c r="R220" s="15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1"/>
      <c r="C221" s="11"/>
      <c r="D221" s="11"/>
      <c r="E221" s="11"/>
      <c r="F221" s="12"/>
      <c r="G221" s="12"/>
      <c r="H221" s="11"/>
      <c r="I221" s="11"/>
      <c r="J221" s="11"/>
      <c r="K221" s="11"/>
      <c r="L221" s="12"/>
      <c r="M221" s="11"/>
      <c r="N221" s="12"/>
      <c r="O221" s="14"/>
      <c r="P221" s="11"/>
      <c r="Q221" s="11"/>
      <c r="R221" s="15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1"/>
      <c r="C222" s="11"/>
      <c r="D222" s="11"/>
      <c r="E222" s="11"/>
      <c r="F222" s="12"/>
      <c r="G222" s="12"/>
      <c r="H222" s="11"/>
      <c r="I222" s="11"/>
      <c r="J222" s="11"/>
      <c r="K222" s="11"/>
      <c r="L222" s="12"/>
      <c r="M222" s="11"/>
      <c r="N222" s="12"/>
      <c r="O222" s="14"/>
      <c r="P222" s="11"/>
      <c r="Q222" s="11"/>
      <c r="R222" s="15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1"/>
      <c r="C223" s="11"/>
      <c r="D223" s="11"/>
      <c r="E223" s="11"/>
      <c r="F223" s="12"/>
      <c r="G223" s="12"/>
      <c r="H223" s="11"/>
      <c r="I223" s="11"/>
      <c r="J223" s="11"/>
      <c r="K223" s="11"/>
      <c r="L223" s="12"/>
      <c r="M223" s="11"/>
      <c r="N223" s="12"/>
      <c r="O223" s="14"/>
      <c r="P223" s="11"/>
      <c r="Q223" s="11"/>
      <c r="R223" s="15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1"/>
      <c r="C224" s="11"/>
      <c r="D224" s="11"/>
      <c r="E224" s="11"/>
      <c r="F224" s="12"/>
      <c r="G224" s="12"/>
      <c r="H224" s="11"/>
      <c r="I224" s="11"/>
      <c r="J224" s="11"/>
      <c r="K224" s="11"/>
      <c r="L224" s="12"/>
      <c r="M224" s="11"/>
      <c r="N224" s="12"/>
      <c r="O224" s="14"/>
      <c r="P224" s="11"/>
      <c r="Q224" s="11"/>
      <c r="R224" s="15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1"/>
      <c r="C225" s="11"/>
      <c r="D225" s="11"/>
      <c r="E225" s="11"/>
      <c r="F225" s="12"/>
      <c r="G225" s="12"/>
      <c r="H225" s="11"/>
      <c r="I225" s="11"/>
      <c r="J225" s="11"/>
      <c r="K225" s="11"/>
      <c r="L225" s="12"/>
      <c r="M225" s="11"/>
      <c r="N225" s="12"/>
      <c r="O225" s="14"/>
      <c r="P225" s="11"/>
      <c r="Q225" s="11"/>
      <c r="R225" s="15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1"/>
      <c r="C226" s="11"/>
      <c r="D226" s="11"/>
      <c r="E226" s="11"/>
      <c r="F226" s="12"/>
      <c r="G226" s="12"/>
      <c r="H226" s="11"/>
      <c r="I226" s="11"/>
      <c r="J226" s="11"/>
      <c r="K226" s="11"/>
      <c r="L226" s="12"/>
      <c r="M226" s="11"/>
      <c r="N226" s="12"/>
      <c r="O226" s="14"/>
      <c r="P226" s="11"/>
      <c r="Q226" s="11"/>
      <c r="R226" s="15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1"/>
      <c r="C227" s="11"/>
      <c r="D227" s="11"/>
      <c r="E227" s="11"/>
      <c r="F227" s="12"/>
      <c r="G227" s="12"/>
      <c r="H227" s="11"/>
      <c r="I227" s="11"/>
      <c r="J227" s="11"/>
      <c r="K227" s="11"/>
      <c r="L227" s="12"/>
      <c r="M227" s="11"/>
      <c r="N227" s="12"/>
      <c r="O227" s="14"/>
      <c r="P227" s="11"/>
      <c r="Q227" s="11"/>
      <c r="R227" s="15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1"/>
      <c r="C228" s="11"/>
      <c r="D228" s="11"/>
      <c r="E228" s="11"/>
      <c r="F228" s="12"/>
      <c r="G228" s="12"/>
      <c r="H228" s="11"/>
      <c r="I228" s="11"/>
      <c r="J228" s="11"/>
      <c r="K228" s="11"/>
      <c r="L228" s="12"/>
      <c r="M228" s="11"/>
      <c r="N228" s="12"/>
      <c r="O228" s="14"/>
      <c r="P228" s="11"/>
      <c r="Q228" s="11"/>
      <c r="R228" s="15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1"/>
      <c r="C229" s="11"/>
      <c r="D229" s="11"/>
      <c r="E229" s="11"/>
      <c r="F229" s="12"/>
      <c r="G229" s="12"/>
      <c r="H229" s="11"/>
      <c r="I229" s="11"/>
      <c r="J229" s="11"/>
      <c r="K229" s="11"/>
      <c r="L229" s="12"/>
      <c r="M229" s="11"/>
      <c r="N229" s="12"/>
      <c r="O229" s="14"/>
      <c r="P229" s="11"/>
      <c r="Q229" s="11"/>
      <c r="R229" s="15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1"/>
      <c r="C230" s="11"/>
      <c r="D230" s="11"/>
      <c r="E230" s="11"/>
      <c r="F230" s="12"/>
      <c r="G230" s="12"/>
      <c r="H230" s="11"/>
      <c r="I230" s="11"/>
      <c r="J230" s="11"/>
      <c r="K230" s="11"/>
      <c r="L230" s="12"/>
      <c r="M230" s="11"/>
      <c r="N230" s="12"/>
      <c r="O230" s="14"/>
      <c r="P230" s="11"/>
      <c r="Q230" s="11"/>
      <c r="R230" s="15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1"/>
      <c r="C231" s="11"/>
      <c r="D231" s="11"/>
      <c r="E231" s="11"/>
      <c r="F231" s="12"/>
      <c r="G231" s="12"/>
      <c r="H231" s="11"/>
      <c r="I231" s="11"/>
      <c r="J231" s="11"/>
      <c r="K231" s="11"/>
      <c r="L231" s="12"/>
      <c r="M231" s="11"/>
      <c r="N231" s="12"/>
      <c r="O231" s="14"/>
      <c r="P231" s="11"/>
      <c r="Q231" s="11"/>
      <c r="R231" s="15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10"/>
      <c r="B232" s="11"/>
      <c r="C232" s="11"/>
      <c r="D232" s="11"/>
      <c r="E232" s="11"/>
      <c r="F232" s="12"/>
      <c r="G232" s="12"/>
      <c r="H232" s="11"/>
      <c r="I232" s="11"/>
      <c r="J232" s="11"/>
      <c r="K232" s="11"/>
      <c r="L232" s="12"/>
      <c r="M232" s="11"/>
      <c r="N232" s="12"/>
      <c r="O232" s="14"/>
      <c r="P232" s="11"/>
      <c r="Q232" s="11"/>
      <c r="R232" s="15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10"/>
      <c r="B233" s="11"/>
      <c r="C233" s="11"/>
      <c r="D233" s="11"/>
      <c r="E233" s="11"/>
      <c r="F233" s="12"/>
      <c r="G233" s="12"/>
      <c r="H233" s="11"/>
      <c r="I233" s="11"/>
      <c r="J233" s="11"/>
      <c r="K233" s="11"/>
      <c r="L233" s="12"/>
      <c r="M233" s="11"/>
      <c r="N233" s="12"/>
      <c r="O233" s="14"/>
      <c r="P233" s="11"/>
      <c r="Q233" s="11"/>
      <c r="R233" s="15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10"/>
      <c r="B234" s="11"/>
      <c r="C234" s="11"/>
      <c r="D234" s="11"/>
      <c r="E234" s="11"/>
      <c r="F234" s="12"/>
      <c r="G234" s="12"/>
      <c r="H234" s="11"/>
      <c r="I234" s="11"/>
      <c r="J234" s="11"/>
      <c r="K234" s="11"/>
      <c r="L234" s="12"/>
      <c r="M234" s="11"/>
      <c r="N234" s="12"/>
      <c r="O234" s="14"/>
      <c r="P234" s="11"/>
      <c r="Q234" s="11"/>
      <c r="R234" s="15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10"/>
      <c r="B235" s="11"/>
      <c r="C235" s="11"/>
      <c r="D235" s="11"/>
      <c r="E235" s="11"/>
      <c r="F235" s="12"/>
      <c r="G235" s="12"/>
      <c r="H235" s="11"/>
      <c r="I235" s="11"/>
      <c r="J235" s="11"/>
      <c r="K235" s="11"/>
      <c r="L235" s="12"/>
      <c r="M235" s="11"/>
      <c r="N235" s="12"/>
      <c r="O235" s="14"/>
      <c r="P235" s="11"/>
      <c r="Q235" s="11"/>
      <c r="R235" s="15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>
      <c r="A236" s="10"/>
      <c r="B236" s="11"/>
      <c r="C236" s="11"/>
      <c r="D236" s="11"/>
      <c r="E236" s="11"/>
      <c r="F236" s="12"/>
      <c r="G236" s="12"/>
      <c r="H236" s="11"/>
      <c r="I236" s="11"/>
      <c r="J236" s="11"/>
      <c r="K236" s="11"/>
      <c r="L236" s="12"/>
      <c r="M236" s="11"/>
      <c r="N236" s="12"/>
      <c r="O236" s="14"/>
      <c r="P236" s="11"/>
      <c r="Q236" s="11"/>
      <c r="R236" s="15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5">
      <c r="A237" s="10"/>
      <c r="B237" s="11"/>
      <c r="C237" s="11"/>
      <c r="D237" s="11"/>
      <c r="E237" s="11"/>
      <c r="F237" s="12"/>
      <c r="G237" s="12"/>
      <c r="H237" s="11"/>
      <c r="I237" s="11"/>
      <c r="J237" s="11"/>
      <c r="K237" s="11"/>
      <c r="L237" s="12"/>
      <c r="M237" s="11"/>
      <c r="N237" s="12"/>
      <c r="O237" s="14"/>
      <c r="P237" s="11"/>
      <c r="Q237" s="11"/>
      <c r="R237" s="15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5">
      <c r="A238" s="10"/>
      <c r="B238" s="11"/>
      <c r="C238" s="11"/>
      <c r="D238" s="11"/>
      <c r="E238" s="11"/>
      <c r="F238" s="12"/>
      <c r="G238" s="12"/>
      <c r="H238" s="11"/>
      <c r="I238" s="11"/>
      <c r="J238" s="11"/>
      <c r="K238" s="11"/>
      <c r="L238" s="12"/>
      <c r="M238" s="11"/>
      <c r="N238" s="12"/>
      <c r="O238" s="14"/>
      <c r="P238" s="11"/>
      <c r="Q238" s="11"/>
      <c r="R238" s="15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5">
      <c r="A239" s="10"/>
      <c r="B239" s="11"/>
      <c r="C239" s="11"/>
      <c r="D239" s="11"/>
      <c r="E239" s="11"/>
      <c r="F239" s="12"/>
      <c r="G239" s="12"/>
      <c r="H239" s="11"/>
      <c r="I239" s="11"/>
      <c r="J239" s="11"/>
      <c r="K239" s="11"/>
      <c r="L239" s="12"/>
      <c r="M239" s="11"/>
      <c r="N239" s="12"/>
      <c r="O239" s="14"/>
      <c r="P239" s="11"/>
      <c r="Q239" s="11"/>
      <c r="R239" s="15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5">
      <c r="A240" s="10"/>
      <c r="B240" s="11"/>
      <c r="C240" s="11"/>
      <c r="D240" s="11"/>
      <c r="E240" s="11"/>
      <c r="F240" s="12"/>
      <c r="G240" s="12"/>
      <c r="H240" s="11"/>
      <c r="I240" s="11"/>
      <c r="J240" s="11"/>
      <c r="K240" s="11"/>
      <c r="L240" s="12"/>
      <c r="M240" s="11"/>
      <c r="N240" s="12"/>
      <c r="O240" s="14"/>
      <c r="P240" s="11"/>
      <c r="Q240" s="11"/>
      <c r="R240" s="15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5">
      <c r="A241" s="10"/>
      <c r="B241" s="11"/>
      <c r="C241" s="11"/>
      <c r="D241" s="11"/>
      <c r="E241" s="11"/>
      <c r="F241" s="12"/>
      <c r="G241" s="12"/>
      <c r="H241" s="11"/>
      <c r="I241" s="11"/>
      <c r="J241" s="11"/>
      <c r="K241" s="11"/>
      <c r="L241" s="12"/>
      <c r="M241" s="11"/>
      <c r="N241" s="12"/>
      <c r="O241" s="14"/>
      <c r="P241" s="11"/>
      <c r="Q241" s="11"/>
      <c r="R241" s="15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5">
      <c r="A242" s="10"/>
      <c r="B242" s="11"/>
      <c r="C242" s="11"/>
      <c r="D242" s="11"/>
      <c r="E242" s="11"/>
      <c r="F242" s="12"/>
      <c r="G242" s="12"/>
      <c r="H242" s="11"/>
      <c r="I242" s="11"/>
      <c r="J242" s="11"/>
      <c r="K242" s="11"/>
      <c r="L242" s="12"/>
      <c r="M242" s="11"/>
      <c r="N242" s="12"/>
      <c r="O242" s="14"/>
      <c r="P242" s="11"/>
      <c r="Q242" s="11"/>
      <c r="R242" s="15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5">
      <c r="A243" s="10"/>
      <c r="B243" s="11"/>
      <c r="C243" s="11"/>
      <c r="D243" s="11"/>
      <c r="E243" s="11"/>
      <c r="F243" s="12"/>
      <c r="G243" s="12"/>
      <c r="H243" s="11"/>
      <c r="I243" s="11"/>
      <c r="J243" s="11"/>
      <c r="K243" s="11"/>
      <c r="L243" s="12"/>
      <c r="M243" s="11"/>
      <c r="N243" s="12"/>
      <c r="O243" s="14"/>
      <c r="P243" s="11"/>
      <c r="Q243" s="11"/>
      <c r="R243" s="15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5">
      <c r="A244" s="10"/>
      <c r="B244" s="11"/>
      <c r="C244" s="11"/>
      <c r="D244" s="11"/>
      <c r="E244" s="11"/>
      <c r="F244" s="12"/>
      <c r="G244" s="12"/>
      <c r="H244" s="11"/>
      <c r="I244" s="11"/>
      <c r="J244" s="11"/>
      <c r="K244" s="11"/>
      <c r="L244" s="12"/>
      <c r="M244" s="11"/>
      <c r="N244" s="12"/>
      <c r="O244" s="14"/>
      <c r="P244" s="11"/>
      <c r="Q244" s="11"/>
      <c r="R244" s="15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5">
      <c r="A245" s="10"/>
      <c r="B245" s="11"/>
      <c r="C245" s="11"/>
      <c r="D245" s="11"/>
      <c r="E245" s="11"/>
      <c r="F245" s="12"/>
      <c r="G245" s="12"/>
      <c r="H245" s="11"/>
      <c r="I245" s="11"/>
      <c r="J245" s="11"/>
      <c r="K245" s="11"/>
      <c r="L245" s="12"/>
      <c r="M245" s="11"/>
      <c r="N245" s="12"/>
      <c r="O245" s="14"/>
      <c r="P245" s="11"/>
      <c r="Q245" s="11"/>
      <c r="R245" s="15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5">
      <c r="A246" s="10"/>
      <c r="B246" s="11"/>
      <c r="C246" s="11"/>
      <c r="D246" s="11"/>
      <c r="E246" s="11"/>
      <c r="F246" s="12"/>
      <c r="G246" s="12"/>
      <c r="H246" s="11"/>
      <c r="I246" s="11"/>
      <c r="J246" s="11"/>
      <c r="K246" s="11"/>
      <c r="L246" s="12"/>
      <c r="M246" s="11"/>
      <c r="N246" s="12"/>
      <c r="O246" s="14"/>
      <c r="P246" s="11"/>
      <c r="Q246" s="11"/>
      <c r="R246" s="15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5">
      <c r="A247" s="10"/>
      <c r="B247" s="11"/>
      <c r="C247" s="11"/>
      <c r="D247" s="11"/>
      <c r="E247" s="11"/>
      <c r="F247" s="12"/>
      <c r="G247" s="12"/>
      <c r="H247" s="11"/>
      <c r="I247" s="11"/>
      <c r="J247" s="11"/>
      <c r="K247" s="11"/>
      <c r="L247" s="12"/>
      <c r="M247" s="11"/>
      <c r="N247" s="12"/>
      <c r="O247" s="14"/>
      <c r="P247" s="11"/>
      <c r="Q247" s="11"/>
      <c r="R247" s="15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5">
      <c r="A248" s="10"/>
      <c r="B248" s="11"/>
      <c r="C248" s="11"/>
      <c r="D248" s="11"/>
      <c r="E248" s="11"/>
      <c r="F248" s="12"/>
      <c r="G248" s="12"/>
      <c r="H248" s="11"/>
      <c r="I248" s="11"/>
      <c r="J248" s="11"/>
      <c r="K248" s="11"/>
      <c r="L248" s="12"/>
      <c r="M248" s="11"/>
      <c r="N248" s="12"/>
      <c r="O248" s="14"/>
      <c r="P248" s="11"/>
      <c r="Q248" s="11"/>
      <c r="R248" s="15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5">
      <c r="A249" s="10"/>
      <c r="B249" s="11"/>
      <c r="C249" s="11"/>
      <c r="D249" s="11"/>
      <c r="E249" s="11"/>
      <c r="F249" s="12"/>
      <c r="G249" s="12"/>
      <c r="H249" s="11"/>
      <c r="I249" s="11"/>
      <c r="J249" s="11"/>
      <c r="K249" s="11"/>
      <c r="L249" s="12"/>
      <c r="M249" s="11"/>
      <c r="N249" s="12"/>
      <c r="O249" s="14"/>
      <c r="P249" s="11"/>
      <c r="Q249" s="11"/>
      <c r="R249" s="15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5">
      <c r="A250" s="10"/>
      <c r="B250" s="11"/>
      <c r="C250" s="11"/>
      <c r="D250" s="11"/>
      <c r="E250" s="11"/>
      <c r="F250" s="12"/>
      <c r="G250" s="12"/>
      <c r="H250" s="11"/>
      <c r="I250" s="11"/>
      <c r="J250" s="11"/>
      <c r="K250" s="11"/>
      <c r="L250" s="12"/>
      <c r="M250" s="11"/>
      <c r="N250" s="12"/>
      <c r="O250" s="14"/>
      <c r="P250" s="11"/>
      <c r="Q250" s="11"/>
      <c r="R250" s="15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5">
      <c r="A251" s="10"/>
      <c r="B251" s="11"/>
      <c r="C251" s="11"/>
      <c r="D251" s="11"/>
      <c r="E251" s="11"/>
      <c r="F251" s="12"/>
      <c r="G251" s="12"/>
      <c r="H251" s="11"/>
      <c r="I251" s="11"/>
      <c r="J251" s="11"/>
      <c r="K251" s="11"/>
      <c r="L251" s="12"/>
      <c r="M251" s="11"/>
      <c r="N251" s="12"/>
      <c r="O251" s="14"/>
      <c r="P251" s="11"/>
      <c r="Q251" s="11"/>
      <c r="R251" s="15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5">
      <c r="A252" s="10"/>
      <c r="B252" s="11"/>
      <c r="C252" s="11"/>
      <c r="D252" s="11"/>
      <c r="E252" s="11"/>
      <c r="F252" s="12"/>
      <c r="G252" s="12"/>
      <c r="H252" s="11"/>
      <c r="I252" s="11"/>
      <c r="J252" s="11"/>
      <c r="K252" s="11"/>
      <c r="L252" s="12"/>
      <c r="M252" s="11"/>
      <c r="N252" s="12"/>
      <c r="O252" s="14"/>
      <c r="P252" s="11"/>
      <c r="Q252" s="11"/>
      <c r="R252" s="15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5">
      <c r="A253" s="10"/>
      <c r="B253" s="11"/>
      <c r="C253" s="11"/>
      <c r="D253" s="11"/>
      <c r="E253" s="11"/>
      <c r="F253" s="12"/>
      <c r="G253" s="12"/>
      <c r="H253" s="11"/>
      <c r="I253" s="11"/>
      <c r="J253" s="11"/>
      <c r="K253" s="11"/>
      <c r="L253" s="12"/>
      <c r="M253" s="11"/>
      <c r="N253" s="12"/>
      <c r="O253" s="14"/>
      <c r="P253" s="11"/>
      <c r="Q253" s="11"/>
      <c r="R253" s="15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5">
      <c r="A254" s="10"/>
      <c r="B254" s="11"/>
      <c r="C254" s="11"/>
      <c r="D254" s="11"/>
      <c r="E254" s="11"/>
      <c r="F254" s="12"/>
      <c r="G254" s="12"/>
      <c r="H254" s="11"/>
      <c r="I254" s="11"/>
      <c r="J254" s="11"/>
      <c r="K254" s="11"/>
      <c r="L254" s="12"/>
      <c r="M254" s="11"/>
      <c r="N254" s="12"/>
      <c r="O254" s="14"/>
      <c r="P254" s="11"/>
      <c r="Q254" s="11"/>
      <c r="R254" s="15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5">
      <c r="A255" s="10"/>
      <c r="B255" s="11"/>
      <c r="C255" s="11"/>
      <c r="D255" s="11"/>
      <c r="E255" s="11"/>
      <c r="F255" s="12"/>
      <c r="G255" s="12"/>
      <c r="H255" s="11"/>
      <c r="I255" s="11"/>
      <c r="J255" s="11"/>
      <c r="K255" s="11"/>
      <c r="L255" s="12"/>
      <c r="M255" s="11"/>
      <c r="N255" s="12"/>
      <c r="O255" s="14"/>
      <c r="P255" s="11"/>
      <c r="Q255" s="11"/>
      <c r="R255" s="15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5">
      <c r="A256" s="10"/>
      <c r="B256" s="11"/>
      <c r="C256" s="11"/>
      <c r="D256" s="11"/>
      <c r="E256" s="11"/>
      <c r="F256" s="12"/>
      <c r="G256" s="12"/>
      <c r="H256" s="11"/>
      <c r="I256" s="11"/>
      <c r="J256" s="11"/>
      <c r="K256" s="11"/>
      <c r="L256" s="12"/>
      <c r="M256" s="11"/>
      <c r="N256" s="12"/>
      <c r="O256" s="14"/>
      <c r="P256" s="11"/>
      <c r="Q256" s="11"/>
      <c r="R256" s="15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5">
      <c r="A257" s="10"/>
      <c r="B257" s="11"/>
      <c r="C257" s="11"/>
      <c r="D257" s="11"/>
      <c r="E257" s="11"/>
      <c r="F257" s="12"/>
      <c r="G257" s="12"/>
      <c r="H257" s="11"/>
      <c r="I257" s="11"/>
      <c r="J257" s="11"/>
      <c r="K257" s="11"/>
      <c r="L257" s="12"/>
      <c r="M257" s="11"/>
      <c r="N257" s="12"/>
      <c r="O257" s="14"/>
      <c r="P257" s="11"/>
      <c r="Q257" s="11"/>
      <c r="R257" s="15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5">
      <c r="A258" s="10"/>
      <c r="B258" s="11"/>
      <c r="C258" s="11"/>
      <c r="D258" s="11"/>
      <c r="E258" s="11"/>
      <c r="F258" s="12"/>
      <c r="G258" s="12"/>
      <c r="H258" s="11"/>
      <c r="I258" s="11"/>
      <c r="J258" s="11"/>
      <c r="K258" s="11"/>
      <c r="L258" s="12"/>
      <c r="M258" s="11"/>
      <c r="N258" s="12"/>
      <c r="O258" s="14"/>
      <c r="P258" s="11"/>
      <c r="Q258" s="11"/>
      <c r="R258" s="15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5">
      <c r="A259" s="10"/>
      <c r="B259" s="11"/>
      <c r="C259" s="11"/>
      <c r="D259" s="11"/>
      <c r="E259" s="11"/>
      <c r="F259" s="12"/>
      <c r="G259" s="12"/>
      <c r="H259" s="11"/>
      <c r="I259" s="11"/>
      <c r="J259" s="11"/>
      <c r="K259" s="11"/>
      <c r="L259" s="12"/>
      <c r="M259" s="11"/>
      <c r="N259" s="12"/>
      <c r="O259" s="14"/>
      <c r="P259" s="11"/>
      <c r="Q259" s="11"/>
      <c r="R259" s="15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5">
      <c r="A260" s="10"/>
      <c r="B260" s="11"/>
      <c r="C260" s="11"/>
      <c r="D260" s="11"/>
      <c r="E260" s="11"/>
      <c r="F260" s="12"/>
      <c r="G260" s="12"/>
      <c r="H260" s="11"/>
      <c r="I260" s="11"/>
      <c r="J260" s="11"/>
      <c r="K260" s="11"/>
      <c r="L260" s="12"/>
      <c r="M260" s="11"/>
      <c r="N260" s="12"/>
      <c r="O260" s="14"/>
      <c r="P260" s="11"/>
      <c r="Q260" s="11"/>
      <c r="R260" s="15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5">
      <c r="A261" s="10"/>
      <c r="B261" s="11"/>
      <c r="C261" s="11"/>
      <c r="D261" s="11"/>
      <c r="E261" s="11"/>
      <c r="F261" s="12"/>
      <c r="G261" s="12"/>
      <c r="H261" s="11"/>
      <c r="I261" s="11"/>
      <c r="J261" s="11"/>
      <c r="K261" s="11"/>
      <c r="L261" s="12"/>
      <c r="M261" s="11"/>
      <c r="N261" s="12"/>
      <c r="O261" s="14"/>
      <c r="P261" s="11"/>
      <c r="Q261" s="11"/>
      <c r="R261" s="15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5">
      <c r="A262" s="10"/>
      <c r="B262" s="11"/>
      <c r="C262" s="11"/>
      <c r="D262" s="11"/>
      <c r="E262" s="11"/>
      <c r="F262" s="12"/>
      <c r="G262" s="12"/>
      <c r="H262" s="11"/>
      <c r="I262" s="11"/>
      <c r="J262" s="11"/>
      <c r="K262" s="11"/>
      <c r="L262" s="12"/>
      <c r="M262" s="11"/>
      <c r="N262" s="12"/>
      <c r="O262" s="14"/>
      <c r="P262" s="11"/>
      <c r="Q262" s="11"/>
      <c r="R262" s="15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5">
      <c r="A263" s="10"/>
      <c r="B263" s="11"/>
      <c r="C263" s="11"/>
      <c r="D263" s="11"/>
      <c r="E263" s="11"/>
      <c r="F263" s="12"/>
      <c r="G263" s="12"/>
      <c r="H263" s="11"/>
      <c r="I263" s="11"/>
      <c r="J263" s="11"/>
      <c r="K263" s="11"/>
      <c r="L263" s="12"/>
      <c r="M263" s="11"/>
      <c r="N263" s="12"/>
      <c r="O263" s="14"/>
      <c r="P263" s="11"/>
      <c r="Q263" s="11"/>
      <c r="R263" s="15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5">
      <c r="A264" s="10"/>
      <c r="B264" s="11"/>
      <c r="C264" s="11"/>
      <c r="D264" s="11"/>
      <c r="E264" s="11"/>
      <c r="F264" s="12"/>
      <c r="G264" s="12"/>
      <c r="H264" s="11"/>
      <c r="I264" s="11"/>
      <c r="J264" s="11"/>
      <c r="K264" s="11"/>
      <c r="L264" s="12"/>
      <c r="M264" s="11"/>
      <c r="N264" s="12"/>
      <c r="O264" s="14"/>
      <c r="P264" s="11"/>
      <c r="Q264" s="11"/>
      <c r="R264" s="15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5">
      <c r="A265" s="10"/>
      <c r="B265" s="11"/>
      <c r="C265" s="11"/>
      <c r="D265" s="11"/>
      <c r="E265" s="11"/>
      <c r="F265" s="12"/>
      <c r="G265" s="12"/>
      <c r="H265" s="11"/>
      <c r="I265" s="11"/>
      <c r="J265" s="11"/>
      <c r="K265" s="11"/>
      <c r="L265" s="12"/>
      <c r="M265" s="11"/>
      <c r="N265" s="12"/>
      <c r="O265" s="14"/>
      <c r="P265" s="11"/>
      <c r="Q265" s="11"/>
      <c r="R265" s="15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5">
      <c r="A266" s="10"/>
      <c r="B266" s="11"/>
      <c r="C266" s="11"/>
      <c r="D266" s="11"/>
      <c r="E266" s="11"/>
      <c r="F266" s="12"/>
      <c r="G266" s="12"/>
      <c r="H266" s="11"/>
      <c r="I266" s="11"/>
      <c r="J266" s="11"/>
      <c r="K266" s="11"/>
      <c r="L266" s="12"/>
      <c r="M266" s="11"/>
      <c r="N266" s="12"/>
      <c r="O266" s="14"/>
      <c r="P266" s="11"/>
      <c r="Q266" s="11"/>
      <c r="R266" s="15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5">
      <c r="A267" s="10"/>
      <c r="B267" s="11"/>
      <c r="C267" s="11"/>
      <c r="D267" s="11"/>
      <c r="E267" s="11"/>
      <c r="F267" s="12"/>
      <c r="G267" s="12"/>
      <c r="H267" s="11"/>
      <c r="I267" s="11"/>
      <c r="J267" s="11"/>
      <c r="K267" s="11"/>
      <c r="L267" s="12"/>
      <c r="M267" s="11"/>
      <c r="N267" s="12"/>
      <c r="O267" s="14"/>
      <c r="P267" s="11"/>
      <c r="Q267" s="11"/>
      <c r="R267" s="15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5">
      <c r="A268" s="10"/>
      <c r="B268" s="11"/>
      <c r="C268" s="11"/>
      <c r="D268" s="11"/>
      <c r="E268" s="11"/>
      <c r="F268" s="12"/>
      <c r="G268" s="12"/>
      <c r="H268" s="11"/>
      <c r="I268" s="11"/>
      <c r="J268" s="11"/>
      <c r="K268" s="11"/>
      <c r="L268" s="12"/>
      <c r="M268" s="11"/>
      <c r="N268" s="12"/>
      <c r="O268" s="14"/>
      <c r="P268" s="11"/>
      <c r="Q268" s="11"/>
      <c r="R268" s="15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5">
      <c r="A269" s="10"/>
      <c r="B269" s="11"/>
      <c r="C269" s="11"/>
      <c r="D269" s="11"/>
      <c r="E269" s="11"/>
      <c r="F269" s="12"/>
      <c r="G269" s="12"/>
      <c r="H269" s="11"/>
      <c r="I269" s="11"/>
      <c r="J269" s="11"/>
      <c r="K269" s="11"/>
      <c r="L269" s="12"/>
      <c r="M269" s="11"/>
      <c r="N269" s="12"/>
      <c r="O269" s="14"/>
      <c r="P269" s="11"/>
      <c r="Q269" s="11"/>
      <c r="R269" s="15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5">
      <c r="A270" s="10"/>
      <c r="B270" s="11"/>
      <c r="C270" s="11"/>
      <c r="D270" s="11"/>
      <c r="E270" s="11"/>
      <c r="F270" s="12"/>
      <c r="G270" s="12"/>
      <c r="H270" s="11"/>
      <c r="I270" s="11"/>
      <c r="J270" s="11"/>
      <c r="K270" s="11"/>
      <c r="L270" s="12"/>
      <c r="M270" s="11"/>
      <c r="N270" s="12"/>
      <c r="O270" s="14"/>
      <c r="P270" s="11"/>
      <c r="Q270" s="11"/>
      <c r="R270" s="15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5">
      <c r="A271" s="10"/>
      <c r="B271" s="11"/>
      <c r="C271" s="11"/>
      <c r="D271" s="11"/>
      <c r="E271" s="11"/>
      <c r="F271" s="12"/>
      <c r="G271" s="12"/>
      <c r="H271" s="11"/>
      <c r="I271" s="11"/>
      <c r="J271" s="11"/>
      <c r="K271" s="11"/>
      <c r="L271" s="12"/>
      <c r="M271" s="11"/>
      <c r="N271" s="12"/>
      <c r="O271" s="14"/>
      <c r="P271" s="11"/>
      <c r="Q271" s="11"/>
      <c r="R271" s="15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5">
      <c r="A272" s="10"/>
      <c r="B272" s="11"/>
      <c r="C272" s="11"/>
      <c r="D272" s="11"/>
      <c r="E272" s="11"/>
      <c r="F272" s="12"/>
      <c r="G272" s="12"/>
      <c r="H272" s="11"/>
      <c r="I272" s="11"/>
      <c r="J272" s="11"/>
      <c r="K272" s="11"/>
      <c r="L272" s="12"/>
      <c r="M272" s="11"/>
      <c r="N272" s="12"/>
      <c r="O272" s="14"/>
      <c r="P272" s="11"/>
      <c r="Q272" s="11"/>
      <c r="R272" s="15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5">
      <c r="A273" s="10"/>
      <c r="B273" s="11"/>
      <c r="C273" s="11"/>
      <c r="D273" s="11"/>
      <c r="E273" s="11"/>
      <c r="F273" s="12"/>
      <c r="G273" s="12"/>
      <c r="H273" s="11"/>
      <c r="I273" s="11"/>
      <c r="J273" s="11"/>
      <c r="K273" s="11"/>
      <c r="L273" s="12"/>
      <c r="M273" s="11"/>
      <c r="N273" s="12"/>
      <c r="O273" s="14"/>
      <c r="P273" s="11"/>
      <c r="Q273" s="11"/>
      <c r="R273" s="15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5">
      <c r="A274" s="10"/>
      <c r="B274" s="11"/>
      <c r="C274" s="11"/>
      <c r="D274" s="11"/>
      <c r="E274" s="11"/>
      <c r="F274" s="12"/>
      <c r="G274" s="12"/>
      <c r="H274" s="11"/>
      <c r="I274" s="11"/>
      <c r="J274" s="11"/>
      <c r="K274" s="11"/>
      <c r="L274" s="12"/>
      <c r="M274" s="11"/>
      <c r="N274" s="12"/>
      <c r="O274" s="14"/>
      <c r="P274" s="11"/>
      <c r="Q274" s="11"/>
      <c r="R274" s="15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5">
      <c r="A275" s="10"/>
      <c r="B275" s="11"/>
      <c r="C275" s="11"/>
      <c r="D275" s="11"/>
      <c r="E275" s="11"/>
      <c r="F275" s="12"/>
      <c r="G275" s="12"/>
      <c r="H275" s="11"/>
      <c r="I275" s="11"/>
      <c r="J275" s="11"/>
      <c r="K275" s="11"/>
      <c r="L275" s="12"/>
      <c r="M275" s="11"/>
      <c r="N275" s="12"/>
      <c r="O275" s="14"/>
      <c r="P275" s="11"/>
      <c r="Q275" s="11"/>
      <c r="R275" s="15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5">
      <c r="A276" s="10"/>
      <c r="B276" s="11"/>
      <c r="C276" s="11"/>
      <c r="D276" s="11"/>
      <c r="E276" s="11"/>
      <c r="F276" s="12"/>
      <c r="G276" s="12"/>
      <c r="H276" s="11"/>
      <c r="I276" s="11"/>
      <c r="J276" s="11"/>
      <c r="K276" s="11"/>
      <c r="L276" s="12"/>
      <c r="M276" s="11"/>
      <c r="N276" s="12"/>
      <c r="O276" s="14"/>
      <c r="P276" s="11"/>
      <c r="Q276" s="11"/>
      <c r="R276" s="15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5">
      <c r="A277" s="10"/>
      <c r="B277" s="11"/>
      <c r="C277" s="11"/>
      <c r="D277" s="11"/>
      <c r="E277" s="11"/>
      <c r="F277" s="12"/>
      <c r="G277" s="12"/>
      <c r="H277" s="11"/>
      <c r="I277" s="11"/>
      <c r="J277" s="11"/>
      <c r="K277" s="11"/>
      <c r="L277" s="12"/>
      <c r="M277" s="11"/>
      <c r="N277" s="12"/>
      <c r="O277" s="14"/>
      <c r="P277" s="11"/>
      <c r="Q277" s="11"/>
      <c r="R277" s="15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5">
      <c r="A278" s="10"/>
      <c r="B278" s="11"/>
      <c r="C278" s="11"/>
      <c r="D278" s="11"/>
      <c r="E278" s="11"/>
      <c r="F278" s="12"/>
      <c r="G278" s="12"/>
      <c r="H278" s="11"/>
      <c r="I278" s="11"/>
      <c r="J278" s="11"/>
      <c r="K278" s="11"/>
      <c r="L278" s="12"/>
      <c r="M278" s="11"/>
      <c r="N278" s="12"/>
      <c r="O278" s="14"/>
      <c r="P278" s="11"/>
      <c r="Q278" s="11"/>
      <c r="R278" s="15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5">
      <c r="A279" s="10"/>
      <c r="B279" s="11"/>
      <c r="C279" s="11"/>
      <c r="D279" s="11"/>
      <c r="E279" s="11"/>
      <c r="F279" s="12"/>
      <c r="G279" s="12"/>
      <c r="H279" s="11"/>
      <c r="I279" s="11"/>
      <c r="J279" s="11"/>
      <c r="K279" s="11"/>
      <c r="L279" s="12"/>
      <c r="M279" s="11"/>
      <c r="N279" s="12"/>
      <c r="O279" s="14"/>
      <c r="P279" s="11"/>
      <c r="Q279" s="11"/>
      <c r="R279" s="15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5">
      <c r="A280" s="10"/>
      <c r="B280" s="11"/>
      <c r="C280" s="11"/>
      <c r="D280" s="11"/>
      <c r="E280" s="11"/>
      <c r="F280" s="12"/>
      <c r="G280" s="12"/>
      <c r="H280" s="11"/>
      <c r="I280" s="11"/>
      <c r="J280" s="11"/>
      <c r="K280" s="11"/>
      <c r="L280" s="12"/>
      <c r="M280" s="11"/>
      <c r="N280" s="12"/>
      <c r="O280" s="14"/>
      <c r="P280" s="11"/>
      <c r="Q280" s="11"/>
      <c r="R280" s="15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5">
      <c r="A281" s="10"/>
      <c r="B281" s="11"/>
      <c r="C281" s="11"/>
      <c r="D281" s="11"/>
      <c r="E281" s="11"/>
      <c r="F281" s="12"/>
      <c r="G281" s="12"/>
      <c r="H281" s="11"/>
      <c r="I281" s="11"/>
      <c r="J281" s="11"/>
      <c r="K281" s="11"/>
      <c r="L281" s="12"/>
      <c r="M281" s="11"/>
      <c r="N281" s="12"/>
      <c r="O281" s="14"/>
      <c r="P281" s="11"/>
      <c r="Q281" s="11"/>
      <c r="R281" s="15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5">
      <c r="A282" s="10"/>
      <c r="B282" s="11"/>
      <c r="C282" s="11"/>
      <c r="D282" s="11"/>
      <c r="E282" s="11"/>
      <c r="F282" s="12"/>
      <c r="G282" s="12"/>
      <c r="H282" s="11"/>
      <c r="I282" s="11"/>
      <c r="J282" s="11"/>
      <c r="K282" s="11"/>
      <c r="L282" s="12"/>
      <c r="M282" s="11"/>
      <c r="N282" s="12"/>
      <c r="O282" s="14"/>
      <c r="P282" s="11"/>
      <c r="Q282" s="11"/>
      <c r="R282" s="15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5">
      <c r="A283" s="10"/>
      <c r="B283" s="11"/>
      <c r="C283" s="11"/>
      <c r="D283" s="11"/>
      <c r="E283" s="11"/>
      <c r="F283" s="12"/>
      <c r="G283" s="12"/>
      <c r="H283" s="11"/>
      <c r="I283" s="11"/>
      <c r="J283" s="11"/>
      <c r="K283" s="11"/>
      <c r="L283" s="12"/>
      <c r="M283" s="11"/>
      <c r="N283" s="12"/>
      <c r="O283" s="14"/>
      <c r="P283" s="11"/>
      <c r="Q283" s="11"/>
      <c r="R283" s="15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5">
      <c r="A284" s="10"/>
      <c r="B284" s="11"/>
      <c r="C284" s="11"/>
      <c r="D284" s="11"/>
      <c r="E284" s="11"/>
      <c r="F284" s="12"/>
      <c r="G284" s="12"/>
      <c r="H284" s="11"/>
      <c r="I284" s="11"/>
      <c r="J284" s="11"/>
      <c r="K284" s="11"/>
      <c r="L284" s="12"/>
      <c r="M284" s="11"/>
      <c r="N284" s="12"/>
      <c r="O284" s="14"/>
      <c r="P284" s="11"/>
      <c r="Q284" s="11"/>
      <c r="R284" s="15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5">
      <c r="A285" s="10"/>
      <c r="B285" s="11"/>
      <c r="C285" s="11"/>
      <c r="D285" s="11"/>
      <c r="E285" s="11"/>
      <c r="F285" s="12"/>
      <c r="G285" s="12"/>
      <c r="H285" s="11"/>
      <c r="I285" s="11"/>
      <c r="J285" s="11"/>
      <c r="K285" s="11"/>
      <c r="L285" s="12"/>
      <c r="M285" s="11"/>
      <c r="N285" s="12"/>
      <c r="O285" s="14"/>
      <c r="P285" s="11"/>
      <c r="Q285" s="11"/>
      <c r="R285" s="15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5">
      <c r="A286" s="10"/>
      <c r="B286" s="11"/>
      <c r="C286" s="11"/>
      <c r="D286" s="11"/>
      <c r="E286" s="11"/>
      <c r="F286" s="12"/>
      <c r="G286" s="12"/>
      <c r="H286" s="11"/>
      <c r="I286" s="11"/>
      <c r="J286" s="11"/>
      <c r="K286" s="11"/>
      <c r="L286" s="12"/>
      <c r="M286" s="11"/>
      <c r="N286" s="12"/>
      <c r="O286" s="14"/>
      <c r="P286" s="11"/>
      <c r="Q286" s="11"/>
      <c r="R286" s="15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5">
      <c r="A287" s="10"/>
      <c r="B287" s="11"/>
      <c r="C287" s="11"/>
      <c r="D287" s="11"/>
      <c r="E287" s="11"/>
      <c r="F287" s="12"/>
      <c r="G287" s="12"/>
      <c r="H287" s="11"/>
      <c r="I287" s="11"/>
      <c r="J287" s="11"/>
      <c r="K287" s="11"/>
      <c r="L287" s="12"/>
      <c r="M287" s="11"/>
      <c r="N287" s="12"/>
      <c r="O287" s="14"/>
      <c r="P287" s="11"/>
      <c r="Q287" s="11"/>
      <c r="R287" s="15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5">
      <c r="A288" s="10"/>
      <c r="B288" s="11"/>
      <c r="C288" s="11"/>
      <c r="D288" s="11"/>
      <c r="E288" s="11"/>
      <c r="F288" s="12"/>
      <c r="G288" s="12"/>
      <c r="H288" s="11"/>
      <c r="I288" s="11"/>
      <c r="J288" s="11"/>
      <c r="K288" s="11"/>
      <c r="L288" s="12"/>
      <c r="M288" s="11"/>
      <c r="N288" s="12"/>
      <c r="O288" s="14"/>
      <c r="P288" s="11"/>
      <c r="Q288" s="11"/>
      <c r="R288" s="15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5">
      <c r="A289" s="10"/>
      <c r="B289" s="11"/>
      <c r="C289" s="11"/>
      <c r="D289" s="11"/>
      <c r="E289" s="11"/>
      <c r="F289" s="12"/>
      <c r="G289" s="12"/>
      <c r="H289" s="11"/>
      <c r="I289" s="11"/>
      <c r="J289" s="11"/>
      <c r="K289" s="11"/>
      <c r="L289" s="12"/>
      <c r="M289" s="11"/>
      <c r="N289" s="12"/>
      <c r="O289" s="14"/>
      <c r="P289" s="11"/>
      <c r="Q289" s="11"/>
      <c r="R289" s="15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5">
      <c r="A290" s="10"/>
      <c r="B290" s="11"/>
      <c r="C290" s="11"/>
      <c r="D290" s="11"/>
      <c r="E290" s="11"/>
      <c r="F290" s="12"/>
      <c r="G290" s="12"/>
      <c r="H290" s="11"/>
      <c r="I290" s="11"/>
      <c r="J290" s="11"/>
      <c r="K290" s="11"/>
      <c r="L290" s="12"/>
      <c r="M290" s="11"/>
      <c r="N290" s="12"/>
      <c r="O290" s="14"/>
      <c r="P290" s="11"/>
      <c r="Q290" s="11"/>
      <c r="R290" s="15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5">
      <c r="A291" s="10"/>
      <c r="B291" s="11"/>
      <c r="C291" s="11"/>
      <c r="D291" s="11"/>
      <c r="E291" s="11"/>
      <c r="F291" s="12"/>
      <c r="G291" s="12"/>
      <c r="H291" s="11"/>
      <c r="I291" s="11"/>
      <c r="J291" s="11"/>
      <c r="K291" s="11"/>
      <c r="L291" s="12"/>
      <c r="M291" s="11"/>
      <c r="N291" s="12"/>
      <c r="O291" s="14"/>
      <c r="P291" s="11"/>
      <c r="Q291" s="11"/>
      <c r="R291" s="15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5">
      <c r="A292" s="10"/>
      <c r="B292" s="11"/>
      <c r="C292" s="11"/>
      <c r="D292" s="11"/>
      <c r="E292" s="11"/>
      <c r="F292" s="12"/>
      <c r="G292" s="12"/>
      <c r="H292" s="11"/>
      <c r="I292" s="11"/>
      <c r="J292" s="11"/>
      <c r="K292" s="11"/>
      <c r="L292" s="12"/>
      <c r="M292" s="11"/>
      <c r="N292" s="12"/>
      <c r="O292" s="14"/>
      <c r="P292" s="11"/>
      <c r="Q292" s="11"/>
      <c r="R292" s="15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5">
      <c r="A293" s="10"/>
      <c r="B293" s="11"/>
      <c r="C293" s="11"/>
      <c r="D293" s="11"/>
      <c r="E293" s="11"/>
      <c r="F293" s="12"/>
      <c r="G293" s="12"/>
      <c r="H293" s="11"/>
      <c r="I293" s="11"/>
      <c r="J293" s="11"/>
      <c r="K293" s="11"/>
      <c r="L293" s="12"/>
      <c r="M293" s="11"/>
      <c r="N293" s="12"/>
      <c r="O293" s="14"/>
      <c r="P293" s="11"/>
      <c r="Q293" s="11"/>
      <c r="R293" s="15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5">
      <c r="A294" s="10"/>
      <c r="B294" s="11"/>
      <c r="C294" s="11"/>
      <c r="D294" s="11"/>
      <c r="E294" s="11"/>
      <c r="F294" s="12"/>
      <c r="G294" s="12"/>
      <c r="H294" s="11"/>
      <c r="I294" s="11"/>
      <c r="J294" s="11"/>
      <c r="K294" s="11"/>
      <c r="L294" s="12"/>
      <c r="M294" s="11"/>
      <c r="N294" s="12"/>
      <c r="O294" s="14"/>
      <c r="P294" s="11"/>
      <c r="Q294" s="11"/>
      <c r="R294" s="15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5">
      <c r="A295" s="10"/>
      <c r="B295" s="11"/>
      <c r="C295" s="11"/>
      <c r="D295" s="11"/>
      <c r="E295" s="11"/>
      <c r="F295" s="12"/>
      <c r="G295" s="12"/>
      <c r="H295" s="11"/>
      <c r="I295" s="11"/>
      <c r="J295" s="11"/>
      <c r="K295" s="11"/>
      <c r="L295" s="12"/>
      <c r="M295" s="11"/>
      <c r="N295" s="12"/>
      <c r="O295" s="14"/>
      <c r="P295" s="11"/>
      <c r="Q295" s="11"/>
      <c r="R295" s="15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5">
      <c r="A296" s="10"/>
      <c r="B296" s="11"/>
      <c r="C296" s="11"/>
      <c r="D296" s="11"/>
      <c r="E296" s="11"/>
      <c r="F296" s="12"/>
      <c r="G296" s="12"/>
      <c r="H296" s="11"/>
      <c r="I296" s="11"/>
      <c r="J296" s="11"/>
      <c r="K296" s="11"/>
      <c r="L296" s="12"/>
      <c r="M296" s="11"/>
      <c r="N296" s="12"/>
      <c r="O296" s="14"/>
      <c r="P296" s="11"/>
      <c r="Q296" s="11"/>
      <c r="R296" s="15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5">
      <c r="A297" s="10"/>
      <c r="B297" s="11"/>
      <c r="C297" s="11"/>
      <c r="D297" s="11"/>
      <c r="E297" s="11"/>
      <c r="F297" s="12"/>
      <c r="G297" s="12"/>
      <c r="H297" s="11"/>
      <c r="I297" s="11"/>
      <c r="J297" s="11"/>
      <c r="K297" s="11"/>
      <c r="L297" s="12"/>
      <c r="M297" s="11"/>
      <c r="N297" s="12"/>
      <c r="O297" s="14"/>
      <c r="P297" s="11"/>
      <c r="Q297" s="11"/>
      <c r="R297" s="15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5">
      <c r="A298" s="10"/>
      <c r="B298" s="11"/>
      <c r="C298" s="11"/>
      <c r="D298" s="11"/>
      <c r="E298" s="11"/>
      <c r="F298" s="12"/>
      <c r="G298" s="12"/>
      <c r="H298" s="11"/>
      <c r="I298" s="11"/>
      <c r="J298" s="11"/>
      <c r="K298" s="11"/>
      <c r="L298" s="12"/>
      <c r="M298" s="11"/>
      <c r="N298" s="12"/>
      <c r="O298" s="14"/>
      <c r="P298" s="11"/>
      <c r="Q298" s="11"/>
      <c r="R298" s="15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5">
      <c r="A299" s="10"/>
      <c r="B299" s="11"/>
      <c r="C299" s="11"/>
      <c r="D299" s="11"/>
      <c r="E299" s="11"/>
      <c r="F299" s="12"/>
      <c r="G299" s="12"/>
      <c r="H299" s="11"/>
      <c r="I299" s="11"/>
      <c r="J299" s="11"/>
      <c r="K299" s="11"/>
      <c r="L299" s="12"/>
      <c r="M299" s="11"/>
      <c r="N299" s="12"/>
      <c r="O299" s="14"/>
      <c r="P299" s="11"/>
      <c r="Q299" s="11"/>
      <c r="R299" s="15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5">
      <c r="A300" s="10"/>
      <c r="B300" s="11"/>
      <c r="C300" s="11"/>
      <c r="D300" s="11"/>
      <c r="E300" s="11"/>
      <c r="F300" s="12"/>
      <c r="G300" s="12"/>
      <c r="H300" s="11"/>
      <c r="I300" s="11"/>
      <c r="J300" s="11"/>
      <c r="K300" s="11"/>
      <c r="L300" s="12"/>
      <c r="M300" s="11"/>
      <c r="N300" s="12"/>
      <c r="O300" s="14"/>
      <c r="P300" s="11"/>
      <c r="Q300" s="11"/>
      <c r="R300" s="15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5">
      <c r="A301" s="10"/>
      <c r="B301" s="11"/>
      <c r="C301" s="11"/>
      <c r="D301" s="11"/>
      <c r="E301" s="11"/>
      <c r="F301" s="12"/>
      <c r="G301" s="12"/>
      <c r="H301" s="11"/>
      <c r="I301" s="11"/>
      <c r="J301" s="11"/>
      <c r="K301" s="11"/>
      <c r="L301" s="12"/>
      <c r="M301" s="11"/>
      <c r="N301" s="12"/>
      <c r="O301" s="14"/>
      <c r="P301" s="11"/>
      <c r="Q301" s="11"/>
      <c r="R301" s="15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5">
      <c r="A302" s="10"/>
      <c r="B302" s="11"/>
      <c r="C302" s="11"/>
      <c r="D302" s="11"/>
      <c r="E302" s="11"/>
      <c r="F302" s="12"/>
      <c r="G302" s="12"/>
      <c r="H302" s="11"/>
      <c r="I302" s="11"/>
      <c r="J302" s="11"/>
      <c r="K302" s="11"/>
      <c r="L302" s="12"/>
      <c r="M302" s="11"/>
      <c r="N302" s="12"/>
      <c r="O302" s="14"/>
      <c r="P302" s="11"/>
      <c r="Q302" s="11"/>
      <c r="R302" s="15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5">
      <c r="A303" s="10"/>
      <c r="B303" s="11"/>
      <c r="C303" s="11"/>
      <c r="D303" s="11"/>
      <c r="E303" s="11"/>
      <c r="F303" s="12"/>
      <c r="G303" s="12"/>
      <c r="H303" s="11"/>
      <c r="I303" s="11"/>
      <c r="J303" s="11"/>
      <c r="K303" s="11"/>
      <c r="L303" s="12"/>
      <c r="M303" s="11"/>
      <c r="N303" s="12"/>
      <c r="O303" s="14"/>
      <c r="P303" s="11"/>
      <c r="Q303" s="11"/>
      <c r="R303" s="15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5">
      <c r="A304" s="10"/>
      <c r="B304" s="11"/>
      <c r="C304" s="11"/>
      <c r="D304" s="11"/>
      <c r="E304" s="11"/>
      <c r="F304" s="12"/>
      <c r="G304" s="12"/>
      <c r="H304" s="11"/>
      <c r="I304" s="11"/>
      <c r="J304" s="11"/>
      <c r="K304" s="11"/>
      <c r="L304" s="12"/>
      <c r="M304" s="11"/>
      <c r="N304" s="12"/>
      <c r="O304" s="14"/>
      <c r="P304" s="11"/>
      <c r="Q304" s="11"/>
      <c r="R304" s="15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5">
      <c r="A305" s="10"/>
      <c r="B305" s="11"/>
      <c r="C305" s="11"/>
      <c r="D305" s="11"/>
      <c r="E305" s="11"/>
      <c r="F305" s="12"/>
      <c r="G305" s="12"/>
      <c r="H305" s="11"/>
      <c r="I305" s="11"/>
      <c r="J305" s="11"/>
      <c r="K305" s="11"/>
      <c r="L305" s="12"/>
      <c r="M305" s="11"/>
      <c r="N305" s="12"/>
      <c r="O305" s="14"/>
      <c r="P305" s="11"/>
      <c r="Q305" s="11"/>
      <c r="R305" s="15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5">
      <c r="A306" s="10"/>
      <c r="B306" s="11"/>
      <c r="C306" s="11"/>
      <c r="D306" s="11"/>
      <c r="E306" s="11"/>
      <c r="F306" s="12"/>
      <c r="G306" s="12"/>
      <c r="H306" s="11"/>
      <c r="I306" s="11"/>
      <c r="J306" s="11"/>
      <c r="K306" s="11"/>
      <c r="L306" s="12"/>
      <c r="M306" s="11"/>
      <c r="N306" s="12"/>
      <c r="O306" s="14"/>
      <c r="P306" s="11"/>
      <c r="Q306" s="11"/>
      <c r="R306" s="15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5">
      <c r="A307" s="10"/>
      <c r="B307" s="11"/>
      <c r="C307" s="11"/>
      <c r="D307" s="11"/>
      <c r="E307" s="11"/>
      <c r="F307" s="12"/>
      <c r="G307" s="12"/>
      <c r="H307" s="11"/>
      <c r="I307" s="11"/>
      <c r="J307" s="11"/>
      <c r="K307" s="11"/>
      <c r="L307" s="12"/>
      <c r="M307" s="11"/>
      <c r="N307" s="12"/>
      <c r="O307" s="14"/>
      <c r="P307" s="11"/>
      <c r="Q307" s="11"/>
      <c r="R307" s="15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5">
      <c r="A308" s="10"/>
      <c r="B308" s="11"/>
      <c r="C308" s="11"/>
      <c r="D308" s="11"/>
      <c r="E308" s="11"/>
      <c r="F308" s="12"/>
      <c r="G308" s="12"/>
      <c r="H308" s="11"/>
      <c r="I308" s="11"/>
      <c r="J308" s="11"/>
      <c r="K308" s="11"/>
      <c r="L308" s="12"/>
      <c r="M308" s="11"/>
      <c r="N308" s="12"/>
      <c r="O308" s="14"/>
      <c r="P308" s="11"/>
      <c r="Q308" s="11"/>
      <c r="R308" s="15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5">
      <c r="A309" s="10"/>
      <c r="B309" s="11"/>
      <c r="C309" s="11"/>
      <c r="D309" s="11"/>
      <c r="E309" s="11"/>
      <c r="F309" s="12"/>
      <c r="G309" s="12"/>
      <c r="H309" s="11"/>
      <c r="I309" s="11"/>
      <c r="J309" s="11"/>
      <c r="K309" s="11"/>
      <c r="L309" s="12"/>
      <c r="M309" s="11"/>
      <c r="N309" s="12"/>
      <c r="O309" s="14"/>
      <c r="P309" s="11"/>
      <c r="Q309" s="11"/>
      <c r="R309" s="15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5">
      <c r="A310" s="10"/>
      <c r="B310" s="11"/>
      <c r="C310" s="11"/>
      <c r="D310" s="11"/>
      <c r="E310" s="11"/>
      <c r="F310" s="12"/>
      <c r="G310" s="12"/>
      <c r="H310" s="11"/>
      <c r="I310" s="11"/>
      <c r="J310" s="11"/>
      <c r="K310" s="11"/>
      <c r="L310" s="12"/>
      <c r="M310" s="11"/>
      <c r="N310" s="12"/>
      <c r="O310" s="14"/>
      <c r="P310" s="11"/>
      <c r="Q310" s="11"/>
      <c r="R310" s="15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5">
      <c r="A311" s="10"/>
      <c r="B311" s="11"/>
      <c r="C311" s="11"/>
      <c r="D311" s="11"/>
      <c r="E311" s="11"/>
      <c r="F311" s="12"/>
      <c r="G311" s="12"/>
      <c r="H311" s="11"/>
      <c r="I311" s="11"/>
      <c r="J311" s="11"/>
      <c r="K311" s="11"/>
      <c r="L311" s="12"/>
      <c r="M311" s="11"/>
      <c r="N311" s="12"/>
      <c r="O311" s="14"/>
      <c r="P311" s="11"/>
      <c r="Q311" s="11"/>
      <c r="R311" s="15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5">
      <c r="A312" s="10"/>
      <c r="B312" s="11"/>
      <c r="C312" s="11"/>
      <c r="D312" s="11"/>
      <c r="E312" s="11"/>
      <c r="F312" s="12"/>
      <c r="G312" s="12"/>
      <c r="H312" s="11"/>
      <c r="I312" s="11"/>
      <c r="J312" s="11"/>
      <c r="K312" s="11"/>
      <c r="L312" s="12"/>
      <c r="M312" s="11"/>
      <c r="N312" s="12"/>
      <c r="O312" s="14"/>
      <c r="P312" s="11"/>
      <c r="Q312" s="11"/>
      <c r="R312" s="15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5">
      <c r="A313" s="10"/>
      <c r="B313" s="11"/>
      <c r="C313" s="11"/>
      <c r="D313" s="11"/>
      <c r="E313" s="11"/>
      <c r="F313" s="12"/>
      <c r="G313" s="12"/>
      <c r="H313" s="11"/>
      <c r="I313" s="11"/>
      <c r="J313" s="11"/>
      <c r="K313" s="11"/>
      <c r="L313" s="12"/>
      <c r="M313" s="11"/>
      <c r="N313" s="12"/>
      <c r="O313" s="14"/>
      <c r="P313" s="11"/>
      <c r="Q313" s="11"/>
      <c r="R313" s="15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5">
      <c r="A314" s="10"/>
      <c r="B314" s="11"/>
      <c r="C314" s="11"/>
      <c r="D314" s="11"/>
      <c r="E314" s="11"/>
      <c r="F314" s="12"/>
      <c r="G314" s="12"/>
      <c r="H314" s="11"/>
      <c r="I314" s="11"/>
      <c r="J314" s="11"/>
      <c r="K314" s="11"/>
      <c r="L314" s="12"/>
      <c r="M314" s="11"/>
      <c r="N314" s="12"/>
      <c r="O314" s="14"/>
      <c r="P314" s="11"/>
      <c r="Q314" s="11"/>
      <c r="R314" s="15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5">
      <c r="A315" s="10"/>
      <c r="B315" s="11"/>
      <c r="C315" s="11"/>
      <c r="D315" s="11"/>
      <c r="E315" s="11"/>
      <c r="F315" s="12"/>
      <c r="G315" s="12"/>
      <c r="H315" s="11"/>
      <c r="I315" s="11"/>
      <c r="J315" s="11"/>
      <c r="K315" s="11"/>
      <c r="L315" s="12"/>
      <c r="M315" s="11"/>
      <c r="N315" s="12"/>
      <c r="O315" s="14"/>
      <c r="P315" s="11"/>
      <c r="Q315" s="11"/>
      <c r="R315" s="15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5">
      <c r="A316" s="10"/>
      <c r="B316" s="11"/>
      <c r="C316" s="11"/>
      <c r="D316" s="11"/>
      <c r="E316" s="11"/>
      <c r="F316" s="12"/>
      <c r="G316" s="12"/>
      <c r="H316" s="11"/>
      <c r="I316" s="11"/>
      <c r="J316" s="11"/>
      <c r="K316" s="11"/>
      <c r="L316" s="12"/>
      <c r="M316" s="11"/>
      <c r="N316" s="12"/>
      <c r="O316" s="14"/>
      <c r="P316" s="11"/>
      <c r="Q316" s="11"/>
      <c r="R316" s="15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5">
      <c r="A317" s="10"/>
      <c r="B317" s="11"/>
      <c r="C317" s="11"/>
      <c r="D317" s="11"/>
      <c r="E317" s="11"/>
      <c r="F317" s="12"/>
      <c r="G317" s="12"/>
      <c r="H317" s="11"/>
      <c r="I317" s="11"/>
      <c r="J317" s="11"/>
      <c r="K317" s="11"/>
      <c r="L317" s="12"/>
      <c r="M317" s="11"/>
      <c r="N317" s="12"/>
      <c r="O317" s="14"/>
      <c r="P317" s="11"/>
      <c r="Q317" s="11"/>
      <c r="R317" s="15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5">
      <c r="A318" s="10"/>
      <c r="B318" s="11"/>
      <c r="C318" s="11"/>
      <c r="D318" s="11"/>
      <c r="E318" s="11"/>
      <c r="F318" s="12"/>
      <c r="G318" s="12"/>
      <c r="H318" s="11"/>
      <c r="I318" s="11"/>
      <c r="J318" s="11"/>
      <c r="K318" s="11"/>
      <c r="L318" s="12"/>
      <c r="M318" s="11"/>
      <c r="N318" s="12"/>
      <c r="O318" s="14"/>
      <c r="P318" s="11"/>
      <c r="Q318" s="11"/>
      <c r="R318" s="15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5">
      <c r="A319" s="10"/>
      <c r="B319" s="11"/>
      <c r="C319" s="11"/>
      <c r="D319" s="11"/>
      <c r="E319" s="11"/>
      <c r="F319" s="12"/>
      <c r="G319" s="12"/>
      <c r="H319" s="11"/>
      <c r="I319" s="11"/>
      <c r="J319" s="11"/>
      <c r="K319" s="11"/>
      <c r="L319" s="12"/>
      <c r="M319" s="11"/>
      <c r="N319" s="12"/>
      <c r="O319" s="14"/>
      <c r="P319" s="11"/>
      <c r="Q319" s="11"/>
      <c r="R319" s="15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5">
      <c r="A320" s="10"/>
      <c r="B320" s="11"/>
      <c r="C320" s="11"/>
      <c r="D320" s="11"/>
      <c r="E320" s="11"/>
      <c r="F320" s="12"/>
      <c r="G320" s="12"/>
      <c r="H320" s="11"/>
      <c r="I320" s="11"/>
      <c r="J320" s="11"/>
      <c r="K320" s="11"/>
      <c r="L320" s="12"/>
      <c r="M320" s="11"/>
      <c r="N320" s="12"/>
      <c r="O320" s="14"/>
      <c r="P320" s="11"/>
      <c r="Q320" s="11"/>
      <c r="R320" s="15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5">
      <c r="A321" s="10"/>
      <c r="B321" s="11"/>
      <c r="C321" s="11"/>
      <c r="D321" s="11"/>
      <c r="E321" s="11"/>
      <c r="F321" s="12"/>
      <c r="G321" s="12"/>
      <c r="H321" s="11"/>
      <c r="I321" s="11"/>
      <c r="J321" s="11"/>
      <c r="K321" s="11"/>
      <c r="L321" s="12"/>
      <c r="M321" s="11"/>
      <c r="N321" s="12"/>
      <c r="O321" s="14"/>
      <c r="P321" s="11"/>
      <c r="Q321" s="11"/>
      <c r="R321" s="15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5">
      <c r="A322" s="10"/>
      <c r="B322" s="11"/>
      <c r="C322" s="11"/>
      <c r="D322" s="11"/>
      <c r="E322" s="11"/>
      <c r="F322" s="12"/>
      <c r="G322" s="12"/>
      <c r="H322" s="11"/>
      <c r="I322" s="11"/>
      <c r="J322" s="11"/>
      <c r="K322" s="11"/>
      <c r="L322" s="12"/>
      <c r="M322" s="11"/>
      <c r="N322" s="12"/>
      <c r="O322" s="14"/>
      <c r="P322" s="11"/>
      <c r="Q322" s="11"/>
      <c r="R322" s="15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5">
      <c r="A323" s="10"/>
      <c r="B323" s="11"/>
      <c r="C323" s="11"/>
      <c r="D323" s="11"/>
      <c r="E323" s="11"/>
      <c r="F323" s="12"/>
      <c r="G323" s="12"/>
      <c r="H323" s="11"/>
      <c r="I323" s="11"/>
      <c r="J323" s="11"/>
      <c r="K323" s="11"/>
      <c r="L323" s="12"/>
      <c r="M323" s="11"/>
      <c r="N323" s="12"/>
      <c r="O323" s="14"/>
      <c r="P323" s="11"/>
      <c r="Q323" s="11"/>
      <c r="R323" s="15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5">
      <c r="A324" s="10"/>
      <c r="B324" s="11"/>
      <c r="C324" s="11"/>
      <c r="D324" s="11"/>
      <c r="E324" s="11"/>
      <c r="F324" s="12"/>
      <c r="G324" s="12"/>
      <c r="H324" s="11"/>
      <c r="I324" s="11"/>
      <c r="J324" s="11"/>
      <c r="K324" s="11"/>
      <c r="L324" s="12"/>
      <c r="M324" s="11"/>
      <c r="N324" s="12"/>
      <c r="O324" s="14"/>
      <c r="P324" s="11"/>
      <c r="Q324" s="11"/>
      <c r="R324" s="15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5">
      <c r="A325" s="10"/>
      <c r="B325" s="11"/>
      <c r="C325" s="11"/>
      <c r="D325" s="11"/>
      <c r="E325" s="11"/>
      <c r="F325" s="12"/>
      <c r="G325" s="12"/>
      <c r="H325" s="11"/>
      <c r="I325" s="11"/>
      <c r="J325" s="11"/>
      <c r="K325" s="11"/>
      <c r="L325" s="12"/>
      <c r="M325" s="11"/>
      <c r="N325" s="12"/>
      <c r="O325" s="14"/>
      <c r="P325" s="11"/>
      <c r="Q325" s="11"/>
      <c r="R325" s="15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5">
      <c r="A326" s="10"/>
      <c r="B326" s="11"/>
      <c r="C326" s="11"/>
      <c r="D326" s="11"/>
      <c r="E326" s="11"/>
      <c r="F326" s="12"/>
      <c r="G326" s="12"/>
      <c r="H326" s="11"/>
      <c r="I326" s="11"/>
      <c r="J326" s="11"/>
      <c r="K326" s="11"/>
      <c r="L326" s="12"/>
      <c r="M326" s="11"/>
      <c r="N326" s="12"/>
      <c r="O326" s="14"/>
      <c r="P326" s="11"/>
      <c r="Q326" s="11"/>
      <c r="R326" s="15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5">
      <c r="A327" s="10"/>
      <c r="B327" s="11"/>
      <c r="C327" s="11"/>
      <c r="D327" s="11"/>
      <c r="E327" s="11"/>
      <c r="F327" s="12"/>
      <c r="G327" s="12"/>
      <c r="H327" s="11"/>
      <c r="I327" s="11"/>
      <c r="J327" s="11"/>
      <c r="K327" s="11"/>
      <c r="L327" s="12"/>
      <c r="M327" s="11"/>
      <c r="N327" s="12"/>
      <c r="O327" s="14"/>
      <c r="P327" s="11"/>
      <c r="Q327" s="11"/>
      <c r="R327" s="15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5">
      <c r="A328" s="10"/>
      <c r="B328" s="11"/>
      <c r="C328" s="11"/>
      <c r="D328" s="11"/>
      <c r="E328" s="11"/>
      <c r="F328" s="12"/>
      <c r="G328" s="12"/>
      <c r="H328" s="11"/>
      <c r="I328" s="11"/>
      <c r="J328" s="11"/>
      <c r="K328" s="11"/>
      <c r="L328" s="12"/>
      <c r="M328" s="11"/>
      <c r="N328" s="12"/>
      <c r="O328" s="14"/>
      <c r="P328" s="11"/>
      <c r="Q328" s="11"/>
      <c r="R328" s="15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5">
      <c r="A329" s="10"/>
      <c r="B329" s="11"/>
      <c r="C329" s="11"/>
      <c r="D329" s="11"/>
      <c r="E329" s="11"/>
      <c r="F329" s="12"/>
      <c r="G329" s="12"/>
      <c r="H329" s="11"/>
      <c r="I329" s="11"/>
      <c r="J329" s="11"/>
      <c r="K329" s="11"/>
      <c r="L329" s="12"/>
      <c r="M329" s="11"/>
      <c r="N329" s="12"/>
      <c r="O329" s="14"/>
      <c r="P329" s="11"/>
      <c r="Q329" s="11"/>
      <c r="R329" s="15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5">
      <c r="A330" s="10"/>
      <c r="B330" s="11"/>
      <c r="C330" s="11"/>
      <c r="D330" s="11"/>
      <c r="E330" s="11"/>
      <c r="F330" s="12"/>
      <c r="G330" s="12"/>
      <c r="H330" s="11"/>
      <c r="I330" s="11"/>
      <c r="J330" s="11"/>
      <c r="K330" s="11"/>
      <c r="L330" s="12"/>
      <c r="M330" s="11"/>
      <c r="N330" s="12"/>
      <c r="O330" s="14"/>
      <c r="P330" s="11"/>
      <c r="Q330" s="11"/>
      <c r="R330" s="15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5">
      <c r="A331" s="10"/>
      <c r="B331" s="11"/>
      <c r="C331" s="11"/>
      <c r="D331" s="11"/>
      <c r="E331" s="11"/>
      <c r="F331" s="12"/>
      <c r="G331" s="12"/>
      <c r="H331" s="11"/>
      <c r="I331" s="11"/>
      <c r="J331" s="11"/>
      <c r="K331" s="11"/>
      <c r="L331" s="12"/>
      <c r="M331" s="11"/>
      <c r="N331" s="12"/>
      <c r="O331" s="14"/>
      <c r="P331" s="11"/>
      <c r="Q331" s="11"/>
      <c r="R331" s="15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5">
      <c r="A332" s="10"/>
      <c r="B332" s="11"/>
      <c r="C332" s="11"/>
      <c r="D332" s="11"/>
      <c r="E332" s="11"/>
      <c r="F332" s="12"/>
      <c r="G332" s="12"/>
      <c r="H332" s="11"/>
      <c r="I332" s="11"/>
      <c r="J332" s="11"/>
      <c r="K332" s="11"/>
      <c r="L332" s="12"/>
      <c r="M332" s="11"/>
      <c r="N332" s="12"/>
      <c r="O332" s="14"/>
      <c r="P332" s="11"/>
      <c r="Q332" s="11"/>
      <c r="R332" s="15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5">
      <c r="A333" s="10"/>
      <c r="B333" s="11"/>
      <c r="C333" s="11"/>
      <c r="D333" s="11"/>
      <c r="E333" s="11"/>
      <c r="F333" s="12"/>
      <c r="G333" s="12"/>
      <c r="H333" s="11"/>
      <c r="I333" s="11"/>
      <c r="J333" s="11"/>
      <c r="K333" s="11"/>
      <c r="L333" s="12"/>
      <c r="M333" s="11"/>
      <c r="N333" s="12"/>
      <c r="O333" s="14"/>
      <c r="P333" s="11"/>
      <c r="Q333" s="11"/>
      <c r="R333" s="15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5">
      <c r="A334" s="10"/>
      <c r="B334" s="11"/>
      <c r="C334" s="11"/>
      <c r="D334" s="11"/>
      <c r="E334" s="11"/>
      <c r="F334" s="12"/>
      <c r="G334" s="12"/>
      <c r="H334" s="11"/>
      <c r="I334" s="11"/>
      <c r="J334" s="11"/>
      <c r="K334" s="11"/>
      <c r="L334" s="12"/>
      <c r="M334" s="11"/>
      <c r="N334" s="12"/>
      <c r="O334" s="14"/>
      <c r="P334" s="11"/>
      <c r="Q334" s="11"/>
      <c r="R334" s="15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5">
      <c r="A335" s="10"/>
      <c r="B335" s="11"/>
      <c r="C335" s="11"/>
      <c r="D335" s="11"/>
      <c r="E335" s="11"/>
      <c r="F335" s="12"/>
      <c r="G335" s="12"/>
      <c r="H335" s="11"/>
      <c r="I335" s="11"/>
      <c r="J335" s="11"/>
      <c r="K335" s="11"/>
      <c r="L335" s="12"/>
      <c r="M335" s="11"/>
      <c r="N335" s="12"/>
      <c r="O335" s="14"/>
      <c r="P335" s="11"/>
      <c r="Q335" s="11"/>
      <c r="R335" s="15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5">
      <c r="A336" s="10"/>
      <c r="B336" s="11"/>
      <c r="C336" s="11"/>
      <c r="D336" s="11"/>
      <c r="E336" s="11"/>
      <c r="F336" s="12"/>
      <c r="G336" s="12"/>
      <c r="H336" s="11"/>
      <c r="I336" s="11"/>
      <c r="J336" s="11"/>
      <c r="K336" s="11"/>
      <c r="L336" s="12"/>
      <c r="M336" s="11"/>
      <c r="N336" s="12"/>
      <c r="O336" s="14"/>
      <c r="P336" s="11"/>
      <c r="Q336" s="11"/>
      <c r="R336" s="15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5">
      <c r="A337" s="10"/>
      <c r="B337" s="11"/>
      <c r="C337" s="11"/>
      <c r="D337" s="11"/>
      <c r="E337" s="11"/>
      <c r="F337" s="12"/>
      <c r="G337" s="12"/>
      <c r="H337" s="11"/>
      <c r="I337" s="11"/>
      <c r="J337" s="11"/>
      <c r="K337" s="11"/>
      <c r="L337" s="12"/>
      <c r="M337" s="11"/>
      <c r="N337" s="12"/>
      <c r="O337" s="14"/>
      <c r="P337" s="11"/>
      <c r="Q337" s="11"/>
      <c r="R337" s="15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5">
      <c r="A338" s="10"/>
      <c r="B338" s="11"/>
      <c r="C338" s="11"/>
      <c r="D338" s="11"/>
      <c r="E338" s="11"/>
      <c r="F338" s="12"/>
      <c r="G338" s="12"/>
      <c r="H338" s="11"/>
      <c r="I338" s="11"/>
      <c r="J338" s="11"/>
      <c r="K338" s="11"/>
      <c r="L338" s="12"/>
      <c r="M338" s="11"/>
      <c r="N338" s="12"/>
      <c r="O338" s="14"/>
      <c r="P338" s="11"/>
      <c r="Q338" s="11"/>
      <c r="R338" s="15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5">
      <c r="A339" s="10"/>
      <c r="B339" s="11"/>
      <c r="C339" s="11"/>
      <c r="D339" s="11"/>
      <c r="E339" s="11"/>
      <c r="F339" s="12"/>
      <c r="G339" s="12"/>
      <c r="H339" s="11"/>
      <c r="I339" s="11"/>
      <c r="J339" s="11"/>
      <c r="K339" s="11"/>
      <c r="L339" s="12"/>
      <c r="M339" s="11"/>
      <c r="N339" s="12"/>
      <c r="O339" s="14"/>
      <c r="P339" s="11"/>
      <c r="Q339" s="11"/>
      <c r="R339" s="15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5">
      <c r="A340" s="10"/>
      <c r="B340" s="11"/>
      <c r="C340" s="11"/>
      <c r="D340" s="11"/>
      <c r="E340" s="11"/>
      <c r="F340" s="12"/>
      <c r="G340" s="12"/>
      <c r="H340" s="11"/>
      <c r="I340" s="11"/>
      <c r="J340" s="11"/>
      <c r="K340" s="11"/>
      <c r="L340" s="12"/>
      <c r="M340" s="11"/>
      <c r="N340" s="12"/>
      <c r="O340" s="14"/>
      <c r="P340" s="11"/>
      <c r="Q340" s="11"/>
      <c r="R340" s="15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5">
      <c r="A341" s="10"/>
      <c r="B341" s="11"/>
      <c r="C341" s="11"/>
      <c r="D341" s="11"/>
      <c r="E341" s="11"/>
      <c r="F341" s="12"/>
      <c r="G341" s="12"/>
      <c r="H341" s="11"/>
      <c r="I341" s="11"/>
      <c r="J341" s="11"/>
      <c r="K341" s="11"/>
      <c r="L341" s="12"/>
      <c r="M341" s="11"/>
      <c r="N341" s="12"/>
      <c r="O341" s="14"/>
      <c r="P341" s="11"/>
      <c r="Q341" s="11"/>
      <c r="R341" s="15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5">
      <c r="A342" s="10"/>
      <c r="B342" s="11"/>
      <c r="C342" s="11"/>
      <c r="D342" s="11"/>
      <c r="E342" s="11"/>
      <c r="F342" s="12"/>
      <c r="G342" s="12"/>
      <c r="H342" s="11"/>
      <c r="I342" s="11"/>
      <c r="J342" s="11"/>
      <c r="K342" s="11"/>
      <c r="L342" s="12"/>
      <c r="M342" s="11"/>
      <c r="N342" s="12"/>
      <c r="O342" s="14"/>
      <c r="P342" s="11"/>
      <c r="Q342" s="11"/>
      <c r="R342" s="15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5">
      <c r="A343" s="10"/>
      <c r="B343" s="11"/>
      <c r="C343" s="11"/>
      <c r="D343" s="11"/>
      <c r="E343" s="11"/>
      <c r="F343" s="12"/>
      <c r="G343" s="12"/>
      <c r="H343" s="11"/>
      <c r="I343" s="11"/>
      <c r="J343" s="11"/>
      <c r="K343" s="11"/>
      <c r="L343" s="12"/>
      <c r="M343" s="11"/>
      <c r="N343" s="12"/>
      <c r="O343" s="14"/>
      <c r="P343" s="11"/>
      <c r="Q343" s="11"/>
      <c r="R343" s="15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5">
      <c r="A344" s="10"/>
      <c r="B344" s="11"/>
      <c r="C344" s="11"/>
      <c r="D344" s="11"/>
      <c r="E344" s="11"/>
      <c r="F344" s="12"/>
      <c r="G344" s="12"/>
      <c r="H344" s="11"/>
      <c r="I344" s="11"/>
      <c r="J344" s="11"/>
      <c r="K344" s="11"/>
      <c r="L344" s="12"/>
      <c r="M344" s="11"/>
      <c r="N344" s="12"/>
      <c r="O344" s="14"/>
      <c r="P344" s="11"/>
      <c r="Q344" s="11"/>
      <c r="R344" s="15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5">
      <c r="A345" s="10"/>
      <c r="B345" s="11"/>
      <c r="C345" s="11"/>
      <c r="D345" s="11"/>
      <c r="E345" s="11"/>
      <c r="F345" s="12"/>
      <c r="G345" s="12"/>
      <c r="H345" s="11"/>
      <c r="I345" s="11"/>
      <c r="J345" s="11"/>
      <c r="K345" s="11"/>
      <c r="L345" s="12"/>
      <c r="M345" s="11"/>
      <c r="N345" s="12"/>
      <c r="O345" s="14"/>
      <c r="P345" s="11"/>
      <c r="Q345" s="11"/>
      <c r="R345" s="15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5">
      <c r="A346" s="10"/>
      <c r="B346" s="11"/>
      <c r="C346" s="11"/>
      <c r="D346" s="11"/>
      <c r="E346" s="11"/>
      <c r="F346" s="12"/>
      <c r="G346" s="12"/>
      <c r="H346" s="11"/>
      <c r="I346" s="11"/>
      <c r="J346" s="11"/>
      <c r="K346" s="11"/>
      <c r="L346" s="12"/>
      <c r="M346" s="11"/>
      <c r="N346" s="12"/>
      <c r="O346" s="14"/>
      <c r="P346" s="11"/>
      <c r="Q346" s="11"/>
      <c r="R346" s="15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5">
      <c r="A347" s="10"/>
      <c r="B347" s="11"/>
      <c r="C347" s="11"/>
      <c r="D347" s="11"/>
      <c r="E347" s="11"/>
      <c r="F347" s="12"/>
      <c r="G347" s="12"/>
      <c r="H347" s="11"/>
      <c r="I347" s="11"/>
      <c r="J347" s="11"/>
      <c r="K347" s="11"/>
      <c r="L347" s="12"/>
      <c r="M347" s="11"/>
      <c r="N347" s="12"/>
      <c r="O347" s="14"/>
      <c r="P347" s="11"/>
      <c r="Q347" s="11"/>
      <c r="R347" s="15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5">
      <c r="A348" s="10"/>
      <c r="B348" s="11"/>
      <c r="C348" s="11"/>
      <c r="D348" s="11"/>
      <c r="E348" s="11"/>
      <c r="F348" s="12"/>
      <c r="G348" s="12"/>
      <c r="H348" s="11"/>
      <c r="I348" s="11"/>
      <c r="J348" s="11"/>
      <c r="K348" s="11"/>
      <c r="L348" s="12"/>
      <c r="M348" s="11"/>
      <c r="N348" s="12"/>
      <c r="O348" s="14"/>
      <c r="P348" s="11"/>
      <c r="Q348" s="11"/>
      <c r="R348" s="15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5">
      <c r="A349" s="10"/>
      <c r="B349" s="11"/>
      <c r="C349" s="11"/>
      <c r="D349" s="11"/>
      <c r="E349" s="11"/>
      <c r="F349" s="12"/>
      <c r="G349" s="12"/>
      <c r="H349" s="11"/>
      <c r="I349" s="11"/>
      <c r="J349" s="11"/>
      <c r="K349" s="11"/>
      <c r="L349" s="12"/>
      <c r="M349" s="11"/>
      <c r="N349" s="12"/>
      <c r="O349" s="14"/>
      <c r="P349" s="11"/>
      <c r="Q349" s="11"/>
      <c r="R349" s="15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5">
      <c r="A350" s="10"/>
      <c r="B350" s="11"/>
      <c r="C350" s="11"/>
      <c r="D350" s="11"/>
      <c r="E350" s="11"/>
      <c r="F350" s="12"/>
      <c r="G350" s="12"/>
      <c r="H350" s="11"/>
      <c r="I350" s="11"/>
      <c r="J350" s="11"/>
      <c r="K350" s="11"/>
      <c r="L350" s="12"/>
      <c r="M350" s="11"/>
      <c r="N350" s="12"/>
      <c r="O350" s="14"/>
      <c r="P350" s="11"/>
      <c r="Q350" s="11"/>
      <c r="R350" s="15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5">
      <c r="A351" s="10"/>
      <c r="B351" s="11"/>
      <c r="C351" s="11"/>
      <c r="D351" s="11"/>
      <c r="E351" s="11"/>
      <c r="F351" s="12"/>
      <c r="G351" s="12"/>
      <c r="H351" s="11"/>
      <c r="I351" s="11"/>
      <c r="J351" s="11"/>
      <c r="K351" s="11"/>
      <c r="L351" s="12"/>
      <c r="M351" s="11"/>
      <c r="N351" s="12"/>
      <c r="O351" s="14"/>
      <c r="P351" s="11"/>
      <c r="Q351" s="11"/>
      <c r="R351" s="15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5">
      <c r="A352" s="10"/>
      <c r="B352" s="11"/>
      <c r="C352" s="11"/>
      <c r="D352" s="11"/>
      <c r="E352" s="11"/>
      <c r="F352" s="12"/>
      <c r="G352" s="12"/>
      <c r="H352" s="11"/>
      <c r="I352" s="11"/>
      <c r="J352" s="11"/>
      <c r="K352" s="11"/>
      <c r="L352" s="12"/>
      <c r="M352" s="11"/>
      <c r="N352" s="12"/>
      <c r="O352" s="14"/>
      <c r="P352" s="11"/>
      <c r="Q352" s="11"/>
      <c r="R352" s="15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5">
      <c r="A353" s="10"/>
      <c r="B353" s="11"/>
      <c r="C353" s="11"/>
      <c r="D353" s="11"/>
      <c r="E353" s="11"/>
      <c r="F353" s="12"/>
      <c r="G353" s="12"/>
      <c r="H353" s="11"/>
      <c r="I353" s="11"/>
      <c r="J353" s="11"/>
      <c r="K353" s="11"/>
      <c r="L353" s="12"/>
      <c r="M353" s="11"/>
      <c r="N353" s="12"/>
      <c r="O353" s="14"/>
      <c r="P353" s="11"/>
      <c r="Q353" s="11"/>
      <c r="R353" s="15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5">
      <c r="A354" s="10"/>
      <c r="B354" s="11"/>
      <c r="C354" s="11"/>
      <c r="D354" s="11"/>
      <c r="E354" s="11"/>
      <c r="F354" s="12"/>
      <c r="G354" s="12"/>
      <c r="H354" s="11"/>
      <c r="I354" s="11"/>
      <c r="J354" s="11"/>
      <c r="K354" s="11"/>
      <c r="L354" s="12"/>
      <c r="M354" s="11"/>
      <c r="N354" s="12"/>
      <c r="O354" s="14"/>
      <c r="P354" s="11"/>
      <c r="Q354" s="11"/>
      <c r="R354" s="15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5">
      <c r="A355" s="10"/>
      <c r="B355" s="11"/>
      <c r="C355" s="11"/>
      <c r="D355" s="11"/>
      <c r="E355" s="11"/>
      <c r="F355" s="12"/>
      <c r="G355" s="12"/>
      <c r="H355" s="11"/>
      <c r="I355" s="11"/>
      <c r="J355" s="11"/>
      <c r="K355" s="11"/>
      <c r="L355" s="12"/>
      <c r="M355" s="11"/>
      <c r="N355" s="12"/>
      <c r="O355" s="14"/>
      <c r="P355" s="11"/>
      <c r="Q355" s="11"/>
      <c r="R355" s="15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5">
      <c r="A356" s="10"/>
      <c r="B356" s="11"/>
      <c r="C356" s="11"/>
      <c r="D356" s="11"/>
      <c r="E356" s="11"/>
      <c r="F356" s="12"/>
      <c r="G356" s="12"/>
      <c r="H356" s="11"/>
      <c r="I356" s="11"/>
      <c r="J356" s="11"/>
      <c r="K356" s="11"/>
      <c r="L356" s="12"/>
      <c r="M356" s="11"/>
      <c r="N356" s="12"/>
      <c r="O356" s="14"/>
      <c r="P356" s="11"/>
      <c r="Q356" s="11"/>
      <c r="R356" s="15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5">
      <c r="A357" s="10"/>
      <c r="B357" s="11"/>
      <c r="C357" s="11"/>
      <c r="D357" s="11"/>
      <c r="E357" s="11"/>
      <c r="F357" s="12"/>
      <c r="G357" s="12"/>
      <c r="H357" s="11"/>
      <c r="I357" s="11"/>
      <c r="J357" s="11"/>
      <c r="K357" s="11"/>
      <c r="L357" s="12"/>
      <c r="M357" s="11"/>
      <c r="N357" s="12"/>
      <c r="O357" s="14"/>
      <c r="P357" s="11"/>
      <c r="Q357" s="11"/>
      <c r="R357" s="15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5">
      <c r="A358" s="10"/>
      <c r="B358" s="11"/>
      <c r="C358" s="11"/>
      <c r="D358" s="11"/>
      <c r="E358" s="11"/>
      <c r="F358" s="12"/>
      <c r="G358" s="12"/>
      <c r="H358" s="11"/>
      <c r="I358" s="11"/>
      <c r="J358" s="11"/>
      <c r="K358" s="11"/>
      <c r="L358" s="12"/>
      <c r="M358" s="11"/>
      <c r="N358" s="12"/>
      <c r="O358" s="14"/>
      <c r="P358" s="11"/>
      <c r="Q358" s="11"/>
      <c r="R358" s="15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5">
      <c r="A359" s="10"/>
      <c r="B359" s="11"/>
      <c r="C359" s="11"/>
      <c r="D359" s="11"/>
      <c r="E359" s="11"/>
      <c r="F359" s="12"/>
      <c r="G359" s="12"/>
      <c r="H359" s="11"/>
      <c r="I359" s="11"/>
      <c r="J359" s="11"/>
      <c r="K359" s="11"/>
      <c r="L359" s="12"/>
      <c r="M359" s="11"/>
      <c r="N359" s="12"/>
      <c r="O359" s="14"/>
      <c r="P359" s="11"/>
      <c r="Q359" s="11"/>
      <c r="R359" s="15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5">
      <c r="A360" s="10"/>
      <c r="B360" s="11"/>
      <c r="C360" s="11"/>
      <c r="D360" s="11"/>
      <c r="E360" s="11"/>
      <c r="F360" s="12"/>
      <c r="G360" s="12"/>
      <c r="H360" s="11"/>
      <c r="I360" s="11"/>
      <c r="J360" s="11"/>
      <c r="K360" s="11"/>
      <c r="L360" s="12"/>
      <c r="M360" s="11"/>
      <c r="N360" s="12"/>
      <c r="O360" s="14"/>
      <c r="P360" s="11"/>
      <c r="Q360" s="11"/>
      <c r="R360" s="15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5">
      <c r="A361" s="10"/>
      <c r="B361" s="11"/>
      <c r="C361" s="11"/>
      <c r="D361" s="11"/>
      <c r="E361" s="11"/>
      <c r="F361" s="12"/>
      <c r="G361" s="12"/>
      <c r="H361" s="11"/>
      <c r="I361" s="11"/>
      <c r="J361" s="11"/>
      <c r="K361" s="11"/>
      <c r="L361" s="12"/>
      <c r="M361" s="11"/>
      <c r="N361" s="12"/>
      <c r="O361" s="14"/>
      <c r="P361" s="11"/>
      <c r="Q361" s="11"/>
      <c r="R361" s="15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5">
      <c r="A362" s="10"/>
      <c r="B362" s="11"/>
      <c r="C362" s="11"/>
      <c r="D362" s="11"/>
      <c r="E362" s="11"/>
      <c r="F362" s="12"/>
      <c r="G362" s="12"/>
      <c r="H362" s="11"/>
      <c r="I362" s="11"/>
      <c r="J362" s="11"/>
      <c r="K362" s="11"/>
      <c r="L362" s="12"/>
      <c r="M362" s="11"/>
      <c r="N362" s="12"/>
      <c r="O362" s="14"/>
      <c r="P362" s="11"/>
      <c r="Q362" s="11"/>
      <c r="R362" s="15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5">
      <c r="A363" s="10"/>
      <c r="B363" s="11"/>
      <c r="C363" s="11"/>
      <c r="D363" s="11"/>
      <c r="E363" s="11"/>
      <c r="F363" s="12"/>
      <c r="G363" s="12"/>
      <c r="H363" s="11"/>
      <c r="I363" s="11"/>
      <c r="J363" s="11"/>
      <c r="K363" s="11"/>
      <c r="L363" s="12"/>
      <c r="M363" s="11"/>
      <c r="N363" s="12"/>
      <c r="O363" s="14"/>
      <c r="P363" s="11"/>
      <c r="Q363" s="11"/>
      <c r="R363" s="15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5">
      <c r="A364" s="10"/>
      <c r="B364" s="11"/>
      <c r="C364" s="11"/>
      <c r="D364" s="11"/>
      <c r="E364" s="11"/>
      <c r="F364" s="12"/>
      <c r="G364" s="12"/>
      <c r="H364" s="11"/>
      <c r="I364" s="11"/>
      <c r="J364" s="11"/>
      <c r="K364" s="11"/>
      <c r="L364" s="12"/>
      <c r="M364" s="11"/>
      <c r="N364" s="12"/>
      <c r="O364" s="14"/>
      <c r="P364" s="11"/>
      <c r="Q364" s="11"/>
      <c r="R364" s="15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5">
      <c r="A365" s="10"/>
      <c r="B365" s="11"/>
      <c r="C365" s="11"/>
      <c r="D365" s="11"/>
      <c r="E365" s="11"/>
      <c r="F365" s="12"/>
      <c r="G365" s="12"/>
      <c r="H365" s="11"/>
      <c r="I365" s="11"/>
      <c r="J365" s="11"/>
      <c r="K365" s="11"/>
      <c r="L365" s="12"/>
      <c r="M365" s="11"/>
      <c r="N365" s="12"/>
      <c r="O365" s="14"/>
      <c r="P365" s="11"/>
      <c r="Q365" s="11"/>
      <c r="R365" s="15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5">
      <c r="A366" s="10"/>
      <c r="B366" s="11"/>
      <c r="C366" s="11"/>
      <c r="D366" s="11"/>
      <c r="E366" s="11"/>
      <c r="F366" s="12"/>
      <c r="G366" s="12"/>
      <c r="H366" s="11"/>
      <c r="I366" s="11"/>
      <c r="J366" s="11"/>
      <c r="K366" s="11"/>
      <c r="L366" s="12"/>
      <c r="M366" s="11"/>
      <c r="N366" s="12"/>
      <c r="O366" s="14"/>
      <c r="P366" s="11"/>
      <c r="Q366" s="11"/>
      <c r="R366" s="15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5">
      <c r="A367" s="10"/>
      <c r="B367" s="11"/>
      <c r="C367" s="11"/>
      <c r="D367" s="11"/>
      <c r="E367" s="11"/>
      <c r="F367" s="12"/>
      <c r="G367" s="12"/>
      <c r="H367" s="11"/>
      <c r="I367" s="11"/>
      <c r="J367" s="11"/>
      <c r="K367" s="11"/>
      <c r="L367" s="12"/>
      <c r="M367" s="11"/>
      <c r="N367" s="12"/>
      <c r="O367" s="14"/>
      <c r="P367" s="11"/>
      <c r="Q367" s="11"/>
      <c r="R367" s="15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5">
      <c r="A368" s="10"/>
      <c r="B368" s="11"/>
      <c r="C368" s="11"/>
      <c r="D368" s="11"/>
      <c r="E368" s="11"/>
      <c r="F368" s="12"/>
      <c r="G368" s="12"/>
      <c r="H368" s="11"/>
      <c r="I368" s="11"/>
      <c r="J368" s="11"/>
      <c r="K368" s="11"/>
      <c r="L368" s="12"/>
      <c r="M368" s="11"/>
      <c r="N368" s="12"/>
      <c r="O368" s="14"/>
      <c r="P368" s="11"/>
      <c r="Q368" s="11"/>
      <c r="R368" s="15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5">
      <c r="A369" s="10"/>
      <c r="B369" s="11"/>
      <c r="C369" s="11"/>
      <c r="D369" s="11"/>
      <c r="E369" s="11"/>
      <c r="F369" s="12"/>
      <c r="G369" s="12"/>
      <c r="H369" s="11"/>
      <c r="I369" s="11"/>
      <c r="J369" s="11"/>
      <c r="K369" s="11"/>
      <c r="L369" s="12"/>
      <c r="M369" s="11"/>
      <c r="N369" s="12"/>
      <c r="O369" s="14"/>
      <c r="P369" s="11"/>
      <c r="Q369" s="11"/>
      <c r="R369" s="15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5">
      <c r="A370" s="10"/>
      <c r="B370" s="11"/>
      <c r="C370" s="11"/>
      <c r="D370" s="11"/>
      <c r="E370" s="11"/>
      <c r="F370" s="12"/>
      <c r="G370" s="12"/>
      <c r="H370" s="11"/>
      <c r="I370" s="11"/>
      <c r="J370" s="11"/>
      <c r="K370" s="11"/>
      <c r="L370" s="12"/>
      <c r="M370" s="11"/>
      <c r="N370" s="12"/>
      <c r="O370" s="14"/>
      <c r="P370" s="11"/>
      <c r="Q370" s="11"/>
      <c r="R370" s="15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5">
      <c r="A371" s="10"/>
      <c r="B371" s="11"/>
      <c r="C371" s="11"/>
      <c r="D371" s="11"/>
      <c r="E371" s="11"/>
      <c r="F371" s="12"/>
      <c r="G371" s="12"/>
      <c r="H371" s="11"/>
      <c r="I371" s="11"/>
      <c r="J371" s="11"/>
      <c r="K371" s="11"/>
      <c r="L371" s="12"/>
      <c r="M371" s="11"/>
      <c r="N371" s="12"/>
      <c r="O371" s="14"/>
      <c r="P371" s="11"/>
      <c r="Q371" s="11"/>
      <c r="R371" s="15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5">
      <c r="A372" s="10"/>
      <c r="B372" s="11"/>
      <c r="C372" s="11"/>
      <c r="D372" s="11"/>
      <c r="E372" s="11"/>
      <c r="F372" s="12"/>
      <c r="G372" s="12"/>
      <c r="H372" s="11"/>
      <c r="I372" s="11"/>
      <c r="J372" s="11"/>
      <c r="K372" s="11"/>
      <c r="L372" s="12"/>
      <c r="M372" s="11"/>
      <c r="N372" s="12"/>
      <c r="O372" s="14"/>
      <c r="P372" s="11"/>
      <c r="Q372" s="11"/>
      <c r="R372" s="15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5">
      <c r="A373" s="10"/>
      <c r="B373" s="11"/>
      <c r="C373" s="11"/>
      <c r="D373" s="11"/>
      <c r="E373" s="11"/>
      <c r="F373" s="12"/>
      <c r="G373" s="12"/>
      <c r="H373" s="11"/>
      <c r="I373" s="11"/>
      <c r="J373" s="11"/>
      <c r="K373" s="11"/>
      <c r="L373" s="12"/>
      <c r="M373" s="11"/>
      <c r="N373" s="12"/>
      <c r="O373" s="14"/>
      <c r="P373" s="11"/>
      <c r="Q373" s="11"/>
      <c r="R373" s="15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5">
      <c r="A374" s="10"/>
      <c r="B374" s="11"/>
      <c r="C374" s="11"/>
      <c r="D374" s="11"/>
      <c r="E374" s="11"/>
      <c r="F374" s="12"/>
      <c r="G374" s="12"/>
      <c r="H374" s="11"/>
      <c r="I374" s="11"/>
      <c r="J374" s="11"/>
      <c r="K374" s="11"/>
      <c r="L374" s="12"/>
      <c r="M374" s="11"/>
      <c r="N374" s="12"/>
      <c r="O374" s="14"/>
      <c r="P374" s="11"/>
      <c r="Q374" s="11"/>
      <c r="R374" s="15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5">
      <c r="A375" s="10"/>
      <c r="B375" s="11"/>
      <c r="C375" s="11"/>
      <c r="D375" s="11"/>
      <c r="E375" s="11"/>
      <c r="F375" s="12"/>
      <c r="G375" s="12"/>
      <c r="H375" s="11"/>
      <c r="I375" s="11"/>
      <c r="J375" s="11"/>
      <c r="K375" s="11"/>
      <c r="L375" s="12"/>
      <c r="M375" s="11"/>
      <c r="N375" s="12"/>
      <c r="O375" s="14"/>
      <c r="P375" s="11"/>
      <c r="Q375" s="11"/>
      <c r="R375" s="15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5">
      <c r="A376" s="10"/>
      <c r="B376" s="11"/>
      <c r="C376" s="11"/>
      <c r="D376" s="11"/>
      <c r="E376" s="11"/>
      <c r="F376" s="12"/>
      <c r="G376" s="12"/>
      <c r="H376" s="11"/>
      <c r="I376" s="11"/>
      <c r="J376" s="11"/>
      <c r="K376" s="11"/>
      <c r="L376" s="12"/>
      <c r="M376" s="11"/>
      <c r="N376" s="12"/>
      <c r="O376" s="14"/>
      <c r="P376" s="11"/>
      <c r="Q376" s="11"/>
      <c r="R376" s="15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5">
      <c r="A377" s="10"/>
      <c r="B377" s="11"/>
      <c r="C377" s="11"/>
      <c r="D377" s="11"/>
      <c r="E377" s="11"/>
      <c r="F377" s="12"/>
      <c r="G377" s="12"/>
      <c r="H377" s="11"/>
      <c r="I377" s="11"/>
      <c r="J377" s="11"/>
      <c r="K377" s="11"/>
      <c r="L377" s="12"/>
      <c r="M377" s="11"/>
      <c r="N377" s="12"/>
      <c r="O377" s="14"/>
      <c r="P377" s="11"/>
      <c r="Q377" s="11"/>
      <c r="R377" s="15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5">
      <c r="A378" s="10"/>
      <c r="B378" s="11"/>
      <c r="C378" s="11"/>
      <c r="D378" s="11"/>
      <c r="E378" s="11"/>
      <c r="F378" s="12"/>
      <c r="G378" s="12"/>
      <c r="H378" s="11"/>
      <c r="I378" s="11"/>
      <c r="J378" s="11"/>
      <c r="K378" s="11"/>
      <c r="L378" s="12"/>
      <c r="M378" s="11"/>
      <c r="N378" s="12"/>
      <c r="O378" s="14"/>
      <c r="P378" s="11"/>
      <c r="Q378" s="11"/>
      <c r="R378" s="15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5">
      <c r="A379" s="10"/>
      <c r="B379" s="11"/>
      <c r="C379" s="11"/>
      <c r="D379" s="11"/>
      <c r="E379" s="11"/>
      <c r="F379" s="12"/>
      <c r="G379" s="12"/>
      <c r="H379" s="11"/>
      <c r="I379" s="11"/>
      <c r="J379" s="11"/>
      <c r="K379" s="11"/>
      <c r="L379" s="12"/>
      <c r="M379" s="11"/>
      <c r="N379" s="12"/>
      <c r="O379" s="14"/>
      <c r="P379" s="11"/>
      <c r="Q379" s="11"/>
      <c r="R379" s="15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5">
      <c r="A380" s="10"/>
      <c r="B380" s="11"/>
      <c r="C380" s="11"/>
      <c r="D380" s="11"/>
      <c r="E380" s="11"/>
      <c r="F380" s="12"/>
      <c r="G380" s="12"/>
      <c r="H380" s="11"/>
      <c r="I380" s="11"/>
      <c r="J380" s="11"/>
      <c r="K380" s="11"/>
      <c r="L380" s="12"/>
      <c r="M380" s="11"/>
      <c r="N380" s="12"/>
      <c r="O380" s="14"/>
      <c r="P380" s="11"/>
      <c r="Q380" s="11"/>
      <c r="R380" s="15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5">
      <c r="A381" s="10"/>
      <c r="B381" s="11"/>
      <c r="C381" s="11"/>
      <c r="D381" s="11"/>
      <c r="E381" s="11"/>
      <c r="F381" s="12"/>
      <c r="G381" s="12"/>
      <c r="H381" s="11"/>
      <c r="I381" s="11"/>
      <c r="J381" s="11"/>
      <c r="K381" s="11"/>
      <c r="L381" s="12"/>
      <c r="M381" s="11"/>
      <c r="N381" s="12"/>
      <c r="O381" s="14"/>
      <c r="P381" s="11"/>
      <c r="Q381" s="11"/>
      <c r="R381" s="15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5">
      <c r="A382" s="10"/>
      <c r="B382" s="11"/>
      <c r="C382" s="11"/>
      <c r="D382" s="11"/>
      <c r="E382" s="11"/>
      <c r="F382" s="12"/>
      <c r="G382" s="12"/>
      <c r="H382" s="11"/>
      <c r="I382" s="11"/>
      <c r="J382" s="11"/>
      <c r="K382" s="11"/>
      <c r="L382" s="12"/>
      <c r="M382" s="11"/>
      <c r="N382" s="12"/>
      <c r="O382" s="14"/>
      <c r="P382" s="11"/>
      <c r="Q382" s="11"/>
      <c r="R382" s="15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5">
      <c r="A383" s="10"/>
      <c r="B383" s="11"/>
      <c r="C383" s="11"/>
      <c r="D383" s="11"/>
      <c r="E383" s="11"/>
      <c r="F383" s="12"/>
      <c r="G383" s="12"/>
      <c r="H383" s="11"/>
      <c r="I383" s="11"/>
      <c r="J383" s="11"/>
      <c r="K383" s="11"/>
      <c r="L383" s="12"/>
      <c r="M383" s="11"/>
      <c r="N383" s="12"/>
      <c r="O383" s="14"/>
      <c r="P383" s="11"/>
      <c r="Q383" s="11"/>
      <c r="R383" s="15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5">
      <c r="A384" s="10"/>
      <c r="B384" s="11"/>
      <c r="C384" s="11"/>
      <c r="D384" s="11"/>
      <c r="E384" s="11"/>
      <c r="F384" s="12"/>
      <c r="G384" s="12"/>
      <c r="H384" s="11"/>
      <c r="I384" s="11"/>
      <c r="J384" s="11"/>
      <c r="K384" s="11"/>
      <c r="L384" s="12"/>
      <c r="M384" s="11"/>
      <c r="N384" s="12"/>
      <c r="O384" s="14"/>
      <c r="P384" s="11"/>
      <c r="Q384" s="11"/>
      <c r="R384" s="15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5">
      <c r="A385" s="10"/>
      <c r="B385" s="11"/>
      <c r="C385" s="11"/>
      <c r="D385" s="11"/>
      <c r="E385" s="11"/>
      <c r="F385" s="12"/>
      <c r="G385" s="12"/>
      <c r="H385" s="11"/>
      <c r="I385" s="11"/>
      <c r="J385" s="11"/>
      <c r="K385" s="11"/>
      <c r="L385" s="12"/>
      <c r="M385" s="11"/>
      <c r="N385" s="12"/>
      <c r="O385" s="14"/>
      <c r="P385" s="11"/>
      <c r="Q385" s="11"/>
      <c r="R385" s="15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5">
      <c r="A386" s="10"/>
      <c r="B386" s="11"/>
      <c r="C386" s="11"/>
      <c r="D386" s="11"/>
      <c r="E386" s="11"/>
      <c r="F386" s="12"/>
      <c r="G386" s="12"/>
      <c r="H386" s="11"/>
      <c r="I386" s="11"/>
      <c r="J386" s="11"/>
      <c r="K386" s="11"/>
      <c r="L386" s="12"/>
      <c r="M386" s="11"/>
      <c r="N386" s="12"/>
      <c r="O386" s="14"/>
      <c r="P386" s="11"/>
      <c r="Q386" s="11"/>
      <c r="R386" s="15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5">
      <c r="A387" s="10"/>
      <c r="B387" s="11"/>
      <c r="C387" s="11"/>
      <c r="D387" s="11"/>
      <c r="E387" s="11"/>
      <c r="F387" s="12"/>
      <c r="G387" s="12"/>
      <c r="H387" s="11"/>
      <c r="I387" s="11"/>
      <c r="J387" s="11"/>
      <c r="K387" s="11"/>
      <c r="L387" s="12"/>
      <c r="M387" s="11"/>
      <c r="N387" s="12"/>
      <c r="O387" s="14"/>
      <c r="P387" s="11"/>
      <c r="Q387" s="11"/>
      <c r="R387" s="15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5">
      <c r="A388" s="10"/>
      <c r="B388" s="11"/>
      <c r="C388" s="11"/>
      <c r="D388" s="11"/>
      <c r="E388" s="11"/>
      <c r="F388" s="12"/>
      <c r="G388" s="12"/>
      <c r="H388" s="11"/>
      <c r="I388" s="11"/>
      <c r="J388" s="11"/>
      <c r="K388" s="11"/>
      <c r="L388" s="12"/>
      <c r="M388" s="11"/>
      <c r="N388" s="12"/>
      <c r="O388" s="14"/>
      <c r="P388" s="11"/>
      <c r="Q388" s="11"/>
      <c r="R388" s="15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5">
      <c r="A389" s="10"/>
      <c r="B389" s="11"/>
      <c r="C389" s="11"/>
      <c r="D389" s="11"/>
      <c r="E389" s="11"/>
      <c r="F389" s="12"/>
      <c r="G389" s="12"/>
      <c r="H389" s="11"/>
      <c r="I389" s="11"/>
      <c r="J389" s="11"/>
      <c r="K389" s="11"/>
      <c r="L389" s="12"/>
      <c r="M389" s="11"/>
      <c r="N389" s="12"/>
      <c r="O389" s="14"/>
      <c r="P389" s="11"/>
      <c r="Q389" s="11"/>
      <c r="R389" s="15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5">
      <c r="A390" s="10"/>
      <c r="B390" s="11"/>
      <c r="C390" s="11"/>
      <c r="D390" s="11"/>
      <c r="E390" s="11"/>
      <c r="F390" s="12"/>
      <c r="G390" s="12"/>
      <c r="H390" s="11"/>
      <c r="I390" s="11"/>
      <c r="J390" s="11"/>
      <c r="K390" s="11"/>
      <c r="L390" s="12"/>
      <c r="M390" s="11"/>
      <c r="N390" s="12"/>
      <c r="O390" s="14"/>
      <c r="P390" s="11"/>
      <c r="Q390" s="11"/>
      <c r="R390" s="15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5">
      <c r="A391" s="10"/>
      <c r="B391" s="11"/>
      <c r="C391" s="11"/>
      <c r="D391" s="11"/>
      <c r="E391" s="11"/>
      <c r="F391" s="12"/>
      <c r="G391" s="12"/>
      <c r="H391" s="11"/>
      <c r="I391" s="11"/>
      <c r="J391" s="11"/>
      <c r="K391" s="11"/>
      <c r="L391" s="12"/>
      <c r="M391" s="11"/>
      <c r="N391" s="12"/>
      <c r="O391" s="14"/>
      <c r="P391" s="11"/>
      <c r="Q391" s="11"/>
      <c r="R391" s="15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5">
      <c r="A392" s="10"/>
      <c r="B392" s="11"/>
      <c r="C392" s="11"/>
      <c r="D392" s="11"/>
      <c r="E392" s="11"/>
      <c r="F392" s="12"/>
      <c r="G392" s="12"/>
      <c r="H392" s="11"/>
      <c r="I392" s="11"/>
      <c r="J392" s="11"/>
      <c r="K392" s="11"/>
      <c r="L392" s="12"/>
      <c r="M392" s="11"/>
      <c r="N392" s="12"/>
      <c r="O392" s="14"/>
      <c r="P392" s="11"/>
      <c r="Q392" s="11"/>
      <c r="R392" s="15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5">
      <c r="A393" s="10"/>
      <c r="B393" s="11"/>
      <c r="C393" s="11"/>
      <c r="D393" s="11"/>
      <c r="E393" s="11"/>
      <c r="F393" s="12"/>
      <c r="G393" s="12"/>
      <c r="H393" s="11"/>
      <c r="I393" s="11"/>
      <c r="J393" s="11"/>
      <c r="K393" s="11"/>
      <c r="L393" s="12"/>
      <c r="M393" s="11"/>
      <c r="N393" s="12"/>
      <c r="O393" s="14"/>
      <c r="P393" s="11"/>
      <c r="Q393" s="11"/>
      <c r="R393" s="15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5">
      <c r="A394" s="10"/>
      <c r="B394" s="11"/>
      <c r="C394" s="11"/>
      <c r="D394" s="11"/>
      <c r="E394" s="11"/>
      <c r="F394" s="12"/>
      <c r="G394" s="12"/>
      <c r="H394" s="11"/>
      <c r="I394" s="11"/>
      <c r="J394" s="11"/>
      <c r="K394" s="11"/>
      <c r="L394" s="12"/>
      <c r="M394" s="11"/>
      <c r="N394" s="12"/>
      <c r="O394" s="14"/>
      <c r="P394" s="11"/>
      <c r="Q394" s="11"/>
      <c r="R394" s="15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5">
      <c r="A395" s="10"/>
      <c r="B395" s="11"/>
      <c r="C395" s="11"/>
      <c r="D395" s="11"/>
      <c r="E395" s="11"/>
      <c r="F395" s="12"/>
      <c r="G395" s="12"/>
      <c r="H395" s="11"/>
      <c r="I395" s="11"/>
      <c r="J395" s="11"/>
      <c r="K395" s="11"/>
      <c r="L395" s="12"/>
      <c r="M395" s="11"/>
      <c r="N395" s="12"/>
      <c r="O395" s="14"/>
      <c r="P395" s="11"/>
      <c r="Q395" s="11"/>
      <c r="R395" s="15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5">
      <c r="A396" s="10"/>
      <c r="B396" s="11"/>
      <c r="C396" s="11"/>
      <c r="D396" s="11"/>
      <c r="E396" s="11"/>
      <c r="F396" s="12"/>
      <c r="G396" s="12"/>
      <c r="H396" s="11"/>
      <c r="I396" s="11"/>
      <c r="J396" s="11"/>
      <c r="K396" s="11"/>
      <c r="L396" s="12"/>
      <c r="M396" s="11"/>
      <c r="N396" s="12"/>
      <c r="O396" s="14"/>
      <c r="P396" s="11"/>
      <c r="Q396" s="11"/>
      <c r="R396" s="15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5">
      <c r="A397" s="10"/>
      <c r="B397" s="11"/>
      <c r="C397" s="11"/>
      <c r="D397" s="11"/>
      <c r="E397" s="11"/>
      <c r="F397" s="12"/>
      <c r="G397" s="12"/>
      <c r="H397" s="11"/>
      <c r="I397" s="11"/>
      <c r="J397" s="11"/>
      <c r="K397" s="11"/>
      <c r="L397" s="12"/>
      <c r="M397" s="11"/>
      <c r="N397" s="12"/>
      <c r="O397" s="14"/>
      <c r="P397" s="11"/>
      <c r="Q397" s="11"/>
      <c r="R397" s="15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5">
      <c r="A398" s="10"/>
      <c r="B398" s="11"/>
      <c r="C398" s="11"/>
      <c r="D398" s="11"/>
      <c r="E398" s="11"/>
      <c r="F398" s="12"/>
      <c r="G398" s="12"/>
      <c r="H398" s="11"/>
      <c r="I398" s="11"/>
      <c r="J398" s="11"/>
      <c r="K398" s="11"/>
      <c r="L398" s="12"/>
      <c r="M398" s="11"/>
      <c r="N398" s="12"/>
      <c r="O398" s="14"/>
      <c r="P398" s="11"/>
      <c r="Q398" s="11"/>
      <c r="R398" s="15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5">
      <c r="A399" s="10"/>
      <c r="B399" s="11"/>
      <c r="C399" s="11"/>
      <c r="D399" s="11"/>
      <c r="E399" s="11"/>
      <c r="F399" s="12"/>
      <c r="G399" s="12"/>
      <c r="H399" s="11"/>
      <c r="I399" s="11"/>
      <c r="J399" s="11"/>
      <c r="K399" s="11"/>
      <c r="L399" s="12"/>
      <c r="M399" s="11"/>
      <c r="N399" s="12"/>
      <c r="O399" s="14"/>
      <c r="P399" s="11"/>
      <c r="Q399" s="11"/>
      <c r="R399" s="15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5">
      <c r="A400" s="10"/>
      <c r="B400" s="11"/>
      <c r="C400" s="11"/>
      <c r="D400" s="11"/>
      <c r="E400" s="11"/>
      <c r="F400" s="12"/>
      <c r="G400" s="12"/>
      <c r="H400" s="11"/>
      <c r="I400" s="11"/>
      <c r="J400" s="11"/>
      <c r="K400" s="11"/>
      <c r="L400" s="12"/>
      <c r="M400" s="11"/>
      <c r="N400" s="12"/>
      <c r="O400" s="14"/>
      <c r="P400" s="11"/>
      <c r="Q400" s="11"/>
      <c r="R400" s="15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5">
      <c r="A401" s="10"/>
      <c r="B401" s="11"/>
      <c r="C401" s="11"/>
      <c r="D401" s="11"/>
      <c r="E401" s="11"/>
      <c r="F401" s="12"/>
      <c r="G401" s="12"/>
      <c r="H401" s="11"/>
      <c r="I401" s="11"/>
      <c r="J401" s="11"/>
      <c r="K401" s="11"/>
      <c r="L401" s="12"/>
      <c r="M401" s="11"/>
      <c r="N401" s="12"/>
      <c r="O401" s="14"/>
      <c r="P401" s="11"/>
      <c r="Q401" s="11"/>
      <c r="R401" s="15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5">
      <c r="A402" s="10"/>
      <c r="B402" s="11"/>
      <c r="C402" s="11"/>
      <c r="D402" s="11"/>
      <c r="E402" s="11"/>
      <c r="F402" s="12"/>
      <c r="G402" s="12"/>
      <c r="H402" s="11"/>
      <c r="I402" s="11"/>
      <c r="J402" s="11"/>
      <c r="K402" s="11"/>
      <c r="L402" s="12"/>
      <c r="M402" s="11"/>
      <c r="N402" s="12"/>
      <c r="O402" s="14"/>
      <c r="P402" s="11"/>
      <c r="Q402" s="11"/>
      <c r="R402" s="15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5">
      <c r="A403" s="10"/>
      <c r="B403" s="11"/>
      <c r="C403" s="11"/>
      <c r="D403" s="11"/>
      <c r="E403" s="11"/>
      <c r="F403" s="12"/>
      <c r="G403" s="12"/>
      <c r="H403" s="11"/>
      <c r="I403" s="11"/>
      <c r="J403" s="11"/>
      <c r="K403" s="11"/>
      <c r="L403" s="12"/>
      <c r="M403" s="11"/>
      <c r="N403" s="12"/>
      <c r="O403" s="14"/>
      <c r="P403" s="11"/>
      <c r="Q403" s="11"/>
      <c r="R403" s="15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5">
      <c r="A404" s="10"/>
      <c r="B404" s="11"/>
      <c r="C404" s="11"/>
      <c r="D404" s="11"/>
      <c r="E404" s="11"/>
      <c r="F404" s="12"/>
      <c r="G404" s="12"/>
      <c r="H404" s="11"/>
      <c r="I404" s="11"/>
      <c r="J404" s="11"/>
      <c r="K404" s="11"/>
      <c r="L404" s="12"/>
      <c r="M404" s="11"/>
      <c r="N404" s="12"/>
      <c r="O404" s="14"/>
      <c r="P404" s="11"/>
      <c r="Q404" s="11"/>
      <c r="R404" s="15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5">
      <c r="A405" s="10"/>
      <c r="B405" s="11"/>
      <c r="C405" s="11"/>
      <c r="D405" s="11"/>
      <c r="E405" s="11"/>
      <c r="F405" s="12"/>
      <c r="G405" s="12"/>
      <c r="H405" s="11"/>
      <c r="I405" s="11"/>
      <c r="J405" s="11"/>
      <c r="K405" s="11"/>
      <c r="L405" s="12"/>
      <c r="M405" s="11"/>
      <c r="N405" s="12"/>
      <c r="O405" s="14"/>
      <c r="P405" s="11"/>
      <c r="Q405" s="11"/>
      <c r="R405" s="15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5">
      <c r="A406" s="10"/>
      <c r="B406" s="11"/>
      <c r="C406" s="11"/>
      <c r="D406" s="11"/>
      <c r="E406" s="11"/>
      <c r="F406" s="12"/>
      <c r="G406" s="12"/>
      <c r="H406" s="11"/>
      <c r="I406" s="11"/>
      <c r="J406" s="11"/>
      <c r="K406" s="11"/>
      <c r="L406" s="12"/>
      <c r="M406" s="11"/>
      <c r="N406" s="12"/>
      <c r="O406" s="14"/>
      <c r="P406" s="11"/>
      <c r="Q406" s="11"/>
      <c r="R406" s="15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5">
      <c r="A407" s="10"/>
      <c r="B407" s="11"/>
      <c r="C407" s="11"/>
      <c r="D407" s="11"/>
      <c r="E407" s="11"/>
      <c r="F407" s="12"/>
      <c r="G407" s="12"/>
      <c r="H407" s="11"/>
      <c r="I407" s="11"/>
      <c r="J407" s="11"/>
      <c r="K407" s="11"/>
      <c r="L407" s="12"/>
      <c r="M407" s="11"/>
      <c r="N407" s="12"/>
      <c r="O407" s="14"/>
      <c r="P407" s="11"/>
      <c r="Q407" s="11"/>
      <c r="R407" s="15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5">
      <c r="A408" s="10"/>
      <c r="B408" s="11"/>
      <c r="C408" s="11"/>
      <c r="D408" s="11"/>
      <c r="E408" s="11"/>
      <c r="F408" s="12"/>
      <c r="G408" s="12"/>
      <c r="H408" s="11"/>
      <c r="I408" s="11"/>
      <c r="J408" s="11"/>
      <c r="K408" s="11"/>
      <c r="L408" s="12"/>
      <c r="M408" s="11"/>
      <c r="N408" s="12"/>
      <c r="O408" s="14"/>
      <c r="P408" s="11"/>
      <c r="Q408" s="11"/>
      <c r="R408" s="15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5">
      <c r="A409" s="10"/>
      <c r="B409" s="11"/>
      <c r="C409" s="11"/>
      <c r="D409" s="11"/>
      <c r="E409" s="11"/>
      <c r="F409" s="12"/>
      <c r="G409" s="12"/>
      <c r="H409" s="11"/>
      <c r="I409" s="11"/>
      <c r="J409" s="11"/>
      <c r="K409" s="11"/>
      <c r="L409" s="12"/>
      <c r="M409" s="11"/>
      <c r="N409" s="12"/>
      <c r="O409" s="14"/>
      <c r="P409" s="11"/>
      <c r="Q409" s="11"/>
      <c r="R409" s="15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5">
      <c r="A410" s="10"/>
      <c r="B410" s="11"/>
      <c r="C410" s="11"/>
      <c r="D410" s="11"/>
      <c r="E410" s="11"/>
      <c r="F410" s="12"/>
      <c r="G410" s="12"/>
      <c r="H410" s="11"/>
      <c r="I410" s="11"/>
      <c r="J410" s="11"/>
      <c r="K410" s="11"/>
      <c r="L410" s="12"/>
      <c r="M410" s="11"/>
      <c r="N410" s="12"/>
      <c r="O410" s="14"/>
      <c r="P410" s="11"/>
      <c r="Q410" s="11"/>
      <c r="R410" s="15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5">
      <c r="A411" s="10"/>
      <c r="B411" s="11"/>
      <c r="C411" s="11"/>
      <c r="D411" s="11"/>
      <c r="E411" s="11"/>
      <c r="F411" s="12"/>
      <c r="G411" s="12"/>
      <c r="H411" s="11"/>
      <c r="I411" s="11"/>
      <c r="J411" s="11"/>
      <c r="K411" s="11"/>
      <c r="L411" s="12"/>
      <c r="M411" s="11"/>
      <c r="N411" s="12"/>
      <c r="O411" s="14"/>
      <c r="P411" s="11"/>
      <c r="Q411" s="11"/>
      <c r="R411" s="15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5">
      <c r="A412" s="10"/>
      <c r="B412" s="11"/>
      <c r="C412" s="11"/>
      <c r="D412" s="11"/>
      <c r="E412" s="11"/>
      <c r="F412" s="12"/>
      <c r="G412" s="12"/>
      <c r="H412" s="11"/>
      <c r="I412" s="11"/>
      <c r="J412" s="11"/>
      <c r="K412" s="11"/>
      <c r="L412" s="12"/>
      <c r="M412" s="11"/>
      <c r="N412" s="12"/>
      <c r="O412" s="14"/>
      <c r="P412" s="11"/>
      <c r="Q412" s="11"/>
      <c r="R412" s="15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5">
      <c r="A413" s="10"/>
      <c r="B413" s="11"/>
      <c r="C413" s="11"/>
      <c r="D413" s="11"/>
      <c r="E413" s="11"/>
      <c r="F413" s="12"/>
      <c r="G413" s="12"/>
      <c r="H413" s="11"/>
      <c r="I413" s="11"/>
      <c r="J413" s="11"/>
      <c r="K413" s="11"/>
      <c r="L413" s="12"/>
      <c r="M413" s="11"/>
      <c r="N413" s="12"/>
      <c r="O413" s="14"/>
      <c r="P413" s="11"/>
      <c r="Q413" s="11"/>
      <c r="R413" s="15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5">
      <c r="A414" s="10"/>
      <c r="B414" s="11"/>
      <c r="C414" s="11"/>
      <c r="D414" s="11"/>
      <c r="E414" s="11"/>
      <c r="F414" s="12"/>
      <c r="G414" s="12"/>
      <c r="H414" s="11"/>
      <c r="I414" s="11"/>
      <c r="J414" s="11"/>
      <c r="K414" s="11"/>
      <c r="L414" s="12"/>
      <c r="M414" s="11"/>
      <c r="N414" s="12"/>
      <c r="O414" s="14"/>
      <c r="P414" s="11"/>
      <c r="Q414" s="11"/>
      <c r="R414" s="15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5">
      <c r="A415" s="10"/>
      <c r="B415" s="11"/>
      <c r="C415" s="11"/>
      <c r="D415" s="11"/>
      <c r="E415" s="11"/>
      <c r="F415" s="12"/>
      <c r="G415" s="12"/>
      <c r="H415" s="11"/>
      <c r="I415" s="11"/>
      <c r="J415" s="11"/>
      <c r="K415" s="11"/>
      <c r="L415" s="12"/>
      <c r="M415" s="11"/>
      <c r="N415" s="12"/>
      <c r="O415" s="14"/>
      <c r="P415" s="11"/>
      <c r="Q415" s="11"/>
      <c r="R415" s="15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5">
      <c r="A416" s="10"/>
      <c r="B416" s="11"/>
      <c r="C416" s="11"/>
      <c r="D416" s="11"/>
      <c r="E416" s="11"/>
      <c r="F416" s="12"/>
      <c r="G416" s="12"/>
      <c r="H416" s="11"/>
      <c r="I416" s="11"/>
      <c r="J416" s="11"/>
      <c r="K416" s="11"/>
      <c r="L416" s="12"/>
      <c r="M416" s="11"/>
      <c r="N416" s="12"/>
      <c r="O416" s="14"/>
      <c r="P416" s="11"/>
      <c r="Q416" s="11"/>
      <c r="R416" s="15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5">
      <c r="A417" s="10"/>
      <c r="B417" s="11"/>
      <c r="C417" s="11"/>
      <c r="D417" s="11"/>
      <c r="E417" s="11"/>
      <c r="F417" s="12"/>
      <c r="G417" s="12"/>
      <c r="H417" s="11"/>
      <c r="I417" s="11"/>
      <c r="J417" s="11"/>
      <c r="K417" s="11"/>
      <c r="L417" s="12"/>
      <c r="M417" s="11"/>
      <c r="N417" s="12"/>
      <c r="O417" s="14"/>
      <c r="P417" s="11"/>
      <c r="Q417" s="11"/>
      <c r="R417" s="15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5">
      <c r="A418" s="10"/>
      <c r="B418" s="11"/>
      <c r="C418" s="11"/>
      <c r="D418" s="11"/>
      <c r="E418" s="11"/>
      <c r="F418" s="12"/>
      <c r="G418" s="12"/>
      <c r="H418" s="11"/>
      <c r="I418" s="11"/>
      <c r="J418" s="11"/>
      <c r="K418" s="11"/>
      <c r="L418" s="12"/>
      <c r="M418" s="11"/>
      <c r="N418" s="12"/>
      <c r="O418" s="14"/>
      <c r="P418" s="11"/>
      <c r="Q418" s="11"/>
      <c r="R418" s="15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5">
      <c r="A419" s="10"/>
      <c r="B419" s="11"/>
      <c r="C419" s="11"/>
      <c r="D419" s="11"/>
      <c r="E419" s="11"/>
      <c r="F419" s="12"/>
      <c r="G419" s="12"/>
      <c r="H419" s="11"/>
      <c r="I419" s="11"/>
      <c r="J419" s="11"/>
      <c r="K419" s="11"/>
      <c r="L419" s="12"/>
      <c r="M419" s="11"/>
      <c r="N419" s="12"/>
      <c r="O419" s="14"/>
      <c r="P419" s="11"/>
      <c r="Q419" s="11"/>
      <c r="R419" s="15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5">
      <c r="A420" s="10"/>
      <c r="B420" s="11"/>
      <c r="C420" s="11"/>
      <c r="D420" s="11"/>
      <c r="E420" s="11"/>
      <c r="F420" s="12"/>
      <c r="G420" s="12"/>
      <c r="H420" s="11"/>
      <c r="I420" s="11"/>
      <c r="J420" s="11"/>
      <c r="K420" s="11"/>
      <c r="L420" s="12"/>
      <c r="M420" s="11"/>
      <c r="N420" s="12"/>
      <c r="O420" s="14"/>
      <c r="P420" s="11"/>
      <c r="Q420" s="11"/>
      <c r="R420" s="15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5">
      <c r="A421" s="10"/>
      <c r="B421" s="11"/>
      <c r="C421" s="11"/>
      <c r="D421" s="11"/>
      <c r="E421" s="11"/>
      <c r="F421" s="12"/>
      <c r="G421" s="12"/>
      <c r="H421" s="11"/>
      <c r="I421" s="11"/>
      <c r="J421" s="11"/>
      <c r="K421" s="11"/>
      <c r="L421" s="12"/>
      <c r="M421" s="11"/>
      <c r="N421" s="12"/>
      <c r="O421" s="14"/>
      <c r="P421" s="11"/>
      <c r="Q421" s="11"/>
      <c r="R421" s="15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5">
      <c r="A422" s="10"/>
      <c r="B422" s="11"/>
      <c r="C422" s="11"/>
      <c r="D422" s="11"/>
      <c r="E422" s="11"/>
      <c r="F422" s="12"/>
      <c r="G422" s="12"/>
      <c r="H422" s="11"/>
      <c r="I422" s="11"/>
      <c r="J422" s="11"/>
      <c r="K422" s="11"/>
      <c r="L422" s="12"/>
      <c r="M422" s="11"/>
      <c r="N422" s="12"/>
      <c r="O422" s="14"/>
      <c r="P422" s="11"/>
      <c r="Q422" s="11"/>
      <c r="R422" s="15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5">
      <c r="A423" s="10"/>
      <c r="B423" s="11"/>
      <c r="C423" s="11"/>
      <c r="D423" s="11"/>
      <c r="E423" s="11"/>
      <c r="F423" s="12"/>
      <c r="G423" s="12"/>
      <c r="H423" s="11"/>
      <c r="I423" s="11"/>
      <c r="J423" s="11"/>
      <c r="K423" s="11"/>
      <c r="L423" s="12"/>
      <c r="M423" s="11"/>
      <c r="N423" s="12"/>
      <c r="O423" s="14"/>
      <c r="P423" s="11"/>
      <c r="Q423" s="11"/>
      <c r="R423" s="15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5">
      <c r="A424" s="10"/>
      <c r="B424" s="11"/>
      <c r="C424" s="11"/>
      <c r="D424" s="11"/>
      <c r="E424" s="11"/>
      <c r="F424" s="12"/>
      <c r="G424" s="12"/>
      <c r="H424" s="11"/>
      <c r="I424" s="11"/>
      <c r="J424" s="11"/>
      <c r="K424" s="11"/>
      <c r="L424" s="12"/>
      <c r="M424" s="11"/>
      <c r="N424" s="12"/>
      <c r="O424" s="14"/>
      <c r="P424" s="11"/>
      <c r="Q424" s="11"/>
      <c r="R424" s="15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5">
      <c r="A425" s="10"/>
      <c r="B425" s="11"/>
      <c r="C425" s="11"/>
      <c r="D425" s="11"/>
      <c r="E425" s="11"/>
      <c r="F425" s="12"/>
      <c r="G425" s="12"/>
      <c r="H425" s="11"/>
      <c r="I425" s="11"/>
      <c r="J425" s="11"/>
      <c r="K425" s="11"/>
      <c r="L425" s="12"/>
      <c r="M425" s="11"/>
      <c r="N425" s="12"/>
      <c r="O425" s="14"/>
      <c r="P425" s="11"/>
      <c r="Q425" s="11"/>
      <c r="R425" s="15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5">
      <c r="A426" s="10"/>
      <c r="B426" s="11"/>
      <c r="C426" s="11"/>
      <c r="D426" s="11"/>
      <c r="E426" s="11"/>
      <c r="F426" s="12"/>
      <c r="G426" s="12"/>
      <c r="H426" s="11"/>
      <c r="I426" s="11"/>
      <c r="J426" s="11"/>
      <c r="K426" s="11"/>
      <c r="L426" s="12"/>
      <c r="M426" s="11"/>
      <c r="N426" s="12"/>
      <c r="O426" s="14"/>
      <c r="P426" s="11"/>
      <c r="Q426" s="11"/>
      <c r="R426" s="15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5">
      <c r="A427" s="10"/>
      <c r="B427" s="11"/>
      <c r="C427" s="11"/>
      <c r="D427" s="11"/>
      <c r="E427" s="11"/>
      <c r="F427" s="12"/>
      <c r="G427" s="12"/>
      <c r="H427" s="11"/>
      <c r="I427" s="11"/>
      <c r="J427" s="11"/>
      <c r="K427" s="11"/>
      <c r="L427" s="12"/>
      <c r="M427" s="11"/>
      <c r="N427" s="12"/>
      <c r="O427" s="14"/>
      <c r="P427" s="11"/>
      <c r="Q427" s="11"/>
      <c r="R427" s="15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5">
      <c r="A428" s="10"/>
      <c r="B428" s="11"/>
      <c r="C428" s="11"/>
      <c r="D428" s="11"/>
      <c r="E428" s="11"/>
      <c r="F428" s="12"/>
      <c r="G428" s="12"/>
      <c r="H428" s="11"/>
      <c r="I428" s="11"/>
      <c r="J428" s="11"/>
      <c r="K428" s="11"/>
      <c r="L428" s="12"/>
      <c r="M428" s="11"/>
      <c r="N428" s="12"/>
      <c r="O428" s="14"/>
      <c r="P428" s="11"/>
      <c r="Q428" s="11"/>
      <c r="R428" s="15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5">
      <c r="A429" s="10"/>
      <c r="B429" s="11"/>
      <c r="C429" s="11"/>
      <c r="D429" s="11"/>
      <c r="E429" s="11"/>
      <c r="F429" s="12"/>
      <c r="G429" s="12"/>
      <c r="H429" s="11"/>
      <c r="I429" s="11"/>
      <c r="J429" s="11"/>
      <c r="K429" s="11"/>
      <c r="L429" s="12"/>
      <c r="M429" s="11"/>
      <c r="N429" s="12"/>
      <c r="O429" s="14"/>
      <c r="P429" s="11"/>
      <c r="Q429" s="11"/>
      <c r="R429" s="15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5">
      <c r="A430" s="10"/>
      <c r="B430" s="11"/>
      <c r="C430" s="11"/>
      <c r="D430" s="11"/>
      <c r="E430" s="11"/>
      <c r="F430" s="12"/>
      <c r="G430" s="12"/>
      <c r="H430" s="11"/>
      <c r="I430" s="11"/>
      <c r="J430" s="11"/>
      <c r="K430" s="11"/>
      <c r="L430" s="12"/>
      <c r="M430" s="11"/>
      <c r="N430" s="12"/>
      <c r="O430" s="14"/>
      <c r="P430" s="11"/>
      <c r="Q430" s="11"/>
      <c r="R430" s="15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5">
      <c r="A431" s="10"/>
      <c r="B431" s="11"/>
      <c r="C431" s="11"/>
      <c r="D431" s="11"/>
      <c r="E431" s="11"/>
      <c r="F431" s="12"/>
      <c r="G431" s="12"/>
      <c r="H431" s="11"/>
      <c r="I431" s="11"/>
      <c r="J431" s="11"/>
      <c r="K431" s="11"/>
      <c r="L431" s="12"/>
      <c r="M431" s="11"/>
      <c r="N431" s="12"/>
      <c r="O431" s="14"/>
      <c r="P431" s="11"/>
      <c r="Q431" s="11"/>
      <c r="R431" s="15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5">
      <c r="A432" s="10"/>
      <c r="B432" s="11"/>
      <c r="C432" s="11"/>
      <c r="D432" s="11"/>
      <c r="E432" s="11"/>
      <c r="F432" s="12"/>
      <c r="G432" s="12"/>
      <c r="H432" s="11"/>
      <c r="I432" s="11"/>
      <c r="J432" s="11"/>
      <c r="K432" s="11"/>
      <c r="L432" s="12"/>
      <c r="M432" s="11"/>
      <c r="N432" s="12"/>
      <c r="O432" s="14"/>
      <c r="P432" s="11"/>
      <c r="Q432" s="11"/>
      <c r="R432" s="15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5">
      <c r="A433" s="10"/>
      <c r="B433" s="11"/>
      <c r="C433" s="11"/>
      <c r="D433" s="11"/>
      <c r="E433" s="11"/>
      <c r="F433" s="12"/>
      <c r="G433" s="12"/>
      <c r="H433" s="11"/>
      <c r="I433" s="11"/>
      <c r="J433" s="11"/>
      <c r="K433" s="11"/>
      <c r="L433" s="12"/>
      <c r="M433" s="11"/>
      <c r="N433" s="12"/>
      <c r="O433" s="14"/>
      <c r="P433" s="11"/>
      <c r="Q433" s="11"/>
      <c r="R433" s="15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5">
      <c r="A434" s="10"/>
      <c r="B434" s="11"/>
      <c r="C434" s="11"/>
      <c r="D434" s="11"/>
      <c r="E434" s="11"/>
      <c r="F434" s="12"/>
      <c r="G434" s="12"/>
      <c r="H434" s="11"/>
      <c r="I434" s="11"/>
      <c r="J434" s="11"/>
      <c r="K434" s="11"/>
      <c r="L434" s="12"/>
      <c r="M434" s="11"/>
      <c r="N434" s="12"/>
      <c r="O434" s="14"/>
      <c r="P434" s="11"/>
      <c r="Q434" s="11"/>
      <c r="R434" s="15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5">
      <c r="A435" s="10"/>
      <c r="B435" s="11"/>
      <c r="C435" s="11"/>
      <c r="D435" s="11"/>
      <c r="E435" s="11"/>
      <c r="F435" s="12"/>
      <c r="G435" s="12"/>
      <c r="H435" s="11"/>
      <c r="I435" s="11"/>
      <c r="J435" s="11"/>
      <c r="K435" s="11"/>
      <c r="L435" s="12"/>
      <c r="M435" s="11"/>
      <c r="N435" s="12"/>
      <c r="O435" s="14"/>
      <c r="P435" s="11"/>
      <c r="Q435" s="11"/>
      <c r="R435" s="15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5">
      <c r="A436" s="10"/>
      <c r="B436" s="11"/>
      <c r="C436" s="11"/>
      <c r="D436" s="11"/>
      <c r="E436" s="11"/>
      <c r="F436" s="12"/>
      <c r="G436" s="12"/>
      <c r="H436" s="11"/>
      <c r="I436" s="11"/>
      <c r="J436" s="11"/>
      <c r="K436" s="11"/>
      <c r="L436" s="12"/>
      <c r="M436" s="11"/>
      <c r="N436" s="12"/>
      <c r="O436" s="14"/>
      <c r="P436" s="11"/>
      <c r="Q436" s="11"/>
      <c r="R436" s="15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5">
      <c r="A437" s="10"/>
      <c r="B437" s="11"/>
      <c r="C437" s="11"/>
      <c r="D437" s="11"/>
      <c r="E437" s="11"/>
      <c r="F437" s="12"/>
      <c r="G437" s="12"/>
      <c r="H437" s="11"/>
      <c r="I437" s="11"/>
      <c r="J437" s="11"/>
      <c r="K437" s="11"/>
      <c r="L437" s="12"/>
      <c r="M437" s="11"/>
      <c r="N437" s="12"/>
      <c r="O437" s="14"/>
      <c r="P437" s="11"/>
      <c r="Q437" s="11"/>
      <c r="R437" s="15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5">
      <c r="A438" s="10"/>
      <c r="B438" s="11"/>
      <c r="C438" s="11"/>
      <c r="D438" s="11"/>
      <c r="E438" s="11"/>
      <c r="F438" s="12"/>
      <c r="G438" s="12"/>
      <c r="H438" s="11"/>
      <c r="I438" s="11"/>
      <c r="J438" s="11"/>
      <c r="K438" s="11"/>
      <c r="L438" s="12"/>
      <c r="M438" s="11"/>
      <c r="N438" s="12"/>
      <c r="O438" s="14"/>
      <c r="P438" s="11"/>
      <c r="Q438" s="11"/>
      <c r="R438" s="15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5">
      <c r="A439" s="10"/>
      <c r="B439" s="11"/>
      <c r="C439" s="11"/>
      <c r="D439" s="11"/>
      <c r="E439" s="11"/>
      <c r="F439" s="12"/>
      <c r="G439" s="12"/>
      <c r="H439" s="11"/>
      <c r="I439" s="11"/>
      <c r="J439" s="11"/>
      <c r="K439" s="11"/>
      <c r="L439" s="12"/>
      <c r="M439" s="11"/>
      <c r="N439" s="12"/>
      <c r="O439" s="14"/>
      <c r="P439" s="11"/>
      <c r="Q439" s="11"/>
      <c r="R439" s="15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5">
      <c r="A440" s="10"/>
      <c r="B440" s="11"/>
      <c r="C440" s="11"/>
      <c r="D440" s="11"/>
      <c r="E440" s="11"/>
      <c r="F440" s="12"/>
      <c r="G440" s="12"/>
      <c r="H440" s="11"/>
      <c r="I440" s="11"/>
      <c r="J440" s="11"/>
      <c r="K440" s="11"/>
      <c r="L440" s="12"/>
      <c r="M440" s="11"/>
      <c r="N440" s="12"/>
      <c r="O440" s="14"/>
      <c r="P440" s="11"/>
      <c r="Q440" s="11"/>
      <c r="R440" s="15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5">
      <c r="A441" s="10"/>
      <c r="B441" s="11"/>
      <c r="C441" s="11"/>
      <c r="D441" s="11"/>
      <c r="E441" s="11"/>
      <c r="F441" s="12"/>
      <c r="G441" s="12"/>
      <c r="H441" s="11"/>
      <c r="I441" s="11"/>
      <c r="J441" s="11"/>
      <c r="K441" s="11"/>
      <c r="L441" s="12"/>
      <c r="M441" s="11"/>
      <c r="N441" s="12"/>
      <c r="O441" s="14"/>
      <c r="P441" s="11"/>
      <c r="Q441" s="11"/>
      <c r="R441" s="15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5">
      <c r="A442" s="10"/>
      <c r="B442" s="11"/>
      <c r="C442" s="11"/>
      <c r="D442" s="11"/>
      <c r="E442" s="11"/>
      <c r="F442" s="12"/>
      <c r="G442" s="12"/>
      <c r="H442" s="11"/>
      <c r="I442" s="11"/>
      <c r="J442" s="11"/>
      <c r="K442" s="11"/>
      <c r="L442" s="12"/>
      <c r="M442" s="11"/>
      <c r="N442" s="12"/>
      <c r="O442" s="14"/>
      <c r="P442" s="11"/>
      <c r="Q442" s="11"/>
      <c r="R442" s="15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5">
      <c r="A443" s="10"/>
      <c r="B443" s="11"/>
      <c r="C443" s="11"/>
      <c r="D443" s="11"/>
      <c r="E443" s="11"/>
      <c r="F443" s="12"/>
      <c r="G443" s="12"/>
      <c r="H443" s="11"/>
      <c r="I443" s="11"/>
      <c r="J443" s="11"/>
      <c r="K443" s="11"/>
      <c r="L443" s="12"/>
      <c r="M443" s="11"/>
      <c r="N443" s="12"/>
      <c r="O443" s="14"/>
      <c r="P443" s="11"/>
      <c r="Q443" s="11"/>
      <c r="R443" s="15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5">
      <c r="A444" s="10"/>
      <c r="B444" s="11"/>
      <c r="C444" s="11"/>
      <c r="D444" s="11"/>
      <c r="E444" s="11"/>
      <c r="F444" s="12"/>
      <c r="G444" s="12"/>
      <c r="H444" s="11"/>
      <c r="I444" s="11"/>
      <c r="J444" s="11"/>
      <c r="K444" s="11"/>
      <c r="L444" s="12"/>
      <c r="M444" s="11"/>
      <c r="N444" s="12"/>
      <c r="O444" s="14"/>
      <c r="P444" s="11"/>
      <c r="Q444" s="11"/>
      <c r="R444" s="15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5">
      <c r="A445" s="10"/>
      <c r="B445" s="11"/>
      <c r="C445" s="11"/>
      <c r="D445" s="11"/>
      <c r="E445" s="11"/>
      <c r="F445" s="12"/>
      <c r="G445" s="12"/>
      <c r="H445" s="11"/>
      <c r="I445" s="11"/>
      <c r="J445" s="11"/>
      <c r="K445" s="11"/>
      <c r="L445" s="12"/>
      <c r="M445" s="11"/>
      <c r="N445" s="12"/>
      <c r="O445" s="14"/>
      <c r="P445" s="11"/>
      <c r="Q445" s="11"/>
      <c r="R445" s="15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5">
      <c r="A446" s="10"/>
      <c r="B446" s="11"/>
      <c r="C446" s="11"/>
      <c r="D446" s="11"/>
      <c r="E446" s="11"/>
      <c r="F446" s="12"/>
      <c r="G446" s="12"/>
      <c r="H446" s="11"/>
      <c r="I446" s="11"/>
      <c r="J446" s="11"/>
      <c r="K446" s="11"/>
      <c r="L446" s="12"/>
      <c r="M446" s="11"/>
      <c r="N446" s="12"/>
      <c r="O446" s="14"/>
      <c r="P446" s="11"/>
      <c r="Q446" s="11"/>
      <c r="R446" s="15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5">
      <c r="A447" s="10"/>
      <c r="B447" s="11"/>
      <c r="C447" s="11"/>
      <c r="D447" s="11"/>
      <c r="E447" s="11"/>
      <c r="F447" s="12"/>
      <c r="G447" s="12"/>
      <c r="H447" s="11"/>
      <c r="I447" s="11"/>
      <c r="J447" s="11"/>
      <c r="K447" s="11"/>
      <c r="L447" s="12"/>
      <c r="M447" s="11"/>
      <c r="N447" s="12"/>
      <c r="O447" s="14"/>
      <c r="P447" s="11"/>
      <c r="Q447" s="11"/>
      <c r="R447" s="15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5">
      <c r="A448" s="10"/>
      <c r="B448" s="11"/>
      <c r="C448" s="11"/>
      <c r="D448" s="11"/>
      <c r="E448" s="11"/>
      <c r="F448" s="12"/>
      <c r="G448" s="12"/>
      <c r="H448" s="11"/>
      <c r="I448" s="11"/>
      <c r="J448" s="11"/>
      <c r="K448" s="11"/>
      <c r="L448" s="12"/>
      <c r="M448" s="11"/>
      <c r="N448" s="12"/>
      <c r="O448" s="14"/>
      <c r="P448" s="11"/>
      <c r="Q448" s="11"/>
      <c r="R448" s="15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5">
      <c r="A449" s="10"/>
      <c r="B449" s="11"/>
      <c r="C449" s="11"/>
      <c r="D449" s="11"/>
      <c r="E449" s="11"/>
      <c r="F449" s="12"/>
      <c r="G449" s="12"/>
      <c r="H449" s="11"/>
      <c r="I449" s="11"/>
      <c r="J449" s="11"/>
      <c r="K449" s="11"/>
      <c r="L449" s="12"/>
      <c r="M449" s="11"/>
      <c r="N449" s="12"/>
      <c r="O449" s="14"/>
      <c r="P449" s="11"/>
      <c r="Q449" s="11"/>
      <c r="R449" s="15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5">
      <c r="A450" s="10"/>
      <c r="B450" s="11"/>
      <c r="C450" s="11"/>
      <c r="D450" s="11"/>
      <c r="E450" s="11"/>
      <c r="F450" s="12"/>
      <c r="G450" s="12"/>
      <c r="H450" s="11"/>
      <c r="I450" s="11"/>
      <c r="J450" s="11"/>
      <c r="K450" s="11"/>
      <c r="L450" s="12"/>
      <c r="M450" s="11"/>
      <c r="N450" s="12"/>
      <c r="O450" s="14"/>
      <c r="P450" s="11"/>
      <c r="Q450" s="11"/>
      <c r="R450" s="15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5">
      <c r="A451" s="10"/>
      <c r="B451" s="11"/>
      <c r="C451" s="11"/>
      <c r="D451" s="11"/>
      <c r="E451" s="11"/>
      <c r="F451" s="12"/>
      <c r="G451" s="12"/>
      <c r="H451" s="11"/>
      <c r="I451" s="11"/>
      <c r="J451" s="11"/>
      <c r="K451" s="11"/>
      <c r="L451" s="12"/>
      <c r="M451" s="11"/>
      <c r="N451" s="12"/>
      <c r="O451" s="14"/>
      <c r="P451" s="11"/>
      <c r="Q451" s="11"/>
      <c r="R451" s="15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5">
      <c r="A452" s="10"/>
      <c r="B452" s="11"/>
      <c r="C452" s="11"/>
      <c r="D452" s="11"/>
      <c r="E452" s="11"/>
      <c r="F452" s="12"/>
      <c r="G452" s="12"/>
      <c r="H452" s="11"/>
      <c r="I452" s="11"/>
      <c r="J452" s="11"/>
      <c r="K452" s="11"/>
      <c r="L452" s="12"/>
      <c r="M452" s="11"/>
      <c r="N452" s="12"/>
      <c r="O452" s="14"/>
      <c r="P452" s="11"/>
      <c r="Q452" s="11"/>
      <c r="R452" s="15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5">
      <c r="A453" s="10"/>
      <c r="B453" s="11"/>
      <c r="C453" s="11"/>
      <c r="D453" s="11"/>
      <c r="E453" s="11"/>
      <c r="F453" s="12"/>
      <c r="G453" s="12"/>
      <c r="H453" s="11"/>
      <c r="I453" s="11"/>
      <c r="J453" s="11"/>
      <c r="K453" s="11"/>
      <c r="L453" s="12"/>
      <c r="M453" s="11"/>
      <c r="N453" s="12"/>
      <c r="O453" s="14"/>
      <c r="P453" s="11"/>
      <c r="Q453" s="11"/>
      <c r="R453" s="15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5">
      <c r="A454" s="10"/>
      <c r="B454" s="11"/>
      <c r="C454" s="11"/>
      <c r="D454" s="11"/>
      <c r="E454" s="11"/>
      <c r="F454" s="12"/>
      <c r="G454" s="12"/>
      <c r="H454" s="11"/>
      <c r="I454" s="11"/>
      <c r="J454" s="11"/>
      <c r="K454" s="11"/>
      <c r="L454" s="12"/>
      <c r="M454" s="11"/>
      <c r="N454" s="12"/>
      <c r="O454" s="14"/>
      <c r="P454" s="11"/>
      <c r="Q454" s="11"/>
      <c r="R454" s="15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5">
      <c r="A455" s="10"/>
      <c r="B455" s="11"/>
      <c r="C455" s="11"/>
      <c r="D455" s="11"/>
      <c r="E455" s="11"/>
      <c r="F455" s="12"/>
      <c r="G455" s="12"/>
      <c r="H455" s="11"/>
      <c r="I455" s="11"/>
      <c r="J455" s="11"/>
      <c r="K455" s="11"/>
      <c r="L455" s="12"/>
      <c r="M455" s="11"/>
      <c r="N455" s="12"/>
      <c r="O455" s="14"/>
      <c r="P455" s="11"/>
      <c r="Q455" s="11"/>
      <c r="R455" s="15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5">
      <c r="A456" s="10"/>
      <c r="B456" s="11"/>
      <c r="C456" s="11"/>
      <c r="D456" s="11"/>
      <c r="E456" s="11"/>
      <c r="F456" s="12"/>
      <c r="G456" s="12"/>
      <c r="H456" s="11"/>
      <c r="I456" s="11"/>
      <c r="J456" s="11"/>
      <c r="K456" s="11"/>
      <c r="L456" s="12"/>
      <c r="M456" s="11"/>
      <c r="N456" s="12"/>
      <c r="O456" s="14"/>
      <c r="P456" s="11"/>
      <c r="Q456" s="11"/>
      <c r="R456" s="15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5">
      <c r="A457" s="10"/>
      <c r="B457" s="11"/>
      <c r="C457" s="11"/>
      <c r="D457" s="11"/>
      <c r="E457" s="11"/>
      <c r="F457" s="12"/>
      <c r="G457" s="12"/>
      <c r="H457" s="11"/>
      <c r="I457" s="11"/>
      <c r="J457" s="11"/>
      <c r="K457" s="11"/>
      <c r="L457" s="12"/>
      <c r="M457" s="11"/>
      <c r="N457" s="12"/>
      <c r="O457" s="14"/>
      <c r="P457" s="11"/>
      <c r="Q457" s="11"/>
      <c r="R457" s="15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5">
      <c r="A458" s="10"/>
      <c r="B458" s="11"/>
      <c r="C458" s="11"/>
      <c r="D458" s="11"/>
      <c r="E458" s="11"/>
      <c r="F458" s="12"/>
      <c r="G458" s="12"/>
      <c r="H458" s="11"/>
      <c r="I458" s="11"/>
      <c r="J458" s="11"/>
      <c r="K458" s="11"/>
      <c r="L458" s="12"/>
      <c r="M458" s="11"/>
      <c r="N458" s="12"/>
      <c r="O458" s="14"/>
      <c r="P458" s="11"/>
      <c r="Q458" s="11"/>
      <c r="R458" s="15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5">
      <c r="A459" s="10"/>
      <c r="B459" s="11"/>
      <c r="C459" s="11"/>
      <c r="D459" s="11"/>
      <c r="E459" s="11"/>
      <c r="F459" s="12"/>
      <c r="G459" s="12"/>
      <c r="H459" s="11"/>
      <c r="I459" s="11"/>
      <c r="J459" s="11"/>
      <c r="K459" s="11"/>
      <c r="L459" s="12"/>
      <c r="M459" s="11"/>
      <c r="N459" s="12"/>
      <c r="O459" s="14"/>
      <c r="P459" s="11"/>
      <c r="Q459" s="11"/>
      <c r="R459" s="15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5">
      <c r="A460" s="10"/>
      <c r="B460" s="11"/>
      <c r="C460" s="11"/>
      <c r="D460" s="11"/>
      <c r="E460" s="11"/>
      <c r="F460" s="12"/>
      <c r="G460" s="12"/>
      <c r="H460" s="11"/>
      <c r="I460" s="11"/>
      <c r="J460" s="11"/>
      <c r="K460" s="11"/>
      <c r="L460" s="12"/>
      <c r="M460" s="11"/>
      <c r="N460" s="12"/>
      <c r="O460" s="14"/>
      <c r="P460" s="11"/>
      <c r="Q460" s="11"/>
      <c r="R460" s="15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5">
      <c r="A461" s="10"/>
      <c r="B461" s="11"/>
      <c r="C461" s="11"/>
      <c r="D461" s="11"/>
      <c r="E461" s="11"/>
      <c r="F461" s="12"/>
      <c r="G461" s="12"/>
      <c r="H461" s="11"/>
      <c r="I461" s="11"/>
      <c r="J461" s="11"/>
      <c r="K461" s="11"/>
      <c r="L461" s="12"/>
      <c r="M461" s="11"/>
      <c r="N461" s="12"/>
      <c r="O461" s="14"/>
      <c r="P461" s="11"/>
      <c r="Q461" s="11"/>
      <c r="R461" s="15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5">
      <c r="A462" s="10"/>
      <c r="B462" s="11"/>
      <c r="C462" s="11"/>
      <c r="D462" s="11"/>
      <c r="E462" s="11"/>
      <c r="F462" s="12"/>
      <c r="G462" s="12"/>
      <c r="H462" s="11"/>
      <c r="I462" s="11"/>
      <c r="J462" s="11"/>
      <c r="K462" s="11"/>
      <c r="L462" s="12"/>
      <c r="M462" s="11"/>
      <c r="N462" s="12"/>
      <c r="O462" s="14"/>
      <c r="P462" s="11"/>
      <c r="Q462" s="11"/>
      <c r="R462" s="15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5">
      <c r="A463" s="10"/>
      <c r="B463" s="11"/>
      <c r="C463" s="11"/>
      <c r="D463" s="11"/>
      <c r="E463" s="11"/>
      <c r="F463" s="12"/>
      <c r="G463" s="12"/>
      <c r="H463" s="11"/>
      <c r="I463" s="11"/>
      <c r="J463" s="11"/>
      <c r="K463" s="11"/>
      <c r="L463" s="12"/>
      <c r="M463" s="11"/>
      <c r="N463" s="12"/>
      <c r="O463" s="14"/>
      <c r="P463" s="11"/>
      <c r="Q463" s="11"/>
      <c r="R463" s="15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5">
      <c r="A464" s="10"/>
      <c r="B464" s="11"/>
      <c r="C464" s="11"/>
      <c r="D464" s="11"/>
      <c r="E464" s="11"/>
      <c r="F464" s="12"/>
      <c r="G464" s="12"/>
      <c r="H464" s="11"/>
      <c r="I464" s="11"/>
      <c r="J464" s="11"/>
      <c r="K464" s="11"/>
      <c r="L464" s="12"/>
      <c r="M464" s="11"/>
      <c r="N464" s="12"/>
      <c r="O464" s="14"/>
      <c r="P464" s="11"/>
      <c r="Q464" s="11"/>
      <c r="R464" s="15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5">
      <c r="A465" s="10"/>
      <c r="B465" s="11"/>
      <c r="C465" s="11"/>
      <c r="D465" s="11"/>
      <c r="E465" s="11"/>
      <c r="F465" s="12"/>
      <c r="G465" s="12"/>
      <c r="H465" s="11"/>
      <c r="I465" s="11"/>
      <c r="J465" s="11"/>
      <c r="K465" s="11"/>
      <c r="L465" s="12"/>
      <c r="M465" s="11"/>
      <c r="N465" s="12"/>
      <c r="O465" s="14"/>
      <c r="P465" s="11"/>
      <c r="Q465" s="11"/>
      <c r="R465" s="15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5">
      <c r="A466" s="10"/>
      <c r="B466" s="11"/>
      <c r="C466" s="11"/>
      <c r="D466" s="11"/>
      <c r="E466" s="11"/>
      <c r="F466" s="12"/>
      <c r="G466" s="12"/>
      <c r="H466" s="11"/>
      <c r="I466" s="11"/>
      <c r="J466" s="11"/>
      <c r="K466" s="11"/>
      <c r="L466" s="12"/>
      <c r="M466" s="11"/>
      <c r="N466" s="12"/>
      <c r="O466" s="14"/>
      <c r="P466" s="11"/>
      <c r="Q466" s="11"/>
      <c r="R466" s="15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5">
      <c r="A467" s="10"/>
      <c r="B467" s="11"/>
      <c r="C467" s="11"/>
      <c r="D467" s="11"/>
      <c r="E467" s="11"/>
      <c r="F467" s="12"/>
      <c r="G467" s="12"/>
      <c r="H467" s="11"/>
      <c r="I467" s="11"/>
      <c r="J467" s="11"/>
      <c r="K467" s="11"/>
      <c r="L467" s="12"/>
      <c r="M467" s="11"/>
      <c r="N467" s="12"/>
      <c r="O467" s="14"/>
      <c r="P467" s="11"/>
      <c r="Q467" s="11"/>
      <c r="R467" s="15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5">
      <c r="A468" s="10"/>
      <c r="B468" s="11"/>
      <c r="C468" s="11"/>
      <c r="D468" s="11"/>
      <c r="E468" s="11"/>
      <c r="F468" s="12"/>
      <c r="G468" s="12"/>
      <c r="H468" s="11"/>
      <c r="I468" s="11"/>
      <c r="J468" s="11"/>
      <c r="K468" s="11"/>
      <c r="L468" s="12"/>
      <c r="M468" s="11"/>
      <c r="N468" s="12"/>
      <c r="O468" s="14"/>
      <c r="P468" s="11"/>
      <c r="Q468" s="11"/>
      <c r="R468" s="15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5">
      <c r="A469" s="10"/>
      <c r="B469" s="11"/>
      <c r="C469" s="11"/>
      <c r="D469" s="11"/>
      <c r="E469" s="11"/>
      <c r="F469" s="12"/>
      <c r="G469" s="12"/>
      <c r="H469" s="11"/>
      <c r="I469" s="11"/>
      <c r="J469" s="11"/>
      <c r="K469" s="11"/>
      <c r="L469" s="12"/>
      <c r="M469" s="11"/>
      <c r="N469" s="12"/>
      <c r="O469" s="14"/>
      <c r="P469" s="11"/>
      <c r="Q469" s="11"/>
      <c r="R469" s="15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5">
      <c r="A470" s="10"/>
      <c r="B470" s="11"/>
      <c r="C470" s="11"/>
      <c r="D470" s="11"/>
      <c r="E470" s="11"/>
      <c r="F470" s="12"/>
      <c r="G470" s="12"/>
      <c r="H470" s="11"/>
      <c r="I470" s="11"/>
      <c r="J470" s="11"/>
      <c r="K470" s="11"/>
      <c r="L470" s="12"/>
      <c r="M470" s="11"/>
      <c r="N470" s="12"/>
      <c r="O470" s="14"/>
      <c r="P470" s="11"/>
      <c r="Q470" s="11"/>
      <c r="R470" s="15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5">
      <c r="A471" s="10"/>
      <c r="B471" s="11"/>
      <c r="C471" s="11"/>
      <c r="D471" s="11"/>
      <c r="E471" s="11"/>
      <c r="F471" s="12"/>
      <c r="G471" s="12"/>
      <c r="H471" s="11"/>
      <c r="I471" s="11"/>
      <c r="J471" s="11"/>
      <c r="K471" s="11"/>
      <c r="L471" s="12"/>
      <c r="M471" s="11"/>
      <c r="N471" s="12"/>
      <c r="O471" s="14"/>
      <c r="P471" s="11"/>
      <c r="Q471" s="11"/>
      <c r="R471" s="15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5">
      <c r="A472" s="10"/>
      <c r="B472" s="11"/>
      <c r="C472" s="11"/>
      <c r="D472" s="11"/>
      <c r="E472" s="11"/>
      <c r="F472" s="12"/>
      <c r="G472" s="12"/>
      <c r="H472" s="11"/>
      <c r="I472" s="11"/>
      <c r="J472" s="11"/>
      <c r="K472" s="11"/>
      <c r="L472" s="12"/>
      <c r="M472" s="11"/>
      <c r="N472" s="12"/>
      <c r="O472" s="14"/>
      <c r="P472" s="11"/>
      <c r="Q472" s="11"/>
      <c r="R472" s="15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5">
      <c r="A473" s="10"/>
      <c r="B473" s="11"/>
      <c r="C473" s="11"/>
      <c r="D473" s="11"/>
      <c r="E473" s="11"/>
      <c r="F473" s="12"/>
      <c r="G473" s="12"/>
      <c r="H473" s="11"/>
      <c r="I473" s="11"/>
      <c r="J473" s="11"/>
      <c r="K473" s="11"/>
      <c r="L473" s="12"/>
      <c r="M473" s="11"/>
      <c r="N473" s="12"/>
      <c r="O473" s="14"/>
      <c r="P473" s="11"/>
      <c r="Q473" s="11"/>
      <c r="R473" s="15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5">
      <c r="A474" s="10"/>
      <c r="B474" s="11"/>
      <c r="C474" s="11"/>
      <c r="D474" s="11"/>
      <c r="E474" s="11"/>
      <c r="F474" s="12"/>
      <c r="G474" s="12"/>
      <c r="H474" s="11"/>
      <c r="I474" s="11"/>
      <c r="J474" s="11"/>
      <c r="K474" s="11"/>
      <c r="L474" s="12"/>
      <c r="M474" s="11"/>
      <c r="N474" s="12"/>
      <c r="O474" s="14"/>
      <c r="P474" s="11"/>
      <c r="Q474" s="11"/>
      <c r="R474" s="15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5">
      <c r="A475" s="10"/>
      <c r="B475" s="11"/>
      <c r="C475" s="11"/>
      <c r="D475" s="11"/>
      <c r="E475" s="11"/>
      <c r="F475" s="12"/>
      <c r="G475" s="12"/>
      <c r="H475" s="11"/>
      <c r="I475" s="11"/>
      <c r="J475" s="11"/>
      <c r="K475" s="11"/>
      <c r="L475" s="12"/>
      <c r="M475" s="11"/>
      <c r="N475" s="12"/>
      <c r="O475" s="14"/>
      <c r="P475" s="11"/>
      <c r="Q475" s="11"/>
      <c r="R475" s="15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5">
      <c r="A476" s="10"/>
      <c r="B476" s="11"/>
      <c r="C476" s="11"/>
      <c r="D476" s="11"/>
      <c r="E476" s="11"/>
      <c r="F476" s="12"/>
      <c r="G476" s="12"/>
      <c r="H476" s="11"/>
      <c r="I476" s="11"/>
      <c r="J476" s="11"/>
      <c r="K476" s="11"/>
      <c r="L476" s="12"/>
      <c r="M476" s="11"/>
      <c r="N476" s="12"/>
      <c r="O476" s="14"/>
      <c r="P476" s="11"/>
      <c r="Q476" s="11"/>
      <c r="R476" s="15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5">
      <c r="A477" s="10"/>
      <c r="B477" s="11"/>
      <c r="C477" s="11"/>
      <c r="D477" s="11"/>
      <c r="E477" s="11"/>
      <c r="F477" s="12"/>
      <c r="G477" s="12"/>
      <c r="H477" s="11"/>
      <c r="I477" s="11"/>
      <c r="J477" s="11"/>
      <c r="K477" s="11"/>
      <c r="L477" s="12"/>
      <c r="M477" s="11"/>
      <c r="N477" s="12"/>
      <c r="O477" s="14"/>
      <c r="P477" s="11"/>
      <c r="Q477" s="11"/>
      <c r="R477" s="15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5">
      <c r="A478" s="10"/>
      <c r="B478" s="11"/>
      <c r="C478" s="11"/>
      <c r="D478" s="11"/>
      <c r="E478" s="11"/>
      <c r="F478" s="12"/>
      <c r="G478" s="12"/>
      <c r="H478" s="11"/>
      <c r="I478" s="11"/>
      <c r="J478" s="11"/>
      <c r="K478" s="11"/>
      <c r="L478" s="12"/>
      <c r="M478" s="11"/>
      <c r="N478" s="12"/>
      <c r="O478" s="14"/>
      <c r="P478" s="11"/>
      <c r="Q478" s="11"/>
      <c r="R478" s="15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5">
      <c r="A479" s="10"/>
      <c r="B479" s="11"/>
      <c r="C479" s="11"/>
      <c r="D479" s="11"/>
      <c r="E479" s="11"/>
      <c r="F479" s="12"/>
      <c r="G479" s="12"/>
      <c r="H479" s="11"/>
      <c r="I479" s="11"/>
      <c r="J479" s="11"/>
      <c r="K479" s="11"/>
      <c r="L479" s="12"/>
      <c r="M479" s="11"/>
      <c r="N479" s="12"/>
      <c r="O479" s="14"/>
      <c r="P479" s="11"/>
      <c r="Q479" s="11"/>
      <c r="R479" s="15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5">
      <c r="A480" s="10"/>
      <c r="B480" s="11"/>
      <c r="C480" s="11"/>
      <c r="D480" s="11"/>
      <c r="E480" s="11"/>
      <c r="F480" s="12"/>
      <c r="G480" s="12"/>
      <c r="H480" s="11"/>
      <c r="I480" s="11"/>
      <c r="J480" s="11"/>
      <c r="K480" s="11"/>
      <c r="L480" s="12"/>
      <c r="M480" s="11"/>
      <c r="N480" s="12"/>
      <c r="O480" s="14"/>
      <c r="P480" s="11"/>
      <c r="Q480" s="11"/>
      <c r="R480" s="15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5">
      <c r="A481" s="10"/>
      <c r="B481" s="11"/>
      <c r="C481" s="11"/>
      <c r="D481" s="11"/>
      <c r="E481" s="11"/>
      <c r="F481" s="12"/>
      <c r="G481" s="12"/>
      <c r="H481" s="11"/>
      <c r="I481" s="11"/>
      <c r="J481" s="11"/>
      <c r="K481" s="11"/>
      <c r="L481" s="12"/>
      <c r="M481" s="11"/>
      <c r="N481" s="12"/>
      <c r="O481" s="14"/>
      <c r="P481" s="11"/>
      <c r="Q481" s="11"/>
      <c r="R481" s="15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5">
      <c r="A482" s="10"/>
      <c r="B482" s="11"/>
      <c r="C482" s="11"/>
      <c r="D482" s="11"/>
      <c r="E482" s="11"/>
      <c r="F482" s="12"/>
      <c r="G482" s="12"/>
      <c r="H482" s="11"/>
      <c r="I482" s="11"/>
      <c r="J482" s="11"/>
      <c r="K482" s="11"/>
      <c r="L482" s="12"/>
      <c r="M482" s="11"/>
      <c r="N482" s="12"/>
      <c r="O482" s="14"/>
      <c r="P482" s="11"/>
      <c r="Q482" s="11"/>
      <c r="R482" s="15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5">
      <c r="A483" s="10"/>
      <c r="B483" s="11"/>
      <c r="C483" s="11"/>
      <c r="D483" s="11"/>
      <c r="E483" s="11"/>
      <c r="F483" s="12"/>
      <c r="G483" s="12"/>
      <c r="H483" s="11"/>
      <c r="I483" s="11"/>
      <c r="J483" s="11"/>
      <c r="K483" s="11"/>
      <c r="L483" s="12"/>
      <c r="M483" s="11"/>
      <c r="N483" s="12"/>
      <c r="O483" s="14"/>
      <c r="P483" s="11"/>
      <c r="Q483" s="11"/>
      <c r="R483" s="15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5">
      <c r="A484" s="10"/>
      <c r="B484" s="11"/>
      <c r="C484" s="11"/>
      <c r="D484" s="11"/>
      <c r="E484" s="11"/>
      <c r="F484" s="12"/>
      <c r="G484" s="12"/>
      <c r="H484" s="11"/>
      <c r="I484" s="11"/>
      <c r="J484" s="11"/>
      <c r="K484" s="11"/>
      <c r="L484" s="12"/>
      <c r="M484" s="11"/>
      <c r="N484" s="12"/>
      <c r="O484" s="14"/>
      <c r="P484" s="11"/>
      <c r="Q484" s="11"/>
      <c r="R484" s="15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5">
      <c r="A485" s="10"/>
      <c r="B485" s="11"/>
      <c r="C485" s="11"/>
      <c r="D485" s="11"/>
      <c r="E485" s="11"/>
      <c r="F485" s="12"/>
      <c r="G485" s="12"/>
      <c r="H485" s="11"/>
      <c r="I485" s="11"/>
      <c r="J485" s="11"/>
      <c r="K485" s="11"/>
      <c r="L485" s="12"/>
      <c r="M485" s="11"/>
      <c r="N485" s="12"/>
      <c r="O485" s="14"/>
      <c r="P485" s="11"/>
      <c r="Q485" s="11"/>
      <c r="R485" s="15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5">
      <c r="A486" s="10"/>
      <c r="B486" s="11"/>
      <c r="C486" s="11"/>
      <c r="D486" s="11"/>
      <c r="E486" s="11"/>
      <c r="F486" s="12"/>
      <c r="G486" s="12"/>
      <c r="H486" s="11"/>
      <c r="I486" s="11"/>
      <c r="J486" s="11"/>
      <c r="K486" s="11"/>
      <c r="L486" s="12"/>
      <c r="M486" s="11"/>
      <c r="N486" s="12"/>
      <c r="O486" s="14"/>
      <c r="P486" s="11"/>
      <c r="Q486" s="11"/>
      <c r="R486" s="15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5">
      <c r="A487" s="10"/>
      <c r="B487" s="11"/>
      <c r="C487" s="11"/>
      <c r="D487" s="11"/>
      <c r="E487" s="11"/>
      <c r="F487" s="12"/>
      <c r="G487" s="12"/>
      <c r="H487" s="11"/>
      <c r="I487" s="11"/>
      <c r="J487" s="11"/>
      <c r="K487" s="11"/>
      <c r="L487" s="12"/>
      <c r="M487" s="11"/>
      <c r="N487" s="12"/>
      <c r="O487" s="14"/>
      <c r="P487" s="11"/>
      <c r="Q487" s="11"/>
      <c r="R487" s="15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5">
      <c r="A488" s="10"/>
      <c r="B488" s="11"/>
      <c r="C488" s="11"/>
      <c r="D488" s="11"/>
      <c r="E488" s="11"/>
      <c r="F488" s="12"/>
      <c r="G488" s="12"/>
      <c r="H488" s="11"/>
      <c r="I488" s="11"/>
      <c r="J488" s="11"/>
      <c r="K488" s="11"/>
      <c r="L488" s="12"/>
      <c r="M488" s="11"/>
      <c r="N488" s="12"/>
      <c r="O488" s="14"/>
      <c r="P488" s="11"/>
      <c r="Q488" s="11"/>
      <c r="R488" s="15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5">
      <c r="A489" s="10"/>
      <c r="B489" s="11"/>
      <c r="C489" s="11"/>
      <c r="D489" s="11"/>
      <c r="E489" s="11"/>
      <c r="F489" s="12"/>
      <c r="G489" s="12"/>
      <c r="H489" s="11"/>
      <c r="I489" s="11"/>
      <c r="J489" s="11"/>
      <c r="K489" s="11"/>
      <c r="L489" s="12"/>
      <c r="M489" s="11"/>
      <c r="N489" s="12"/>
      <c r="O489" s="14"/>
      <c r="P489" s="11"/>
      <c r="Q489" s="11"/>
      <c r="R489" s="15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5">
      <c r="A490" s="10"/>
      <c r="B490" s="11"/>
      <c r="C490" s="11"/>
      <c r="D490" s="11"/>
      <c r="E490" s="11"/>
      <c r="F490" s="12"/>
      <c r="G490" s="12"/>
      <c r="H490" s="11"/>
      <c r="I490" s="11"/>
      <c r="J490" s="11"/>
      <c r="K490" s="11"/>
      <c r="L490" s="12"/>
      <c r="M490" s="11"/>
      <c r="N490" s="12"/>
      <c r="O490" s="14"/>
      <c r="P490" s="11"/>
      <c r="Q490" s="11"/>
      <c r="R490" s="15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5">
      <c r="A491" s="10"/>
      <c r="B491" s="11"/>
      <c r="C491" s="11"/>
      <c r="D491" s="11"/>
      <c r="E491" s="11"/>
      <c r="F491" s="12"/>
      <c r="G491" s="12"/>
      <c r="H491" s="11"/>
      <c r="I491" s="11"/>
      <c r="J491" s="11"/>
      <c r="K491" s="11"/>
      <c r="L491" s="12"/>
      <c r="M491" s="11"/>
      <c r="N491" s="12"/>
      <c r="O491" s="14"/>
      <c r="P491" s="11"/>
      <c r="Q491" s="11"/>
      <c r="R491" s="15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5">
      <c r="A492" s="10"/>
      <c r="B492" s="11"/>
      <c r="C492" s="11"/>
      <c r="D492" s="11"/>
      <c r="E492" s="11"/>
      <c r="F492" s="12"/>
      <c r="G492" s="12"/>
      <c r="H492" s="11"/>
      <c r="I492" s="11"/>
      <c r="J492" s="11"/>
      <c r="K492" s="11"/>
      <c r="L492" s="12"/>
      <c r="M492" s="11"/>
      <c r="N492" s="12"/>
      <c r="O492" s="14"/>
      <c r="P492" s="11"/>
      <c r="Q492" s="11"/>
      <c r="R492" s="15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5">
      <c r="A493" s="10"/>
      <c r="B493" s="11"/>
      <c r="C493" s="11"/>
      <c r="D493" s="11"/>
      <c r="E493" s="11"/>
      <c r="F493" s="12"/>
      <c r="G493" s="12"/>
      <c r="H493" s="11"/>
      <c r="I493" s="11"/>
      <c r="J493" s="11"/>
      <c r="K493" s="11"/>
      <c r="L493" s="12"/>
      <c r="M493" s="11"/>
      <c r="N493" s="12"/>
      <c r="O493" s="14"/>
      <c r="P493" s="11"/>
      <c r="Q493" s="11"/>
      <c r="R493" s="15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5">
      <c r="A494" s="10"/>
      <c r="B494" s="11"/>
      <c r="C494" s="11"/>
      <c r="D494" s="11"/>
      <c r="E494" s="11"/>
      <c r="F494" s="12"/>
      <c r="G494" s="12"/>
      <c r="H494" s="11"/>
      <c r="I494" s="11"/>
      <c r="J494" s="11"/>
      <c r="K494" s="11"/>
      <c r="L494" s="12"/>
      <c r="M494" s="11"/>
      <c r="N494" s="12"/>
      <c r="O494" s="14"/>
      <c r="P494" s="11"/>
      <c r="Q494" s="11"/>
      <c r="R494" s="15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5">
      <c r="A495" s="10"/>
      <c r="B495" s="11"/>
      <c r="C495" s="11"/>
      <c r="D495" s="11"/>
      <c r="E495" s="11"/>
      <c r="F495" s="12"/>
      <c r="G495" s="12"/>
      <c r="H495" s="11"/>
      <c r="I495" s="11"/>
      <c r="J495" s="11"/>
      <c r="K495" s="11"/>
      <c r="L495" s="12"/>
      <c r="M495" s="11"/>
      <c r="N495" s="12"/>
      <c r="O495" s="14"/>
      <c r="P495" s="11"/>
      <c r="Q495" s="11"/>
      <c r="R495" s="15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5">
      <c r="A496" s="10"/>
      <c r="B496" s="11"/>
      <c r="C496" s="11"/>
      <c r="D496" s="11"/>
      <c r="E496" s="11"/>
      <c r="F496" s="12"/>
      <c r="G496" s="12"/>
      <c r="H496" s="11"/>
      <c r="I496" s="11"/>
      <c r="J496" s="11"/>
      <c r="K496" s="11"/>
      <c r="L496" s="12"/>
      <c r="M496" s="11"/>
      <c r="N496" s="12"/>
      <c r="O496" s="14"/>
      <c r="P496" s="11"/>
      <c r="Q496" s="11"/>
      <c r="R496" s="15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5">
      <c r="A497" s="10"/>
      <c r="B497" s="11"/>
      <c r="C497" s="11"/>
      <c r="D497" s="11"/>
      <c r="E497" s="11"/>
      <c r="F497" s="12"/>
      <c r="G497" s="12"/>
      <c r="H497" s="11"/>
      <c r="I497" s="11"/>
      <c r="J497" s="11"/>
      <c r="K497" s="11"/>
      <c r="L497" s="12"/>
      <c r="M497" s="11"/>
      <c r="N497" s="12"/>
      <c r="O497" s="14"/>
      <c r="P497" s="11"/>
      <c r="Q497" s="11"/>
      <c r="R497" s="15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5">
      <c r="A498" s="10"/>
      <c r="B498" s="11"/>
      <c r="C498" s="11"/>
      <c r="D498" s="11"/>
      <c r="E498" s="11"/>
      <c r="F498" s="12"/>
      <c r="G498" s="12"/>
      <c r="H498" s="11"/>
      <c r="I498" s="11"/>
      <c r="J498" s="11"/>
      <c r="K498" s="11"/>
      <c r="L498" s="12"/>
      <c r="M498" s="11"/>
      <c r="N498" s="12"/>
      <c r="O498" s="14"/>
      <c r="P498" s="11"/>
      <c r="Q498" s="11"/>
      <c r="R498" s="15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5">
      <c r="A499" s="10"/>
      <c r="B499" s="11"/>
      <c r="C499" s="11"/>
      <c r="D499" s="11"/>
      <c r="E499" s="11"/>
      <c r="F499" s="12"/>
      <c r="G499" s="12"/>
      <c r="H499" s="11"/>
      <c r="I499" s="11"/>
      <c r="J499" s="11"/>
      <c r="K499" s="11"/>
      <c r="L499" s="12"/>
      <c r="M499" s="11"/>
      <c r="N499" s="12"/>
      <c r="O499" s="14"/>
      <c r="P499" s="11"/>
      <c r="Q499" s="11"/>
      <c r="R499" s="15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5">
      <c r="A500" s="10"/>
      <c r="B500" s="11"/>
      <c r="C500" s="11"/>
      <c r="D500" s="11"/>
      <c r="E500" s="11"/>
      <c r="F500" s="12"/>
      <c r="G500" s="12"/>
      <c r="H500" s="11"/>
      <c r="I500" s="11"/>
      <c r="J500" s="11"/>
      <c r="K500" s="11"/>
      <c r="L500" s="12"/>
      <c r="M500" s="11"/>
      <c r="N500" s="12"/>
      <c r="O500" s="14"/>
      <c r="P500" s="11"/>
      <c r="Q500" s="11"/>
      <c r="R500" s="15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5">
      <c r="A501" s="10"/>
      <c r="B501" s="11"/>
      <c r="C501" s="11"/>
      <c r="D501" s="11"/>
      <c r="E501" s="11"/>
      <c r="F501" s="12"/>
      <c r="G501" s="12"/>
      <c r="H501" s="11"/>
      <c r="I501" s="11"/>
      <c r="J501" s="11"/>
      <c r="K501" s="11"/>
      <c r="L501" s="12"/>
      <c r="M501" s="11"/>
      <c r="N501" s="12"/>
      <c r="O501" s="14"/>
      <c r="P501" s="11"/>
      <c r="Q501" s="11"/>
      <c r="R501" s="15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5">
      <c r="A502" s="10"/>
      <c r="B502" s="11"/>
      <c r="C502" s="11"/>
      <c r="D502" s="11"/>
      <c r="E502" s="11"/>
      <c r="F502" s="12"/>
      <c r="G502" s="12"/>
      <c r="H502" s="11"/>
      <c r="I502" s="11"/>
      <c r="J502" s="11"/>
      <c r="K502" s="11"/>
      <c r="L502" s="12"/>
      <c r="M502" s="11"/>
      <c r="N502" s="12"/>
      <c r="O502" s="14"/>
      <c r="P502" s="11"/>
      <c r="Q502" s="11"/>
      <c r="R502" s="15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5">
      <c r="A503" s="10"/>
      <c r="B503" s="11"/>
      <c r="C503" s="11"/>
      <c r="D503" s="11"/>
      <c r="E503" s="11"/>
      <c r="F503" s="12"/>
      <c r="G503" s="12"/>
      <c r="H503" s="11"/>
      <c r="I503" s="11"/>
      <c r="J503" s="11"/>
      <c r="K503" s="11"/>
      <c r="L503" s="12"/>
      <c r="M503" s="11"/>
      <c r="N503" s="12"/>
      <c r="O503" s="14"/>
      <c r="P503" s="11"/>
      <c r="Q503" s="11"/>
      <c r="R503" s="15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5">
      <c r="A504" s="10"/>
      <c r="B504" s="11"/>
      <c r="C504" s="11"/>
      <c r="D504" s="11"/>
      <c r="E504" s="11"/>
      <c r="F504" s="12"/>
      <c r="G504" s="12"/>
      <c r="H504" s="11"/>
      <c r="I504" s="11"/>
      <c r="J504" s="11"/>
      <c r="K504" s="11"/>
      <c r="L504" s="12"/>
      <c r="M504" s="11"/>
      <c r="N504" s="12"/>
      <c r="O504" s="14"/>
      <c r="P504" s="11"/>
      <c r="Q504" s="11"/>
      <c r="R504" s="15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5">
      <c r="A505" s="10"/>
      <c r="B505" s="11"/>
      <c r="C505" s="11"/>
      <c r="D505" s="11"/>
      <c r="E505" s="11"/>
      <c r="F505" s="12"/>
      <c r="G505" s="12"/>
      <c r="H505" s="11"/>
      <c r="I505" s="11"/>
      <c r="J505" s="11"/>
      <c r="K505" s="11"/>
      <c r="L505" s="12"/>
      <c r="M505" s="11"/>
      <c r="N505" s="12"/>
      <c r="O505" s="14"/>
      <c r="P505" s="11"/>
      <c r="Q505" s="11"/>
      <c r="R505" s="15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5">
      <c r="A506" s="10"/>
      <c r="B506" s="11"/>
      <c r="C506" s="11"/>
      <c r="D506" s="11"/>
      <c r="E506" s="11"/>
      <c r="F506" s="12"/>
      <c r="G506" s="12"/>
      <c r="H506" s="11"/>
      <c r="I506" s="11"/>
      <c r="J506" s="11"/>
      <c r="K506" s="11"/>
      <c r="L506" s="12"/>
      <c r="M506" s="11"/>
      <c r="N506" s="12"/>
      <c r="O506" s="14"/>
      <c r="P506" s="11"/>
      <c r="Q506" s="11"/>
      <c r="R506" s="15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5">
      <c r="A507" s="10"/>
      <c r="B507" s="11"/>
      <c r="C507" s="11"/>
      <c r="D507" s="11"/>
      <c r="E507" s="11"/>
      <c r="F507" s="12"/>
      <c r="G507" s="12"/>
      <c r="H507" s="11"/>
      <c r="I507" s="11"/>
      <c r="J507" s="11"/>
      <c r="K507" s="11"/>
      <c r="L507" s="12"/>
      <c r="M507" s="11"/>
      <c r="N507" s="12"/>
      <c r="O507" s="14"/>
      <c r="P507" s="11"/>
      <c r="Q507" s="11"/>
      <c r="R507" s="15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5">
      <c r="A508" s="10"/>
      <c r="B508" s="11"/>
      <c r="C508" s="11"/>
      <c r="D508" s="11"/>
      <c r="E508" s="11"/>
      <c r="F508" s="12"/>
      <c r="G508" s="12"/>
      <c r="H508" s="11"/>
      <c r="I508" s="11"/>
      <c r="J508" s="11"/>
      <c r="K508" s="11"/>
      <c r="L508" s="12"/>
      <c r="M508" s="11"/>
      <c r="N508" s="12"/>
      <c r="O508" s="14"/>
      <c r="P508" s="11"/>
      <c r="Q508" s="11"/>
      <c r="R508" s="15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5">
      <c r="A509" s="10"/>
      <c r="B509" s="11"/>
      <c r="C509" s="11"/>
      <c r="D509" s="11"/>
      <c r="E509" s="11"/>
      <c r="F509" s="12"/>
      <c r="G509" s="12"/>
      <c r="H509" s="11"/>
      <c r="I509" s="11"/>
      <c r="J509" s="11"/>
      <c r="K509" s="11"/>
      <c r="L509" s="12"/>
      <c r="M509" s="11"/>
      <c r="N509" s="12"/>
      <c r="O509" s="14"/>
      <c r="P509" s="11"/>
      <c r="Q509" s="11"/>
      <c r="R509" s="15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5">
      <c r="A510" s="10"/>
      <c r="B510" s="11"/>
      <c r="C510" s="11"/>
      <c r="D510" s="11"/>
      <c r="E510" s="11"/>
      <c r="F510" s="12"/>
      <c r="G510" s="12"/>
      <c r="H510" s="11"/>
      <c r="I510" s="11"/>
      <c r="J510" s="11"/>
      <c r="K510" s="11"/>
      <c r="L510" s="12"/>
      <c r="M510" s="11"/>
      <c r="N510" s="12"/>
      <c r="O510" s="14"/>
      <c r="P510" s="11"/>
      <c r="Q510" s="11"/>
      <c r="R510" s="15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5">
      <c r="A511" s="10"/>
      <c r="B511" s="11"/>
      <c r="C511" s="11"/>
      <c r="D511" s="11"/>
      <c r="E511" s="11"/>
      <c r="F511" s="12"/>
      <c r="G511" s="12"/>
      <c r="H511" s="11"/>
      <c r="I511" s="11"/>
      <c r="J511" s="11"/>
      <c r="K511" s="11"/>
      <c r="L511" s="12"/>
      <c r="M511" s="11"/>
      <c r="N511" s="12"/>
      <c r="O511" s="14"/>
      <c r="P511" s="11"/>
      <c r="Q511" s="11"/>
      <c r="R511" s="15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5">
      <c r="A512" s="10"/>
      <c r="B512" s="11"/>
      <c r="C512" s="11"/>
      <c r="D512" s="11"/>
      <c r="E512" s="11"/>
      <c r="F512" s="12"/>
      <c r="G512" s="12"/>
      <c r="H512" s="11"/>
      <c r="I512" s="11"/>
      <c r="J512" s="11"/>
      <c r="K512" s="11"/>
      <c r="L512" s="12"/>
      <c r="M512" s="11"/>
      <c r="N512" s="12"/>
      <c r="O512" s="14"/>
      <c r="P512" s="11"/>
      <c r="Q512" s="11"/>
      <c r="R512" s="15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5">
      <c r="A513" s="10"/>
      <c r="B513" s="11"/>
      <c r="C513" s="11"/>
      <c r="D513" s="11"/>
      <c r="E513" s="11"/>
      <c r="F513" s="12"/>
      <c r="G513" s="12"/>
      <c r="H513" s="11"/>
      <c r="I513" s="11"/>
      <c r="J513" s="11"/>
      <c r="K513" s="11"/>
      <c r="L513" s="12"/>
      <c r="M513" s="11"/>
      <c r="N513" s="12"/>
      <c r="O513" s="14"/>
      <c r="P513" s="11"/>
      <c r="Q513" s="11"/>
      <c r="R513" s="15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5">
      <c r="A514" s="10"/>
      <c r="B514" s="11"/>
      <c r="C514" s="11"/>
      <c r="D514" s="11"/>
      <c r="E514" s="11"/>
      <c r="F514" s="12"/>
      <c r="G514" s="12"/>
      <c r="H514" s="11"/>
      <c r="I514" s="11"/>
      <c r="J514" s="11"/>
      <c r="K514" s="11"/>
      <c r="L514" s="12"/>
      <c r="M514" s="11"/>
      <c r="N514" s="12"/>
      <c r="O514" s="14"/>
      <c r="P514" s="11"/>
      <c r="Q514" s="11"/>
      <c r="R514" s="15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5">
      <c r="A515" s="10"/>
      <c r="B515" s="11"/>
      <c r="C515" s="11"/>
      <c r="D515" s="11"/>
      <c r="E515" s="11"/>
      <c r="F515" s="12"/>
      <c r="G515" s="12"/>
      <c r="H515" s="11"/>
      <c r="I515" s="11"/>
      <c r="J515" s="11"/>
      <c r="K515" s="11"/>
      <c r="L515" s="12"/>
      <c r="M515" s="11"/>
      <c r="N515" s="12"/>
      <c r="O515" s="14"/>
      <c r="P515" s="11"/>
      <c r="Q515" s="11"/>
      <c r="R515" s="15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5">
      <c r="A516" s="10"/>
      <c r="B516" s="11"/>
      <c r="C516" s="11"/>
      <c r="D516" s="11"/>
      <c r="E516" s="11"/>
      <c r="F516" s="12"/>
      <c r="G516" s="12"/>
      <c r="H516" s="11"/>
      <c r="I516" s="11"/>
      <c r="J516" s="11"/>
      <c r="K516" s="11"/>
      <c r="L516" s="12"/>
      <c r="M516" s="11"/>
      <c r="N516" s="12"/>
      <c r="O516" s="14"/>
      <c r="P516" s="11"/>
      <c r="Q516" s="11"/>
      <c r="R516" s="15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5">
      <c r="A517" s="10"/>
      <c r="B517" s="11"/>
      <c r="C517" s="11"/>
      <c r="D517" s="11"/>
      <c r="E517" s="11"/>
      <c r="F517" s="12"/>
      <c r="G517" s="12"/>
      <c r="H517" s="11"/>
      <c r="I517" s="11"/>
      <c r="J517" s="11"/>
      <c r="K517" s="11"/>
      <c r="L517" s="12"/>
      <c r="M517" s="11"/>
      <c r="N517" s="12"/>
      <c r="O517" s="14"/>
      <c r="P517" s="11"/>
      <c r="Q517" s="11"/>
      <c r="R517" s="15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5">
      <c r="A518" s="10"/>
      <c r="B518" s="11"/>
      <c r="C518" s="11"/>
      <c r="D518" s="11"/>
      <c r="E518" s="11"/>
      <c r="F518" s="12"/>
      <c r="G518" s="12"/>
      <c r="H518" s="11"/>
      <c r="I518" s="11"/>
      <c r="J518" s="11"/>
      <c r="K518" s="11"/>
      <c r="L518" s="12"/>
      <c r="M518" s="11"/>
      <c r="N518" s="12"/>
      <c r="O518" s="14"/>
      <c r="P518" s="11"/>
      <c r="Q518" s="11"/>
      <c r="R518" s="15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5">
      <c r="A519" s="10"/>
      <c r="B519" s="11"/>
      <c r="C519" s="11"/>
      <c r="D519" s="11"/>
      <c r="E519" s="11"/>
      <c r="F519" s="12"/>
      <c r="G519" s="12"/>
      <c r="H519" s="11"/>
      <c r="I519" s="11"/>
      <c r="J519" s="11"/>
      <c r="K519" s="11"/>
      <c r="L519" s="12"/>
      <c r="M519" s="11"/>
      <c r="N519" s="12"/>
      <c r="O519" s="14"/>
      <c r="P519" s="11"/>
      <c r="Q519" s="11"/>
      <c r="R519" s="15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5">
      <c r="A520" s="10"/>
      <c r="B520" s="11"/>
      <c r="C520" s="11"/>
      <c r="D520" s="11"/>
      <c r="E520" s="11"/>
      <c r="F520" s="12"/>
      <c r="G520" s="12"/>
      <c r="H520" s="11"/>
      <c r="I520" s="11"/>
      <c r="J520" s="11"/>
      <c r="K520" s="11"/>
      <c r="L520" s="12"/>
      <c r="M520" s="11"/>
      <c r="N520" s="12"/>
      <c r="O520" s="14"/>
      <c r="P520" s="11"/>
      <c r="Q520" s="11"/>
      <c r="R520" s="15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5">
      <c r="A521" s="10"/>
      <c r="B521" s="11"/>
      <c r="C521" s="11"/>
      <c r="D521" s="11"/>
      <c r="E521" s="11"/>
      <c r="F521" s="12"/>
      <c r="G521" s="12"/>
      <c r="H521" s="11"/>
      <c r="I521" s="11"/>
      <c r="J521" s="11"/>
      <c r="K521" s="11"/>
      <c r="L521" s="12"/>
      <c r="M521" s="11"/>
      <c r="N521" s="12"/>
      <c r="O521" s="14"/>
      <c r="P521" s="11"/>
      <c r="Q521" s="11"/>
      <c r="R521" s="15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5">
      <c r="A522" s="10"/>
      <c r="B522" s="11"/>
      <c r="C522" s="11"/>
      <c r="D522" s="11"/>
      <c r="E522" s="11"/>
      <c r="F522" s="12"/>
      <c r="G522" s="12"/>
      <c r="H522" s="11"/>
      <c r="I522" s="11"/>
      <c r="J522" s="11"/>
      <c r="K522" s="11"/>
      <c r="L522" s="12"/>
      <c r="M522" s="11"/>
      <c r="N522" s="12"/>
      <c r="O522" s="14"/>
      <c r="P522" s="11"/>
      <c r="Q522" s="11"/>
      <c r="R522" s="15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5">
      <c r="A523" s="10"/>
      <c r="B523" s="11"/>
      <c r="C523" s="11"/>
      <c r="D523" s="11"/>
      <c r="E523" s="11"/>
      <c r="F523" s="12"/>
      <c r="G523" s="12"/>
      <c r="H523" s="11"/>
      <c r="I523" s="11"/>
      <c r="J523" s="11"/>
      <c r="K523" s="11"/>
      <c r="L523" s="12"/>
      <c r="M523" s="11"/>
      <c r="N523" s="12"/>
      <c r="O523" s="14"/>
      <c r="P523" s="11"/>
      <c r="Q523" s="11"/>
      <c r="R523" s="15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5">
      <c r="A524" s="10"/>
      <c r="B524" s="11"/>
      <c r="C524" s="11"/>
      <c r="D524" s="11"/>
      <c r="E524" s="11"/>
      <c r="F524" s="12"/>
      <c r="G524" s="12"/>
      <c r="H524" s="11"/>
      <c r="I524" s="11"/>
      <c r="J524" s="11"/>
      <c r="K524" s="11"/>
      <c r="L524" s="12"/>
      <c r="M524" s="11"/>
      <c r="N524" s="12"/>
      <c r="O524" s="14"/>
      <c r="P524" s="11"/>
      <c r="Q524" s="11"/>
      <c r="R524" s="15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5">
      <c r="A525" s="10"/>
      <c r="B525" s="11"/>
      <c r="C525" s="11"/>
      <c r="D525" s="11"/>
      <c r="E525" s="11"/>
      <c r="F525" s="12"/>
      <c r="G525" s="12"/>
      <c r="H525" s="11"/>
      <c r="I525" s="11"/>
      <c r="J525" s="11"/>
      <c r="K525" s="11"/>
      <c r="L525" s="12"/>
      <c r="M525" s="11"/>
      <c r="N525" s="12"/>
      <c r="O525" s="14"/>
      <c r="P525" s="11"/>
      <c r="Q525" s="11"/>
      <c r="R525" s="15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5">
      <c r="A526" s="10"/>
      <c r="B526" s="11"/>
      <c r="C526" s="11"/>
      <c r="D526" s="11"/>
      <c r="E526" s="11"/>
      <c r="F526" s="12"/>
      <c r="G526" s="12"/>
      <c r="H526" s="11"/>
      <c r="I526" s="11"/>
      <c r="J526" s="11"/>
      <c r="K526" s="11"/>
      <c r="L526" s="12"/>
      <c r="M526" s="11"/>
      <c r="N526" s="12"/>
      <c r="O526" s="14"/>
      <c r="P526" s="11"/>
      <c r="Q526" s="11"/>
      <c r="R526" s="15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5">
      <c r="A527" s="10"/>
      <c r="B527" s="11"/>
      <c r="C527" s="11"/>
      <c r="D527" s="11"/>
      <c r="E527" s="11"/>
      <c r="F527" s="12"/>
      <c r="G527" s="12"/>
      <c r="H527" s="11"/>
      <c r="I527" s="11"/>
      <c r="J527" s="11"/>
      <c r="K527" s="11"/>
      <c r="L527" s="12"/>
      <c r="M527" s="11"/>
      <c r="N527" s="12"/>
      <c r="O527" s="14"/>
      <c r="P527" s="11"/>
      <c r="Q527" s="11"/>
      <c r="R527" s="15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5">
      <c r="A528" s="10"/>
      <c r="B528" s="11"/>
      <c r="C528" s="11"/>
      <c r="D528" s="11"/>
      <c r="E528" s="11"/>
      <c r="F528" s="12"/>
      <c r="G528" s="12"/>
      <c r="H528" s="11"/>
      <c r="I528" s="11"/>
      <c r="J528" s="11"/>
      <c r="K528" s="11"/>
      <c r="L528" s="12"/>
      <c r="M528" s="11"/>
      <c r="N528" s="12"/>
      <c r="O528" s="14"/>
      <c r="P528" s="11"/>
      <c r="Q528" s="11"/>
      <c r="R528" s="15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5">
      <c r="A529" s="10"/>
      <c r="B529" s="11"/>
      <c r="C529" s="11"/>
      <c r="D529" s="11"/>
      <c r="E529" s="11"/>
      <c r="F529" s="12"/>
      <c r="G529" s="12"/>
      <c r="H529" s="11"/>
      <c r="I529" s="11"/>
      <c r="J529" s="11"/>
      <c r="K529" s="11"/>
      <c r="L529" s="12"/>
      <c r="M529" s="11"/>
      <c r="N529" s="12"/>
      <c r="O529" s="14"/>
      <c r="P529" s="11"/>
      <c r="Q529" s="11"/>
      <c r="R529" s="15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5">
      <c r="A530" s="10"/>
      <c r="B530" s="11"/>
      <c r="C530" s="11"/>
      <c r="D530" s="11"/>
      <c r="E530" s="11"/>
      <c r="F530" s="12"/>
      <c r="G530" s="12"/>
      <c r="H530" s="11"/>
      <c r="I530" s="11"/>
      <c r="J530" s="11"/>
      <c r="K530" s="11"/>
      <c r="L530" s="12"/>
      <c r="M530" s="11"/>
      <c r="N530" s="12"/>
      <c r="O530" s="14"/>
      <c r="P530" s="11"/>
      <c r="Q530" s="11"/>
      <c r="R530" s="15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5">
      <c r="A531" s="10"/>
      <c r="B531" s="11"/>
      <c r="C531" s="11"/>
      <c r="D531" s="11"/>
      <c r="E531" s="11"/>
      <c r="F531" s="12"/>
      <c r="G531" s="12"/>
      <c r="H531" s="11"/>
      <c r="I531" s="11"/>
      <c r="J531" s="11"/>
      <c r="K531" s="11"/>
      <c r="L531" s="12"/>
      <c r="M531" s="11"/>
      <c r="N531" s="12"/>
      <c r="O531" s="14"/>
      <c r="P531" s="11"/>
      <c r="Q531" s="11"/>
      <c r="R531" s="15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5">
      <c r="A532" s="10"/>
      <c r="B532" s="11"/>
      <c r="C532" s="11"/>
      <c r="D532" s="11"/>
      <c r="E532" s="11"/>
      <c r="F532" s="12"/>
      <c r="G532" s="12"/>
      <c r="H532" s="11"/>
      <c r="I532" s="11"/>
      <c r="J532" s="11"/>
      <c r="K532" s="11"/>
      <c r="L532" s="12"/>
      <c r="M532" s="11"/>
      <c r="N532" s="12"/>
      <c r="O532" s="14"/>
      <c r="P532" s="11"/>
      <c r="Q532" s="11"/>
      <c r="R532" s="15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5">
      <c r="A533" s="10"/>
      <c r="B533" s="11"/>
      <c r="C533" s="11"/>
      <c r="D533" s="11"/>
      <c r="E533" s="11"/>
      <c r="F533" s="12"/>
      <c r="G533" s="12"/>
      <c r="H533" s="11"/>
      <c r="I533" s="11"/>
      <c r="J533" s="11"/>
      <c r="K533" s="11"/>
      <c r="L533" s="12"/>
      <c r="M533" s="11"/>
      <c r="N533" s="12"/>
      <c r="O533" s="14"/>
      <c r="P533" s="11"/>
      <c r="Q533" s="11"/>
      <c r="R533" s="15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5">
      <c r="A534" s="10"/>
      <c r="B534" s="11"/>
      <c r="C534" s="11"/>
      <c r="D534" s="11"/>
      <c r="E534" s="11"/>
      <c r="F534" s="12"/>
      <c r="G534" s="12"/>
      <c r="H534" s="11"/>
      <c r="I534" s="11"/>
      <c r="J534" s="11"/>
      <c r="K534" s="11"/>
      <c r="L534" s="12"/>
      <c r="M534" s="11"/>
      <c r="N534" s="12"/>
      <c r="O534" s="14"/>
      <c r="P534" s="11"/>
      <c r="Q534" s="11"/>
      <c r="R534" s="15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5">
      <c r="A535" s="10"/>
      <c r="B535" s="11"/>
      <c r="C535" s="11"/>
      <c r="D535" s="11"/>
      <c r="E535" s="11"/>
      <c r="F535" s="12"/>
      <c r="G535" s="12"/>
      <c r="H535" s="11"/>
      <c r="I535" s="11"/>
      <c r="J535" s="11"/>
      <c r="K535" s="11"/>
      <c r="L535" s="12"/>
      <c r="M535" s="11"/>
      <c r="N535" s="12"/>
      <c r="O535" s="14"/>
      <c r="P535" s="11"/>
      <c r="Q535" s="11"/>
      <c r="R535" s="15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5">
      <c r="A536" s="10"/>
      <c r="B536" s="11"/>
      <c r="C536" s="11"/>
      <c r="D536" s="11"/>
      <c r="E536" s="11"/>
      <c r="F536" s="12"/>
      <c r="G536" s="12"/>
      <c r="H536" s="11"/>
      <c r="I536" s="11"/>
      <c r="J536" s="11"/>
      <c r="K536" s="11"/>
      <c r="L536" s="12"/>
      <c r="M536" s="11"/>
      <c r="N536" s="12"/>
      <c r="O536" s="14"/>
      <c r="P536" s="11"/>
      <c r="Q536" s="11"/>
      <c r="R536" s="15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5">
      <c r="A537" s="10"/>
      <c r="B537" s="11"/>
      <c r="C537" s="11"/>
      <c r="D537" s="11"/>
      <c r="E537" s="11"/>
      <c r="F537" s="12"/>
      <c r="G537" s="12"/>
      <c r="H537" s="11"/>
      <c r="I537" s="11"/>
      <c r="J537" s="11"/>
      <c r="K537" s="11"/>
      <c r="L537" s="12"/>
      <c r="M537" s="11"/>
      <c r="N537" s="12"/>
      <c r="O537" s="14"/>
      <c r="P537" s="11"/>
      <c r="Q537" s="11"/>
      <c r="R537" s="15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5">
      <c r="A538" s="10"/>
      <c r="B538" s="11"/>
      <c r="C538" s="11"/>
      <c r="D538" s="11"/>
      <c r="E538" s="11"/>
      <c r="F538" s="12"/>
      <c r="G538" s="12"/>
      <c r="H538" s="11"/>
      <c r="I538" s="11"/>
      <c r="J538" s="11"/>
      <c r="K538" s="11"/>
      <c r="L538" s="12"/>
      <c r="M538" s="11"/>
      <c r="N538" s="12"/>
      <c r="O538" s="14"/>
      <c r="P538" s="11"/>
      <c r="Q538" s="11"/>
      <c r="R538" s="15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5">
      <c r="A539" s="10"/>
      <c r="B539" s="11"/>
      <c r="C539" s="11"/>
      <c r="D539" s="11"/>
      <c r="E539" s="11"/>
      <c r="F539" s="12"/>
      <c r="G539" s="12"/>
      <c r="H539" s="11"/>
      <c r="I539" s="11"/>
      <c r="J539" s="11"/>
      <c r="K539" s="11"/>
      <c r="L539" s="12"/>
      <c r="M539" s="11"/>
      <c r="N539" s="12"/>
      <c r="O539" s="14"/>
      <c r="P539" s="11"/>
      <c r="Q539" s="11"/>
      <c r="R539" s="15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5">
      <c r="A540" s="10"/>
      <c r="B540" s="11"/>
      <c r="C540" s="11"/>
      <c r="D540" s="11"/>
      <c r="E540" s="11"/>
      <c r="F540" s="12"/>
      <c r="G540" s="12"/>
      <c r="H540" s="11"/>
      <c r="I540" s="11"/>
      <c r="J540" s="11"/>
      <c r="K540" s="11"/>
      <c r="L540" s="12"/>
      <c r="M540" s="11"/>
      <c r="N540" s="12"/>
      <c r="O540" s="14"/>
      <c r="P540" s="11"/>
      <c r="Q540" s="11"/>
      <c r="R540" s="15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5">
      <c r="A541" s="10"/>
      <c r="B541" s="11"/>
      <c r="C541" s="11"/>
      <c r="D541" s="11"/>
      <c r="E541" s="11"/>
      <c r="F541" s="12"/>
      <c r="G541" s="12"/>
      <c r="H541" s="11"/>
      <c r="I541" s="11"/>
      <c r="J541" s="11"/>
      <c r="K541" s="11"/>
      <c r="L541" s="12"/>
      <c r="M541" s="11"/>
      <c r="N541" s="12"/>
      <c r="O541" s="14"/>
      <c r="P541" s="11"/>
      <c r="Q541" s="11"/>
      <c r="R541" s="15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5">
      <c r="A542" s="10"/>
      <c r="B542" s="11"/>
      <c r="C542" s="11"/>
      <c r="D542" s="11"/>
      <c r="E542" s="11"/>
      <c r="F542" s="12"/>
      <c r="G542" s="12"/>
      <c r="H542" s="11"/>
      <c r="I542" s="11"/>
      <c r="J542" s="11"/>
      <c r="K542" s="11"/>
      <c r="L542" s="12"/>
      <c r="M542" s="11"/>
      <c r="N542" s="12"/>
      <c r="O542" s="14"/>
      <c r="P542" s="11"/>
      <c r="Q542" s="11"/>
      <c r="R542" s="15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5">
      <c r="A543" s="10"/>
      <c r="B543" s="11"/>
      <c r="C543" s="11"/>
      <c r="D543" s="11"/>
      <c r="E543" s="11"/>
      <c r="F543" s="12"/>
      <c r="G543" s="12"/>
      <c r="H543" s="11"/>
      <c r="I543" s="11"/>
      <c r="J543" s="11"/>
      <c r="K543" s="11"/>
      <c r="L543" s="12"/>
      <c r="M543" s="11"/>
      <c r="N543" s="12"/>
      <c r="O543" s="14"/>
      <c r="P543" s="11"/>
      <c r="Q543" s="11"/>
      <c r="R543" s="15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5">
      <c r="A544" s="10"/>
      <c r="B544" s="11"/>
      <c r="C544" s="11"/>
      <c r="D544" s="11"/>
      <c r="E544" s="11"/>
      <c r="F544" s="12"/>
      <c r="G544" s="12"/>
      <c r="H544" s="11"/>
      <c r="I544" s="11"/>
      <c r="J544" s="11"/>
      <c r="K544" s="11"/>
      <c r="L544" s="12"/>
      <c r="M544" s="11"/>
      <c r="N544" s="12"/>
      <c r="O544" s="14"/>
      <c r="P544" s="11"/>
      <c r="Q544" s="11"/>
      <c r="R544" s="15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5">
      <c r="A545" s="10"/>
      <c r="B545" s="11"/>
      <c r="C545" s="11"/>
      <c r="D545" s="11"/>
      <c r="E545" s="11"/>
      <c r="F545" s="12"/>
      <c r="G545" s="12"/>
      <c r="H545" s="11"/>
      <c r="I545" s="11"/>
      <c r="J545" s="11"/>
      <c r="K545" s="11"/>
      <c r="L545" s="12"/>
      <c r="M545" s="11"/>
      <c r="N545" s="12"/>
      <c r="O545" s="14"/>
      <c r="P545" s="11"/>
      <c r="Q545" s="11"/>
      <c r="R545" s="15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5">
      <c r="A546" s="10"/>
      <c r="B546" s="11"/>
      <c r="C546" s="11"/>
      <c r="D546" s="11"/>
      <c r="E546" s="11"/>
      <c r="F546" s="12"/>
      <c r="G546" s="12"/>
      <c r="H546" s="11"/>
      <c r="I546" s="11"/>
      <c r="J546" s="11"/>
      <c r="K546" s="11"/>
      <c r="L546" s="12"/>
      <c r="M546" s="11"/>
      <c r="N546" s="12"/>
      <c r="O546" s="14"/>
      <c r="P546" s="11"/>
      <c r="Q546" s="11"/>
      <c r="R546" s="15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5">
      <c r="A547" s="10"/>
      <c r="B547" s="11"/>
      <c r="C547" s="11"/>
      <c r="D547" s="11"/>
      <c r="E547" s="11"/>
      <c r="F547" s="12"/>
      <c r="G547" s="12"/>
      <c r="H547" s="11"/>
      <c r="I547" s="11"/>
      <c r="J547" s="11"/>
      <c r="K547" s="11"/>
      <c r="L547" s="12"/>
      <c r="M547" s="11"/>
      <c r="N547" s="12"/>
      <c r="O547" s="14"/>
      <c r="P547" s="11"/>
      <c r="Q547" s="11"/>
      <c r="R547" s="15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5">
      <c r="A548" s="10"/>
      <c r="B548" s="11"/>
      <c r="C548" s="11"/>
      <c r="D548" s="11"/>
      <c r="E548" s="11"/>
      <c r="F548" s="12"/>
      <c r="G548" s="12"/>
      <c r="H548" s="11"/>
      <c r="I548" s="11"/>
      <c r="J548" s="11"/>
      <c r="K548" s="11"/>
      <c r="L548" s="12"/>
      <c r="M548" s="11"/>
      <c r="N548" s="12"/>
      <c r="O548" s="14"/>
      <c r="P548" s="11"/>
      <c r="Q548" s="11"/>
      <c r="R548" s="15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5">
      <c r="A549" s="10"/>
      <c r="B549" s="11"/>
      <c r="C549" s="11"/>
      <c r="D549" s="11"/>
      <c r="E549" s="11"/>
      <c r="F549" s="12"/>
      <c r="G549" s="12"/>
      <c r="H549" s="11"/>
      <c r="I549" s="11"/>
      <c r="J549" s="11"/>
      <c r="K549" s="11"/>
      <c r="L549" s="12"/>
      <c r="M549" s="11"/>
      <c r="N549" s="12"/>
      <c r="O549" s="14"/>
      <c r="P549" s="11"/>
      <c r="Q549" s="11"/>
      <c r="R549" s="15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5">
      <c r="A550" s="10"/>
      <c r="B550" s="11"/>
      <c r="C550" s="11"/>
      <c r="D550" s="11"/>
      <c r="E550" s="11"/>
      <c r="F550" s="12"/>
      <c r="G550" s="12"/>
      <c r="H550" s="11"/>
      <c r="I550" s="11"/>
      <c r="J550" s="11"/>
      <c r="K550" s="11"/>
      <c r="L550" s="12"/>
      <c r="M550" s="11"/>
      <c r="N550" s="12"/>
      <c r="O550" s="14"/>
      <c r="P550" s="11"/>
      <c r="Q550" s="11"/>
      <c r="R550" s="15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5">
      <c r="A551" s="10"/>
      <c r="B551" s="11"/>
      <c r="C551" s="11"/>
      <c r="D551" s="11"/>
      <c r="E551" s="11"/>
      <c r="F551" s="12"/>
      <c r="G551" s="12"/>
      <c r="H551" s="11"/>
      <c r="I551" s="11"/>
      <c r="J551" s="11"/>
      <c r="K551" s="11"/>
      <c r="L551" s="12"/>
      <c r="M551" s="11"/>
      <c r="N551" s="12"/>
      <c r="O551" s="14"/>
      <c r="P551" s="11"/>
      <c r="Q551" s="11"/>
      <c r="R551" s="15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5">
      <c r="A552" s="10"/>
      <c r="B552" s="11"/>
      <c r="C552" s="11"/>
      <c r="D552" s="11"/>
      <c r="E552" s="11"/>
      <c r="F552" s="12"/>
      <c r="G552" s="12"/>
      <c r="H552" s="11"/>
      <c r="I552" s="11"/>
      <c r="J552" s="11"/>
      <c r="K552" s="11"/>
      <c r="L552" s="12"/>
      <c r="M552" s="11"/>
      <c r="N552" s="12"/>
      <c r="O552" s="14"/>
      <c r="P552" s="11"/>
      <c r="Q552" s="11"/>
      <c r="R552" s="15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5">
      <c r="A553" s="10"/>
      <c r="B553" s="11"/>
      <c r="C553" s="11"/>
      <c r="D553" s="11"/>
      <c r="E553" s="11"/>
      <c r="F553" s="12"/>
      <c r="G553" s="12"/>
      <c r="H553" s="11"/>
      <c r="I553" s="11"/>
      <c r="J553" s="11"/>
      <c r="K553" s="11"/>
      <c r="L553" s="12"/>
      <c r="M553" s="11"/>
      <c r="N553" s="12"/>
      <c r="O553" s="14"/>
      <c r="P553" s="11"/>
      <c r="Q553" s="11"/>
      <c r="R553" s="15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5">
      <c r="A554" s="10"/>
      <c r="B554" s="11"/>
      <c r="C554" s="11"/>
      <c r="D554" s="11"/>
      <c r="E554" s="11"/>
      <c r="F554" s="12"/>
      <c r="G554" s="12"/>
      <c r="H554" s="11"/>
      <c r="I554" s="11"/>
      <c r="J554" s="11"/>
      <c r="K554" s="11"/>
      <c r="L554" s="12"/>
      <c r="M554" s="11"/>
      <c r="N554" s="12"/>
      <c r="O554" s="14"/>
      <c r="P554" s="11"/>
      <c r="Q554" s="11"/>
      <c r="R554" s="15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5">
      <c r="A555" s="10"/>
      <c r="B555" s="11"/>
      <c r="C555" s="11"/>
      <c r="D555" s="11"/>
      <c r="E555" s="11"/>
      <c r="F555" s="12"/>
      <c r="G555" s="12"/>
      <c r="H555" s="11"/>
      <c r="I555" s="11"/>
      <c r="J555" s="11"/>
      <c r="K555" s="11"/>
      <c r="L555" s="12"/>
      <c r="M555" s="11"/>
      <c r="N555" s="12"/>
      <c r="O555" s="14"/>
      <c r="P555" s="11"/>
      <c r="Q555" s="11"/>
      <c r="R555" s="15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5">
      <c r="A556" s="10"/>
      <c r="B556" s="11"/>
      <c r="C556" s="11"/>
      <c r="D556" s="11"/>
      <c r="E556" s="11"/>
      <c r="F556" s="12"/>
      <c r="G556" s="12"/>
      <c r="H556" s="11"/>
      <c r="I556" s="11"/>
      <c r="J556" s="11"/>
      <c r="K556" s="11"/>
      <c r="L556" s="12"/>
      <c r="M556" s="11"/>
      <c r="N556" s="12"/>
      <c r="O556" s="14"/>
      <c r="P556" s="11"/>
      <c r="Q556" s="11"/>
      <c r="R556" s="15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5">
      <c r="A557" s="10"/>
      <c r="B557" s="11"/>
      <c r="C557" s="11"/>
      <c r="D557" s="11"/>
      <c r="E557" s="11"/>
      <c r="F557" s="12"/>
      <c r="G557" s="12"/>
      <c r="H557" s="11"/>
      <c r="I557" s="11"/>
      <c r="J557" s="11"/>
      <c r="K557" s="11"/>
      <c r="L557" s="12"/>
      <c r="M557" s="11"/>
      <c r="N557" s="12"/>
      <c r="O557" s="14"/>
      <c r="P557" s="11"/>
      <c r="Q557" s="11"/>
      <c r="R557" s="15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5">
      <c r="A558" s="10"/>
      <c r="B558" s="11"/>
      <c r="C558" s="11"/>
      <c r="D558" s="11"/>
      <c r="E558" s="11"/>
      <c r="F558" s="12"/>
      <c r="G558" s="12"/>
      <c r="H558" s="11"/>
      <c r="I558" s="11"/>
      <c r="J558" s="11"/>
      <c r="K558" s="11"/>
      <c r="L558" s="12"/>
      <c r="M558" s="11"/>
      <c r="N558" s="12"/>
      <c r="O558" s="14"/>
      <c r="P558" s="11"/>
      <c r="Q558" s="11"/>
      <c r="R558" s="15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5">
      <c r="A559" s="10"/>
      <c r="B559" s="11"/>
      <c r="C559" s="11"/>
      <c r="D559" s="11"/>
      <c r="E559" s="11"/>
      <c r="F559" s="12"/>
      <c r="G559" s="12"/>
      <c r="H559" s="11"/>
      <c r="I559" s="11"/>
      <c r="J559" s="11"/>
      <c r="K559" s="11"/>
      <c r="L559" s="12"/>
      <c r="M559" s="11"/>
      <c r="N559" s="12"/>
      <c r="O559" s="14"/>
      <c r="P559" s="11"/>
      <c r="Q559" s="11"/>
      <c r="R559" s="15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5">
      <c r="A560" s="10"/>
      <c r="B560" s="11"/>
      <c r="C560" s="11"/>
      <c r="D560" s="11"/>
      <c r="E560" s="11"/>
      <c r="F560" s="12"/>
      <c r="G560" s="12"/>
      <c r="H560" s="11"/>
      <c r="I560" s="11"/>
      <c r="J560" s="11"/>
      <c r="K560" s="11"/>
      <c r="L560" s="12"/>
      <c r="M560" s="11"/>
      <c r="N560" s="12"/>
      <c r="O560" s="14"/>
      <c r="P560" s="11"/>
      <c r="Q560" s="11"/>
      <c r="R560" s="15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5">
      <c r="A561" s="10"/>
      <c r="B561" s="11"/>
      <c r="C561" s="11"/>
      <c r="D561" s="11"/>
      <c r="E561" s="11"/>
      <c r="F561" s="12"/>
      <c r="G561" s="12"/>
      <c r="H561" s="11"/>
      <c r="I561" s="11"/>
      <c r="J561" s="11"/>
      <c r="K561" s="11"/>
      <c r="L561" s="12"/>
      <c r="M561" s="11"/>
      <c r="N561" s="12"/>
      <c r="O561" s="14"/>
      <c r="P561" s="11"/>
      <c r="Q561" s="11"/>
      <c r="R561" s="15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5">
      <c r="A562" s="10"/>
      <c r="B562" s="11"/>
      <c r="C562" s="11"/>
      <c r="D562" s="11"/>
      <c r="E562" s="11"/>
      <c r="F562" s="12"/>
      <c r="G562" s="12"/>
      <c r="H562" s="11"/>
      <c r="I562" s="11"/>
      <c r="J562" s="11"/>
      <c r="K562" s="11"/>
      <c r="L562" s="12"/>
      <c r="M562" s="11"/>
      <c r="N562" s="12"/>
      <c r="O562" s="14"/>
      <c r="P562" s="11"/>
      <c r="Q562" s="11"/>
      <c r="R562" s="15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5">
      <c r="A563" s="10"/>
      <c r="B563" s="11"/>
      <c r="C563" s="11"/>
      <c r="D563" s="11"/>
      <c r="E563" s="11"/>
      <c r="F563" s="12"/>
      <c r="G563" s="12"/>
      <c r="H563" s="11"/>
      <c r="I563" s="11"/>
      <c r="J563" s="11"/>
      <c r="K563" s="11"/>
      <c r="L563" s="12"/>
      <c r="M563" s="11"/>
      <c r="N563" s="12"/>
      <c r="O563" s="14"/>
      <c r="P563" s="11"/>
      <c r="Q563" s="11"/>
      <c r="R563" s="15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5">
      <c r="A564" s="10"/>
      <c r="B564" s="11"/>
      <c r="C564" s="11"/>
      <c r="D564" s="11"/>
      <c r="E564" s="11"/>
      <c r="F564" s="12"/>
      <c r="G564" s="12"/>
      <c r="H564" s="11"/>
      <c r="I564" s="11"/>
      <c r="J564" s="11"/>
      <c r="K564" s="11"/>
      <c r="L564" s="12"/>
      <c r="M564" s="11"/>
      <c r="N564" s="12"/>
      <c r="O564" s="14"/>
      <c r="P564" s="11"/>
      <c r="Q564" s="11"/>
      <c r="R564" s="15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5">
      <c r="A565" s="10"/>
      <c r="B565" s="11"/>
      <c r="C565" s="11"/>
      <c r="D565" s="11"/>
      <c r="E565" s="11"/>
      <c r="F565" s="12"/>
      <c r="G565" s="12"/>
      <c r="H565" s="11"/>
      <c r="I565" s="11"/>
      <c r="J565" s="11"/>
      <c r="K565" s="11"/>
      <c r="L565" s="12"/>
      <c r="M565" s="11"/>
      <c r="N565" s="12"/>
      <c r="O565" s="14"/>
      <c r="P565" s="11"/>
      <c r="Q565" s="11"/>
      <c r="R565" s="15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5">
      <c r="A566" s="10"/>
      <c r="B566" s="11"/>
      <c r="C566" s="11"/>
      <c r="D566" s="11"/>
      <c r="E566" s="11"/>
      <c r="F566" s="12"/>
      <c r="G566" s="12"/>
      <c r="H566" s="11"/>
      <c r="I566" s="11"/>
      <c r="J566" s="11"/>
      <c r="K566" s="11"/>
      <c r="L566" s="12"/>
      <c r="M566" s="11"/>
      <c r="N566" s="12"/>
      <c r="O566" s="14"/>
      <c r="P566" s="11"/>
      <c r="Q566" s="11"/>
      <c r="R566" s="15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5">
      <c r="A567" s="10"/>
      <c r="B567" s="11"/>
      <c r="C567" s="11"/>
      <c r="D567" s="11"/>
      <c r="E567" s="11"/>
      <c r="F567" s="12"/>
      <c r="G567" s="12"/>
      <c r="H567" s="11"/>
      <c r="I567" s="11"/>
      <c r="J567" s="11"/>
      <c r="K567" s="11"/>
      <c r="L567" s="12"/>
      <c r="M567" s="11"/>
      <c r="N567" s="12"/>
      <c r="O567" s="14"/>
      <c r="P567" s="11"/>
      <c r="Q567" s="11"/>
      <c r="R567" s="15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5">
      <c r="A568" s="10"/>
      <c r="B568" s="11"/>
      <c r="C568" s="11"/>
      <c r="D568" s="11"/>
      <c r="E568" s="11"/>
      <c r="F568" s="12"/>
      <c r="G568" s="12"/>
      <c r="H568" s="11"/>
      <c r="I568" s="11"/>
      <c r="J568" s="11"/>
      <c r="K568" s="11"/>
      <c r="L568" s="12"/>
      <c r="M568" s="11"/>
      <c r="N568" s="12"/>
      <c r="O568" s="14"/>
      <c r="P568" s="11"/>
      <c r="Q568" s="11"/>
      <c r="R568" s="15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5">
      <c r="A569" s="10"/>
      <c r="B569" s="11"/>
      <c r="C569" s="11"/>
      <c r="D569" s="11"/>
      <c r="E569" s="11"/>
      <c r="F569" s="12"/>
      <c r="G569" s="12"/>
      <c r="H569" s="11"/>
      <c r="I569" s="11"/>
      <c r="J569" s="11"/>
      <c r="K569" s="11"/>
      <c r="L569" s="12"/>
      <c r="M569" s="11"/>
      <c r="N569" s="12"/>
      <c r="O569" s="14"/>
      <c r="P569" s="11"/>
      <c r="Q569" s="11"/>
      <c r="R569" s="15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5">
      <c r="A570" s="10"/>
      <c r="B570" s="11"/>
      <c r="C570" s="11"/>
      <c r="D570" s="11"/>
      <c r="E570" s="11"/>
      <c r="F570" s="12"/>
      <c r="G570" s="12"/>
      <c r="H570" s="11"/>
      <c r="I570" s="11"/>
      <c r="J570" s="11"/>
      <c r="K570" s="11"/>
      <c r="L570" s="12"/>
      <c r="M570" s="11"/>
      <c r="N570" s="12"/>
      <c r="O570" s="14"/>
      <c r="P570" s="11"/>
      <c r="Q570" s="11"/>
      <c r="R570" s="15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5">
      <c r="A571" s="10"/>
      <c r="B571" s="11"/>
      <c r="C571" s="11"/>
      <c r="D571" s="11"/>
      <c r="E571" s="11"/>
      <c r="F571" s="12"/>
      <c r="G571" s="12"/>
      <c r="H571" s="11"/>
      <c r="I571" s="11"/>
      <c r="J571" s="11"/>
      <c r="K571" s="11"/>
      <c r="L571" s="12"/>
      <c r="M571" s="11"/>
      <c r="N571" s="12"/>
      <c r="O571" s="14"/>
      <c r="P571" s="11"/>
      <c r="Q571" s="11"/>
      <c r="R571" s="15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5">
      <c r="A572" s="10"/>
      <c r="B572" s="11"/>
      <c r="C572" s="11"/>
      <c r="D572" s="11"/>
      <c r="E572" s="11"/>
      <c r="F572" s="12"/>
      <c r="G572" s="12"/>
      <c r="H572" s="11"/>
      <c r="I572" s="11"/>
      <c r="J572" s="11"/>
      <c r="K572" s="11"/>
      <c r="L572" s="12"/>
      <c r="M572" s="11"/>
      <c r="N572" s="12"/>
      <c r="O572" s="14"/>
      <c r="P572" s="11"/>
      <c r="Q572" s="11"/>
      <c r="R572" s="15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5">
      <c r="A573" s="10"/>
      <c r="B573" s="11"/>
      <c r="C573" s="11"/>
      <c r="D573" s="11"/>
      <c r="E573" s="11"/>
      <c r="F573" s="12"/>
      <c r="G573" s="12"/>
      <c r="H573" s="11"/>
      <c r="I573" s="11"/>
      <c r="J573" s="11"/>
      <c r="K573" s="11"/>
      <c r="L573" s="12"/>
      <c r="M573" s="11"/>
      <c r="N573" s="12"/>
      <c r="O573" s="14"/>
      <c r="P573" s="11"/>
      <c r="Q573" s="11"/>
      <c r="R573" s="15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5">
      <c r="A574" s="10"/>
      <c r="B574" s="11"/>
      <c r="C574" s="11"/>
      <c r="D574" s="11"/>
      <c r="E574" s="11"/>
      <c r="F574" s="12"/>
      <c r="G574" s="12"/>
      <c r="H574" s="11"/>
      <c r="I574" s="11"/>
      <c r="J574" s="11"/>
      <c r="K574" s="11"/>
      <c r="L574" s="12"/>
      <c r="M574" s="11"/>
      <c r="N574" s="12"/>
      <c r="O574" s="14"/>
      <c r="P574" s="11"/>
      <c r="Q574" s="11"/>
      <c r="R574" s="15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5">
      <c r="A575" s="10"/>
      <c r="B575" s="11"/>
      <c r="C575" s="11"/>
      <c r="D575" s="11"/>
      <c r="E575" s="11"/>
      <c r="F575" s="12"/>
      <c r="G575" s="12"/>
      <c r="H575" s="11"/>
      <c r="I575" s="11"/>
      <c r="J575" s="11"/>
      <c r="K575" s="11"/>
      <c r="L575" s="12"/>
      <c r="M575" s="11"/>
      <c r="N575" s="12"/>
      <c r="O575" s="14"/>
      <c r="P575" s="11"/>
      <c r="Q575" s="11"/>
      <c r="R575" s="15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5">
      <c r="A576" s="10"/>
      <c r="B576" s="11"/>
      <c r="C576" s="11"/>
      <c r="D576" s="11"/>
      <c r="E576" s="11"/>
      <c r="F576" s="12"/>
      <c r="G576" s="12"/>
      <c r="H576" s="11"/>
      <c r="I576" s="11"/>
      <c r="J576" s="11"/>
      <c r="K576" s="11"/>
      <c r="L576" s="12"/>
      <c r="M576" s="11"/>
      <c r="N576" s="12"/>
      <c r="O576" s="14"/>
      <c r="P576" s="11"/>
      <c r="Q576" s="11"/>
      <c r="R576" s="15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5">
      <c r="A577" s="10"/>
      <c r="B577" s="11"/>
      <c r="C577" s="11"/>
      <c r="D577" s="11"/>
      <c r="E577" s="11"/>
      <c r="F577" s="12"/>
      <c r="G577" s="12"/>
      <c r="H577" s="11"/>
      <c r="I577" s="11"/>
      <c r="J577" s="11"/>
      <c r="K577" s="11"/>
      <c r="L577" s="12"/>
      <c r="M577" s="11"/>
      <c r="N577" s="12"/>
      <c r="O577" s="14"/>
      <c r="P577" s="11"/>
      <c r="Q577" s="11"/>
      <c r="R577" s="15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5">
      <c r="A578" s="10"/>
      <c r="B578" s="11"/>
      <c r="C578" s="11"/>
      <c r="D578" s="11"/>
      <c r="E578" s="11"/>
      <c r="F578" s="12"/>
      <c r="G578" s="12"/>
      <c r="H578" s="11"/>
      <c r="I578" s="11"/>
      <c r="J578" s="11"/>
      <c r="K578" s="11"/>
      <c r="L578" s="12"/>
      <c r="M578" s="11"/>
      <c r="N578" s="12"/>
      <c r="O578" s="14"/>
      <c r="P578" s="11"/>
      <c r="Q578" s="11"/>
      <c r="R578" s="15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5">
      <c r="A579" s="10"/>
      <c r="B579" s="11"/>
      <c r="C579" s="11"/>
      <c r="D579" s="11"/>
      <c r="E579" s="11"/>
      <c r="F579" s="12"/>
      <c r="G579" s="12"/>
      <c r="H579" s="11"/>
      <c r="I579" s="11"/>
      <c r="J579" s="11"/>
      <c r="K579" s="11"/>
      <c r="L579" s="12"/>
      <c r="M579" s="11"/>
      <c r="N579" s="12"/>
      <c r="O579" s="14"/>
      <c r="P579" s="11"/>
      <c r="Q579" s="11"/>
      <c r="R579" s="15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5">
      <c r="A580" s="10"/>
      <c r="B580" s="11"/>
      <c r="C580" s="11"/>
      <c r="D580" s="11"/>
      <c r="E580" s="11"/>
      <c r="F580" s="12"/>
      <c r="G580" s="12"/>
      <c r="H580" s="11"/>
      <c r="I580" s="11"/>
      <c r="J580" s="11"/>
      <c r="K580" s="11"/>
      <c r="L580" s="12"/>
      <c r="M580" s="11"/>
      <c r="N580" s="12"/>
      <c r="O580" s="14"/>
      <c r="P580" s="11"/>
      <c r="Q580" s="11"/>
      <c r="R580" s="15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5">
      <c r="A581" s="10"/>
      <c r="B581" s="11"/>
      <c r="C581" s="11"/>
      <c r="D581" s="11"/>
      <c r="E581" s="11"/>
      <c r="F581" s="12"/>
      <c r="G581" s="12"/>
      <c r="H581" s="11"/>
      <c r="I581" s="11"/>
      <c r="J581" s="11"/>
      <c r="K581" s="11"/>
      <c r="L581" s="12"/>
      <c r="M581" s="11"/>
      <c r="N581" s="12"/>
      <c r="O581" s="14"/>
      <c r="P581" s="11"/>
      <c r="Q581" s="11"/>
      <c r="R581" s="15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5">
      <c r="A582" s="10"/>
      <c r="B582" s="11"/>
      <c r="C582" s="11"/>
      <c r="D582" s="11"/>
      <c r="E582" s="11"/>
      <c r="F582" s="12"/>
      <c r="G582" s="12"/>
      <c r="H582" s="11"/>
      <c r="I582" s="11"/>
      <c r="J582" s="11"/>
      <c r="K582" s="11"/>
      <c r="L582" s="12"/>
      <c r="M582" s="11"/>
      <c r="N582" s="12"/>
      <c r="O582" s="14"/>
      <c r="P582" s="11"/>
      <c r="Q582" s="11"/>
      <c r="R582" s="15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5">
      <c r="A583" s="10"/>
      <c r="B583" s="11"/>
      <c r="C583" s="11"/>
      <c r="D583" s="11"/>
      <c r="E583" s="11"/>
      <c r="F583" s="12"/>
      <c r="G583" s="12"/>
      <c r="H583" s="11"/>
      <c r="I583" s="11"/>
      <c r="J583" s="11"/>
      <c r="K583" s="11"/>
      <c r="L583" s="12"/>
      <c r="M583" s="11"/>
      <c r="N583" s="12"/>
      <c r="O583" s="14"/>
      <c r="P583" s="11"/>
      <c r="Q583" s="11"/>
      <c r="R583" s="15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5">
      <c r="A584" s="10"/>
      <c r="B584" s="11"/>
      <c r="C584" s="11"/>
      <c r="D584" s="11"/>
      <c r="E584" s="11"/>
      <c r="F584" s="12"/>
      <c r="G584" s="12"/>
      <c r="H584" s="11"/>
      <c r="I584" s="11"/>
      <c r="J584" s="11"/>
      <c r="K584" s="11"/>
      <c r="L584" s="12"/>
      <c r="M584" s="11"/>
      <c r="N584" s="12"/>
      <c r="O584" s="14"/>
      <c r="P584" s="11"/>
      <c r="Q584" s="11"/>
      <c r="R584" s="15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5">
      <c r="A585" s="10"/>
      <c r="B585" s="11"/>
      <c r="C585" s="11"/>
      <c r="D585" s="11"/>
      <c r="E585" s="11"/>
      <c r="F585" s="12"/>
      <c r="G585" s="12"/>
      <c r="H585" s="11"/>
      <c r="I585" s="11"/>
      <c r="J585" s="11"/>
      <c r="K585" s="11"/>
      <c r="L585" s="12"/>
      <c r="M585" s="11"/>
      <c r="N585" s="12"/>
      <c r="O585" s="14"/>
      <c r="P585" s="11"/>
      <c r="Q585" s="11"/>
      <c r="R585" s="15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5">
      <c r="A586" s="10"/>
      <c r="B586" s="11"/>
      <c r="C586" s="11"/>
      <c r="D586" s="11"/>
      <c r="E586" s="11"/>
      <c r="F586" s="12"/>
      <c r="G586" s="12"/>
      <c r="H586" s="11"/>
      <c r="I586" s="11"/>
      <c r="J586" s="11"/>
      <c r="K586" s="11"/>
      <c r="L586" s="12"/>
      <c r="M586" s="11"/>
      <c r="N586" s="12"/>
      <c r="O586" s="14"/>
      <c r="P586" s="11"/>
      <c r="Q586" s="11"/>
      <c r="R586" s="15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5">
      <c r="A587" s="10"/>
      <c r="B587" s="11"/>
      <c r="C587" s="11"/>
      <c r="D587" s="11"/>
      <c r="E587" s="11"/>
      <c r="F587" s="12"/>
      <c r="G587" s="12"/>
      <c r="H587" s="11"/>
      <c r="I587" s="11"/>
      <c r="J587" s="11"/>
      <c r="K587" s="11"/>
      <c r="L587" s="12"/>
      <c r="M587" s="11"/>
      <c r="N587" s="12"/>
      <c r="O587" s="14"/>
      <c r="P587" s="11"/>
      <c r="Q587" s="11"/>
      <c r="R587" s="15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5">
      <c r="A588" s="10"/>
      <c r="B588" s="11"/>
      <c r="C588" s="11"/>
      <c r="D588" s="11"/>
      <c r="E588" s="11"/>
      <c r="F588" s="12"/>
      <c r="G588" s="12"/>
      <c r="H588" s="11"/>
      <c r="I588" s="11"/>
      <c r="J588" s="11"/>
      <c r="K588" s="11"/>
      <c r="L588" s="12"/>
      <c r="M588" s="11"/>
      <c r="N588" s="12"/>
      <c r="O588" s="14"/>
      <c r="P588" s="11"/>
      <c r="Q588" s="11"/>
      <c r="R588" s="15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5">
      <c r="A589" s="10"/>
      <c r="B589" s="11"/>
      <c r="C589" s="11"/>
      <c r="D589" s="11"/>
      <c r="E589" s="11"/>
      <c r="F589" s="12"/>
      <c r="G589" s="12"/>
      <c r="H589" s="11"/>
      <c r="I589" s="11"/>
      <c r="J589" s="11"/>
      <c r="K589" s="11"/>
      <c r="L589" s="12"/>
      <c r="M589" s="11"/>
      <c r="N589" s="12"/>
      <c r="O589" s="14"/>
      <c r="P589" s="11"/>
      <c r="Q589" s="11"/>
      <c r="R589" s="15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5">
      <c r="A590" s="10"/>
      <c r="B590" s="11"/>
      <c r="C590" s="11"/>
      <c r="D590" s="11"/>
      <c r="E590" s="11"/>
      <c r="F590" s="12"/>
      <c r="G590" s="12"/>
      <c r="H590" s="11"/>
      <c r="I590" s="11"/>
      <c r="J590" s="11"/>
      <c r="K590" s="11"/>
      <c r="L590" s="12"/>
      <c r="M590" s="11"/>
      <c r="N590" s="12"/>
      <c r="O590" s="14"/>
      <c r="P590" s="11"/>
      <c r="Q590" s="11"/>
      <c r="R590" s="15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5">
      <c r="A591" s="10"/>
      <c r="B591" s="11"/>
      <c r="C591" s="11"/>
      <c r="D591" s="11"/>
      <c r="E591" s="11"/>
      <c r="F591" s="12"/>
      <c r="G591" s="12"/>
      <c r="H591" s="11"/>
      <c r="I591" s="11"/>
      <c r="J591" s="11"/>
      <c r="K591" s="11"/>
      <c r="L591" s="12"/>
      <c r="M591" s="11"/>
      <c r="N591" s="12"/>
      <c r="O591" s="14"/>
      <c r="P591" s="11"/>
      <c r="Q591" s="11"/>
      <c r="R591" s="15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5">
      <c r="A592" s="10"/>
      <c r="B592" s="11"/>
      <c r="C592" s="11"/>
      <c r="D592" s="11"/>
      <c r="E592" s="11"/>
      <c r="F592" s="12"/>
      <c r="G592" s="12"/>
      <c r="H592" s="11"/>
      <c r="I592" s="11"/>
      <c r="J592" s="11"/>
      <c r="K592" s="11"/>
      <c r="L592" s="12"/>
      <c r="M592" s="11"/>
      <c r="N592" s="12"/>
      <c r="O592" s="14"/>
      <c r="P592" s="11"/>
      <c r="Q592" s="11"/>
      <c r="R592" s="15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5">
      <c r="A593" s="10"/>
      <c r="B593" s="11"/>
      <c r="C593" s="11"/>
      <c r="D593" s="11"/>
      <c r="E593" s="11"/>
      <c r="F593" s="12"/>
      <c r="G593" s="12"/>
      <c r="H593" s="11"/>
      <c r="I593" s="11"/>
      <c r="J593" s="11"/>
      <c r="K593" s="11"/>
      <c r="L593" s="12"/>
      <c r="M593" s="11"/>
      <c r="N593" s="12"/>
      <c r="O593" s="14"/>
      <c r="P593" s="11"/>
      <c r="Q593" s="11"/>
      <c r="R593" s="15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5">
      <c r="A594" s="10"/>
      <c r="B594" s="11"/>
      <c r="C594" s="11"/>
      <c r="D594" s="11"/>
      <c r="E594" s="11"/>
      <c r="F594" s="12"/>
      <c r="G594" s="12"/>
      <c r="H594" s="11"/>
      <c r="I594" s="11"/>
      <c r="J594" s="11"/>
      <c r="K594" s="11"/>
      <c r="L594" s="12"/>
      <c r="M594" s="11"/>
      <c r="N594" s="12"/>
      <c r="O594" s="14"/>
      <c r="P594" s="11"/>
      <c r="Q594" s="11"/>
      <c r="R594" s="15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5">
      <c r="A595" s="10"/>
      <c r="B595" s="11"/>
      <c r="C595" s="11"/>
      <c r="D595" s="11"/>
      <c r="E595" s="11"/>
      <c r="F595" s="12"/>
      <c r="G595" s="12"/>
      <c r="H595" s="11"/>
      <c r="I595" s="11"/>
      <c r="J595" s="11"/>
      <c r="K595" s="11"/>
      <c r="L595" s="12"/>
      <c r="M595" s="11"/>
      <c r="N595" s="12"/>
      <c r="O595" s="14"/>
      <c r="P595" s="11"/>
      <c r="Q595" s="11"/>
      <c r="R595" s="15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5">
      <c r="A596" s="10"/>
      <c r="B596" s="11"/>
      <c r="C596" s="11"/>
      <c r="D596" s="11"/>
      <c r="E596" s="11"/>
      <c r="F596" s="12"/>
      <c r="G596" s="12"/>
      <c r="H596" s="11"/>
      <c r="I596" s="11"/>
      <c r="J596" s="11"/>
      <c r="K596" s="11"/>
      <c r="L596" s="12"/>
      <c r="M596" s="11"/>
      <c r="N596" s="12"/>
      <c r="O596" s="14"/>
      <c r="P596" s="11"/>
      <c r="Q596" s="11"/>
      <c r="R596" s="15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5">
      <c r="A597" s="10"/>
      <c r="B597" s="11"/>
      <c r="C597" s="11"/>
      <c r="D597" s="11"/>
      <c r="E597" s="11"/>
      <c r="F597" s="12"/>
      <c r="G597" s="12"/>
      <c r="H597" s="11"/>
      <c r="I597" s="11"/>
      <c r="J597" s="11"/>
      <c r="K597" s="11"/>
      <c r="L597" s="12"/>
      <c r="M597" s="11"/>
      <c r="N597" s="12"/>
      <c r="O597" s="14"/>
      <c r="P597" s="11"/>
      <c r="Q597" s="11"/>
      <c r="R597" s="15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5">
      <c r="A598" s="10"/>
      <c r="B598" s="11"/>
      <c r="C598" s="11"/>
      <c r="D598" s="11"/>
      <c r="E598" s="11"/>
      <c r="F598" s="12"/>
      <c r="G598" s="12"/>
      <c r="H598" s="11"/>
      <c r="I598" s="11"/>
      <c r="J598" s="11"/>
      <c r="K598" s="11"/>
      <c r="L598" s="12"/>
      <c r="M598" s="11"/>
      <c r="N598" s="12"/>
      <c r="O598" s="14"/>
      <c r="P598" s="11"/>
      <c r="Q598" s="11"/>
      <c r="R598" s="15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5">
      <c r="A599" s="10"/>
      <c r="B599" s="11"/>
      <c r="C599" s="11"/>
      <c r="D599" s="11"/>
      <c r="E599" s="11"/>
      <c r="F599" s="12"/>
      <c r="G599" s="12"/>
      <c r="H599" s="11"/>
      <c r="I599" s="11"/>
      <c r="J599" s="11"/>
      <c r="K599" s="11"/>
      <c r="L599" s="12"/>
      <c r="M599" s="11"/>
      <c r="N599" s="12"/>
      <c r="O599" s="14"/>
      <c r="P599" s="11"/>
      <c r="Q599" s="11"/>
      <c r="R599" s="15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5">
      <c r="A600" s="10"/>
      <c r="B600" s="11"/>
      <c r="C600" s="11"/>
      <c r="D600" s="11"/>
      <c r="E600" s="11"/>
      <c r="F600" s="12"/>
      <c r="G600" s="12"/>
      <c r="H600" s="11"/>
      <c r="I600" s="11"/>
      <c r="J600" s="11"/>
      <c r="K600" s="11"/>
      <c r="L600" s="12"/>
      <c r="M600" s="11"/>
      <c r="N600" s="12"/>
      <c r="O600" s="14"/>
      <c r="P600" s="11"/>
      <c r="Q600" s="11"/>
      <c r="R600" s="15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5">
      <c r="A601" s="10"/>
      <c r="B601" s="11"/>
      <c r="C601" s="11"/>
      <c r="D601" s="11"/>
      <c r="E601" s="11"/>
      <c r="F601" s="12"/>
      <c r="G601" s="12"/>
      <c r="H601" s="11"/>
      <c r="I601" s="11"/>
      <c r="J601" s="11"/>
      <c r="K601" s="11"/>
      <c r="L601" s="12"/>
      <c r="M601" s="11"/>
      <c r="N601" s="12"/>
      <c r="O601" s="14"/>
      <c r="P601" s="11"/>
      <c r="Q601" s="11"/>
      <c r="R601" s="15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5">
      <c r="A602" s="10"/>
      <c r="B602" s="11"/>
      <c r="C602" s="11"/>
      <c r="D602" s="11"/>
      <c r="E602" s="11"/>
      <c r="F602" s="12"/>
      <c r="G602" s="12"/>
      <c r="H602" s="11"/>
      <c r="I602" s="11"/>
      <c r="J602" s="11"/>
      <c r="K602" s="11"/>
      <c r="L602" s="12"/>
      <c r="M602" s="11"/>
      <c r="N602" s="12"/>
      <c r="O602" s="14"/>
      <c r="P602" s="11"/>
      <c r="Q602" s="11"/>
      <c r="R602" s="15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5">
      <c r="A603" s="10"/>
      <c r="B603" s="11"/>
      <c r="C603" s="11"/>
      <c r="D603" s="11"/>
      <c r="E603" s="11"/>
      <c r="F603" s="12"/>
      <c r="G603" s="12"/>
      <c r="H603" s="11"/>
      <c r="I603" s="11"/>
      <c r="J603" s="11"/>
      <c r="K603" s="11"/>
      <c r="L603" s="12"/>
      <c r="M603" s="11"/>
      <c r="N603" s="12"/>
      <c r="O603" s="14"/>
      <c r="P603" s="11"/>
      <c r="Q603" s="11"/>
      <c r="R603" s="15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5">
      <c r="A604" s="10"/>
      <c r="B604" s="11"/>
      <c r="C604" s="11"/>
      <c r="D604" s="11"/>
      <c r="E604" s="11"/>
      <c r="F604" s="12"/>
      <c r="G604" s="12"/>
      <c r="H604" s="11"/>
      <c r="I604" s="11"/>
      <c r="J604" s="11"/>
      <c r="K604" s="11"/>
      <c r="L604" s="12"/>
      <c r="M604" s="11"/>
      <c r="N604" s="12"/>
      <c r="O604" s="14"/>
      <c r="P604" s="11"/>
      <c r="Q604" s="11"/>
      <c r="R604" s="15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5">
      <c r="A605" s="10"/>
      <c r="B605" s="11"/>
      <c r="C605" s="11"/>
      <c r="D605" s="11"/>
      <c r="E605" s="11"/>
      <c r="F605" s="12"/>
      <c r="G605" s="12"/>
      <c r="H605" s="11"/>
      <c r="I605" s="11"/>
      <c r="J605" s="11"/>
      <c r="K605" s="11"/>
      <c r="L605" s="12"/>
      <c r="M605" s="11"/>
      <c r="N605" s="12"/>
      <c r="O605" s="14"/>
      <c r="P605" s="11"/>
      <c r="Q605" s="11"/>
      <c r="R605" s="15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5">
      <c r="A606" s="10"/>
      <c r="B606" s="11"/>
      <c r="C606" s="11"/>
      <c r="D606" s="11"/>
      <c r="E606" s="11"/>
      <c r="F606" s="12"/>
      <c r="G606" s="12"/>
      <c r="H606" s="11"/>
      <c r="I606" s="11"/>
      <c r="J606" s="11"/>
      <c r="K606" s="11"/>
      <c r="L606" s="12"/>
      <c r="M606" s="11"/>
      <c r="N606" s="12"/>
      <c r="O606" s="14"/>
      <c r="P606" s="11"/>
      <c r="Q606" s="11"/>
      <c r="R606" s="15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5">
      <c r="A607" s="10"/>
      <c r="B607" s="11"/>
      <c r="C607" s="11"/>
      <c r="D607" s="11"/>
      <c r="E607" s="11"/>
      <c r="F607" s="12"/>
      <c r="G607" s="12"/>
      <c r="H607" s="11"/>
      <c r="I607" s="11"/>
      <c r="J607" s="11"/>
      <c r="K607" s="11"/>
      <c r="L607" s="12"/>
      <c r="M607" s="11"/>
      <c r="N607" s="12"/>
      <c r="O607" s="14"/>
      <c r="P607" s="11"/>
      <c r="Q607" s="11"/>
      <c r="R607" s="15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5">
      <c r="A608" s="10"/>
      <c r="B608" s="11"/>
      <c r="C608" s="11"/>
      <c r="D608" s="11"/>
      <c r="E608" s="11"/>
      <c r="F608" s="12"/>
      <c r="G608" s="12"/>
      <c r="H608" s="11"/>
      <c r="I608" s="11"/>
      <c r="J608" s="11"/>
      <c r="K608" s="11"/>
      <c r="L608" s="12"/>
      <c r="M608" s="11"/>
      <c r="N608" s="12"/>
      <c r="O608" s="14"/>
      <c r="P608" s="11"/>
      <c r="Q608" s="11"/>
      <c r="R608" s="15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5">
      <c r="A609" s="10"/>
      <c r="B609" s="11"/>
      <c r="C609" s="11"/>
      <c r="D609" s="11"/>
      <c r="E609" s="11"/>
      <c r="F609" s="12"/>
      <c r="G609" s="12"/>
      <c r="H609" s="11"/>
      <c r="I609" s="11"/>
      <c r="J609" s="11"/>
      <c r="K609" s="11"/>
      <c r="L609" s="12"/>
      <c r="M609" s="11"/>
      <c r="N609" s="12"/>
      <c r="O609" s="14"/>
      <c r="P609" s="11"/>
      <c r="Q609" s="11"/>
      <c r="R609" s="15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5">
      <c r="A610" s="10"/>
      <c r="B610" s="11"/>
      <c r="C610" s="11"/>
      <c r="D610" s="11"/>
      <c r="E610" s="11"/>
      <c r="F610" s="12"/>
      <c r="G610" s="12"/>
      <c r="H610" s="11"/>
      <c r="I610" s="11"/>
      <c r="J610" s="11"/>
      <c r="K610" s="11"/>
      <c r="L610" s="12"/>
      <c r="M610" s="11"/>
      <c r="N610" s="12"/>
      <c r="O610" s="14"/>
      <c r="P610" s="11"/>
      <c r="Q610" s="11"/>
      <c r="R610" s="15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5">
      <c r="A611" s="10"/>
      <c r="B611" s="11"/>
      <c r="C611" s="11"/>
      <c r="D611" s="11"/>
      <c r="E611" s="11"/>
      <c r="F611" s="12"/>
      <c r="G611" s="12"/>
      <c r="H611" s="11"/>
      <c r="I611" s="11"/>
      <c r="J611" s="11"/>
      <c r="K611" s="11"/>
      <c r="L611" s="12"/>
      <c r="M611" s="11"/>
      <c r="N611" s="12"/>
      <c r="O611" s="14"/>
      <c r="P611" s="11"/>
      <c r="Q611" s="11"/>
      <c r="R611" s="15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5">
      <c r="A612" s="10"/>
      <c r="B612" s="11"/>
      <c r="C612" s="11"/>
      <c r="D612" s="11"/>
      <c r="E612" s="11"/>
      <c r="F612" s="12"/>
      <c r="G612" s="12"/>
      <c r="H612" s="11"/>
      <c r="I612" s="11"/>
      <c r="J612" s="11"/>
      <c r="K612" s="11"/>
      <c r="L612" s="12"/>
      <c r="M612" s="11"/>
      <c r="N612" s="12"/>
      <c r="O612" s="14"/>
      <c r="P612" s="11"/>
      <c r="Q612" s="11"/>
      <c r="R612" s="15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5">
      <c r="A613" s="10"/>
      <c r="B613" s="11"/>
      <c r="C613" s="11"/>
      <c r="D613" s="11"/>
      <c r="E613" s="11"/>
      <c r="F613" s="12"/>
      <c r="G613" s="12"/>
      <c r="H613" s="11"/>
      <c r="I613" s="11"/>
      <c r="J613" s="11"/>
      <c r="K613" s="11"/>
      <c r="L613" s="12"/>
      <c r="M613" s="11"/>
      <c r="N613" s="12"/>
      <c r="O613" s="14"/>
      <c r="P613" s="11"/>
      <c r="Q613" s="11"/>
      <c r="R613" s="15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5">
      <c r="A614" s="10"/>
      <c r="B614" s="11"/>
      <c r="C614" s="11"/>
      <c r="D614" s="11"/>
      <c r="E614" s="11"/>
      <c r="F614" s="12"/>
      <c r="G614" s="12"/>
      <c r="H614" s="11"/>
      <c r="I614" s="11"/>
      <c r="J614" s="11"/>
      <c r="K614" s="11"/>
      <c r="L614" s="12"/>
      <c r="M614" s="11"/>
      <c r="N614" s="12"/>
      <c r="O614" s="14"/>
      <c r="P614" s="11"/>
      <c r="Q614" s="11"/>
      <c r="R614" s="15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5">
      <c r="A615" s="10"/>
      <c r="B615" s="11"/>
      <c r="C615" s="11"/>
      <c r="D615" s="11"/>
      <c r="E615" s="11"/>
      <c r="F615" s="12"/>
      <c r="G615" s="12"/>
      <c r="H615" s="11"/>
      <c r="I615" s="11"/>
      <c r="J615" s="11"/>
      <c r="K615" s="11"/>
      <c r="L615" s="12"/>
      <c r="M615" s="11"/>
      <c r="N615" s="12"/>
      <c r="O615" s="14"/>
      <c r="P615" s="11"/>
      <c r="Q615" s="11"/>
      <c r="R615" s="15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5">
      <c r="A616" s="10"/>
      <c r="B616" s="11"/>
      <c r="C616" s="11"/>
      <c r="D616" s="11"/>
      <c r="E616" s="11"/>
      <c r="F616" s="12"/>
      <c r="G616" s="12"/>
      <c r="H616" s="11"/>
      <c r="I616" s="11"/>
      <c r="J616" s="11"/>
      <c r="K616" s="11"/>
      <c r="L616" s="12"/>
      <c r="M616" s="11"/>
      <c r="N616" s="12"/>
      <c r="O616" s="14"/>
      <c r="P616" s="11"/>
      <c r="Q616" s="11"/>
      <c r="R616" s="15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5">
      <c r="A617" s="10"/>
      <c r="B617" s="11"/>
      <c r="C617" s="11"/>
      <c r="D617" s="11"/>
      <c r="E617" s="11"/>
      <c r="F617" s="12"/>
      <c r="G617" s="12"/>
      <c r="H617" s="11"/>
      <c r="I617" s="11"/>
      <c r="J617" s="11"/>
      <c r="K617" s="11"/>
      <c r="L617" s="12"/>
      <c r="M617" s="11"/>
      <c r="N617" s="12"/>
      <c r="O617" s="14"/>
      <c r="P617" s="11"/>
      <c r="Q617" s="11"/>
      <c r="R617" s="15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5">
      <c r="A618" s="10"/>
      <c r="B618" s="11"/>
      <c r="C618" s="11"/>
      <c r="D618" s="11"/>
      <c r="E618" s="11"/>
      <c r="F618" s="12"/>
      <c r="G618" s="12"/>
      <c r="H618" s="11"/>
      <c r="I618" s="11"/>
      <c r="J618" s="11"/>
      <c r="K618" s="11"/>
      <c r="L618" s="12"/>
      <c r="M618" s="11"/>
      <c r="N618" s="12"/>
      <c r="O618" s="14"/>
      <c r="P618" s="11"/>
      <c r="Q618" s="11"/>
      <c r="R618" s="15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5">
      <c r="A619" s="10"/>
      <c r="B619" s="11"/>
      <c r="C619" s="11"/>
      <c r="D619" s="11"/>
      <c r="E619" s="11"/>
      <c r="F619" s="12"/>
      <c r="G619" s="12"/>
      <c r="H619" s="11"/>
      <c r="I619" s="11"/>
      <c r="J619" s="11"/>
      <c r="K619" s="11"/>
      <c r="L619" s="12"/>
      <c r="M619" s="11"/>
      <c r="N619" s="12"/>
      <c r="O619" s="14"/>
      <c r="P619" s="11"/>
      <c r="Q619" s="11"/>
      <c r="R619" s="15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5">
      <c r="A620" s="10"/>
      <c r="B620" s="11"/>
      <c r="C620" s="11"/>
      <c r="D620" s="11"/>
      <c r="E620" s="11"/>
      <c r="F620" s="12"/>
      <c r="G620" s="12"/>
      <c r="H620" s="11"/>
      <c r="I620" s="11"/>
      <c r="J620" s="11"/>
      <c r="K620" s="11"/>
      <c r="L620" s="12"/>
      <c r="M620" s="11"/>
      <c r="N620" s="12"/>
      <c r="O620" s="14"/>
      <c r="P620" s="11"/>
      <c r="Q620" s="11"/>
      <c r="R620" s="15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5">
      <c r="A621" s="10"/>
      <c r="B621" s="11"/>
      <c r="C621" s="11"/>
      <c r="D621" s="11"/>
      <c r="E621" s="11"/>
      <c r="F621" s="12"/>
      <c r="G621" s="12"/>
      <c r="H621" s="11"/>
      <c r="I621" s="11"/>
      <c r="J621" s="11"/>
      <c r="K621" s="11"/>
      <c r="L621" s="12"/>
      <c r="M621" s="11"/>
      <c r="N621" s="12"/>
      <c r="O621" s="14"/>
      <c r="P621" s="11"/>
      <c r="Q621" s="11"/>
      <c r="R621" s="15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5">
      <c r="A622" s="10"/>
      <c r="B622" s="11"/>
      <c r="C622" s="11"/>
      <c r="D622" s="11"/>
      <c r="E622" s="11"/>
      <c r="F622" s="12"/>
      <c r="G622" s="12"/>
      <c r="H622" s="11"/>
      <c r="I622" s="11"/>
      <c r="J622" s="11"/>
      <c r="K622" s="11"/>
      <c r="L622" s="12"/>
      <c r="M622" s="11"/>
      <c r="N622" s="12"/>
      <c r="O622" s="14"/>
      <c r="P622" s="11"/>
      <c r="Q622" s="11"/>
      <c r="R622" s="15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5">
      <c r="A623" s="10"/>
      <c r="B623" s="11"/>
      <c r="C623" s="11"/>
      <c r="D623" s="11"/>
      <c r="E623" s="11"/>
      <c r="F623" s="12"/>
      <c r="G623" s="12"/>
      <c r="H623" s="11"/>
      <c r="I623" s="11"/>
      <c r="J623" s="11"/>
      <c r="K623" s="11"/>
      <c r="L623" s="12"/>
      <c r="M623" s="11"/>
      <c r="N623" s="12"/>
      <c r="O623" s="14"/>
      <c r="P623" s="11"/>
      <c r="Q623" s="11"/>
      <c r="R623" s="15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5">
      <c r="A624" s="10"/>
      <c r="B624" s="11"/>
      <c r="C624" s="11"/>
      <c r="D624" s="11"/>
      <c r="E624" s="11"/>
      <c r="F624" s="12"/>
      <c r="G624" s="12"/>
      <c r="H624" s="11"/>
      <c r="I624" s="11"/>
      <c r="J624" s="11"/>
      <c r="K624" s="11"/>
      <c r="L624" s="12"/>
      <c r="M624" s="11"/>
      <c r="N624" s="12"/>
      <c r="O624" s="14"/>
      <c r="P624" s="11"/>
      <c r="Q624" s="11"/>
      <c r="R624" s="15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5">
      <c r="A625" s="10"/>
      <c r="B625" s="11"/>
      <c r="C625" s="11"/>
      <c r="D625" s="11"/>
      <c r="E625" s="11"/>
      <c r="F625" s="12"/>
      <c r="G625" s="12"/>
      <c r="H625" s="11"/>
      <c r="I625" s="11"/>
      <c r="J625" s="11"/>
      <c r="K625" s="11"/>
      <c r="L625" s="12"/>
      <c r="M625" s="11"/>
      <c r="N625" s="12"/>
      <c r="O625" s="14"/>
      <c r="P625" s="11"/>
      <c r="Q625" s="11"/>
      <c r="R625" s="15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5">
      <c r="A626" s="10"/>
      <c r="B626" s="11"/>
      <c r="C626" s="11"/>
      <c r="D626" s="11"/>
      <c r="E626" s="11"/>
      <c r="F626" s="12"/>
      <c r="G626" s="12"/>
      <c r="H626" s="11"/>
      <c r="I626" s="11"/>
      <c r="J626" s="11"/>
      <c r="K626" s="11"/>
      <c r="L626" s="12"/>
      <c r="M626" s="11"/>
      <c r="N626" s="12"/>
      <c r="O626" s="14"/>
      <c r="P626" s="11"/>
      <c r="Q626" s="11"/>
      <c r="R626" s="15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5">
      <c r="A627" s="10"/>
      <c r="B627" s="11"/>
      <c r="C627" s="11"/>
      <c r="D627" s="11"/>
      <c r="E627" s="11"/>
      <c r="F627" s="12"/>
      <c r="G627" s="12"/>
      <c r="H627" s="11"/>
      <c r="I627" s="11"/>
      <c r="J627" s="11"/>
      <c r="K627" s="11"/>
      <c r="L627" s="12"/>
      <c r="M627" s="11"/>
      <c r="N627" s="12"/>
      <c r="O627" s="14"/>
      <c r="P627" s="11"/>
      <c r="Q627" s="11"/>
      <c r="R627" s="15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5">
      <c r="A628" s="10"/>
      <c r="B628" s="11"/>
      <c r="C628" s="11"/>
      <c r="D628" s="11"/>
      <c r="E628" s="11"/>
      <c r="F628" s="12"/>
      <c r="G628" s="12"/>
      <c r="H628" s="11"/>
      <c r="I628" s="11"/>
      <c r="J628" s="11"/>
      <c r="K628" s="11"/>
      <c r="L628" s="12"/>
      <c r="M628" s="11"/>
      <c r="N628" s="12"/>
      <c r="O628" s="14"/>
      <c r="P628" s="11"/>
      <c r="Q628" s="11"/>
      <c r="R628" s="15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5">
      <c r="A629" s="10"/>
      <c r="B629" s="11"/>
      <c r="C629" s="11"/>
      <c r="D629" s="11"/>
      <c r="E629" s="11"/>
      <c r="F629" s="12"/>
      <c r="G629" s="12"/>
      <c r="H629" s="11"/>
      <c r="I629" s="11"/>
      <c r="J629" s="11"/>
      <c r="K629" s="11"/>
      <c r="L629" s="12"/>
      <c r="M629" s="11"/>
      <c r="N629" s="12"/>
      <c r="O629" s="14"/>
      <c r="P629" s="11"/>
      <c r="Q629" s="11"/>
      <c r="R629" s="15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5">
      <c r="A630" s="10"/>
      <c r="B630" s="11"/>
      <c r="C630" s="11"/>
      <c r="D630" s="11"/>
      <c r="E630" s="11"/>
      <c r="F630" s="12"/>
      <c r="G630" s="12"/>
      <c r="H630" s="11"/>
      <c r="I630" s="11"/>
      <c r="J630" s="11"/>
      <c r="K630" s="11"/>
      <c r="L630" s="12"/>
      <c r="M630" s="11"/>
      <c r="N630" s="12"/>
      <c r="O630" s="14"/>
      <c r="P630" s="11"/>
      <c r="Q630" s="11"/>
      <c r="R630" s="15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5">
      <c r="A631" s="10"/>
      <c r="B631" s="11"/>
      <c r="C631" s="11"/>
      <c r="D631" s="11"/>
      <c r="E631" s="11"/>
      <c r="F631" s="12"/>
      <c r="G631" s="12"/>
      <c r="H631" s="11"/>
      <c r="I631" s="11"/>
      <c r="J631" s="11"/>
      <c r="K631" s="11"/>
      <c r="L631" s="12"/>
      <c r="M631" s="11"/>
      <c r="N631" s="12"/>
      <c r="O631" s="14"/>
      <c r="P631" s="11"/>
      <c r="Q631" s="11"/>
      <c r="R631" s="15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5">
      <c r="A632" s="10"/>
      <c r="B632" s="11"/>
      <c r="C632" s="11"/>
      <c r="D632" s="11"/>
      <c r="E632" s="11"/>
      <c r="F632" s="12"/>
      <c r="G632" s="12"/>
      <c r="H632" s="11"/>
      <c r="I632" s="11"/>
      <c r="J632" s="11"/>
      <c r="K632" s="11"/>
      <c r="L632" s="12"/>
      <c r="M632" s="11"/>
      <c r="N632" s="12"/>
      <c r="O632" s="14"/>
      <c r="P632" s="11"/>
      <c r="Q632" s="11"/>
      <c r="R632" s="15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5">
      <c r="A633" s="10"/>
      <c r="B633" s="11"/>
      <c r="C633" s="11"/>
      <c r="D633" s="11"/>
      <c r="E633" s="11"/>
      <c r="F633" s="12"/>
      <c r="G633" s="12"/>
      <c r="H633" s="11"/>
      <c r="I633" s="11"/>
      <c r="J633" s="11"/>
      <c r="K633" s="11"/>
      <c r="L633" s="12"/>
      <c r="M633" s="11"/>
      <c r="N633" s="12"/>
      <c r="O633" s="14"/>
      <c r="P633" s="11"/>
      <c r="Q633" s="11"/>
      <c r="R633" s="15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5">
      <c r="A634" s="10"/>
      <c r="B634" s="11"/>
      <c r="C634" s="11"/>
      <c r="D634" s="11"/>
      <c r="E634" s="11"/>
      <c r="F634" s="12"/>
      <c r="G634" s="12"/>
      <c r="H634" s="11"/>
      <c r="I634" s="11"/>
      <c r="J634" s="11"/>
      <c r="K634" s="11"/>
      <c r="L634" s="12"/>
      <c r="M634" s="11"/>
      <c r="N634" s="12"/>
      <c r="O634" s="14"/>
      <c r="P634" s="11"/>
      <c r="Q634" s="11"/>
      <c r="R634" s="15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5">
      <c r="A635" s="10"/>
      <c r="B635" s="11"/>
      <c r="C635" s="11"/>
      <c r="D635" s="11"/>
      <c r="E635" s="11"/>
      <c r="F635" s="12"/>
      <c r="G635" s="12"/>
      <c r="H635" s="11"/>
      <c r="I635" s="11"/>
      <c r="J635" s="11"/>
      <c r="K635" s="11"/>
      <c r="L635" s="12"/>
      <c r="M635" s="11"/>
      <c r="N635" s="12"/>
      <c r="O635" s="14"/>
      <c r="P635" s="11"/>
      <c r="Q635" s="11"/>
      <c r="R635" s="15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5">
      <c r="A636" s="10"/>
      <c r="B636" s="11"/>
      <c r="C636" s="11"/>
      <c r="D636" s="11"/>
      <c r="E636" s="11"/>
      <c r="F636" s="12"/>
      <c r="G636" s="12"/>
      <c r="H636" s="11"/>
      <c r="I636" s="11"/>
      <c r="J636" s="11"/>
      <c r="K636" s="11"/>
      <c r="L636" s="12"/>
      <c r="M636" s="11"/>
      <c r="N636" s="12"/>
      <c r="O636" s="14"/>
      <c r="P636" s="11"/>
      <c r="Q636" s="11"/>
      <c r="R636" s="15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5">
      <c r="A637" s="10"/>
      <c r="B637" s="11"/>
      <c r="C637" s="11"/>
      <c r="D637" s="11"/>
      <c r="E637" s="11"/>
      <c r="F637" s="12"/>
      <c r="G637" s="12"/>
      <c r="H637" s="11"/>
      <c r="I637" s="11"/>
      <c r="J637" s="11"/>
      <c r="K637" s="11"/>
      <c r="L637" s="12"/>
      <c r="M637" s="11"/>
      <c r="N637" s="12"/>
      <c r="O637" s="14"/>
      <c r="P637" s="11"/>
      <c r="Q637" s="11"/>
      <c r="R637" s="15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5">
      <c r="A638" s="10"/>
      <c r="B638" s="11"/>
      <c r="C638" s="11"/>
      <c r="D638" s="11"/>
      <c r="E638" s="11"/>
      <c r="F638" s="12"/>
      <c r="G638" s="12"/>
      <c r="H638" s="11"/>
      <c r="I638" s="11"/>
      <c r="J638" s="11"/>
      <c r="K638" s="11"/>
      <c r="L638" s="12"/>
      <c r="M638" s="11"/>
      <c r="N638" s="12"/>
      <c r="O638" s="14"/>
      <c r="P638" s="11"/>
      <c r="Q638" s="11"/>
      <c r="R638" s="15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5">
      <c r="A639" s="10"/>
      <c r="B639" s="11"/>
      <c r="C639" s="11"/>
      <c r="D639" s="11"/>
      <c r="E639" s="11"/>
      <c r="F639" s="12"/>
      <c r="G639" s="12"/>
      <c r="H639" s="11"/>
      <c r="I639" s="11"/>
      <c r="J639" s="11"/>
      <c r="K639" s="11"/>
      <c r="L639" s="12"/>
      <c r="M639" s="11"/>
      <c r="N639" s="12"/>
      <c r="O639" s="14"/>
      <c r="P639" s="11"/>
      <c r="Q639" s="11"/>
      <c r="R639" s="15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5">
      <c r="A640" s="10"/>
      <c r="B640" s="11"/>
      <c r="C640" s="11"/>
      <c r="D640" s="11"/>
      <c r="E640" s="11"/>
      <c r="F640" s="12"/>
      <c r="G640" s="12"/>
      <c r="H640" s="11"/>
      <c r="I640" s="11"/>
      <c r="J640" s="11"/>
      <c r="K640" s="11"/>
      <c r="L640" s="12"/>
      <c r="M640" s="11"/>
      <c r="N640" s="12"/>
      <c r="O640" s="14"/>
      <c r="P640" s="11"/>
      <c r="Q640" s="11"/>
      <c r="R640" s="15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5">
      <c r="A641" s="10"/>
      <c r="B641" s="11"/>
      <c r="C641" s="11"/>
      <c r="D641" s="11"/>
      <c r="E641" s="11"/>
      <c r="F641" s="12"/>
      <c r="G641" s="12"/>
      <c r="H641" s="11"/>
      <c r="I641" s="11"/>
      <c r="J641" s="11"/>
      <c r="K641" s="11"/>
      <c r="L641" s="12"/>
      <c r="M641" s="11"/>
      <c r="N641" s="12"/>
      <c r="O641" s="14"/>
      <c r="P641" s="11"/>
      <c r="Q641" s="11"/>
      <c r="R641" s="15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5">
      <c r="A642" s="10"/>
      <c r="B642" s="11"/>
      <c r="C642" s="11"/>
      <c r="D642" s="11"/>
      <c r="E642" s="11"/>
      <c r="F642" s="12"/>
      <c r="G642" s="12"/>
      <c r="H642" s="11"/>
      <c r="I642" s="11"/>
      <c r="J642" s="11"/>
      <c r="K642" s="11"/>
      <c r="L642" s="12"/>
      <c r="M642" s="11"/>
      <c r="N642" s="12"/>
      <c r="O642" s="14"/>
      <c r="P642" s="11"/>
      <c r="Q642" s="11"/>
      <c r="R642" s="15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5">
      <c r="A643" s="10"/>
      <c r="B643" s="11"/>
      <c r="C643" s="11"/>
      <c r="D643" s="11"/>
      <c r="E643" s="11"/>
      <c r="F643" s="12"/>
      <c r="G643" s="12"/>
      <c r="H643" s="11"/>
      <c r="I643" s="11"/>
      <c r="J643" s="11"/>
      <c r="K643" s="11"/>
      <c r="L643" s="12"/>
      <c r="M643" s="11"/>
      <c r="N643" s="12"/>
      <c r="O643" s="14"/>
      <c r="P643" s="11"/>
      <c r="Q643" s="11"/>
      <c r="R643" s="15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5">
      <c r="A644" s="10"/>
      <c r="B644" s="11"/>
      <c r="C644" s="11"/>
      <c r="D644" s="11"/>
      <c r="E644" s="11"/>
      <c r="F644" s="12"/>
      <c r="G644" s="12"/>
      <c r="H644" s="11"/>
      <c r="I644" s="11"/>
      <c r="J644" s="11"/>
      <c r="K644" s="11"/>
      <c r="L644" s="12"/>
      <c r="M644" s="11"/>
      <c r="N644" s="12"/>
      <c r="O644" s="14"/>
      <c r="P644" s="11"/>
      <c r="Q644" s="11"/>
      <c r="R644" s="15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5">
      <c r="A645" s="10"/>
      <c r="B645" s="11"/>
      <c r="C645" s="11"/>
      <c r="D645" s="11"/>
      <c r="E645" s="11"/>
      <c r="F645" s="12"/>
      <c r="G645" s="12"/>
      <c r="H645" s="11"/>
      <c r="I645" s="11"/>
      <c r="J645" s="11"/>
      <c r="K645" s="11"/>
      <c r="L645" s="12"/>
      <c r="M645" s="11"/>
      <c r="N645" s="12"/>
      <c r="O645" s="14"/>
      <c r="P645" s="11"/>
      <c r="Q645" s="11"/>
      <c r="R645" s="15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5">
      <c r="A646" s="10"/>
      <c r="B646" s="11"/>
      <c r="C646" s="11"/>
      <c r="D646" s="11"/>
      <c r="E646" s="11"/>
      <c r="F646" s="12"/>
      <c r="G646" s="12"/>
      <c r="H646" s="11"/>
      <c r="I646" s="11"/>
      <c r="J646" s="11"/>
      <c r="K646" s="11"/>
      <c r="L646" s="12"/>
      <c r="M646" s="11"/>
      <c r="N646" s="12"/>
      <c r="O646" s="14"/>
      <c r="P646" s="11"/>
      <c r="Q646" s="11"/>
      <c r="R646" s="15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5">
      <c r="A647" s="10"/>
      <c r="B647" s="11"/>
      <c r="C647" s="11"/>
      <c r="D647" s="11"/>
      <c r="E647" s="11"/>
      <c r="F647" s="12"/>
      <c r="G647" s="12"/>
      <c r="H647" s="11"/>
      <c r="I647" s="11"/>
      <c r="J647" s="11"/>
      <c r="K647" s="11"/>
      <c r="L647" s="12"/>
      <c r="M647" s="11"/>
      <c r="N647" s="12"/>
      <c r="O647" s="14"/>
      <c r="P647" s="11"/>
      <c r="Q647" s="11"/>
      <c r="R647" s="15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5">
      <c r="A648" s="10"/>
      <c r="B648" s="11"/>
      <c r="C648" s="11"/>
      <c r="D648" s="11"/>
      <c r="E648" s="11"/>
      <c r="F648" s="12"/>
      <c r="G648" s="12"/>
      <c r="H648" s="11"/>
      <c r="I648" s="11"/>
      <c r="J648" s="11"/>
      <c r="K648" s="11"/>
      <c r="L648" s="12"/>
      <c r="M648" s="11"/>
      <c r="N648" s="12"/>
      <c r="O648" s="14"/>
      <c r="P648" s="11"/>
      <c r="Q648" s="11"/>
      <c r="R648" s="15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5">
      <c r="A649" s="10"/>
      <c r="B649" s="11"/>
      <c r="C649" s="11"/>
      <c r="D649" s="11"/>
      <c r="E649" s="11"/>
      <c r="F649" s="12"/>
      <c r="G649" s="12"/>
      <c r="H649" s="11"/>
      <c r="I649" s="11"/>
      <c r="J649" s="11"/>
      <c r="K649" s="11"/>
      <c r="L649" s="12"/>
      <c r="M649" s="11"/>
      <c r="N649" s="12"/>
      <c r="O649" s="14"/>
      <c r="P649" s="11"/>
      <c r="Q649" s="11"/>
      <c r="R649" s="15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5">
      <c r="A650" s="10"/>
      <c r="B650" s="11"/>
      <c r="C650" s="11"/>
      <c r="D650" s="11"/>
      <c r="E650" s="11"/>
      <c r="F650" s="12"/>
      <c r="G650" s="12"/>
      <c r="H650" s="11"/>
      <c r="I650" s="11"/>
      <c r="J650" s="11"/>
      <c r="K650" s="11"/>
      <c r="L650" s="12"/>
      <c r="M650" s="11"/>
      <c r="N650" s="12"/>
      <c r="O650" s="14"/>
      <c r="P650" s="11"/>
      <c r="Q650" s="11"/>
      <c r="R650" s="15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5">
      <c r="A651" s="10"/>
      <c r="B651" s="11"/>
      <c r="C651" s="11"/>
      <c r="D651" s="11"/>
      <c r="E651" s="11"/>
      <c r="F651" s="12"/>
      <c r="G651" s="12"/>
      <c r="H651" s="11"/>
      <c r="I651" s="11"/>
      <c r="J651" s="11"/>
      <c r="K651" s="11"/>
      <c r="L651" s="12"/>
      <c r="M651" s="11"/>
      <c r="N651" s="12"/>
      <c r="O651" s="14"/>
      <c r="P651" s="11"/>
      <c r="Q651" s="11"/>
      <c r="R651" s="15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5">
      <c r="A652" s="10"/>
      <c r="B652" s="11"/>
      <c r="C652" s="11"/>
      <c r="D652" s="11"/>
      <c r="E652" s="11"/>
      <c r="F652" s="12"/>
      <c r="G652" s="12"/>
      <c r="H652" s="11"/>
      <c r="I652" s="11"/>
      <c r="J652" s="11"/>
      <c r="K652" s="11"/>
      <c r="L652" s="12"/>
      <c r="M652" s="11"/>
      <c r="N652" s="12"/>
      <c r="O652" s="14"/>
      <c r="P652" s="11"/>
      <c r="Q652" s="11"/>
      <c r="R652" s="15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5">
      <c r="A653" s="10"/>
      <c r="B653" s="11"/>
      <c r="C653" s="11"/>
      <c r="D653" s="11"/>
      <c r="E653" s="11"/>
      <c r="F653" s="12"/>
      <c r="G653" s="12"/>
      <c r="H653" s="11"/>
      <c r="I653" s="11"/>
      <c r="J653" s="11"/>
      <c r="K653" s="11"/>
      <c r="L653" s="12"/>
      <c r="M653" s="11"/>
      <c r="N653" s="12"/>
      <c r="O653" s="14"/>
      <c r="P653" s="11"/>
      <c r="Q653" s="11"/>
      <c r="R653" s="15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5">
      <c r="A654" s="10"/>
      <c r="B654" s="11"/>
      <c r="C654" s="11"/>
      <c r="D654" s="11"/>
      <c r="E654" s="11"/>
      <c r="F654" s="12"/>
      <c r="G654" s="12"/>
      <c r="H654" s="11"/>
      <c r="I654" s="11"/>
      <c r="J654" s="11"/>
      <c r="K654" s="11"/>
      <c r="L654" s="12"/>
      <c r="M654" s="11"/>
      <c r="N654" s="12"/>
      <c r="O654" s="14"/>
      <c r="P654" s="11"/>
      <c r="Q654" s="11"/>
      <c r="R654" s="15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5">
      <c r="A655" s="10"/>
      <c r="B655" s="11"/>
      <c r="C655" s="11"/>
      <c r="D655" s="11"/>
      <c r="E655" s="11"/>
      <c r="F655" s="12"/>
      <c r="G655" s="12"/>
      <c r="H655" s="11"/>
      <c r="I655" s="11"/>
      <c r="J655" s="11"/>
      <c r="K655" s="11"/>
      <c r="L655" s="12"/>
      <c r="M655" s="11"/>
      <c r="N655" s="12"/>
      <c r="O655" s="14"/>
      <c r="P655" s="11"/>
      <c r="Q655" s="11"/>
      <c r="R655" s="15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5">
      <c r="A656" s="10"/>
      <c r="B656" s="11"/>
      <c r="C656" s="11"/>
      <c r="D656" s="11"/>
      <c r="E656" s="11"/>
      <c r="F656" s="12"/>
      <c r="G656" s="12"/>
      <c r="H656" s="11"/>
      <c r="I656" s="11"/>
      <c r="J656" s="11"/>
      <c r="K656" s="11"/>
      <c r="L656" s="12"/>
      <c r="M656" s="11"/>
      <c r="N656" s="12"/>
      <c r="O656" s="14"/>
      <c r="P656" s="11"/>
      <c r="Q656" s="11"/>
      <c r="R656" s="15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5">
      <c r="A657" s="10"/>
      <c r="B657" s="11"/>
      <c r="C657" s="11"/>
      <c r="D657" s="11"/>
      <c r="E657" s="11"/>
      <c r="F657" s="12"/>
      <c r="G657" s="12"/>
      <c r="H657" s="11"/>
      <c r="I657" s="11"/>
      <c r="J657" s="11"/>
      <c r="K657" s="11"/>
      <c r="L657" s="12"/>
      <c r="M657" s="11"/>
      <c r="N657" s="12"/>
      <c r="O657" s="14"/>
      <c r="P657" s="11"/>
      <c r="Q657" s="11"/>
      <c r="R657" s="15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5">
      <c r="A658" s="10"/>
      <c r="B658" s="11"/>
      <c r="C658" s="11"/>
      <c r="D658" s="11"/>
      <c r="E658" s="11"/>
      <c r="F658" s="12"/>
      <c r="G658" s="12"/>
      <c r="H658" s="11"/>
      <c r="I658" s="11"/>
      <c r="J658" s="11"/>
      <c r="K658" s="11"/>
      <c r="L658" s="12"/>
      <c r="M658" s="11"/>
      <c r="N658" s="12"/>
      <c r="O658" s="14"/>
      <c r="P658" s="11"/>
      <c r="Q658" s="11"/>
      <c r="R658" s="15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5">
      <c r="A659" s="10"/>
      <c r="B659" s="11"/>
      <c r="C659" s="11"/>
      <c r="D659" s="11"/>
      <c r="E659" s="11"/>
      <c r="F659" s="12"/>
      <c r="G659" s="12"/>
      <c r="H659" s="11"/>
      <c r="I659" s="11"/>
      <c r="J659" s="11"/>
      <c r="K659" s="11"/>
      <c r="L659" s="12"/>
      <c r="M659" s="11"/>
      <c r="N659" s="12"/>
      <c r="O659" s="14"/>
      <c r="P659" s="11"/>
      <c r="Q659" s="11"/>
      <c r="R659" s="15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5">
      <c r="A660" s="10"/>
      <c r="B660" s="11"/>
      <c r="C660" s="11"/>
      <c r="D660" s="11"/>
      <c r="E660" s="11"/>
      <c r="F660" s="12"/>
      <c r="G660" s="12"/>
      <c r="H660" s="11"/>
      <c r="I660" s="11"/>
      <c r="J660" s="11"/>
      <c r="K660" s="11"/>
      <c r="L660" s="12"/>
      <c r="M660" s="11"/>
      <c r="N660" s="12"/>
      <c r="O660" s="14"/>
      <c r="P660" s="11"/>
      <c r="Q660" s="11"/>
      <c r="R660" s="15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5">
      <c r="A661" s="10"/>
      <c r="B661" s="11"/>
      <c r="C661" s="11"/>
      <c r="D661" s="11"/>
      <c r="E661" s="11"/>
      <c r="F661" s="12"/>
      <c r="G661" s="12"/>
      <c r="H661" s="11"/>
      <c r="I661" s="11"/>
      <c r="J661" s="11"/>
      <c r="K661" s="11"/>
      <c r="L661" s="12"/>
      <c r="M661" s="11"/>
      <c r="N661" s="12"/>
      <c r="O661" s="14"/>
      <c r="P661" s="11"/>
      <c r="Q661" s="11"/>
      <c r="R661" s="15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5">
      <c r="A662" s="10"/>
      <c r="B662" s="11"/>
      <c r="C662" s="11"/>
      <c r="D662" s="11"/>
      <c r="E662" s="11"/>
      <c r="F662" s="12"/>
      <c r="G662" s="12"/>
      <c r="H662" s="11"/>
      <c r="I662" s="11"/>
      <c r="J662" s="11"/>
      <c r="K662" s="11"/>
      <c r="L662" s="12"/>
      <c r="M662" s="11"/>
      <c r="N662" s="12"/>
      <c r="O662" s="14"/>
      <c r="P662" s="11"/>
      <c r="Q662" s="11"/>
      <c r="R662" s="15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5">
      <c r="A663" s="10"/>
      <c r="B663" s="11"/>
      <c r="C663" s="11"/>
      <c r="D663" s="11"/>
      <c r="E663" s="11"/>
      <c r="F663" s="12"/>
      <c r="G663" s="12"/>
      <c r="H663" s="11"/>
      <c r="I663" s="11"/>
      <c r="J663" s="11"/>
      <c r="K663" s="11"/>
      <c r="L663" s="12"/>
      <c r="M663" s="11"/>
      <c r="N663" s="12"/>
      <c r="O663" s="14"/>
      <c r="P663" s="11"/>
      <c r="Q663" s="11"/>
      <c r="R663" s="15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5">
      <c r="A664" s="10"/>
      <c r="B664" s="11"/>
      <c r="C664" s="11"/>
      <c r="D664" s="11"/>
      <c r="E664" s="11"/>
      <c r="F664" s="12"/>
      <c r="G664" s="12"/>
      <c r="H664" s="11"/>
      <c r="I664" s="11"/>
      <c r="J664" s="11"/>
      <c r="K664" s="11"/>
      <c r="L664" s="12"/>
      <c r="M664" s="11"/>
      <c r="N664" s="12"/>
      <c r="O664" s="14"/>
      <c r="P664" s="11"/>
      <c r="Q664" s="11"/>
      <c r="R664" s="15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5">
      <c r="A665" s="10"/>
      <c r="B665" s="11"/>
      <c r="C665" s="11"/>
      <c r="D665" s="11"/>
      <c r="E665" s="11"/>
      <c r="F665" s="12"/>
      <c r="G665" s="12"/>
      <c r="H665" s="11"/>
      <c r="I665" s="11"/>
      <c r="J665" s="11"/>
      <c r="K665" s="11"/>
      <c r="L665" s="12"/>
      <c r="M665" s="11"/>
      <c r="N665" s="12"/>
      <c r="O665" s="14"/>
      <c r="P665" s="11"/>
      <c r="Q665" s="11"/>
      <c r="R665" s="15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5">
      <c r="A666" s="10"/>
      <c r="B666" s="11"/>
      <c r="C666" s="11"/>
      <c r="D666" s="11"/>
      <c r="E666" s="11"/>
      <c r="F666" s="12"/>
      <c r="G666" s="12"/>
      <c r="H666" s="11"/>
      <c r="I666" s="11"/>
      <c r="J666" s="11"/>
      <c r="K666" s="11"/>
      <c r="L666" s="12"/>
      <c r="M666" s="11"/>
      <c r="N666" s="12"/>
      <c r="O666" s="14"/>
      <c r="P666" s="11"/>
      <c r="Q666" s="11"/>
      <c r="R666" s="15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5">
      <c r="A667" s="10"/>
      <c r="B667" s="11"/>
      <c r="C667" s="11"/>
      <c r="D667" s="11"/>
      <c r="E667" s="11"/>
      <c r="F667" s="12"/>
      <c r="G667" s="12"/>
      <c r="H667" s="11"/>
      <c r="I667" s="11"/>
      <c r="J667" s="11"/>
      <c r="K667" s="11"/>
      <c r="L667" s="12"/>
      <c r="M667" s="11"/>
      <c r="N667" s="12"/>
      <c r="O667" s="14"/>
      <c r="P667" s="11"/>
      <c r="Q667" s="11"/>
      <c r="R667" s="15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5">
      <c r="A668" s="10"/>
      <c r="B668" s="11"/>
      <c r="C668" s="11"/>
      <c r="D668" s="11"/>
      <c r="E668" s="11"/>
      <c r="F668" s="12"/>
      <c r="G668" s="12"/>
      <c r="H668" s="11"/>
      <c r="I668" s="11"/>
      <c r="J668" s="11"/>
      <c r="K668" s="11"/>
      <c r="L668" s="12"/>
      <c r="M668" s="11"/>
      <c r="N668" s="12"/>
      <c r="O668" s="14"/>
      <c r="P668" s="11"/>
      <c r="Q668" s="11"/>
      <c r="R668" s="15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5">
      <c r="A669" s="10"/>
      <c r="B669" s="11"/>
      <c r="C669" s="11"/>
      <c r="D669" s="11"/>
      <c r="E669" s="11"/>
      <c r="F669" s="12"/>
      <c r="G669" s="12"/>
      <c r="H669" s="11"/>
      <c r="I669" s="11"/>
      <c r="J669" s="11"/>
      <c r="K669" s="11"/>
      <c r="L669" s="12"/>
      <c r="M669" s="11"/>
      <c r="N669" s="12"/>
      <c r="O669" s="14"/>
      <c r="P669" s="11"/>
      <c r="Q669" s="11"/>
      <c r="R669" s="15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5">
      <c r="A670" s="10"/>
      <c r="B670" s="11"/>
      <c r="C670" s="11"/>
      <c r="D670" s="11"/>
      <c r="E670" s="11"/>
      <c r="F670" s="12"/>
      <c r="G670" s="12"/>
      <c r="H670" s="11"/>
      <c r="I670" s="11"/>
      <c r="J670" s="11"/>
      <c r="K670" s="11"/>
      <c r="L670" s="12"/>
      <c r="M670" s="11"/>
      <c r="N670" s="12"/>
      <c r="O670" s="14"/>
      <c r="P670" s="11"/>
      <c r="Q670" s="11"/>
      <c r="R670" s="15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5">
      <c r="A671" s="10"/>
      <c r="B671" s="11"/>
      <c r="C671" s="11"/>
      <c r="D671" s="11"/>
      <c r="E671" s="11"/>
      <c r="F671" s="12"/>
      <c r="G671" s="12"/>
      <c r="H671" s="11"/>
      <c r="I671" s="11"/>
      <c r="J671" s="11"/>
      <c r="K671" s="11"/>
      <c r="L671" s="12"/>
      <c r="M671" s="11"/>
      <c r="N671" s="12"/>
      <c r="O671" s="14"/>
      <c r="P671" s="11"/>
      <c r="Q671" s="11"/>
      <c r="R671" s="15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5">
      <c r="A672" s="10"/>
      <c r="B672" s="11"/>
      <c r="C672" s="11"/>
      <c r="D672" s="11"/>
      <c r="E672" s="11"/>
      <c r="F672" s="12"/>
      <c r="G672" s="12"/>
      <c r="H672" s="11"/>
      <c r="I672" s="11"/>
      <c r="J672" s="11"/>
      <c r="K672" s="11"/>
      <c r="L672" s="12"/>
      <c r="M672" s="11"/>
      <c r="N672" s="12"/>
      <c r="O672" s="14"/>
      <c r="P672" s="11"/>
      <c r="Q672" s="11"/>
      <c r="R672" s="15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5">
      <c r="A673" s="10"/>
      <c r="B673" s="11"/>
      <c r="C673" s="11"/>
      <c r="D673" s="11"/>
      <c r="E673" s="11"/>
      <c r="F673" s="12"/>
      <c r="G673" s="12"/>
      <c r="H673" s="11"/>
      <c r="I673" s="11"/>
      <c r="J673" s="11"/>
      <c r="K673" s="11"/>
      <c r="L673" s="12"/>
      <c r="M673" s="11"/>
      <c r="N673" s="12"/>
      <c r="O673" s="14"/>
      <c r="P673" s="11"/>
      <c r="Q673" s="11"/>
      <c r="R673" s="15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5">
      <c r="A674" s="10"/>
      <c r="B674" s="11"/>
      <c r="C674" s="11"/>
      <c r="D674" s="11"/>
      <c r="E674" s="11"/>
      <c r="F674" s="12"/>
      <c r="G674" s="12"/>
      <c r="H674" s="11"/>
      <c r="I674" s="11"/>
      <c r="J674" s="11"/>
      <c r="K674" s="11"/>
      <c r="L674" s="12"/>
      <c r="M674" s="11"/>
      <c r="N674" s="12"/>
      <c r="O674" s="14"/>
      <c r="P674" s="11"/>
      <c r="Q674" s="11"/>
      <c r="R674" s="15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5">
      <c r="A675" s="10"/>
      <c r="B675" s="11"/>
      <c r="C675" s="11"/>
      <c r="D675" s="11"/>
      <c r="E675" s="11"/>
      <c r="F675" s="12"/>
      <c r="G675" s="12"/>
      <c r="H675" s="11"/>
      <c r="I675" s="11"/>
      <c r="J675" s="11"/>
      <c r="K675" s="11"/>
      <c r="L675" s="12"/>
      <c r="M675" s="11"/>
      <c r="N675" s="12"/>
      <c r="O675" s="14"/>
      <c r="P675" s="11"/>
      <c r="Q675" s="11"/>
      <c r="R675" s="15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5">
      <c r="A676" s="10"/>
      <c r="B676" s="11"/>
      <c r="C676" s="11"/>
      <c r="D676" s="11"/>
      <c r="E676" s="11"/>
      <c r="F676" s="12"/>
      <c r="G676" s="12"/>
      <c r="H676" s="11"/>
      <c r="I676" s="11"/>
      <c r="J676" s="11"/>
      <c r="K676" s="11"/>
      <c r="L676" s="12"/>
      <c r="M676" s="11"/>
      <c r="N676" s="12"/>
      <c r="O676" s="14"/>
      <c r="P676" s="11"/>
      <c r="Q676" s="11"/>
      <c r="R676" s="15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5">
      <c r="A677" s="10"/>
      <c r="B677" s="11"/>
      <c r="C677" s="11"/>
      <c r="D677" s="11"/>
      <c r="E677" s="11"/>
      <c r="F677" s="12"/>
      <c r="G677" s="12"/>
      <c r="H677" s="11"/>
      <c r="I677" s="11"/>
      <c r="J677" s="11"/>
      <c r="K677" s="11"/>
      <c r="L677" s="12"/>
      <c r="M677" s="11"/>
      <c r="N677" s="12"/>
      <c r="O677" s="14"/>
      <c r="P677" s="11"/>
      <c r="Q677" s="11"/>
      <c r="R677" s="15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5">
      <c r="A678" s="10"/>
      <c r="B678" s="11"/>
      <c r="C678" s="11"/>
      <c r="D678" s="11"/>
      <c r="E678" s="11"/>
      <c r="F678" s="12"/>
      <c r="G678" s="12"/>
      <c r="H678" s="11"/>
      <c r="I678" s="11"/>
      <c r="J678" s="11"/>
      <c r="K678" s="11"/>
      <c r="L678" s="12"/>
      <c r="M678" s="11"/>
      <c r="N678" s="12"/>
      <c r="O678" s="14"/>
      <c r="P678" s="11"/>
      <c r="Q678" s="11"/>
      <c r="R678" s="15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5">
      <c r="A679" s="10"/>
      <c r="B679" s="11"/>
      <c r="C679" s="11"/>
      <c r="D679" s="11"/>
      <c r="E679" s="11"/>
      <c r="F679" s="12"/>
      <c r="G679" s="12"/>
      <c r="H679" s="11"/>
      <c r="I679" s="11"/>
      <c r="J679" s="11"/>
      <c r="K679" s="11"/>
      <c r="L679" s="12"/>
      <c r="M679" s="11"/>
      <c r="N679" s="12"/>
      <c r="O679" s="14"/>
      <c r="P679" s="11"/>
      <c r="Q679" s="11"/>
      <c r="R679" s="15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5">
      <c r="A680" s="10"/>
      <c r="B680" s="11"/>
      <c r="C680" s="11"/>
      <c r="D680" s="11"/>
      <c r="E680" s="11"/>
      <c r="F680" s="12"/>
      <c r="G680" s="12"/>
      <c r="H680" s="11"/>
      <c r="I680" s="11"/>
      <c r="J680" s="11"/>
      <c r="K680" s="11"/>
      <c r="L680" s="12"/>
      <c r="M680" s="11"/>
      <c r="N680" s="12"/>
      <c r="O680" s="14"/>
      <c r="P680" s="11"/>
      <c r="Q680" s="11"/>
      <c r="R680" s="15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5">
      <c r="A681" s="10"/>
      <c r="B681" s="11"/>
      <c r="C681" s="11"/>
      <c r="D681" s="11"/>
      <c r="E681" s="11"/>
      <c r="F681" s="12"/>
      <c r="G681" s="12"/>
      <c r="H681" s="11"/>
      <c r="I681" s="11"/>
      <c r="J681" s="11"/>
      <c r="K681" s="11"/>
      <c r="L681" s="12"/>
      <c r="M681" s="11"/>
      <c r="N681" s="12"/>
      <c r="O681" s="14"/>
      <c r="P681" s="11"/>
      <c r="Q681" s="11"/>
      <c r="R681" s="15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5">
      <c r="A682" s="10"/>
      <c r="B682" s="11"/>
      <c r="C682" s="11"/>
      <c r="D682" s="11"/>
      <c r="E682" s="11"/>
      <c r="F682" s="12"/>
      <c r="G682" s="12"/>
      <c r="H682" s="11"/>
      <c r="I682" s="11"/>
      <c r="J682" s="11"/>
      <c r="K682" s="11"/>
      <c r="L682" s="12"/>
      <c r="M682" s="11"/>
      <c r="N682" s="12"/>
      <c r="O682" s="14"/>
      <c r="P682" s="11"/>
      <c r="Q682" s="11"/>
      <c r="R682" s="15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5">
      <c r="A683" s="10"/>
      <c r="B683" s="11"/>
      <c r="C683" s="11"/>
      <c r="D683" s="11"/>
      <c r="E683" s="11"/>
      <c r="F683" s="12"/>
      <c r="G683" s="12"/>
      <c r="H683" s="11"/>
      <c r="I683" s="11"/>
      <c r="J683" s="11"/>
      <c r="K683" s="11"/>
      <c r="L683" s="12"/>
      <c r="M683" s="11"/>
      <c r="N683" s="12"/>
      <c r="O683" s="14"/>
      <c r="P683" s="11"/>
      <c r="Q683" s="11"/>
      <c r="R683" s="15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5">
      <c r="A684" s="10"/>
      <c r="B684" s="11"/>
      <c r="C684" s="11"/>
      <c r="D684" s="11"/>
      <c r="E684" s="11"/>
      <c r="F684" s="12"/>
      <c r="G684" s="12"/>
      <c r="H684" s="11"/>
      <c r="I684" s="11"/>
      <c r="J684" s="11"/>
      <c r="K684" s="11"/>
      <c r="L684" s="12"/>
      <c r="M684" s="11"/>
      <c r="N684" s="12"/>
      <c r="O684" s="14"/>
      <c r="P684" s="11"/>
      <c r="Q684" s="11"/>
      <c r="R684" s="15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5">
      <c r="A685" s="10"/>
      <c r="B685" s="11"/>
      <c r="C685" s="11"/>
      <c r="D685" s="11"/>
      <c r="E685" s="11"/>
      <c r="F685" s="12"/>
      <c r="G685" s="12"/>
      <c r="H685" s="11"/>
      <c r="I685" s="11"/>
      <c r="J685" s="11"/>
      <c r="K685" s="11"/>
      <c r="L685" s="12"/>
      <c r="M685" s="11"/>
      <c r="N685" s="12"/>
      <c r="O685" s="14"/>
      <c r="P685" s="11"/>
      <c r="Q685" s="11"/>
      <c r="R685" s="15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5">
      <c r="A686" s="10"/>
      <c r="B686" s="11"/>
      <c r="C686" s="11"/>
      <c r="D686" s="11"/>
      <c r="E686" s="11"/>
      <c r="F686" s="12"/>
      <c r="G686" s="12"/>
      <c r="H686" s="11"/>
      <c r="I686" s="11"/>
      <c r="J686" s="11"/>
      <c r="K686" s="11"/>
      <c r="L686" s="12"/>
      <c r="M686" s="11"/>
      <c r="N686" s="12"/>
      <c r="O686" s="14"/>
      <c r="P686" s="11"/>
      <c r="Q686" s="11"/>
      <c r="R686" s="15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5">
      <c r="A687" s="10"/>
      <c r="B687" s="11"/>
      <c r="C687" s="11"/>
      <c r="D687" s="11"/>
      <c r="E687" s="11"/>
      <c r="F687" s="12"/>
      <c r="G687" s="12"/>
      <c r="H687" s="11"/>
      <c r="I687" s="11"/>
      <c r="J687" s="11"/>
      <c r="K687" s="11"/>
      <c r="L687" s="12"/>
      <c r="M687" s="11"/>
      <c r="N687" s="12"/>
      <c r="O687" s="14"/>
      <c r="P687" s="11"/>
      <c r="Q687" s="11"/>
      <c r="R687" s="15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5">
      <c r="A688" s="10"/>
      <c r="B688" s="11"/>
      <c r="C688" s="11"/>
      <c r="D688" s="11"/>
      <c r="E688" s="11"/>
      <c r="F688" s="12"/>
      <c r="G688" s="12"/>
      <c r="H688" s="11"/>
      <c r="I688" s="11"/>
      <c r="J688" s="11"/>
      <c r="K688" s="11"/>
      <c r="L688" s="12"/>
      <c r="M688" s="11"/>
      <c r="N688" s="12"/>
      <c r="O688" s="14"/>
      <c r="P688" s="11"/>
      <c r="Q688" s="11"/>
      <c r="R688" s="15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5">
      <c r="A689" s="10"/>
      <c r="B689" s="11"/>
      <c r="C689" s="11"/>
      <c r="D689" s="11"/>
      <c r="E689" s="11"/>
      <c r="F689" s="12"/>
      <c r="G689" s="12"/>
      <c r="H689" s="11"/>
      <c r="I689" s="11"/>
      <c r="J689" s="11"/>
      <c r="K689" s="11"/>
      <c r="L689" s="12"/>
      <c r="M689" s="11"/>
      <c r="N689" s="12"/>
      <c r="O689" s="14"/>
      <c r="P689" s="11"/>
      <c r="Q689" s="11"/>
      <c r="R689" s="15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5">
      <c r="A690" s="10"/>
      <c r="B690" s="11"/>
      <c r="C690" s="11"/>
      <c r="D690" s="11"/>
      <c r="E690" s="11"/>
      <c r="F690" s="12"/>
      <c r="G690" s="12"/>
      <c r="H690" s="11"/>
      <c r="I690" s="11"/>
      <c r="J690" s="11"/>
      <c r="K690" s="11"/>
      <c r="L690" s="12"/>
      <c r="M690" s="11"/>
      <c r="N690" s="12"/>
      <c r="O690" s="14"/>
      <c r="P690" s="11"/>
      <c r="Q690" s="11"/>
      <c r="R690" s="15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5">
      <c r="A691" s="10"/>
      <c r="B691" s="11"/>
      <c r="C691" s="11"/>
      <c r="D691" s="11"/>
      <c r="E691" s="11"/>
      <c r="F691" s="12"/>
      <c r="G691" s="12"/>
      <c r="H691" s="11"/>
      <c r="I691" s="11"/>
      <c r="J691" s="11"/>
      <c r="K691" s="11"/>
      <c r="L691" s="12"/>
      <c r="M691" s="11"/>
      <c r="N691" s="12"/>
      <c r="O691" s="14"/>
      <c r="P691" s="11"/>
      <c r="Q691" s="11"/>
      <c r="R691" s="15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5">
      <c r="A692" s="10"/>
      <c r="B692" s="11"/>
      <c r="C692" s="11"/>
      <c r="D692" s="11"/>
      <c r="E692" s="11"/>
      <c r="F692" s="12"/>
      <c r="G692" s="12"/>
      <c r="H692" s="11"/>
      <c r="I692" s="11"/>
      <c r="J692" s="11"/>
      <c r="K692" s="11"/>
      <c r="L692" s="12"/>
      <c r="M692" s="11"/>
      <c r="N692" s="12"/>
      <c r="O692" s="14"/>
      <c r="P692" s="11"/>
      <c r="Q692" s="11"/>
      <c r="R692" s="15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5">
      <c r="A693" s="10"/>
      <c r="B693" s="11"/>
      <c r="C693" s="11"/>
      <c r="D693" s="11"/>
      <c r="E693" s="11"/>
      <c r="F693" s="12"/>
      <c r="G693" s="12"/>
      <c r="H693" s="11"/>
      <c r="I693" s="11"/>
      <c r="J693" s="11"/>
      <c r="K693" s="11"/>
      <c r="L693" s="12"/>
      <c r="M693" s="11"/>
      <c r="N693" s="12"/>
      <c r="O693" s="14"/>
      <c r="P693" s="11"/>
      <c r="Q693" s="11"/>
      <c r="R693" s="15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5">
      <c r="A694" s="10"/>
      <c r="B694" s="11"/>
      <c r="C694" s="11"/>
      <c r="D694" s="11"/>
      <c r="E694" s="11"/>
      <c r="F694" s="12"/>
      <c r="G694" s="12"/>
      <c r="H694" s="11"/>
      <c r="I694" s="11"/>
      <c r="J694" s="11"/>
      <c r="K694" s="11"/>
      <c r="L694" s="12"/>
      <c r="M694" s="11"/>
      <c r="N694" s="12"/>
      <c r="O694" s="14"/>
      <c r="P694" s="11"/>
      <c r="Q694" s="11"/>
      <c r="R694" s="15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5">
      <c r="A695" s="10"/>
      <c r="B695" s="11"/>
      <c r="C695" s="11"/>
      <c r="D695" s="11"/>
      <c r="E695" s="11"/>
      <c r="F695" s="12"/>
      <c r="G695" s="12"/>
      <c r="H695" s="11"/>
      <c r="I695" s="11"/>
      <c r="J695" s="11"/>
      <c r="K695" s="11"/>
      <c r="L695" s="12"/>
      <c r="M695" s="11"/>
      <c r="N695" s="12"/>
      <c r="O695" s="14"/>
      <c r="P695" s="11"/>
      <c r="Q695" s="11"/>
      <c r="R695" s="15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5">
      <c r="A696" s="10"/>
      <c r="B696" s="11"/>
      <c r="C696" s="11"/>
      <c r="D696" s="11"/>
      <c r="E696" s="11"/>
      <c r="F696" s="12"/>
      <c r="G696" s="12"/>
      <c r="H696" s="11"/>
      <c r="I696" s="11"/>
      <c r="J696" s="11"/>
      <c r="K696" s="11"/>
      <c r="L696" s="12"/>
      <c r="M696" s="11"/>
      <c r="N696" s="12"/>
      <c r="O696" s="14"/>
      <c r="P696" s="11"/>
      <c r="Q696" s="11"/>
      <c r="R696" s="15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5">
      <c r="A697" s="10"/>
      <c r="B697" s="11"/>
      <c r="C697" s="11"/>
      <c r="D697" s="11"/>
      <c r="E697" s="11"/>
      <c r="F697" s="12"/>
      <c r="G697" s="12"/>
      <c r="H697" s="11"/>
      <c r="I697" s="11"/>
      <c r="J697" s="11"/>
      <c r="K697" s="11"/>
      <c r="L697" s="12"/>
      <c r="M697" s="11"/>
      <c r="N697" s="12"/>
      <c r="O697" s="14"/>
      <c r="P697" s="11"/>
      <c r="Q697" s="11"/>
      <c r="R697" s="15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5">
      <c r="A698" s="10"/>
      <c r="B698" s="11"/>
      <c r="C698" s="11"/>
      <c r="D698" s="11"/>
      <c r="E698" s="11"/>
      <c r="F698" s="12"/>
      <c r="G698" s="12"/>
      <c r="H698" s="11"/>
      <c r="I698" s="11"/>
      <c r="J698" s="11"/>
      <c r="K698" s="11"/>
      <c r="L698" s="12"/>
      <c r="M698" s="11"/>
      <c r="N698" s="12"/>
      <c r="O698" s="14"/>
      <c r="P698" s="11"/>
      <c r="Q698" s="11"/>
      <c r="R698" s="15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5">
      <c r="A699" s="10"/>
      <c r="B699" s="11"/>
      <c r="C699" s="11"/>
      <c r="D699" s="11"/>
      <c r="E699" s="11"/>
      <c r="F699" s="12"/>
      <c r="G699" s="12"/>
      <c r="H699" s="11"/>
      <c r="I699" s="11"/>
      <c r="J699" s="11"/>
      <c r="K699" s="11"/>
      <c r="L699" s="12"/>
      <c r="M699" s="11"/>
      <c r="N699" s="12"/>
      <c r="O699" s="14"/>
      <c r="P699" s="11"/>
      <c r="Q699" s="11"/>
      <c r="R699" s="15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5">
      <c r="A700" s="10"/>
      <c r="B700" s="11"/>
      <c r="C700" s="11"/>
      <c r="D700" s="11"/>
      <c r="E700" s="11"/>
      <c r="F700" s="12"/>
      <c r="G700" s="12"/>
      <c r="H700" s="11"/>
      <c r="I700" s="11"/>
      <c r="J700" s="11"/>
      <c r="K700" s="11"/>
      <c r="L700" s="12"/>
      <c r="M700" s="11"/>
      <c r="N700" s="12"/>
      <c r="O700" s="14"/>
      <c r="P700" s="11"/>
      <c r="Q700" s="11"/>
      <c r="R700" s="15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5">
      <c r="A701" s="10"/>
      <c r="B701" s="11"/>
      <c r="C701" s="11"/>
      <c r="D701" s="11"/>
      <c r="E701" s="11"/>
      <c r="F701" s="12"/>
      <c r="G701" s="12"/>
      <c r="H701" s="11"/>
      <c r="I701" s="11"/>
      <c r="J701" s="11"/>
      <c r="K701" s="11"/>
      <c r="L701" s="12"/>
      <c r="M701" s="11"/>
      <c r="N701" s="12"/>
      <c r="O701" s="14"/>
      <c r="P701" s="11"/>
      <c r="Q701" s="11"/>
      <c r="R701" s="15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5">
      <c r="A702" s="10"/>
      <c r="B702" s="11"/>
      <c r="C702" s="11"/>
      <c r="D702" s="11"/>
      <c r="E702" s="11"/>
      <c r="F702" s="12"/>
      <c r="G702" s="12"/>
      <c r="H702" s="11"/>
      <c r="I702" s="11"/>
      <c r="J702" s="11"/>
      <c r="K702" s="11"/>
      <c r="L702" s="12"/>
      <c r="M702" s="11"/>
      <c r="N702" s="12"/>
      <c r="O702" s="14"/>
      <c r="P702" s="11"/>
      <c r="Q702" s="11"/>
      <c r="R702" s="15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5">
      <c r="A703" s="10"/>
      <c r="B703" s="11"/>
      <c r="C703" s="11"/>
      <c r="D703" s="11"/>
      <c r="E703" s="11"/>
      <c r="F703" s="12"/>
      <c r="G703" s="12"/>
      <c r="H703" s="11"/>
      <c r="I703" s="11"/>
      <c r="J703" s="11"/>
      <c r="K703" s="11"/>
      <c r="L703" s="12"/>
      <c r="M703" s="11"/>
      <c r="N703" s="12"/>
      <c r="O703" s="14"/>
      <c r="P703" s="11"/>
      <c r="Q703" s="11"/>
      <c r="R703" s="15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5">
      <c r="A704" s="10"/>
      <c r="B704" s="11"/>
      <c r="C704" s="11"/>
      <c r="D704" s="11"/>
      <c r="E704" s="11"/>
      <c r="F704" s="12"/>
      <c r="G704" s="12"/>
      <c r="H704" s="11"/>
      <c r="I704" s="11"/>
      <c r="J704" s="11"/>
      <c r="K704" s="11"/>
      <c r="L704" s="12"/>
      <c r="M704" s="11"/>
      <c r="N704" s="12"/>
      <c r="O704" s="14"/>
      <c r="P704" s="11"/>
      <c r="Q704" s="11"/>
      <c r="R704" s="15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5">
      <c r="A705" s="10"/>
      <c r="B705" s="11"/>
      <c r="C705" s="11"/>
      <c r="D705" s="11"/>
      <c r="E705" s="11"/>
      <c r="F705" s="12"/>
      <c r="G705" s="12"/>
      <c r="H705" s="11"/>
      <c r="I705" s="11"/>
      <c r="J705" s="11"/>
      <c r="K705" s="11"/>
      <c r="L705" s="12"/>
      <c r="M705" s="11"/>
      <c r="N705" s="12"/>
      <c r="O705" s="14"/>
      <c r="P705" s="11"/>
      <c r="Q705" s="11"/>
      <c r="R705" s="15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5">
      <c r="A706" s="10"/>
      <c r="B706" s="11"/>
      <c r="C706" s="11"/>
      <c r="D706" s="11"/>
      <c r="E706" s="11"/>
      <c r="F706" s="12"/>
      <c r="G706" s="12"/>
      <c r="H706" s="11"/>
      <c r="I706" s="11"/>
      <c r="J706" s="11"/>
      <c r="K706" s="11"/>
      <c r="L706" s="12"/>
      <c r="M706" s="11"/>
      <c r="N706" s="12"/>
      <c r="O706" s="14"/>
      <c r="P706" s="11"/>
      <c r="Q706" s="11"/>
      <c r="R706" s="15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5">
      <c r="A707" s="10"/>
      <c r="B707" s="11"/>
      <c r="C707" s="11"/>
      <c r="D707" s="11"/>
      <c r="E707" s="11"/>
      <c r="F707" s="12"/>
      <c r="G707" s="12"/>
      <c r="H707" s="11"/>
      <c r="I707" s="11"/>
      <c r="J707" s="11"/>
      <c r="K707" s="11"/>
      <c r="L707" s="12"/>
      <c r="M707" s="11"/>
      <c r="N707" s="12"/>
      <c r="O707" s="14"/>
      <c r="P707" s="11"/>
      <c r="Q707" s="11"/>
      <c r="R707" s="15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5">
      <c r="A708" s="10"/>
      <c r="B708" s="11"/>
      <c r="C708" s="11"/>
      <c r="D708" s="11"/>
      <c r="E708" s="11"/>
      <c r="F708" s="12"/>
      <c r="G708" s="12"/>
      <c r="H708" s="11"/>
      <c r="I708" s="11"/>
      <c r="J708" s="11"/>
      <c r="K708" s="11"/>
      <c r="L708" s="12"/>
      <c r="M708" s="11"/>
      <c r="N708" s="12"/>
      <c r="O708" s="14"/>
      <c r="P708" s="11"/>
      <c r="Q708" s="11"/>
      <c r="R708" s="15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5">
      <c r="A709" s="10"/>
      <c r="B709" s="11"/>
      <c r="C709" s="11"/>
      <c r="D709" s="11"/>
      <c r="E709" s="11"/>
      <c r="F709" s="12"/>
      <c r="G709" s="12"/>
      <c r="H709" s="11"/>
      <c r="I709" s="11"/>
      <c r="J709" s="11"/>
      <c r="K709" s="11"/>
      <c r="L709" s="12"/>
      <c r="M709" s="11"/>
      <c r="N709" s="12"/>
      <c r="O709" s="14"/>
      <c r="P709" s="11"/>
      <c r="Q709" s="11"/>
      <c r="R709" s="15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5">
      <c r="A710" s="10"/>
      <c r="B710" s="11"/>
      <c r="C710" s="11"/>
      <c r="D710" s="11"/>
      <c r="E710" s="11"/>
      <c r="F710" s="12"/>
      <c r="G710" s="12"/>
      <c r="H710" s="11"/>
      <c r="I710" s="11"/>
      <c r="J710" s="11"/>
      <c r="K710" s="11"/>
      <c r="L710" s="12"/>
      <c r="M710" s="11"/>
      <c r="N710" s="12"/>
      <c r="O710" s="14"/>
      <c r="P710" s="11"/>
      <c r="Q710" s="11"/>
      <c r="R710" s="15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5">
      <c r="A711" s="10"/>
      <c r="B711" s="11"/>
      <c r="C711" s="11"/>
      <c r="D711" s="11"/>
      <c r="E711" s="11"/>
      <c r="F711" s="12"/>
      <c r="G711" s="12"/>
      <c r="H711" s="11"/>
      <c r="I711" s="11"/>
      <c r="J711" s="11"/>
      <c r="K711" s="11"/>
      <c r="L711" s="12"/>
      <c r="M711" s="11"/>
      <c r="N711" s="12"/>
      <c r="O711" s="14"/>
      <c r="P711" s="11"/>
      <c r="Q711" s="11"/>
      <c r="R711" s="15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5">
      <c r="A712" s="10"/>
      <c r="B712" s="11"/>
      <c r="C712" s="11"/>
      <c r="D712" s="11"/>
      <c r="E712" s="11"/>
      <c r="F712" s="12"/>
      <c r="G712" s="12"/>
      <c r="H712" s="11"/>
      <c r="I712" s="11"/>
      <c r="J712" s="11"/>
      <c r="K712" s="11"/>
      <c r="L712" s="12"/>
      <c r="M712" s="11"/>
      <c r="N712" s="12"/>
      <c r="O712" s="14"/>
      <c r="P712" s="11"/>
      <c r="Q712" s="11"/>
      <c r="R712" s="15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5">
      <c r="A713" s="10"/>
      <c r="B713" s="11"/>
      <c r="C713" s="11"/>
      <c r="D713" s="11"/>
      <c r="E713" s="11"/>
      <c r="F713" s="12"/>
      <c r="G713" s="12"/>
      <c r="H713" s="11"/>
      <c r="I713" s="11"/>
      <c r="J713" s="11"/>
      <c r="K713" s="11"/>
      <c r="L713" s="12"/>
      <c r="M713" s="11"/>
      <c r="N713" s="12"/>
      <c r="O713" s="14"/>
      <c r="P713" s="11"/>
      <c r="Q713" s="11"/>
      <c r="R713" s="15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5">
      <c r="A714" s="10"/>
      <c r="B714" s="11"/>
      <c r="C714" s="11"/>
      <c r="D714" s="11"/>
      <c r="E714" s="11"/>
      <c r="F714" s="12"/>
      <c r="G714" s="12"/>
      <c r="H714" s="11"/>
      <c r="I714" s="11"/>
      <c r="J714" s="11"/>
      <c r="K714" s="11"/>
      <c r="L714" s="12"/>
      <c r="M714" s="11"/>
      <c r="N714" s="12"/>
      <c r="O714" s="14"/>
      <c r="P714" s="11"/>
      <c r="Q714" s="11"/>
      <c r="R714" s="15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5">
      <c r="A715" s="10"/>
      <c r="B715" s="11"/>
      <c r="C715" s="11"/>
      <c r="D715" s="11"/>
      <c r="E715" s="11"/>
      <c r="F715" s="12"/>
      <c r="G715" s="12"/>
      <c r="H715" s="11"/>
      <c r="I715" s="11"/>
      <c r="J715" s="11"/>
      <c r="K715" s="11"/>
      <c r="L715" s="12"/>
      <c r="M715" s="11"/>
      <c r="N715" s="12"/>
      <c r="O715" s="14"/>
      <c r="P715" s="11"/>
      <c r="Q715" s="11"/>
      <c r="R715" s="15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5">
      <c r="A716" s="10"/>
      <c r="B716" s="11"/>
      <c r="C716" s="11"/>
      <c r="D716" s="11"/>
      <c r="E716" s="11"/>
      <c r="F716" s="12"/>
      <c r="G716" s="12"/>
      <c r="H716" s="11"/>
      <c r="I716" s="11"/>
      <c r="J716" s="11"/>
      <c r="K716" s="11"/>
      <c r="L716" s="12"/>
      <c r="M716" s="11"/>
      <c r="N716" s="12"/>
      <c r="O716" s="14"/>
      <c r="P716" s="11"/>
      <c r="Q716" s="11"/>
      <c r="R716" s="15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5">
      <c r="A717" s="10"/>
      <c r="B717" s="11"/>
      <c r="C717" s="11"/>
      <c r="D717" s="11"/>
      <c r="E717" s="11"/>
      <c r="F717" s="12"/>
      <c r="G717" s="12"/>
      <c r="H717" s="11"/>
      <c r="I717" s="11"/>
      <c r="J717" s="11"/>
      <c r="K717" s="11"/>
      <c r="L717" s="12"/>
      <c r="M717" s="11"/>
      <c r="N717" s="12"/>
      <c r="O717" s="14"/>
      <c r="P717" s="11"/>
      <c r="Q717" s="11"/>
      <c r="R717" s="15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5">
      <c r="A718" s="10"/>
      <c r="B718" s="11"/>
      <c r="C718" s="11"/>
      <c r="D718" s="11"/>
      <c r="E718" s="11"/>
      <c r="F718" s="12"/>
      <c r="G718" s="12"/>
      <c r="H718" s="11"/>
      <c r="I718" s="11"/>
      <c r="J718" s="11"/>
      <c r="K718" s="11"/>
      <c r="L718" s="12"/>
      <c r="M718" s="11"/>
      <c r="N718" s="12"/>
      <c r="O718" s="14"/>
      <c r="P718" s="11"/>
      <c r="Q718" s="11"/>
      <c r="R718" s="15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5">
      <c r="A719" s="10"/>
      <c r="B719" s="11"/>
      <c r="C719" s="11"/>
      <c r="D719" s="11"/>
      <c r="E719" s="11"/>
      <c r="F719" s="12"/>
      <c r="G719" s="12"/>
      <c r="H719" s="11"/>
      <c r="I719" s="11"/>
      <c r="J719" s="11"/>
      <c r="K719" s="11"/>
      <c r="L719" s="12"/>
      <c r="M719" s="11"/>
      <c r="N719" s="12"/>
      <c r="O719" s="14"/>
      <c r="P719" s="11"/>
      <c r="Q719" s="11"/>
      <c r="R719" s="15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5">
      <c r="A720" s="10"/>
      <c r="B720" s="11"/>
      <c r="C720" s="11"/>
      <c r="D720" s="11"/>
      <c r="E720" s="11"/>
      <c r="F720" s="12"/>
      <c r="G720" s="12"/>
      <c r="H720" s="11"/>
      <c r="I720" s="11"/>
      <c r="J720" s="11"/>
      <c r="K720" s="11"/>
      <c r="L720" s="12"/>
      <c r="M720" s="11"/>
      <c r="N720" s="12"/>
      <c r="O720" s="14"/>
      <c r="P720" s="11"/>
      <c r="Q720" s="11"/>
      <c r="R720" s="15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5">
      <c r="A721" s="10"/>
      <c r="B721" s="11"/>
      <c r="C721" s="11"/>
      <c r="D721" s="11"/>
      <c r="E721" s="11"/>
      <c r="F721" s="12"/>
      <c r="G721" s="12"/>
      <c r="H721" s="11"/>
      <c r="I721" s="11"/>
      <c r="J721" s="11"/>
      <c r="K721" s="11"/>
      <c r="L721" s="12"/>
      <c r="M721" s="11"/>
      <c r="N721" s="12"/>
      <c r="O721" s="14"/>
      <c r="P721" s="11"/>
      <c r="Q721" s="11"/>
      <c r="R721" s="15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5">
      <c r="A722" s="10"/>
      <c r="B722" s="11"/>
      <c r="C722" s="11"/>
      <c r="D722" s="11"/>
      <c r="E722" s="11"/>
      <c r="F722" s="12"/>
      <c r="G722" s="12"/>
      <c r="H722" s="11"/>
      <c r="I722" s="11"/>
      <c r="J722" s="11"/>
      <c r="K722" s="11"/>
      <c r="L722" s="12"/>
      <c r="M722" s="11"/>
      <c r="N722" s="12"/>
      <c r="O722" s="14"/>
      <c r="P722" s="11"/>
      <c r="Q722" s="11"/>
      <c r="R722" s="15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5">
      <c r="A723" s="10"/>
      <c r="B723" s="11"/>
      <c r="C723" s="11"/>
      <c r="D723" s="11"/>
      <c r="E723" s="11"/>
      <c r="F723" s="12"/>
      <c r="G723" s="12"/>
      <c r="H723" s="11"/>
      <c r="I723" s="11"/>
      <c r="J723" s="11"/>
      <c r="K723" s="11"/>
      <c r="L723" s="12"/>
      <c r="M723" s="11"/>
      <c r="N723" s="12"/>
      <c r="O723" s="14"/>
      <c r="P723" s="11"/>
      <c r="Q723" s="11"/>
      <c r="R723" s="15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5">
      <c r="A724" s="10"/>
      <c r="B724" s="11"/>
      <c r="C724" s="11"/>
      <c r="D724" s="11"/>
      <c r="E724" s="11"/>
      <c r="F724" s="12"/>
      <c r="G724" s="12"/>
      <c r="H724" s="11"/>
      <c r="I724" s="11"/>
      <c r="J724" s="11"/>
      <c r="K724" s="11"/>
      <c r="L724" s="12"/>
      <c r="M724" s="11"/>
      <c r="N724" s="12"/>
      <c r="O724" s="14"/>
      <c r="P724" s="11"/>
      <c r="Q724" s="11"/>
      <c r="R724" s="15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5">
      <c r="A725" s="10"/>
      <c r="B725" s="11"/>
      <c r="C725" s="11"/>
      <c r="D725" s="11"/>
      <c r="E725" s="11"/>
      <c r="F725" s="12"/>
      <c r="G725" s="12"/>
      <c r="H725" s="11"/>
      <c r="I725" s="11"/>
      <c r="J725" s="11"/>
      <c r="K725" s="11"/>
      <c r="L725" s="12"/>
      <c r="M725" s="11"/>
      <c r="N725" s="12"/>
      <c r="O725" s="14"/>
      <c r="P725" s="11"/>
      <c r="Q725" s="11"/>
      <c r="R725" s="15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5">
      <c r="A726" s="10"/>
      <c r="B726" s="11"/>
      <c r="C726" s="11"/>
      <c r="D726" s="11"/>
      <c r="E726" s="11"/>
      <c r="F726" s="12"/>
      <c r="G726" s="12"/>
      <c r="H726" s="11"/>
      <c r="I726" s="11"/>
      <c r="J726" s="11"/>
      <c r="K726" s="11"/>
      <c r="L726" s="12"/>
      <c r="M726" s="11"/>
      <c r="N726" s="12"/>
      <c r="O726" s="14"/>
      <c r="P726" s="11"/>
      <c r="Q726" s="11"/>
      <c r="R726" s="15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5">
      <c r="A727" s="10"/>
      <c r="B727" s="11"/>
      <c r="C727" s="11"/>
      <c r="D727" s="11"/>
      <c r="E727" s="11"/>
      <c r="F727" s="12"/>
      <c r="G727" s="12"/>
      <c r="H727" s="11"/>
      <c r="I727" s="11"/>
      <c r="J727" s="11"/>
      <c r="K727" s="11"/>
      <c r="L727" s="12"/>
      <c r="M727" s="11"/>
      <c r="N727" s="12"/>
      <c r="O727" s="14"/>
      <c r="P727" s="11"/>
      <c r="Q727" s="11"/>
      <c r="R727" s="15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5">
      <c r="A728" s="10"/>
      <c r="B728" s="11"/>
      <c r="C728" s="11"/>
      <c r="D728" s="11"/>
      <c r="E728" s="11"/>
      <c r="F728" s="12"/>
      <c r="G728" s="12"/>
      <c r="H728" s="11"/>
      <c r="I728" s="11"/>
      <c r="J728" s="11"/>
      <c r="K728" s="11"/>
      <c r="L728" s="12"/>
      <c r="M728" s="11"/>
      <c r="N728" s="12"/>
      <c r="O728" s="14"/>
      <c r="P728" s="11"/>
      <c r="Q728" s="11"/>
      <c r="R728" s="15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5">
      <c r="A729" s="10"/>
      <c r="B729" s="11"/>
      <c r="C729" s="11"/>
      <c r="D729" s="11"/>
      <c r="E729" s="11"/>
      <c r="F729" s="12"/>
      <c r="G729" s="12"/>
      <c r="H729" s="11"/>
      <c r="I729" s="11"/>
      <c r="J729" s="11"/>
      <c r="K729" s="11"/>
      <c r="L729" s="12"/>
      <c r="M729" s="11"/>
      <c r="N729" s="12"/>
      <c r="O729" s="14"/>
      <c r="P729" s="11"/>
      <c r="Q729" s="11"/>
      <c r="R729" s="15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5">
      <c r="A730" s="10"/>
      <c r="B730" s="11"/>
      <c r="C730" s="11"/>
      <c r="D730" s="11"/>
      <c r="E730" s="11"/>
      <c r="F730" s="12"/>
      <c r="G730" s="12"/>
      <c r="H730" s="11"/>
      <c r="I730" s="11"/>
      <c r="J730" s="11"/>
      <c r="K730" s="11"/>
      <c r="L730" s="12"/>
      <c r="M730" s="11"/>
      <c r="N730" s="12"/>
      <c r="O730" s="14"/>
      <c r="P730" s="11"/>
      <c r="Q730" s="11"/>
      <c r="R730" s="15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5">
      <c r="A731" s="10"/>
      <c r="B731" s="11"/>
      <c r="C731" s="11"/>
      <c r="D731" s="11"/>
      <c r="E731" s="11"/>
      <c r="F731" s="12"/>
      <c r="G731" s="12"/>
      <c r="H731" s="11"/>
      <c r="I731" s="11"/>
      <c r="J731" s="11"/>
      <c r="K731" s="11"/>
      <c r="L731" s="12"/>
      <c r="M731" s="11"/>
      <c r="N731" s="12"/>
      <c r="O731" s="14"/>
      <c r="P731" s="11"/>
      <c r="Q731" s="11"/>
      <c r="R731" s="15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5">
      <c r="A732" s="10"/>
      <c r="B732" s="11"/>
      <c r="C732" s="11"/>
      <c r="D732" s="11"/>
      <c r="E732" s="11"/>
      <c r="F732" s="12"/>
      <c r="G732" s="12"/>
      <c r="H732" s="11"/>
      <c r="I732" s="11"/>
      <c r="J732" s="11"/>
      <c r="K732" s="11"/>
      <c r="L732" s="12"/>
      <c r="M732" s="11"/>
      <c r="N732" s="12"/>
      <c r="O732" s="14"/>
      <c r="P732" s="11"/>
      <c r="Q732" s="11"/>
      <c r="R732" s="15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5">
      <c r="A733" s="10"/>
      <c r="B733" s="11"/>
      <c r="C733" s="11"/>
      <c r="D733" s="11"/>
      <c r="E733" s="11"/>
      <c r="F733" s="12"/>
      <c r="G733" s="12"/>
      <c r="H733" s="11"/>
      <c r="I733" s="11"/>
      <c r="J733" s="11"/>
      <c r="K733" s="11"/>
      <c r="L733" s="12"/>
      <c r="M733" s="11"/>
      <c r="N733" s="12"/>
      <c r="O733" s="14"/>
      <c r="P733" s="11"/>
      <c r="Q733" s="11"/>
      <c r="R733" s="15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5">
      <c r="A734" s="10"/>
      <c r="B734" s="11"/>
      <c r="C734" s="11"/>
      <c r="D734" s="11"/>
      <c r="E734" s="11"/>
      <c r="F734" s="12"/>
      <c r="G734" s="12"/>
      <c r="H734" s="11"/>
      <c r="I734" s="11"/>
      <c r="J734" s="11"/>
      <c r="K734" s="11"/>
      <c r="L734" s="12"/>
      <c r="M734" s="11"/>
      <c r="N734" s="12"/>
      <c r="O734" s="14"/>
      <c r="P734" s="11"/>
      <c r="Q734" s="11"/>
      <c r="R734" s="15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5">
      <c r="A735" s="10"/>
      <c r="B735" s="11"/>
      <c r="C735" s="11"/>
      <c r="D735" s="11"/>
      <c r="E735" s="11"/>
      <c r="F735" s="12"/>
      <c r="G735" s="12"/>
      <c r="H735" s="11"/>
      <c r="I735" s="11"/>
      <c r="J735" s="11"/>
      <c r="K735" s="11"/>
      <c r="L735" s="12"/>
      <c r="M735" s="11"/>
      <c r="N735" s="12"/>
      <c r="O735" s="14"/>
      <c r="P735" s="11"/>
      <c r="Q735" s="11"/>
      <c r="R735" s="15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5">
      <c r="A736" s="10"/>
      <c r="B736" s="11"/>
      <c r="C736" s="11"/>
      <c r="D736" s="11"/>
      <c r="E736" s="11"/>
      <c r="F736" s="12"/>
      <c r="G736" s="12"/>
      <c r="H736" s="11"/>
      <c r="I736" s="11"/>
      <c r="J736" s="11"/>
      <c r="K736" s="11"/>
      <c r="L736" s="12"/>
      <c r="M736" s="11"/>
      <c r="N736" s="12"/>
      <c r="O736" s="14"/>
      <c r="P736" s="11"/>
      <c r="Q736" s="11"/>
      <c r="R736" s="15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5">
      <c r="A737" s="10"/>
      <c r="B737" s="11"/>
      <c r="C737" s="11"/>
      <c r="D737" s="11"/>
      <c r="E737" s="11"/>
      <c r="F737" s="12"/>
      <c r="G737" s="12"/>
      <c r="H737" s="11"/>
      <c r="I737" s="11"/>
      <c r="J737" s="11"/>
      <c r="K737" s="11"/>
      <c r="L737" s="12"/>
      <c r="M737" s="11"/>
      <c r="N737" s="12"/>
      <c r="O737" s="14"/>
      <c r="P737" s="11"/>
      <c r="Q737" s="11"/>
      <c r="R737" s="15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5">
      <c r="A738" s="10"/>
      <c r="B738" s="11"/>
      <c r="C738" s="11"/>
      <c r="D738" s="11"/>
      <c r="E738" s="11"/>
      <c r="F738" s="12"/>
      <c r="G738" s="12"/>
      <c r="H738" s="11"/>
      <c r="I738" s="11"/>
      <c r="J738" s="11"/>
      <c r="K738" s="11"/>
      <c r="L738" s="12"/>
      <c r="M738" s="11"/>
      <c r="N738" s="12"/>
      <c r="O738" s="14"/>
      <c r="P738" s="11"/>
      <c r="Q738" s="11"/>
      <c r="R738" s="15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5">
      <c r="A739" s="10"/>
      <c r="B739" s="11"/>
      <c r="C739" s="11"/>
      <c r="D739" s="11"/>
      <c r="E739" s="11"/>
      <c r="F739" s="12"/>
      <c r="G739" s="12"/>
      <c r="H739" s="11"/>
      <c r="I739" s="11"/>
      <c r="J739" s="11"/>
      <c r="K739" s="11"/>
      <c r="L739" s="12"/>
      <c r="M739" s="11"/>
      <c r="N739" s="12"/>
      <c r="O739" s="14"/>
      <c r="P739" s="11"/>
      <c r="Q739" s="11"/>
      <c r="R739" s="15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5">
      <c r="A740" s="10"/>
      <c r="B740" s="11"/>
      <c r="C740" s="11"/>
      <c r="D740" s="11"/>
      <c r="E740" s="11"/>
      <c r="F740" s="12"/>
      <c r="G740" s="12"/>
      <c r="H740" s="11"/>
      <c r="I740" s="11"/>
      <c r="J740" s="11"/>
      <c r="K740" s="11"/>
      <c r="L740" s="12"/>
      <c r="M740" s="11"/>
      <c r="N740" s="12"/>
      <c r="O740" s="14"/>
      <c r="P740" s="11"/>
      <c r="Q740" s="11"/>
      <c r="R740" s="15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5">
      <c r="A741" s="10"/>
      <c r="B741" s="11"/>
      <c r="C741" s="11"/>
      <c r="D741" s="11"/>
      <c r="E741" s="11"/>
      <c r="F741" s="12"/>
      <c r="G741" s="12"/>
      <c r="H741" s="11"/>
      <c r="I741" s="11"/>
      <c r="J741" s="11"/>
      <c r="K741" s="11"/>
      <c r="L741" s="12"/>
      <c r="M741" s="11"/>
      <c r="N741" s="12"/>
      <c r="O741" s="14"/>
      <c r="P741" s="11"/>
      <c r="Q741" s="11"/>
      <c r="R741" s="15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5">
      <c r="A742" s="10"/>
      <c r="B742" s="11"/>
      <c r="C742" s="11"/>
      <c r="D742" s="11"/>
      <c r="E742" s="11"/>
      <c r="F742" s="12"/>
      <c r="G742" s="12"/>
      <c r="H742" s="11"/>
      <c r="I742" s="11"/>
      <c r="J742" s="11"/>
      <c r="K742" s="11"/>
      <c r="L742" s="12"/>
      <c r="M742" s="11"/>
      <c r="N742" s="12"/>
      <c r="O742" s="14"/>
      <c r="P742" s="11"/>
      <c r="Q742" s="11"/>
      <c r="R742" s="15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5">
      <c r="A743" s="10"/>
      <c r="B743" s="11"/>
      <c r="C743" s="11"/>
      <c r="D743" s="11"/>
      <c r="E743" s="11"/>
      <c r="F743" s="12"/>
      <c r="G743" s="12"/>
      <c r="H743" s="11"/>
      <c r="I743" s="11"/>
      <c r="J743" s="11"/>
      <c r="K743" s="11"/>
      <c r="L743" s="12"/>
      <c r="M743" s="11"/>
      <c r="N743" s="12"/>
      <c r="O743" s="14"/>
      <c r="P743" s="11"/>
      <c r="Q743" s="11"/>
      <c r="R743" s="15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5">
      <c r="A744" s="10"/>
      <c r="B744" s="11"/>
      <c r="C744" s="11"/>
      <c r="D744" s="11"/>
      <c r="E744" s="11"/>
      <c r="F744" s="12"/>
      <c r="G744" s="12"/>
      <c r="H744" s="11"/>
      <c r="I744" s="11"/>
      <c r="J744" s="11"/>
      <c r="K744" s="11"/>
      <c r="L744" s="12"/>
      <c r="M744" s="11"/>
      <c r="N744" s="12"/>
      <c r="O744" s="14"/>
      <c r="P744" s="11"/>
      <c r="Q744" s="11"/>
      <c r="R744" s="15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5">
      <c r="A745" s="10"/>
      <c r="B745" s="11"/>
      <c r="C745" s="11"/>
      <c r="D745" s="11"/>
      <c r="E745" s="11"/>
      <c r="F745" s="12"/>
      <c r="G745" s="12"/>
      <c r="H745" s="11"/>
      <c r="I745" s="11"/>
      <c r="J745" s="11"/>
      <c r="K745" s="11"/>
      <c r="L745" s="12"/>
      <c r="M745" s="11"/>
      <c r="N745" s="12"/>
      <c r="O745" s="14"/>
      <c r="P745" s="11"/>
      <c r="Q745" s="11"/>
      <c r="R745" s="15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5">
      <c r="A746" s="10"/>
      <c r="B746" s="11"/>
      <c r="C746" s="11"/>
      <c r="D746" s="11"/>
      <c r="E746" s="11"/>
      <c r="F746" s="12"/>
      <c r="G746" s="12"/>
      <c r="H746" s="11"/>
      <c r="I746" s="11"/>
      <c r="J746" s="11"/>
      <c r="K746" s="11"/>
      <c r="L746" s="12"/>
      <c r="M746" s="11"/>
      <c r="N746" s="12"/>
      <c r="O746" s="14"/>
      <c r="P746" s="11"/>
      <c r="Q746" s="11"/>
      <c r="R746" s="15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5">
      <c r="A747" s="10"/>
      <c r="B747" s="11"/>
      <c r="C747" s="11"/>
      <c r="D747" s="11"/>
      <c r="E747" s="11"/>
      <c r="F747" s="12"/>
      <c r="G747" s="12"/>
      <c r="H747" s="11"/>
      <c r="I747" s="11"/>
      <c r="J747" s="11"/>
      <c r="K747" s="11"/>
      <c r="L747" s="12"/>
      <c r="M747" s="11"/>
      <c r="N747" s="12"/>
      <c r="O747" s="14"/>
      <c r="P747" s="11"/>
      <c r="Q747" s="11"/>
      <c r="R747" s="15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5">
      <c r="A748" s="10"/>
      <c r="B748" s="11"/>
      <c r="C748" s="11"/>
      <c r="D748" s="11"/>
      <c r="E748" s="11"/>
      <c r="F748" s="12"/>
      <c r="G748" s="12"/>
      <c r="H748" s="11"/>
      <c r="I748" s="11"/>
      <c r="J748" s="11"/>
      <c r="K748" s="11"/>
      <c r="L748" s="12"/>
      <c r="M748" s="11"/>
      <c r="N748" s="12"/>
      <c r="O748" s="14"/>
      <c r="P748" s="11"/>
      <c r="Q748" s="11"/>
      <c r="R748" s="15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5">
      <c r="A749" s="10"/>
      <c r="B749" s="11"/>
      <c r="C749" s="11"/>
      <c r="D749" s="11"/>
      <c r="E749" s="11"/>
      <c r="F749" s="12"/>
      <c r="G749" s="12"/>
      <c r="H749" s="11"/>
      <c r="I749" s="11"/>
      <c r="J749" s="11"/>
      <c r="K749" s="11"/>
      <c r="L749" s="12"/>
      <c r="M749" s="11"/>
      <c r="N749" s="12"/>
      <c r="O749" s="14"/>
      <c r="P749" s="11"/>
      <c r="Q749" s="11"/>
      <c r="R749" s="15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5">
      <c r="A750" s="10"/>
      <c r="B750" s="11"/>
      <c r="C750" s="11"/>
      <c r="D750" s="11"/>
      <c r="E750" s="11"/>
      <c r="F750" s="12"/>
      <c r="G750" s="12"/>
      <c r="H750" s="11"/>
      <c r="I750" s="11"/>
      <c r="J750" s="11"/>
      <c r="K750" s="11"/>
      <c r="L750" s="12"/>
      <c r="M750" s="11"/>
      <c r="N750" s="12"/>
      <c r="O750" s="14"/>
      <c r="P750" s="11"/>
      <c r="Q750" s="11"/>
      <c r="R750" s="15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5">
      <c r="A751" s="10"/>
      <c r="B751" s="11"/>
      <c r="C751" s="11"/>
      <c r="D751" s="11"/>
      <c r="E751" s="11"/>
      <c r="F751" s="12"/>
      <c r="G751" s="12"/>
      <c r="H751" s="11"/>
      <c r="I751" s="11"/>
      <c r="J751" s="11"/>
      <c r="K751" s="11"/>
      <c r="L751" s="12"/>
      <c r="M751" s="11"/>
      <c r="N751" s="12"/>
      <c r="O751" s="14"/>
      <c r="P751" s="11"/>
      <c r="Q751" s="11"/>
      <c r="R751" s="15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5">
      <c r="A752" s="10"/>
      <c r="B752" s="11"/>
      <c r="C752" s="11"/>
      <c r="D752" s="11"/>
      <c r="E752" s="11"/>
      <c r="F752" s="12"/>
      <c r="G752" s="12"/>
      <c r="H752" s="11"/>
      <c r="I752" s="11"/>
      <c r="J752" s="11"/>
      <c r="K752" s="11"/>
      <c r="L752" s="12"/>
      <c r="M752" s="11"/>
      <c r="N752" s="12"/>
      <c r="O752" s="14"/>
      <c r="P752" s="11"/>
      <c r="Q752" s="11"/>
      <c r="R752" s="15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5">
      <c r="A753" s="10"/>
      <c r="B753" s="11"/>
      <c r="C753" s="11"/>
      <c r="D753" s="11"/>
      <c r="E753" s="11"/>
      <c r="F753" s="12"/>
      <c r="G753" s="12"/>
      <c r="H753" s="11"/>
      <c r="I753" s="11"/>
      <c r="J753" s="11"/>
      <c r="K753" s="11"/>
      <c r="L753" s="12"/>
      <c r="M753" s="11"/>
      <c r="N753" s="12"/>
      <c r="O753" s="14"/>
      <c r="P753" s="11"/>
      <c r="Q753" s="11"/>
      <c r="R753" s="15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5">
      <c r="A754" s="10"/>
      <c r="B754" s="11"/>
      <c r="C754" s="11"/>
      <c r="D754" s="11"/>
      <c r="E754" s="11"/>
      <c r="F754" s="12"/>
      <c r="G754" s="12"/>
      <c r="H754" s="11"/>
      <c r="I754" s="11"/>
      <c r="J754" s="11"/>
      <c r="K754" s="11"/>
      <c r="L754" s="12"/>
      <c r="M754" s="11"/>
      <c r="N754" s="12"/>
      <c r="O754" s="14"/>
      <c r="P754" s="11"/>
      <c r="Q754" s="11"/>
      <c r="R754" s="15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5">
      <c r="A755" s="10"/>
      <c r="B755" s="11"/>
      <c r="C755" s="11"/>
      <c r="D755" s="11"/>
      <c r="E755" s="11"/>
      <c r="F755" s="12"/>
      <c r="G755" s="12"/>
      <c r="H755" s="11"/>
      <c r="I755" s="11"/>
      <c r="J755" s="11"/>
      <c r="K755" s="11"/>
      <c r="L755" s="12"/>
      <c r="M755" s="11"/>
      <c r="N755" s="12"/>
      <c r="O755" s="14"/>
      <c r="P755" s="11"/>
      <c r="Q755" s="11"/>
      <c r="R755" s="15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5">
      <c r="A756" s="10"/>
      <c r="B756" s="11"/>
      <c r="C756" s="11"/>
      <c r="D756" s="11"/>
      <c r="E756" s="11"/>
      <c r="F756" s="12"/>
      <c r="G756" s="12"/>
      <c r="H756" s="11"/>
      <c r="I756" s="11"/>
      <c r="J756" s="11"/>
      <c r="K756" s="11"/>
      <c r="L756" s="12"/>
      <c r="M756" s="11"/>
      <c r="N756" s="12"/>
      <c r="O756" s="14"/>
      <c r="P756" s="11"/>
      <c r="Q756" s="11"/>
      <c r="R756" s="15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5">
      <c r="A757" s="10"/>
      <c r="B757" s="11"/>
      <c r="C757" s="11"/>
      <c r="D757" s="11"/>
      <c r="E757" s="11"/>
      <c r="F757" s="12"/>
      <c r="G757" s="12"/>
      <c r="H757" s="11"/>
      <c r="I757" s="11"/>
      <c r="J757" s="11"/>
      <c r="K757" s="11"/>
      <c r="L757" s="12"/>
      <c r="M757" s="11"/>
      <c r="N757" s="12"/>
      <c r="O757" s="14"/>
      <c r="P757" s="11"/>
      <c r="Q757" s="11"/>
      <c r="R757" s="15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5">
      <c r="A758" s="10"/>
      <c r="B758" s="11"/>
      <c r="C758" s="11"/>
      <c r="D758" s="11"/>
      <c r="E758" s="11"/>
      <c r="F758" s="12"/>
      <c r="G758" s="12"/>
      <c r="H758" s="11"/>
      <c r="I758" s="11"/>
      <c r="J758" s="11"/>
      <c r="K758" s="11"/>
      <c r="L758" s="12"/>
      <c r="M758" s="11"/>
      <c r="N758" s="12"/>
      <c r="O758" s="14"/>
      <c r="P758" s="11"/>
      <c r="Q758" s="11"/>
      <c r="R758" s="15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5">
      <c r="A759" s="10"/>
      <c r="B759" s="11"/>
      <c r="C759" s="11"/>
      <c r="D759" s="11"/>
      <c r="E759" s="11"/>
      <c r="F759" s="12"/>
      <c r="G759" s="12"/>
      <c r="H759" s="11"/>
      <c r="I759" s="11"/>
      <c r="J759" s="11"/>
      <c r="K759" s="11"/>
      <c r="L759" s="12"/>
      <c r="M759" s="11"/>
      <c r="N759" s="12"/>
      <c r="O759" s="14"/>
      <c r="P759" s="11"/>
      <c r="Q759" s="11"/>
      <c r="R759" s="15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5">
      <c r="A760" s="10"/>
      <c r="B760" s="11"/>
      <c r="C760" s="11"/>
      <c r="D760" s="11"/>
      <c r="E760" s="11"/>
      <c r="F760" s="12"/>
      <c r="G760" s="12"/>
      <c r="H760" s="11"/>
      <c r="I760" s="11"/>
      <c r="J760" s="11"/>
      <c r="K760" s="11"/>
      <c r="L760" s="12"/>
      <c r="M760" s="11"/>
      <c r="N760" s="12"/>
      <c r="O760" s="14"/>
      <c r="P760" s="11"/>
      <c r="Q760" s="11"/>
      <c r="R760" s="15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5">
      <c r="A761" s="10"/>
      <c r="B761" s="11"/>
      <c r="C761" s="11"/>
      <c r="D761" s="11"/>
      <c r="E761" s="11"/>
      <c r="F761" s="12"/>
      <c r="G761" s="12"/>
      <c r="H761" s="11"/>
      <c r="I761" s="11"/>
      <c r="J761" s="11"/>
      <c r="K761" s="11"/>
      <c r="L761" s="12"/>
      <c r="M761" s="11"/>
      <c r="N761" s="12"/>
      <c r="O761" s="14"/>
      <c r="P761" s="11"/>
      <c r="Q761" s="11"/>
      <c r="R761" s="15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5">
      <c r="A762" s="10"/>
      <c r="B762" s="11"/>
      <c r="C762" s="11"/>
      <c r="D762" s="11"/>
      <c r="E762" s="11"/>
      <c r="F762" s="12"/>
      <c r="G762" s="12"/>
      <c r="H762" s="11"/>
      <c r="I762" s="11"/>
      <c r="J762" s="11"/>
      <c r="K762" s="11"/>
      <c r="L762" s="12"/>
      <c r="M762" s="11"/>
      <c r="N762" s="12"/>
      <c r="O762" s="14"/>
      <c r="P762" s="11"/>
      <c r="Q762" s="11"/>
      <c r="R762" s="15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5">
      <c r="A763" s="10"/>
      <c r="B763" s="11"/>
      <c r="C763" s="11"/>
      <c r="D763" s="11"/>
      <c r="E763" s="11"/>
      <c r="F763" s="12"/>
      <c r="G763" s="12"/>
      <c r="H763" s="11"/>
      <c r="I763" s="11"/>
      <c r="J763" s="11"/>
      <c r="K763" s="11"/>
      <c r="L763" s="12"/>
      <c r="M763" s="11"/>
      <c r="N763" s="12"/>
      <c r="O763" s="14"/>
      <c r="P763" s="11"/>
      <c r="Q763" s="11"/>
      <c r="R763" s="15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5">
      <c r="A764" s="10"/>
      <c r="B764" s="11"/>
      <c r="C764" s="11"/>
      <c r="D764" s="11"/>
      <c r="E764" s="11"/>
      <c r="F764" s="12"/>
      <c r="G764" s="12"/>
      <c r="H764" s="11"/>
      <c r="I764" s="11"/>
      <c r="J764" s="11"/>
      <c r="K764" s="11"/>
      <c r="L764" s="12"/>
      <c r="M764" s="11"/>
      <c r="N764" s="12"/>
      <c r="O764" s="14"/>
      <c r="P764" s="11"/>
      <c r="Q764" s="11"/>
      <c r="R764" s="15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5">
      <c r="A765" s="10"/>
      <c r="B765" s="11"/>
      <c r="C765" s="11"/>
      <c r="D765" s="11"/>
      <c r="E765" s="11"/>
      <c r="F765" s="12"/>
      <c r="G765" s="12"/>
      <c r="H765" s="11"/>
      <c r="I765" s="11"/>
      <c r="J765" s="11"/>
      <c r="K765" s="11"/>
      <c r="L765" s="12"/>
      <c r="M765" s="11"/>
      <c r="N765" s="12"/>
      <c r="O765" s="14"/>
      <c r="P765" s="11"/>
      <c r="Q765" s="11"/>
      <c r="R765" s="15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5">
      <c r="A766" s="10"/>
      <c r="B766" s="11"/>
      <c r="C766" s="11"/>
      <c r="D766" s="11"/>
      <c r="E766" s="11"/>
      <c r="F766" s="12"/>
      <c r="G766" s="12"/>
      <c r="H766" s="11"/>
      <c r="I766" s="11"/>
      <c r="J766" s="11"/>
      <c r="K766" s="11"/>
      <c r="L766" s="12"/>
      <c r="M766" s="11"/>
      <c r="N766" s="12"/>
      <c r="O766" s="14"/>
      <c r="P766" s="11"/>
      <c r="Q766" s="11"/>
      <c r="R766" s="15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5">
      <c r="A767" s="10"/>
      <c r="B767" s="11"/>
      <c r="C767" s="11"/>
      <c r="D767" s="11"/>
      <c r="E767" s="11"/>
      <c r="F767" s="12"/>
      <c r="G767" s="12"/>
      <c r="H767" s="11"/>
      <c r="I767" s="11"/>
      <c r="J767" s="11"/>
      <c r="K767" s="11"/>
      <c r="L767" s="12"/>
      <c r="M767" s="11"/>
      <c r="N767" s="12"/>
      <c r="O767" s="14"/>
      <c r="P767" s="11"/>
      <c r="Q767" s="11"/>
      <c r="R767" s="15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5">
      <c r="A768" s="10"/>
      <c r="B768" s="11"/>
      <c r="C768" s="11"/>
      <c r="D768" s="11"/>
      <c r="E768" s="11"/>
      <c r="F768" s="12"/>
      <c r="G768" s="12"/>
      <c r="H768" s="11"/>
      <c r="I768" s="11"/>
      <c r="J768" s="11"/>
      <c r="K768" s="11"/>
      <c r="L768" s="12"/>
      <c r="M768" s="11"/>
      <c r="N768" s="12"/>
      <c r="O768" s="14"/>
      <c r="P768" s="11"/>
      <c r="Q768" s="11"/>
      <c r="R768" s="15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5">
      <c r="A769" s="10"/>
      <c r="B769" s="11"/>
      <c r="C769" s="11"/>
      <c r="D769" s="11"/>
      <c r="E769" s="11"/>
      <c r="F769" s="12"/>
      <c r="G769" s="12"/>
      <c r="H769" s="11"/>
      <c r="I769" s="11"/>
      <c r="J769" s="11"/>
      <c r="K769" s="11"/>
      <c r="L769" s="12"/>
      <c r="M769" s="11"/>
      <c r="N769" s="12"/>
      <c r="O769" s="14"/>
      <c r="P769" s="11"/>
      <c r="Q769" s="11"/>
      <c r="R769" s="15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5">
      <c r="A770" s="10"/>
      <c r="B770" s="11"/>
      <c r="C770" s="11"/>
      <c r="D770" s="11"/>
      <c r="E770" s="11"/>
      <c r="F770" s="12"/>
      <c r="G770" s="12"/>
      <c r="H770" s="11"/>
      <c r="I770" s="11"/>
      <c r="J770" s="11"/>
      <c r="K770" s="11"/>
      <c r="L770" s="12"/>
      <c r="M770" s="11"/>
      <c r="N770" s="12"/>
      <c r="O770" s="14"/>
      <c r="P770" s="11"/>
      <c r="Q770" s="11"/>
      <c r="R770" s="15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5">
      <c r="A771" s="10"/>
      <c r="B771" s="11"/>
      <c r="C771" s="11"/>
      <c r="D771" s="11"/>
      <c r="E771" s="11"/>
      <c r="F771" s="12"/>
      <c r="G771" s="12"/>
      <c r="H771" s="11"/>
      <c r="I771" s="11"/>
      <c r="J771" s="11"/>
      <c r="K771" s="11"/>
      <c r="L771" s="12"/>
      <c r="M771" s="11"/>
      <c r="N771" s="12"/>
      <c r="O771" s="14"/>
      <c r="P771" s="11"/>
      <c r="Q771" s="11"/>
      <c r="R771" s="15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5">
      <c r="A772" s="10"/>
      <c r="B772" s="11"/>
      <c r="C772" s="11"/>
      <c r="D772" s="11"/>
      <c r="E772" s="11"/>
      <c r="F772" s="12"/>
      <c r="G772" s="12"/>
      <c r="H772" s="11"/>
      <c r="I772" s="11"/>
      <c r="J772" s="11"/>
      <c r="K772" s="11"/>
      <c r="L772" s="12"/>
      <c r="M772" s="11"/>
      <c r="N772" s="12"/>
      <c r="O772" s="14"/>
      <c r="P772" s="11"/>
      <c r="Q772" s="11"/>
      <c r="R772" s="15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5">
      <c r="A773" s="10"/>
      <c r="B773" s="11"/>
      <c r="C773" s="11"/>
      <c r="D773" s="11"/>
      <c r="E773" s="11"/>
      <c r="F773" s="12"/>
      <c r="G773" s="12"/>
      <c r="H773" s="11"/>
      <c r="I773" s="11"/>
      <c r="J773" s="11"/>
      <c r="K773" s="11"/>
      <c r="L773" s="12"/>
      <c r="M773" s="11"/>
      <c r="N773" s="12"/>
      <c r="O773" s="14"/>
      <c r="P773" s="11"/>
      <c r="Q773" s="11"/>
      <c r="R773" s="15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5">
      <c r="A774" s="10"/>
      <c r="B774" s="11"/>
      <c r="C774" s="11"/>
      <c r="D774" s="11"/>
      <c r="E774" s="11"/>
      <c r="F774" s="12"/>
      <c r="G774" s="12"/>
      <c r="H774" s="11"/>
      <c r="I774" s="11"/>
      <c r="J774" s="11"/>
      <c r="K774" s="11"/>
      <c r="L774" s="12"/>
      <c r="M774" s="11"/>
      <c r="N774" s="12"/>
      <c r="O774" s="14"/>
      <c r="P774" s="11"/>
      <c r="Q774" s="11"/>
      <c r="R774" s="15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5">
      <c r="A775" s="10"/>
      <c r="B775" s="11"/>
      <c r="C775" s="11"/>
      <c r="D775" s="11"/>
      <c r="E775" s="11"/>
      <c r="F775" s="12"/>
      <c r="G775" s="12"/>
      <c r="H775" s="11"/>
      <c r="I775" s="11"/>
      <c r="J775" s="11"/>
      <c r="K775" s="11"/>
      <c r="L775" s="12"/>
      <c r="M775" s="11"/>
      <c r="N775" s="12"/>
      <c r="O775" s="14"/>
      <c r="P775" s="11"/>
      <c r="Q775" s="11"/>
      <c r="R775" s="15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5">
      <c r="A776" s="10"/>
      <c r="B776" s="11"/>
      <c r="C776" s="11"/>
      <c r="D776" s="11"/>
      <c r="E776" s="11"/>
      <c r="F776" s="12"/>
      <c r="G776" s="12"/>
      <c r="H776" s="11"/>
      <c r="I776" s="11"/>
      <c r="J776" s="11"/>
      <c r="K776" s="11"/>
      <c r="L776" s="12"/>
      <c r="M776" s="11"/>
      <c r="N776" s="12"/>
      <c r="O776" s="14"/>
      <c r="P776" s="11"/>
      <c r="Q776" s="11"/>
      <c r="R776" s="15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5">
      <c r="A777" s="10"/>
      <c r="B777" s="11"/>
      <c r="C777" s="11"/>
      <c r="D777" s="11"/>
      <c r="E777" s="11"/>
      <c r="F777" s="12"/>
      <c r="G777" s="12"/>
      <c r="H777" s="11"/>
      <c r="I777" s="11"/>
      <c r="J777" s="11"/>
      <c r="K777" s="11"/>
      <c r="L777" s="12"/>
      <c r="M777" s="11"/>
      <c r="N777" s="12"/>
      <c r="O777" s="14"/>
      <c r="P777" s="11"/>
      <c r="Q777" s="11"/>
      <c r="R777" s="15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5">
      <c r="A778" s="10"/>
      <c r="B778" s="11"/>
      <c r="C778" s="11"/>
      <c r="D778" s="11"/>
      <c r="E778" s="11"/>
      <c r="F778" s="12"/>
      <c r="G778" s="12"/>
      <c r="H778" s="11"/>
      <c r="I778" s="11"/>
      <c r="J778" s="11"/>
      <c r="K778" s="11"/>
      <c r="L778" s="12"/>
      <c r="M778" s="11"/>
      <c r="N778" s="12"/>
      <c r="O778" s="14"/>
      <c r="P778" s="11"/>
      <c r="Q778" s="11"/>
      <c r="R778" s="15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5">
      <c r="A779" s="10"/>
      <c r="B779" s="11"/>
      <c r="C779" s="11"/>
      <c r="D779" s="11"/>
      <c r="E779" s="11"/>
      <c r="F779" s="12"/>
      <c r="G779" s="12"/>
      <c r="H779" s="11"/>
      <c r="I779" s="11"/>
      <c r="J779" s="11"/>
      <c r="K779" s="11"/>
      <c r="L779" s="12"/>
      <c r="M779" s="11"/>
      <c r="N779" s="12"/>
      <c r="O779" s="14"/>
      <c r="P779" s="11"/>
      <c r="Q779" s="11"/>
      <c r="R779" s="15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5">
      <c r="A780" s="10"/>
      <c r="B780" s="11"/>
      <c r="C780" s="11"/>
      <c r="D780" s="11"/>
      <c r="E780" s="11"/>
      <c r="F780" s="12"/>
      <c r="G780" s="12"/>
      <c r="H780" s="11"/>
      <c r="I780" s="11"/>
      <c r="J780" s="11"/>
      <c r="K780" s="11"/>
      <c r="L780" s="12"/>
      <c r="M780" s="11"/>
      <c r="N780" s="12"/>
      <c r="O780" s="14"/>
      <c r="P780" s="11"/>
      <c r="Q780" s="11"/>
      <c r="R780" s="15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5">
      <c r="A781" s="10"/>
      <c r="B781" s="11"/>
      <c r="C781" s="11"/>
      <c r="D781" s="11"/>
      <c r="E781" s="11"/>
      <c r="F781" s="12"/>
      <c r="G781" s="12"/>
      <c r="H781" s="11"/>
      <c r="I781" s="11"/>
      <c r="J781" s="11"/>
      <c r="K781" s="11"/>
      <c r="L781" s="12"/>
      <c r="M781" s="11"/>
      <c r="N781" s="12"/>
      <c r="O781" s="14"/>
      <c r="P781" s="11"/>
      <c r="Q781" s="11"/>
      <c r="R781" s="15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5">
      <c r="A782" s="10"/>
      <c r="B782" s="11"/>
      <c r="C782" s="11"/>
      <c r="D782" s="11"/>
      <c r="E782" s="11"/>
      <c r="F782" s="12"/>
      <c r="G782" s="12"/>
      <c r="H782" s="11"/>
      <c r="I782" s="11"/>
      <c r="J782" s="11"/>
      <c r="K782" s="11"/>
      <c r="L782" s="12"/>
      <c r="M782" s="11"/>
      <c r="N782" s="12"/>
      <c r="O782" s="14"/>
      <c r="P782" s="11"/>
      <c r="Q782" s="11"/>
      <c r="R782" s="15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5">
      <c r="A783" s="10"/>
      <c r="B783" s="11"/>
      <c r="C783" s="11"/>
      <c r="D783" s="11"/>
      <c r="E783" s="11"/>
      <c r="F783" s="12"/>
      <c r="G783" s="12"/>
      <c r="H783" s="11"/>
      <c r="I783" s="11"/>
      <c r="J783" s="11"/>
      <c r="K783" s="11"/>
      <c r="L783" s="12"/>
      <c r="M783" s="11"/>
      <c r="N783" s="12"/>
      <c r="O783" s="14"/>
      <c r="P783" s="11"/>
      <c r="Q783" s="11"/>
      <c r="R783" s="15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5">
      <c r="A784" s="10"/>
      <c r="B784" s="11"/>
      <c r="C784" s="11"/>
      <c r="D784" s="11"/>
      <c r="E784" s="11"/>
      <c r="F784" s="12"/>
      <c r="G784" s="12"/>
      <c r="H784" s="11"/>
      <c r="I784" s="11"/>
      <c r="J784" s="11"/>
      <c r="K784" s="11"/>
      <c r="L784" s="12"/>
      <c r="M784" s="11"/>
      <c r="N784" s="12"/>
      <c r="O784" s="14"/>
      <c r="P784" s="11"/>
      <c r="Q784" s="11"/>
      <c r="R784" s="15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5">
      <c r="A785" s="10"/>
      <c r="B785" s="11"/>
      <c r="C785" s="11"/>
      <c r="D785" s="11"/>
      <c r="E785" s="11"/>
      <c r="F785" s="12"/>
      <c r="G785" s="12"/>
      <c r="H785" s="11"/>
      <c r="I785" s="11"/>
      <c r="J785" s="11"/>
      <c r="K785" s="11"/>
      <c r="L785" s="12"/>
      <c r="M785" s="11"/>
      <c r="N785" s="12"/>
      <c r="O785" s="14"/>
      <c r="P785" s="11"/>
      <c r="Q785" s="11"/>
      <c r="R785" s="15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5">
      <c r="A786" s="10"/>
      <c r="B786" s="11"/>
      <c r="C786" s="11"/>
      <c r="D786" s="11"/>
      <c r="E786" s="11"/>
      <c r="F786" s="12"/>
      <c r="G786" s="12"/>
      <c r="H786" s="11"/>
      <c r="I786" s="11"/>
      <c r="J786" s="11"/>
      <c r="K786" s="11"/>
      <c r="L786" s="12"/>
      <c r="M786" s="11"/>
      <c r="N786" s="12"/>
      <c r="O786" s="14"/>
      <c r="P786" s="11"/>
      <c r="Q786" s="11"/>
      <c r="R786" s="15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5">
      <c r="A787" s="10"/>
      <c r="B787" s="11"/>
      <c r="C787" s="11"/>
      <c r="D787" s="11"/>
      <c r="E787" s="11"/>
      <c r="F787" s="12"/>
      <c r="G787" s="12"/>
      <c r="H787" s="11"/>
      <c r="I787" s="11"/>
      <c r="J787" s="11"/>
      <c r="K787" s="11"/>
      <c r="L787" s="12"/>
      <c r="M787" s="11"/>
      <c r="N787" s="12"/>
      <c r="O787" s="14"/>
      <c r="P787" s="11"/>
      <c r="Q787" s="11"/>
      <c r="R787" s="15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5">
      <c r="A788" s="10"/>
      <c r="B788" s="11"/>
      <c r="C788" s="11"/>
      <c r="D788" s="11"/>
      <c r="E788" s="11"/>
      <c r="F788" s="12"/>
      <c r="G788" s="12"/>
      <c r="H788" s="11"/>
      <c r="I788" s="11"/>
      <c r="J788" s="11"/>
      <c r="K788" s="11"/>
      <c r="L788" s="12"/>
      <c r="M788" s="11"/>
      <c r="N788" s="12"/>
      <c r="O788" s="14"/>
      <c r="P788" s="11"/>
      <c r="Q788" s="11"/>
      <c r="R788" s="15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5">
      <c r="A789" s="10"/>
      <c r="B789" s="11"/>
      <c r="C789" s="11"/>
      <c r="D789" s="11"/>
      <c r="E789" s="11"/>
      <c r="F789" s="12"/>
      <c r="G789" s="12"/>
      <c r="H789" s="11"/>
      <c r="I789" s="11"/>
      <c r="J789" s="11"/>
      <c r="K789" s="11"/>
      <c r="L789" s="12"/>
      <c r="M789" s="11"/>
      <c r="N789" s="12"/>
      <c r="O789" s="14"/>
      <c r="P789" s="11"/>
      <c r="Q789" s="11"/>
      <c r="R789" s="15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5">
      <c r="A790" s="10"/>
      <c r="B790" s="11"/>
      <c r="C790" s="11"/>
      <c r="D790" s="11"/>
      <c r="E790" s="11"/>
      <c r="F790" s="12"/>
      <c r="G790" s="12"/>
      <c r="H790" s="11"/>
      <c r="I790" s="11"/>
      <c r="J790" s="11"/>
      <c r="K790" s="11"/>
      <c r="L790" s="12"/>
      <c r="M790" s="11"/>
      <c r="N790" s="12"/>
      <c r="O790" s="14"/>
      <c r="P790" s="11"/>
      <c r="Q790" s="11"/>
      <c r="R790" s="15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5">
      <c r="A791" s="10"/>
      <c r="B791" s="11"/>
      <c r="C791" s="11"/>
      <c r="D791" s="11"/>
      <c r="E791" s="11"/>
      <c r="F791" s="12"/>
      <c r="G791" s="12"/>
      <c r="H791" s="11"/>
      <c r="I791" s="11"/>
      <c r="J791" s="11"/>
      <c r="K791" s="11"/>
      <c r="L791" s="12"/>
      <c r="M791" s="11"/>
      <c r="N791" s="12"/>
      <c r="O791" s="14"/>
      <c r="P791" s="11"/>
      <c r="Q791" s="11"/>
      <c r="R791" s="15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5">
      <c r="A792" s="10"/>
      <c r="B792" s="11"/>
      <c r="C792" s="11"/>
      <c r="D792" s="11"/>
      <c r="E792" s="11"/>
      <c r="F792" s="12"/>
      <c r="G792" s="12"/>
      <c r="H792" s="11"/>
      <c r="I792" s="11"/>
      <c r="J792" s="11"/>
      <c r="K792" s="11"/>
      <c r="L792" s="12"/>
      <c r="M792" s="11"/>
      <c r="N792" s="12"/>
      <c r="O792" s="14"/>
      <c r="P792" s="11"/>
      <c r="Q792" s="11"/>
      <c r="R792" s="15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5">
      <c r="A793" s="10"/>
      <c r="B793" s="11"/>
      <c r="C793" s="11"/>
      <c r="D793" s="11"/>
      <c r="E793" s="11"/>
      <c r="F793" s="12"/>
      <c r="G793" s="12"/>
      <c r="H793" s="11"/>
      <c r="I793" s="11"/>
      <c r="J793" s="11"/>
      <c r="K793" s="11"/>
      <c r="L793" s="12"/>
      <c r="M793" s="11"/>
      <c r="N793" s="12"/>
      <c r="O793" s="14"/>
      <c r="P793" s="11"/>
      <c r="Q793" s="11"/>
      <c r="R793" s="15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5">
      <c r="A794" s="10"/>
      <c r="B794" s="11"/>
      <c r="C794" s="11"/>
      <c r="D794" s="11"/>
      <c r="E794" s="11"/>
      <c r="F794" s="12"/>
      <c r="G794" s="12"/>
      <c r="H794" s="11"/>
      <c r="I794" s="11"/>
      <c r="J794" s="11"/>
      <c r="K794" s="11"/>
      <c r="L794" s="12"/>
      <c r="M794" s="11"/>
      <c r="N794" s="12"/>
      <c r="O794" s="14"/>
      <c r="P794" s="11"/>
      <c r="Q794" s="11"/>
      <c r="R794" s="15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5">
      <c r="A795" s="10"/>
      <c r="B795" s="11"/>
      <c r="C795" s="11"/>
      <c r="D795" s="11"/>
      <c r="E795" s="11"/>
      <c r="F795" s="12"/>
      <c r="G795" s="12"/>
      <c r="H795" s="11"/>
      <c r="I795" s="11"/>
      <c r="J795" s="11"/>
      <c r="K795" s="11"/>
      <c r="L795" s="12"/>
      <c r="M795" s="11"/>
      <c r="N795" s="12"/>
      <c r="O795" s="14"/>
      <c r="P795" s="11"/>
      <c r="Q795" s="11"/>
      <c r="R795" s="15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5">
      <c r="A796" s="10"/>
      <c r="B796" s="11"/>
      <c r="C796" s="11"/>
      <c r="D796" s="11"/>
      <c r="E796" s="11"/>
      <c r="F796" s="12"/>
      <c r="G796" s="12"/>
      <c r="H796" s="11"/>
      <c r="I796" s="11"/>
      <c r="J796" s="11"/>
      <c r="K796" s="11"/>
      <c r="L796" s="12"/>
      <c r="M796" s="11"/>
      <c r="N796" s="12"/>
      <c r="O796" s="14"/>
      <c r="P796" s="11"/>
      <c r="Q796" s="11"/>
      <c r="R796" s="15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5">
      <c r="A797" s="10"/>
      <c r="B797" s="11"/>
      <c r="C797" s="11"/>
      <c r="D797" s="11"/>
      <c r="E797" s="11"/>
      <c r="F797" s="12"/>
      <c r="G797" s="12"/>
      <c r="H797" s="11"/>
      <c r="I797" s="11"/>
      <c r="J797" s="11"/>
      <c r="K797" s="11"/>
      <c r="L797" s="12"/>
      <c r="M797" s="11"/>
      <c r="N797" s="12"/>
      <c r="O797" s="14"/>
      <c r="P797" s="11"/>
      <c r="Q797" s="11"/>
      <c r="R797" s="15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5">
      <c r="A798" s="10"/>
      <c r="B798" s="11"/>
      <c r="C798" s="11"/>
      <c r="D798" s="11"/>
      <c r="E798" s="11"/>
      <c r="F798" s="12"/>
      <c r="G798" s="12"/>
      <c r="H798" s="11"/>
      <c r="I798" s="11"/>
      <c r="J798" s="11"/>
      <c r="K798" s="11"/>
      <c r="L798" s="12"/>
      <c r="M798" s="11"/>
      <c r="N798" s="12"/>
      <c r="O798" s="14"/>
      <c r="P798" s="11"/>
      <c r="Q798" s="11"/>
      <c r="R798" s="15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5">
      <c r="A799" s="10"/>
      <c r="B799" s="11"/>
      <c r="C799" s="11"/>
      <c r="D799" s="11"/>
      <c r="E799" s="11"/>
      <c r="F799" s="12"/>
      <c r="G799" s="12"/>
      <c r="H799" s="11"/>
      <c r="I799" s="11"/>
      <c r="J799" s="11"/>
      <c r="K799" s="11"/>
      <c r="L799" s="12"/>
      <c r="M799" s="11"/>
      <c r="N799" s="12"/>
      <c r="O799" s="14"/>
      <c r="P799" s="11"/>
      <c r="Q799" s="11"/>
      <c r="R799" s="15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5">
      <c r="A800" s="10"/>
      <c r="B800" s="11"/>
      <c r="C800" s="11"/>
      <c r="D800" s="11"/>
      <c r="E800" s="11"/>
      <c r="F800" s="12"/>
      <c r="G800" s="12"/>
      <c r="H800" s="11"/>
      <c r="I800" s="11"/>
      <c r="J800" s="11"/>
      <c r="K800" s="11"/>
      <c r="L800" s="12"/>
      <c r="M800" s="11"/>
      <c r="N800" s="12"/>
      <c r="O800" s="14"/>
      <c r="P800" s="11"/>
      <c r="Q800" s="11"/>
      <c r="R800" s="15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5">
      <c r="A801" s="10"/>
      <c r="B801" s="11"/>
      <c r="C801" s="11"/>
      <c r="D801" s="11"/>
      <c r="E801" s="11"/>
      <c r="F801" s="12"/>
      <c r="G801" s="12"/>
      <c r="H801" s="11"/>
      <c r="I801" s="11"/>
      <c r="J801" s="11"/>
      <c r="K801" s="11"/>
      <c r="L801" s="12"/>
      <c r="M801" s="11"/>
      <c r="N801" s="12"/>
      <c r="O801" s="14"/>
      <c r="P801" s="11"/>
      <c r="Q801" s="11"/>
      <c r="R801" s="15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5">
      <c r="A802" s="10"/>
      <c r="B802" s="11"/>
      <c r="C802" s="11"/>
      <c r="D802" s="11"/>
      <c r="E802" s="11"/>
      <c r="F802" s="12"/>
      <c r="G802" s="12"/>
      <c r="H802" s="11"/>
      <c r="I802" s="11"/>
      <c r="J802" s="11"/>
      <c r="K802" s="11"/>
      <c r="L802" s="12"/>
      <c r="M802" s="11"/>
      <c r="N802" s="12"/>
      <c r="O802" s="14"/>
      <c r="P802" s="11"/>
      <c r="Q802" s="11"/>
      <c r="R802" s="15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5">
      <c r="A803" s="10"/>
      <c r="B803" s="11"/>
      <c r="C803" s="11"/>
      <c r="D803" s="11"/>
      <c r="E803" s="11"/>
      <c r="F803" s="12"/>
      <c r="G803" s="12"/>
      <c r="H803" s="11"/>
      <c r="I803" s="11"/>
      <c r="J803" s="11"/>
      <c r="K803" s="11"/>
      <c r="L803" s="12"/>
      <c r="M803" s="11"/>
      <c r="N803" s="12"/>
      <c r="O803" s="14"/>
      <c r="P803" s="11"/>
      <c r="Q803" s="11"/>
      <c r="R803" s="15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5">
      <c r="A804" s="10"/>
      <c r="B804" s="11"/>
      <c r="C804" s="11"/>
      <c r="D804" s="11"/>
      <c r="E804" s="11"/>
      <c r="F804" s="12"/>
      <c r="G804" s="12"/>
      <c r="H804" s="11"/>
      <c r="I804" s="11"/>
      <c r="J804" s="11"/>
      <c r="K804" s="11"/>
      <c r="L804" s="12"/>
      <c r="M804" s="11"/>
      <c r="N804" s="12"/>
      <c r="O804" s="14"/>
      <c r="P804" s="11"/>
      <c r="Q804" s="11"/>
      <c r="R804" s="15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5">
      <c r="A805" s="10"/>
      <c r="B805" s="11"/>
      <c r="C805" s="11"/>
      <c r="D805" s="11"/>
      <c r="E805" s="11"/>
      <c r="F805" s="12"/>
      <c r="G805" s="12"/>
      <c r="H805" s="11"/>
      <c r="I805" s="11"/>
      <c r="J805" s="11"/>
      <c r="K805" s="11"/>
      <c r="L805" s="12"/>
      <c r="M805" s="11"/>
      <c r="N805" s="12"/>
      <c r="O805" s="14"/>
      <c r="P805" s="11"/>
      <c r="Q805" s="11"/>
      <c r="R805" s="15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5">
      <c r="A806" s="10"/>
      <c r="B806" s="11"/>
      <c r="C806" s="11"/>
      <c r="D806" s="11"/>
      <c r="E806" s="11"/>
      <c r="F806" s="12"/>
      <c r="G806" s="12"/>
      <c r="H806" s="11"/>
      <c r="I806" s="11"/>
      <c r="J806" s="11"/>
      <c r="K806" s="11"/>
      <c r="L806" s="12"/>
      <c r="M806" s="11"/>
      <c r="N806" s="12"/>
      <c r="O806" s="14"/>
      <c r="P806" s="11"/>
      <c r="Q806" s="11"/>
      <c r="R806" s="15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5">
      <c r="A807" s="10"/>
      <c r="B807" s="11"/>
      <c r="C807" s="11"/>
      <c r="D807" s="11"/>
      <c r="E807" s="11"/>
      <c r="F807" s="12"/>
      <c r="G807" s="12"/>
      <c r="H807" s="11"/>
      <c r="I807" s="11"/>
      <c r="J807" s="11"/>
      <c r="K807" s="11"/>
      <c r="L807" s="12"/>
      <c r="M807" s="11"/>
      <c r="N807" s="12"/>
      <c r="O807" s="14"/>
      <c r="P807" s="11"/>
      <c r="Q807" s="11"/>
      <c r="R807" s="15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5">
      <c r="A808" s="10"/>
      <c r="B808" s="11"/>
      <c r="C808" s="11"/>
      <c r="D808" s="11"/>
      <c r="E808" s="11"/>
      <c r="F808" s="12"/>
      <c r="G808" s="12"/>
      <c r="H808" s="11"/>
      <c r="I808" s="11"/>
      <c r="J808" s="11"/>
      <c r="K808" s="11"/>
      <c r="L808" s="12"/>
      <c r="M808" s="11"/>
      <c r="N808" s="12"/>
      <c r="O808" s="14"/>
      <c r="P808" s="11"/>
      <c r="Q808" s="11"/>
      <c r="R808" s="15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5">
      <c r="A809" s="10"/>
      <c r="B809" s="11"/>
      <c r="C809" s="11"/>
      <c r="D809" s="11"/>
      <c r="E809" s="11"/>
      <c r="F809" s="12"/>
      <c r="G809" s="12"/>
      <c r="H809" s="11"/>
      <c r="I809" s="11"/>
      <c r="J809" s="11"/>
      <c r="K809" s="11"/>
      <c r="L809" s="12"/>
      <c r="M809" s="11"/>
      <c r="N809" s="12"/>
      <c r="O809" s="14"/>
      <c r="P809" s="11"/>
      <c r="Q809" s="11"/>
      <c r="R809" s="15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5">
      <c r="A810" s="10"/>
      <c r="B810" s="11"/>
      <c r="C810" s="11"/>
      <c r="D810" s="11"/>
      <c r="E810" s="11"/>
      <c r="F810" s="12"/>
      <c r="G810" s="12"/>
      <c r="H810" s="11"/>
      <c r="I810" s="11"/>
      <c r="J810" s="11"/>
      <c r="K810" s="11"/>
      <c r="L810" s="12"/>
      <c r="M810" s="11"/>
      <c r="N810" s="12"/>
      <c r="O810" s="14"/>
      <c r="P810" s="11"/>
      <c r="Q810" s="11"/>
      <c r="R810" s="15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5">
      <c r="A811" s="10"/>
      <c r="B811" s="11"/>
      <c r="C811" s="11"/>
      <c r="D811" s="11"/>
      <c r="E811" s="11"/>
      <c r="F811" s="12"/>
      <c r="G811" s="12"/>
      <c r="H811" s="11"/>
      <c r="I811" s="11"/>
      <c r="J811" s="11"/>
      <c r="K811" s="11"/>
      <c r="L811" s="12"/>
      <c r="M811" s="11"/>
      <c r="N811" s="12"/>
      <c r="O811" s="14"/>
      <c r="P811" s="11"/>
      <c r="Q811" s="11"/>
      <c r="R811" s="15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5">
      <c r="A812" s="10"/>
      <c r="B812" s="11"/>
      <c r="C812" s="11"/>
      <c r="D812" s="11"/>
      <c r="E812" s="11"/>
      <c r="F812" s="12"/>
      <c r="G812" s="12"/>
      <c r="H812" s="11"/>
      <c r="I812" s="11"/>
      <c r="J812" s="11"/>
      <c r="K812" s="11"/>
      <c r="L812" s="12"/>
      <c r="M812" s="11"/>
      <c r="N812" s="12"/>
      <c r="O812" s="14"/>
      <c r="P812" s="11"/>
      <c r="Q812" s="11"/>
      <c r="R812" s="15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5">
      <c r="A813" s="10"/>
      <c r="B813" s="11"/>
      <c r="C813" s="11"/>
      <c r="D813" s="11"/>
      <c r="E813" s="11"/>
      <c r="F813" s="12"/>
      <c r="G813" s="12"/>
      <c r="H813" s="11"/>
      <c r="I813" s="11"/>
      <c r="J813" s="11"/>
      <c r="K813" s="11"/>
      <c r="L813" s="12"/>
      <c r="M813" s="11"/>
      <c r="N813" s="12"/>
      <c r="O813" s="14"/>
      <c r="P813" s="11"/>
      <c r="Q813" s="11"/>
      <c r="R813" s="15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5">
      <c r="A814" s="10"/>
      <c r="B814" s="11"/>
      <c r="C814" s="11"/>
      <c r="D814" s="11"/>
      <c r="E814" s="11"/>
      <c r="F814" s="12"/>
      <c r="G814" s="12"/>
      <c r="H814" s="11"/>
      <c r="I814" s="11"/>
      <c r="J814" s="11"/>
      <c r="K814" s="11"/>
      <c r="L814" s="12"/>
      <c r="M814" s="11"/>
      <c r="N814" s="12"/>
      <c r="O814" s="14"/>
      <c r="P814" s="11"/>
      <c r="Q814" s="11"/>
      <c r="R814" s="15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5">
      <c r="A815" s="10"/>
      <c r="B815" s="11"/>
      <c r="C815" s="11"/>
      <c r="D815" s="11"/>
      <c r="E815" s="11"/>
      <c r="F815" s="12"/>
      <c r="G815" s="12"/>
      <c r="H815" s="11"/>
      <c r="I815" s="11"/>
      <c r="J815" s="11"/>
      <c r="K815" s="11"/>
      <c r="L815" s="12"/>
      <c r="M815" s="11"/>
      <c r="N815" s="12"/>
      <c r="O815" s="14"/>
      <c r="P815" s="11"/>
      <c r="Q815" s="11"/>
      <c r="R815" s="15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5">
      <c r="A816" s="10"/>
      <c r="B816" s="11"/>
      <c r="C816" s="11"/>
      <c r="D816" s="11"/>
      <c r="E816" s="11"/>
      <c r="F816" s="12"/>
      <c r="G816" s="12"/>
      <c r="H816" s="11"/>
      <c r="I816" s="11"/>
      <c r="J816" s="11"/>
      <c r="K816" s="11"/>
      <c r="L816" s="12"/>
      <c r="M816" s="11"/>
      <c r="N816" s="12"/>
      <c r="O816" s="14"/>
      <c r="P816" s="11"/>
      <c r="Q816" s="11"/>
      <c r="R816" s="15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5">
      <c r="A817" s="10"/>
      <c r="B817" s="11"/>
      <c r="C817" s="11"/>
      <c r="D817" s="11"/>
      <c r="E817" s="11"/>
      <c r="F817" s="12"/>
      <c r="G817" s="12"/>
      <c r="H817" s="11"/>
      <c r="I817" s="11"/>
      <c r="J817" s="11"/>
      <c r="K817" s="11"/>
      <c r="L817" s="12"/>
      <c r="M817" s="11"/>
      <c r="N817" s="12"/>
      <c r="O817" s="14"/>
      <c r="P817" s="11"/>
      <c r="Q817" s="11"/>
      <c r="R817" s="15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5">
      <c r="A818" s="10"/>
      <c r="B818" s="11"/>
      <c r="C818" s="11"/>
      <c r="D818" s="11"/>
      <c r="E818" s="11"/>
      <c r="F818" s="12"/>
      <c r="G818" s="12"/>
      <c r="H818" s="11"/>
      <c r="I818" s="11"/>
      <c r="J818" s="11"/>
      <c r="K818" s="11"/>
      <c r="L818" s="12"/>
      <c r="M818" s="11"/>
      <c r="N818" s="12"/>
      <c r="O818" s="14"/>
      <c r="P818" s="11"/>
      <c r="Q818" s="11"/>
      <c r="R818" s="15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5">
      <c r="A819" s="10"/>
      <c r="B819" s="11"/>
      <c r="C819" s="11"/>
      <c r="D819" s="11"/>
      <c r="E819" s="11"/>
      <c r="F819" s="12"/>
      <c r="G819" s="12"/>
      <c r="H819" s="11"/>
      <c r="I819" s="11"/>
      <c r="J819" s="11"/>
      <c r="K819" s="11"/>
      <c r="L819" s="12"/>
      <c r="M819" s="11"/>
      <c r="N819" s="12"/>
      <c r="O819" s="14"/>
      <c r="P819" s="11"/>
      <c r="Q819" s="11"/>
      <c r="R819" s="15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5">
      <c r="A820" s="10"/>
      <c r="B820" s="11"/>
      <c r="C820" s="11"/>
      <c r="D820" s="11"/>
      <c r="E820" s="11"/>
      <c r="F820" s="12"/>
      <c r="G820" s="12"/>
      <c r="H820" s="11"/>
      <c r="I820" s="11"/>
      <c r="J820" s="11"/>
      <c r="K820" s="11"/>
      <c r="L820" s="12"/>
      <c r="M820" s="11"/>
      <c r="N820" s="12"/>
      <c r="O820" s="14"/>
      <c r="P820" s="11"/>
      <c r="Q820" s="11"/>
      <c r="R820" s="15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5">
      <c r="A821" s="10"/>
      <c r="B821" s="11"/>
      <c r="C821" s="11"/>
      <c r="D821" s="11"/>
      <c r="E821" s="11"/>
      <c r="F821" s="12"/>
      <c r="G821" s="12"/>
      <c r="H821" s="11"/>
      <c r="I821" s="11"/>
      <c r="J821" s="11"/>
      <c r="K821" s="11"/>
      <c r="L821" s="12"/>
      <c r="M821" s="11"/>
      <c r="N821" s="12"/>
      <c r="O821" s="14"/>
      <c r="P821" s="11"/>
      <c r="Q821" s="11"/>
      <c r="R821" s="15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5">
      <c r="A822" s="10"/>
      <c r="B822" s="11"/>
      <c r="C822" s="11"/>
      <c r="D822" s="11"/>
      <c r="E822" s="11"/>
      <c r="F822" s="12"/>
      <c r="G822" s="12"/>
      <c r="H822" s="11"/>
      <c r="I822" s="11"/>
      <c r="J822" s="11"/>
      <c r="K822" s="11"/>
      <c r="L822" s="12"/>
      <c r="M822" s="11"/>
      <c r="N822" s="12"/>
      <c r="O822" s="14"/>
      <c r="P822" s="11"/>
      <c r="Q822" s="11"/>
      <c r="R822" s="15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5">
      <c r="A823" s="10"/>
      <c r="B823" s="11"/>
      <c r="C823" s="11"/>
      <c r="D823" s="11"/>
      <c r="E823" s="11"/>
      <c r="F823" s="12"/>
      <c r="G823" s="12"/>
      <c r="H823" s="11"/>
      <c r="I823" s="11"/>
      <c r="J823" s="11"/>
      <c r="K823" s="11"/>
      <c r="L823" s="12"/>
      <c r="M823" s="11"/>
      <c r="N823" s="12"/>
      <c r="O823" s="14"/>
      <c r="P823" s="11"/>
      <c r="Q823" s="11"/>
      <c r="R823" s="15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5">
      <c r="A824" s="10"/>
      <c r="B824" s="11"/>
      <c r="C824" s="11"/>
      <c r="D824" s="11"/>
      <c r="E824" s="11"/>
      <c r="F824" s="12"/>
      <c r="G824" s="12"/>
      <c r="H824" s="11"/>
      <c r="I824" s="11"/>
      <c r="J824" s="11"/>
      <c r="K824" s="11"/>
      <c r="L824" s="12"/>
      <c r="M824" s="11"/>
      <c r="N824" s="12"/>
      <c r="O824" s="14"/>
      <c r="P824" s="11"/>
      <c r="Q824" s="11"/>
      <c r="R824" s="15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5">
      <c r="A825" s="10"/>
      <c r="B825" s="11"/>
      <c r="C825" s="11"/>
      <c r="D825" s="11"/>
      <c r="E825" s="11"/>
      <c r="F825" s="12"/>
      <c r="G825" s="12"/>
      <c r="H825" s="11"/>
      <c r="I825" s="11"/>
      <c r="J825" s="11"/>
      <c r="K825" s="11"/>
      <c r="L825" s="12"/>
      <c r="M825" s="11"/>
      <c r="N825" s="12"/>
      <c r="O825" s="14"/>
      <c r="P825" s="11"/>
      <c r="Q825" s="11"/>
      <c r="R825" s="15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5">
      <c r="A826" s="10"/>
      <c r="B826" s="11"/>
      <c r="C826" s="11"/>
      <c r="D826" s="11"/>
      <c r="E826" s="11"/>
      <c r="F826" s="12"/>
      <c r="G826" s="12"/>
      <c r="H826" s="11"/>
      <c r="I826" s="11"/>
      <c r="J826" s="11"/>
      <c r="K826" s="11"/>
      <c r="L826" s="12"/>
      <c r="M826" s="11"/>
      <c r="N826" s="12"/>
      <c r="O826" s="14"/>
      <c r="P826" s="11"/>
      <c r="Q826" s="11"/>
      <c r="R826" s="15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5">
      <c r="A827" s="10"/>
      <c r="B827" s="11"/>
      <c r="C827" s="11"/>
      <c r="D827" s="11"/>
      <c r="E827" s="11"/>
      <c r="F827" s="12"/>
      <c r="G827" s="12"/>
      <c r="H827" s="11"/>
      <c r="I827" s="11"/>
      <c r="J827" s="11"/>
      <c r="K827" s="11"/>
      <c r="L827" s="12"/>
      <c r="M827" s="11"/>
      <c r="N827" s="12"/>
      <c r="O827" s="14"/>
      <c r="P827" s="11"/>
      <c r="Q827" s="11"/>
      <c r="R827" s="15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5">
      <c r="A828" s="10"/>
      <c r="B828" s="11"/>
      <c r="C828" s="11"/>
      <c r="D828" s="11"/>
      <c r="E828" s="11"/>
      <c r="F828" s="12"/>
      <c r="G828" s="12"/>
      <c r="H828" s="11"/>
      <c r="I828" s="11"/>
      <c r="J828" s="11"/>
      <c r="K828" s="11"/>
      <c r="L828" s="12"/>
      <c r="M828" s="11"/>
      <c r="N828" s="12"/>
      <c r="O828" s="14"/>
      <c r="P828" s="11"/>
      <c r="Q828" s="11"/>
      <c r="R828" s="15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5">
      <c r="A829" s="10"/>
      <c r="B829" s="11"/>
      <c r="C829" s="11"/>
      <c r="D829" s="11"/>
      <c r="E829" s="11"/>
      <c r="F829" s="12"/>
      <c r="G829" s="12"/>
      <c r="H829" s="11"/>
      <c r="I829" s="11"/>
      <c r="J829" s="11"/>
      <c r="K829" s="11"/>
      <c r="L829" s="12"/>
      <c r="M829" s="11"/>
      <c r="N829" s="12"/>
      <c r="O829" s="14"/>
      <c r="P829" s="11"/>
      <c r="Q829" s="11"/>
      <c r="R829" s="15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5">
      <c r="A830" s="10"/>
      <c r="B830" s="11"/>
      <c r="C830" s="11"/>
      <c r="D830" s="11"/>
      <c r="E830" s="11"/>
      <c r="F830" s="12"/>
      <c r="G830" s="12"/>
      <c r="H830" s="11"/>
      <c r="I830" s="11"/>
      <c r="J830" s="11"/>
      <c r="K830" s="11"/>
      <c r="L830" s="12"/>
      <c r="M830" s="11"/>
      <c r="N830" s="12"/>
      <c r="O830" s="14"/>
      <c r="P830" s="11"/>
      <c r="Q830" s="11"/>
      <c r="R830" s="15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5">
      <c r="A831" s="10"/>
      <c r="B831" s="11"/>
      <c r="C831" s="11"/>
      <c r="D831" s="11"/>
      <c r="E831" s="11"/>
      <c r="F831" s="12"/>
      <c r="G831" s="12"/>
      <c r="H831" s="11"/>
      <c r="I831" s="11"/>
      <c r="J831" s="11"/>
      <c r="K831" s="11"/>
      <c r="L831" s="12"/>
      <c r="M831" s="11"/>
      <c r="N831" s="12"/>
      <c r="O831" s="14"/>
      <c r="P831" s="11"/>
      <c r="Q831" s="11"/>
      <c r="R831" s="15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5">
      <c r="A832" s="10"/>
      <c r="B832" s="11"/>
      <c r="C832" s="11"/>
      <c r="D832" s="11"/>
      <c r="E832" s="11"/>
      <c r="F832" s="12"/>
      <c r="G832" s="12"/>
      <c r="H832" s="11"/>
      <c r="I832" s="11"/>
      <c r="J832" s="11"/>
      <c r="K832" s="11"/>
      <c r="L832" s="12"/>
      <c r="M832" s="11"/>
      <c r="N832" s="12"/>
      <c r="O832" s="14"/>
      <c r="P832" s="11"/>
      <c r="Q832" s="11"/>
      <c r="R832" s="15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5">
      <c r="A833" s="10"/>
      <c r="B833" s="11"/>
      <c r="C833" s="11"/>
      <c r="D833" s="11"/>
      <c r="E833" s="11"/>
      <c r="F833" s="12"/>
      <c r="G833" s="12"/>
      <c r="H833" s="11"/>
      <c r="I833" s="11"/>
      <c r="J833" s="11"/>
      <c r="K833" s="11"/>
      <c r="L833" s="12"/>
      <c r="M833" s="11"/>
      <c r="N833" s="12"/>
      <c r="O833" s="14"/>
      <c r="P833" s="11"/>
      <c r="Q833" s="11"/>
      <c r="R833" s="15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5">
      <c r="A834" s="10"/>
      <c r="B834" s="11"/>
      <c r="C834" s="11"/>
      <c r="D834" s="11"/>
      <c r="E834" s="11"/>
      <c r="F834" s="12"/>
      <c r="G834" s="12"/>
      <c r="H834" s="11"/>
      <c r="I834" s="11"/>
      <c r="J834" s="11"/>
      <c r="K834" s="11"/>
      <c r="L834" s="12"/>
      <c r="M834" s="11"/>
      <c r="N834" s="12"/>
      <c r="O834" s="14"/>
      <c r="P834" s="11"/>
      <c r="Q834" s="11"/>
      <c r="R834" s="15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5">
      <c r="A835" s="10"/>
      <c r="B835" s="11"/>
      <c r="C835" s="11"/>
      <c r="D835" s="11"/>
      <c r="E835" s="11"/>
      <c r="F835" s="12"/>
      <c r="G835" s="12"/>
      <c r="H835" s="11"/>
      <c r="I835" s="11"/>
      <c r="J835" s="11"/>
      <c r="K835" s="11"/>
      <c r="L835" s="12"/>
      <c r="M835" s="11"/>
      <c r="N835" s="12"/>
      <c r="O835" s="14"/>
      <c r="P835" s="11"/>
      <c r="Q835" s="11"/>
      <c r="R835" s="15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5">
      <c r="A836" s="10"/>
      <c r="B836" s="11"/>
      <c r="C836" s="11"/>
      <c r="D836" s="11"/>
      <c r="E836" s="11"/>
      <c r="F836" s="12"/>
      <c r="G836" s="12"/>
      <c r="H836" s="11"/>
      <c r="I836" s="11"/>
      <c r="J836" s="11"/>
      <c r="K836" s="11"/>
      <c r="L836" s="12"/>
      <c r="M836" s="11"/>
      <c r="N836" s="12"/>
      <c r="O836" s="14"/>
      <c r="P836" s="11"/>
      <c r="Q836" s="11"/>
      <c r="R836" s="15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5">
      <c r="A837" s="10"/>
      <c r="B837" s="11"/>
      <c r="C837" s="11"/>
      <c r="D837" s="11"/>
      <c r="E837" s="11"/>
      <c r="F837" s="12"/>
      <c r="G837" s="12"/>
      <c r="H837" s="11"/>
      <c r="I837" s="11"/>
      <c r="J837" s="11"/>
      <c r="K837" s="11"/>
      <c r="L837" s="12"/>
      <c r="M837" s="11"/>
      <c r="N837" s="12"/>
      <c r="O837" s="14"/>
      <c r="P837" s="11"/>
      <c r="Q837" s="11"/>
      <c r="R837" s="15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5">
      <c r="A838" s="10"/>
      <c r="B838" s="11"/>
      <c r="C838" s="11"/>
      <c r="D838" s="11"/>
      <c r="E838" s="11"/>
      <c r="F838" s="12"/>
      <c r="G838" s="12"/>
      <c r="H838" s="11"/>
      <c r="I838" s="11"/>
      <c r="J838" s="11"/>
      <c r="K838" s="11"/>
      <c r="L838" s="12"/>
      <c r="M838" s="11"/>
      <c r="N838" s="12"/>
      <c r="O838" s="14"/>
      <c r="P838" s="11"/>
      <c r="Q838" s="11"/>
      <c r="R838" s="15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5">
      <c r="A839" s="10"/>
      <c r="B839" s="11"/>
      <c r="C839" s="11"/>
      <c r="D839" s="11"/>
      <c r="E839" s="11"/>
      <c r="F839" s="12"/>
      <c r="G839" s="12"/>
      <c r="H839" s="11"/>
      <c r="I839" s="11"/>
      <c r="J839" s="11"/>
      <c r="K839" s="11"/>
      <c r="L839" s="12"/>
      <c r="M839" s="11"/>
      <c r="N839" s="12"/>
      <c r="O839" s="14"/>
      <c r="P839" s="11"/>
      <c r="Q839" s="11"/>
      <c r="R839" s="15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5">
      <c r="A840" s="10"/>
      <c r="B840" s="11"/>
      <c r="C840" s="11"/>
      <c r="D840" s="11"/>
      <c r="E840" s="11"/>
      <c r="F840" s="12"/>
      <c r="G840" s="12"/>
      <c r="H840" s="11"/>
      <c r="I840" s="11"/>
      <c r="J840" s="11"/>
      <c r="K840" s="11"/>
      <c r="L840" s="12"/>
      <c r="M840" s="11"/>
      <c r="N840" s="12"/>
      <c r="O840" s="14"/>
      <c r="P840" s="11"/>
      <c r="Q840" s="11"/>
      <c r="R840" s="15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5">
      <c r="A841" s="10"/>
      <c r="B841" s="11"/>
      <c r="C841" s="11"/>
      <c r="D841" s="11"/>
      <c r="E841" s="11"/>
      <c r="F841" s="12"/>
      <c r="G841" s="12"/>
      <c r="H841" s="11"/>
      <c r="I841" s="11"/>
      <c r="J841" s="11"/>
      <c r="K841" s="11"/>
      <c r="L841" s="12"/>
      <c r="M841" s="11"/>
      <c r="N841" s="12"/>
      <c r="O841" s="14"/>
      <c r="P841" s="11"/>
      <c r="Q841" s="11"/>
      <c r="R841" s="15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5">
      <c r="A842" s="10"/>
      <c r="B842" s="11"/>
      <c r="C842" s="11"/>
      <c r="D842" s="11"/>
      <c r="E842" s="11"/>
      <c r="F842" s="12"/>
      <c r="G842" s="12"/>
      <c r="H842" s="11"/>
      <c r="I842" s="11"/>
      <c r="J842" s="11"/>
      <c r="K842" s="11"/>
      <c r="L842" s="12"/>
      <c r="M842" s="11"/>
      <c r="N842" s="12"/>
      <c r="O842" s="14"/>
      <c r="P842" s="11"/>
      <c r="Q842" s="11"/>
      <c r="R842" s="15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5">
      <c r="A843" s="10"/>
      <c r="B843" s="11"/>
      <c r="C843" s="11"/>
      <c r="D843" s="11"/>
      <c r="E843" s="11"/>
      <c r="F843" s="12"/>
      <c r="G843" s="12"/>
      <c r="H843" s="11"/>
      <c r="I843" s="11"/>
      <c r="J843" s="11"/>
      <c r="K843" s="11"/>
      <c r="L843" s="12"/>
      <c r="M843" s="11"/>
      <c r="N843" s="12"/>
      <c r="O843" s="14"/>
      <c r="P843" s="11"/>
      <c r="Q843" s="11"/>
      <c r="R843" s="15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5">
      <c r="A844" s="10"/>
      <c r="B844" s="11"/>
      <c r="C844" s="11"/>
      <c r="D844" s="11"/>
      <c r="E844" s="11"/>
      <c r="F844" s="12"/>
      <c r="G844" s="12"/>
      <c r="H844" s="11"/>
      <c r="I844" s="11"/>
      <c r="J844" s="11"/>
      <c r="K844" s="11"/>
      <c r="L844" s="12"/>
      <c r="M844" s="11"/>
      <c r="N844" s="12"/>
      <c r="O844" s="14"/>
      <c r="P844" s="11"/>
      <c r="Q844" s="11"/>
      <c r="R844" s="15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5">
      <c r="A845" s="10"/>
      <c r="B845" s="11"/>
      <c r="C845" s="11"/>
      <c r="D845" s="11"/>
      <c r="E845" s="11"/>
      <c r="F845" s="12"/>
      <c r="G845" s="12"/>
      <c r="H845" s="11"/>
      <c r="I845" s="11"/>
      <c r="J845" s="11"/>
      <c r="K845" s="11"/>
      <c r="L845" s="12"/>
      <c r="M845" s="11"/>
      <c r="N845" s="12"/>
      <c r="O845" s="14"/>
      <c r="P845" s="11"/>
      <c r="Q845" s="11"/>
      <c r="R845" s="15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5">
      <c r="A846" s="10"/>
      <c r="B846" s="11"/>
      <c r="C846" s="11"/>
      <c r="D846" s="11"/>
      <c r="E846" s="11"/>
      <c r="F846" s="12"/>
      <c r="G846" s="12"/>
      <c r="H846" s="11"/>
      <c r="I846" s="11"/>
      <c r="J846" s="11"/>
      <c r="K846" s="11"/>
      <c r="L846" s="12"/>
      <c r="M846" s="11"/>
      <c r="N846" s="12"/>
      <c r="O846" s="14"/>
      <c r="P846" s="11"/>
      <c r="Q846" s="11"/>
      <c r="R846" s="15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5">
      <c r="A847" s="10"/>
      <c r="B847" s="11"/>
      <c r="C847" s="11"/>
      <c r="D847" s="11"/>
      <c r="E847" s="11"/>
      <c r="F847" s="12"/>
      <c r="G847" s="12"/>
      <c r="H847" s="11"/>
      <c r="I847" s="11"/>
      <c r="J847" s="11"/>
      <c r="K847" s="11"/>
      <c r="L847" s="12"/>
      <c r="M847" s="11"/>
      <c r="N847" s="12"/>
      <c r="O847" s="14"/>
      <c r="P847" s="11"/>
      <c r="Q847" s="11"/>
      <c r="R847" s="15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5">
      <c r="A848" s="10"/>
      <c r="B848" s="11"/>
      <c r="C848" s="11"/>
      <c r="D848" s="11"/>
      <c r="E848" s="11"/>
      <c r="F848" s="12"/>
      <c r="G848" s="12"/>
      <c r="H848" s="11"/>
      <c r="I848" s="11"/>
      <c r="J848" s="11"/>
      <c r="K848" s="11"/>
      <c r="L848" s="12"/>
      <c r="M848" s="11"/>
      <c r="N848" s="12"/>
      <c r="O848" s="14"/>
      <c r="P848" s="11"/>
      <c r="Q848" s="11"/>
      <c r="R848" s="15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5">
      <c r="A849" s="10"/>
      <c r="B849" s="11"/>
      <c r="C849" s="11"/>
      <c r="D849" s="11"/>
      <c r="E849" s="11"/>
      <c r="F849" s="12"/>
      <c r="G849" s="12"/>
      <c r="H849" s="11"/>
      <c r="I849" s="11"/>
      <c r="J849" s="11"/>
      <c r="K849" s="11"/>
      <c r="L849" s="12"/>
      <c r="M849" s="11"/>
      <c r="N849" s="12"/>
      <c r="O849" s="14"/>
      <c r="P849" s="11"/>
      <c r="Q849" s="11"/>
      <c r="R849" s="15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5">
      <c r="A850" s="10"/>
      <c r="B850" s="11"/>
      <c r="C850" s="11"/>
      <c r="D850" s="11"/>
      <c r="E850" s="11"/>
      <c r="F850" s="12"/>
      <c r="G850" s="12"/>
      <c r="H850" s="11"/>
      <c r="I850" s="11"/>
      <c r="J850" s="11"/>
      <c r="K850" s="11"/>
      <c r="L850" s="12"/>
      <c r="M850" s="11"/>
      <c r="N850" s="12"/>
      <c r="O850" s="14"/>
      <c r="P850" s="11"/>
      <c r="Q850" s="11"/>
      <c r="R850" s="15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5">
      <c r="A851" s="10"/>
      <c r="B851" s="11"/>
      <c r="C851" s="11"/>
      <c r="D851" s="11"/>
      <c r="E851" s="11"/>
      <c r="F851" s="12"/>
      <c r="G851" s="12"/>
      <c r="H851" s="11"/>
      <c r="I851" s="11"/>
      <c r="J851" s="11"/>
      <c r="K851" s="11"/>
      <c r="L851" s="12"/>
      <c r="M851" s="11"/>
      <c r="N851" s="12"/>
      <c r="O851" s="14"/>
      <c r="P851" s="11"/>
      <c r="Q851" s="11"/>
      <c r="R851" s="15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5">
      <c r="A852" s="10"/>
      <c r="B852" s="11"/>
      <c r="C852" s="11"/>
      <c r="D852" s="11"/>
      <c r="E852" s="11"/>
      <c r="F852" s="12"/>
      <c r="G852" s="12"/>
      <c r="H852" s="11"/>
      <c r="I852" s="11"/>
      <c r="J852" s="11"/>
      <c r="K852" s="11"/>
      <c r="L852" s="12"/>
      <c r="M852" s="11"/>
      <c r="N852" s="12"/>
      <c r="O852" s="14"/>
      <c r="P852" s="11"/>
      <c r="Q852" s="11"/>
      <c r="R852" s="15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5">
      <c r="A853" s="10"/>
      <c r="B853" s="11"/>
      <c r="C853" s="11"/>
      <c r="D853" s="11"/>
      <c r="E853" s="11"/>
      <c r="F853" s="12"/>
      <c r="G853" s="12"/>
      <c r="H853" s="11"/>
      <c r="I853" s="11"/>
      <c r="J853" s="11"/>
      <c r="K853" s="11"/>
      <c r="L853" s="12"/>
      <c r="M853" s="11"/>
      <c r="N853" s="12"/>
      <c r="O853" s="14"/>
      <c r="P853" s="11"/>
      <c r="Q853" s="11"/>
      <c r="R853" s="15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5">
      <c r="A854" s="10"/>
      <c r="B854" s="11"/>
      <c r="C854" s="11"/>
      <c r="D854" s="11"/>
      <c r="E854" s="11"/>
      <c r="F854" s="12"/>
      <c r="G854" s="12"/>
      <c r="H854" s="11"/>
      <c r="I854" s="11"/>
      <c r="J854" s="11"/>
      <c r="K854" s="11"/>
      <c r="L854" s="12"/>
      <c r="M854" s="11"/>
      <c r="N854" s="12"/>
      <c r="O854" s="14"/>
      <c r="P854" s="11"/>
      <c r="Q854" s="11"/>
      <c r="R854" s="15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5">
      <c r="A855" s="10"/>
      <c r="B855" s="11"/>
      <c r="C855" s="11"/>
      <c r="D855" s="11"/>
      <c r="E855" s="11"/>
      <c r="F855" s="12"/>
      <c r="G855" s="12"/>
      <c r="H855" s="11"/>
      <c r="I855" s="11"/>
      <c r="J855" s="11"/>
      <c r="K855" s="11"/>
      <c r="L855" s="12"/>
      <c r="M855" s="11"/>
      <c r="N855" s="12"/>
      <c r="O855" s="14"/>
      <c r="P855" s="11"/>
      <c r="Q855" s="11"/>
      <c r="R855" s="15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5">
      <c r="A856" s="10"/>
      <c r="B856" s="11"/>
      <c r="C856" s="11"/>
      <c r="D856" s="11"/>
      <c r="E856" s="11"/>
      <c r="F856" s="12"/>
      <c r="G856" s="12"/>
      <c r="H856" s="11"/>
      <c r="I856" s="11"/>
      <c r="J856" s="11"/>
      <c r="K856" s="11"/>
      <c r="L856" s="12"/>
      <c r="M856" s="11"/>
      <c r="N856" s="12"/>
      <c r="O856" s="14"/>
      <c r="P856" s="11"/>
      <c r="Q856" s="11"/>
      <c r="R856" s="15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5">
      <c r="A857" s="10"/>
      <c r="B857" s="11"/>
      <c r="C857" s="11"/>
      <c r="D857" s="11"/>
      <c r="E857" s="11"/>
      <c r="F857" s="12"/>
      <c r="G857" s="12"/>
      <c r="H857" s="11"/>
      <c r="I857" s="11"/>
      <c r="J857" s="11"/>
      <c r="K857" s="11"/>
      <c r="L857" s="12"/>
      <c r="M857" s="11"/>
      <c r="N857" s="12"/>
      <c r="O857" s="14"/>
      <c r="P857" s="11"/>
      <c r="Q857" s="11"/>
      <c r="R857" s="15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5">
      <c r="A858" s="10"/>
      <c r="B858" s="11"/>
      <c r="C858" s="11"/>
      <c r="D858" s="11"/>
      <c r="E858" s="11"/>
      <c r="F858" s="12"/>
      <c r="G858" s="12"/>
      <c r="H858" s="11"/>
      <c r="I858" s="11"/>
      <c r="J858" s="11"/>
      <c r="K858" s="11"/>
      <c r="L858" s="12"/>
      <c r="M858" s="11"/>
      <c r="N858" s="12"/>
      <c r="O858" s="14"/>
      <c r="P858" s="11"/>
      <c r="Q858" s="11"/>
      <c r="R858" s="15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5">
      <c r="A859" s="10"/>
      <c r="B859" s="11"/>
      <c r="C859" s="11"/>
      <c r="D859" s="11"/>
      <c r="E859" s="11"/>
      <c r="F859" s="12"/>
      <c r="G859" s="12"/>
      <c r="H859" s="11"/>
      <c r="I859" s="11"/>
      <c r="J859" s="11"/>
      <c r="K859" s="11"/>
      <c r="L859" s="12"/>
      <c r="M859" s="11"/>
      <c r="N859" s="12"/>
      <c r="O859" s="14"/>
      <c r="P859" s="11"/>
      <c r="Q859" s="11"/>
      <c r="R859" s="15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5">
      <c r="A860" s="10"/>
      <c r="B860" s="11"/>
      <c r="C860" s="11"/>
      <c r="D860" s="11"/>
      <c r="E860" s="11"/>
      <c r="F860" s="12"/>
      <c r="G860" s="12"/>
      <c r="H860" s="11"/>
      <c r="I860" s="11"/>
      <c r="J860" s="11"/>
      <c r="K860" s="11"/>
      <c r="L860" s="12"/>
      <c r="M860" s="11"/>
      <c r="N860" s="12"/>
      <c r="O860" s="14"/>
      <c r="P860" s="11"/>
      <c r="Q860" s="11"/>
      <c r="R860" s="15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5">
      <c r="A861" s="10"/>
      <c r="B861" s="11"/>
      <c r="C861" s="11"/>
      <c r="D861" s="11"/>
      <c r="E861" s="11"/>
      <c r="F861" s="12"/>
      <c r="G861" s="12"/>
      <c r="H861" s="11"/>
      <c r="I861" s="11"/>
      <c r="J861" s="11"/>
      <c r="K861" s="11"/>
      <c r="L861" s="12"/>
      <c r="M861" s="11"/>
      <c r="N861" s="12"/>
      <c r="O861" s="14"/>
      <c r="P861" s="11"/>
      <c r="Q861" s="11"/>
      <c r="R861" s="15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5">
      <c r="A862" s="10"/>
      <c r="B862" s="11"/>
      <c r="C862" s="11"/>
      <c r="D862" s="11"/>
      <c r="E862" s="11"/>
      <c r="F862" s="12"/>
      <c r="G862" s="12"/>
      <c r="H862" s="11"/>
      <c r="I862" s="11"/>
      <c r="J862" s="11"/>
      <c r="K862" s="11"/>
      <c r="L862" s="12"/>
      <c r="M862" s="11"/>
      <c r="N862" s="12"/>
      <c r="O862" s="14"/>
      <c r="P862" s="11"/>
      <c r="Q862" s="11"/>
      <c r="R862" s="15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5">
      <c r="A863" s="10"/>
      <c r="B863" s="11"/>
      <c r="C863" s="11"/>
      <c r="D863" s="11"/>
      <c r="E863" s="11"/>
      <c r="F863" s="12"/>
      <c r="G863" s="12"/>
      <c r="H863" s="11"/>
      <c r="I863" s="11"/>
      <c r="J863" s="11"/>
      <c r="K863" s="11"/>
      <c r="L863" s="12"/>
      <c r="M863" s="11"/>
      <c r="N863" s="12"/>
      <c r="O863" s="14"/>
      <c r="P863" s="11"/>
      <c r="Q863" s="11"/>
      <c r="R863" s="15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5">
      <c r="A864" s="10"/>
      <c r="B864" s="11"/>
      <c r="C864" s="11"/>
      <c r="D864" s="11"/>
      <c r="E864" s="11"/>
      <c r="F864" s="12"/>
      <c r="G864" s="12"/>
      <c r="H864" s="11"/>
      <c r="I864" s="11"/>
      <c r="J864" s="11"/>
      <c r="K864" s="11"/>
      <c r="L864" s="12"/>
      <c r="M864" s="11"/>
      <c r="N864" s="12"/>
      <c r="O864" s="14"/>
      <c r="P864" s="11"/>
      <c r="Q864" s="11"/>
      <c r="R864" s="15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5">
      <c r="A865" s="10"/>
      <c r="B865" s="11"/>
      <c r="C865" s="11"/>
      <c r="D865" s="11"/>
      <c r="E865" s="11"/>
      <c r="F865" s="12"/>
      <c r="G865" s="12"/>
      <c r="H865" s="11"/>
      <c r="I865" s="11"/>
      <c r="J865" s="11"/>
      <c r="K865" s="11"/>
      <c r="L865" s="12"/>
      <c r="M865" s="11"/>
      <c r="N865" s="12"/>
      <c r="O865" s="14"/>
      <c r="P865" s="11"/>
      <c r="Q865" s="11"/>
      <c r="R865" s="15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5">
      <c r="A866" s="10"/>
      <c r="B866" s="11"/>
      <c r="C866" s="11"/>
      <c r="D866" s="11"/>
      <c r="E866" s="11"/>
      <c r="F866" s="12"/>
      <c r="G866" s="12"/>
      <c r="H866" s="11"/>
      <c r="I866" s="11"/>
      <c r="J866" s="11"/>
      <c r="K866" s="11"/>
      <c r="L866" s="12"/>
      <c r="M866" s="11"/>
      <c r="N866" s="12"/>
      <c r="O866" s="14"/>
      <c r="P866" s="11"/>
      <c r="Q866" s="11"/>
      <c r="R866" s="15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5">
      <c r="A867" s="10"/>
      <c r="B867" s="11"/>
      <c r="C867" s="11"/>
      <c r="D867" s="11"/>
      <c r="E867" s="11"/>
      <c r="F867" s="12"/>
      <c r="G867" s="12"/>
      <c r="H867" s="11"/>
      <c r="I867" s="11"/>
      <c r="J867" s="11"/>
      <c r="K867" s="11"/>
      <c r="L867" s="12"/>
      <c r="M867" s="11"/>
      <c r="N867" s="12"/>
      <c r="O867" s="14"/>
      <c r="P867" s="11"/>
      <c r="Q867" s="11"/>
      <c r="R867" s="15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5">
      <c r="A868" s="10"/>
      <c r="B868" s="11"/>
      <c r="C868" s="11"/>
      <c r="D868" s="11"/>
      <c r="E868" s="11"/>
      <c r="F868" s="12"/>
      <c r="G868" s="12"/>
      <c r="H868" s="11"/>
      <c r="I868" s="11"/>
      <c r="J868" s="11"/>
      <c r="K868" s="11"/>
      <c r="L868" s="12"/>
      <c r="M868" s="11"/>
      <c r="N868" s="12"/>
      <c r="O868" s="14"/>
      <c r="P868" s="11"/>
      <c r="Q868" s="11"/>
      <c r="R868" s="15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5">
      <c r="A869" s="10"/>
      <c r="B869" s="11"/>
      <c r="C869" s="11"/>
      <c r="D869" s="11"/>
      <c r="E869" s="11"/>
      <c r="F869" s="12"/>
      <c r="G869" s="12"/>
      <c r="H869" s="11"/>
      <c r="I869" s="11"/>
      <c r="J869" s="11"/>
      <c r="K869" s="11"/>
      <c r="L869" s="12"/>
      <c r="M869" s="11"/>
      <c r="N869" s="12"/>
      <c r="O869" s="14"/>
      <c r="P869" s="11"/>
      <c r="Q869" s="11"/>
      <c r="R869" s="15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5">
      <c r="A870" s="10"/>
      <c r="B870" s="11"/>
      <c r="C870" s="11"/>
      <c r="D870" s="11"/>
      <c r="E870" s="11"/>
      <c r="F870" s="12"/>
      <c r="G870" s="12"/>
      <c r="H870" s="11"/>
      <c r="I870" s="11"/>
      <c r="J870" s="11"/>
      <c r="K870" s="11"/>
      <c r="L870" s="12"/>
      <c r="M870" s="11"/>
      <c r="N870" s="12"/>
      <c r="O870" s="14"/>
      <c r="P870" s="11"/>
      <c r="Q870" s="11"/>
      <c r="R870" s="15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5">
      <c r="A871" s="10"/>
      <c r="B871" s="11"/>
      <c r="C871" s="11"/>
      <c r="D871" s="11"/>
      <c r="E871" s="11"/>
      <c r="F871" s="12"/>
      <c r="G871" s="12"/>
      <c r="H871" s="11"/>
      <c r="I871" s="11"/>
      <c r="J871" s="11"/>
      <c r="K871" s="11"/>
      <c r="L871" s="12"/>
      <c r="M871" s="11"/>
      <c r="N871" s="12"/>
      <c r="O871" s="14"/>
      <c r="P871" s="11"/>
      <c r="Q871" s="11"/>
      <c r="R871" s="15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5">
      <c r="A872" s="10"/>
      <c r="B872" s="11"/>
      <c r="C872" s="11"/>
      <c r="D872" s="11"/>
      <c r="E872" s="11"/>
      <c r="F872" s="12"/>
      <c r="G872" s="12"/>
      <c r="H872" s="11"/>
      <c r="I872" s="11"/>
      <c r="J872" s="11"/>
      <c r="K872" s="11"/>
      <c r="L872" s="12"/>
      <c r="M872" s="11"/>
      <c r="N872" s="12"/>
      <c r="O872" s="14"/>
      <c r="P872" s="11"/>
      <c r="Q872" s="11"/>
      <c r="R872" s="15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5">
      <c r="A873" s="10"/>
      <c r="B873" s="11"/>
      <c r="C873" s="11"/>
      <c r="D873" s="11"/>
      <c r="E873" s="11"/>
      <c r="F873" s="12"/>
      <c r="G873" s="12"/>
      <c r="H873" s="11"/>
      <c r="I873" s="11"/>
      <c r="J873" s="11"/>
      <c r="K873" s="11"/>
      <c r="L873" s="12"/>
      <c r="M873" s="11"/>
      <c r="N873" s="12"/>
      <c r="O873" s="14"/>
      <c r="P873" s="11"/>
      <c r="Q873" s="11"/>
      <c r="R873" s="15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5">
      <c r="A874" s="10"/>
      <c r="B874" s="11"/>
      <c r="C874" s="11"/>
      <c r="D874" s="11"/>
      <c r="E874" s="11"/>
      <c r="F874" s="12"/>
      <c r="G874" s="12"/>
      <c r="H874" s="11"/>
      <c r="I874" s="11"/>
      <c r="J874" s="11"/>
      <c r="K874" s="11"/>
      <c r="L874" s="12"/>
      <c r="M874" s="11"/>
      <c r="N874" s="12"/>
      <c r="O874" s="14"/>
      <c r="P874" s="11"/>
      <c r="Q874" s="11"/>
      <c r="R874" s="15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5">
      <c r="A875" s="10"/>
      <c r="B875" s="11"/>
      <c r="C875" s="11"/>
      <c r="D875" s="11"/>
      <c r="E875" s="11"/>
      <c r="F875" s="12"/>
      <c r="G875" s="12"/>
      <c r="H875" s="11"/>
      <c r="I875" s="11"/>
      <c r="J875" s="11"/>
      <c r="K875" s="11"/>
      <c r="L875" s="12"/>
      <c r="M875" s="11"/>
      <c r="N875" s="12"/>
      <c r="O875" s="14"/>
      <c r="P875" s="11"/>
      <c r="Q875" s="11"/>
      <c r="R875" s="15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5">
      <c r="A876" s="10"/>
      <c r="B876" s="11"/>
      <c r="C876" s="11"/>
      <c r="D876" s="11"/>
      <c r="E876" s="11"/>
      <c r="F876" s="12"/>
      <c r="G876" s="12"/>
      <c r="H876" s="11"/>
      <c r="I876" s="11"/>
      <c r="J876" s="11"/>
      <c r="K876" s="11"/>
      <c r="L876" s="12"/>
      <c r="M876" s="11"/>
      <c r="N876" s="12"/>
      <c r="O876" s="14"/>
      <c r="P876" s="11"/>
      <c r="Q876" s="11"/>
      <c r="R876" s="15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5">
      <c r="A877" s="10"/>
      <c r="B877" s="11"/>
      <c r="C877" s="11"/>
      <c r="D877" s="11"/>
      <c r="E877" s="11"/>
      <c r="F877" s="12"/>
      <c r="G877" s="12"/>
      <c r="H877" s="11"/>
      <c r="I877" s="11"/>
      <c r="J877" s="11"/>
      <c r="K877" s="11"/>
      <c r="L877" s="12"/>
      <c r="M877" s="11"/>
      <c r="N877" s="12"/>
      <c r="O877" s="14"/>
      <c r="P877" s="11"/>
      <c r="Q877" s="11"/>
      <c r="R877" s="15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5">
      <c r="A878" s="10"/>
      <c r="B878" s="11"/>
      <c r="C878" s="11"/>
      <c r="D878" s="11"/>
      <c r="E878" s="11"/>
      <c r="F878" s="12"/>
      <c r="G878" s="12"/>
      <c r="H878" s="11"/>
      <c r="I878" s="11"/>
      <c r="J878" s="11"/>
      <c r="K878" s="11"/>
      <c r="L878" s="12"/>
      <c r="M878" s="11"/>
      <c r="N878" s="12"/>
      <c r="O878" s="14"/>
      <c r="P878" s="11"/>
      <c r="Q878" s="11"/>
      <c r="R878" s="15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5">
      <c r="A879" s="10"/>
      <c r="B879" s="11"/>
      <c r="C879" s="11"/>
      <c r="D879" s="11"/>
      <c r="E879" s="11"/>
      <c r="F879" s="12"/>
      <c r="G879" s="12"/>
      <c r="H879" s="11"/>
      <c r="I879" s="11"/>
      <c r="J879" s="11"/>
      <c r="K879" s="11"/>
      <c r="L879" s="12"/>
      <c r="M879" s="11"/>
      <c r="N879" s="12"/>
      <c r="O879" s="14"/>
      <c r="P879" s="11"/>
      <c r="Q879" s="11"/>
      <c r="R879" s="15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5">
      <c r="A880" s="10"/>
      <c r="B880" s="11"/>
      <c r="C880" s="11"/>
      <c r="D880" s="11"/>
      <c r="E880" s="11"/>
      <c r="F880" s="12"/>
      <c r="G880" s="12"/>
      <c r="H880" s="11"/>
      <c r="I880" s="11"/>
      <c r="J880" s="11"/>
      <c r="K880" s="11"/>
      <c r="L880" s="12"/>
      <c r="M880" s="11"/>
      <c r="N880" s="12"/>
      <c r="O880" s="14"/>
      <c r="P880" s="11"/>
      <c r="Q880" s="11"/>
      <c r="R880" s="15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5">
      <c r="A881" s="10"/>
      <c r="B881" s="11"/>
      <c r="C881" s="11"/>
      <c r="D881" s="11"/>
      <c r="E881" s="11"/>
      <c r="F881" s="12"/>
      <c r="G881" s="12"/>
      <c r="H881" s="11"/>
      <c r="I881" s="11"/>
      <c r="J881" s="11"/>
      <c r="K881" s="11"/>
      <c r="L881" s="12"/>
      <c r="M881" s="11"/>
      <c r="N881" s="12"/>
      <c r="O881" s="14"/>
      <c r="P881" s="11"/>
      <c r="Q881" s="11"/>
      <c r="R881" s="15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5">
      <c r="A882" s="10"/>
      <c r="B882" s="11"/>
      <c r="C882" s="11"/>
      <c r="D882" s="11"/>
      <c r="E882" s="11"/>
      <c r="F882" s="12"/>
      <c r="G882" s="12"/>
      <c r="H882" s="11"/>
      <c r="I882" s="11"/>
      <c r="J882" s="11"/>
      <c r="K882" s="11"/>
      <c r="L882" s="12"/>
      <c r="M882" s="11"/>
      <c r="N882" s="12"/>
      <c r="O882" s="14"/>
      <c r="P882" s="11"/>
      <c r="Q882" s="11"/>
      <c r="R882" s="15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5">
      <c r="A883" s="10"/>
      <c r="B883" s="11"/>
      <c r="C883" s="11"/>
      <c r="D883" s="11"/>
      <c r="E883" s="11"/>
      <c r="F883" s="12"/>
      <c r="G883" s="12"/>
      <c r="H883" s="11"/>
      <c r="I883" s="11"/>
      <c r="J883" s="11"/>
      <c r="K883" s="11"/>
      <c r="L883" s="12"/>
      <c r="M883" s="11"/>
      <c r="N883" s="12"/>
      <c r="O883" s="14"/>
      <c r="P883" s="11"/>
      <c r="Q883" s="11"/>
      <c r="R883" s="15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5">
      <c r="A884" s="10"/>
      <c r="B884" s="11"/>
      <c r="C884" s="11"/>
      <c r="D884" s="11"/>
      <c r="E884" s="11"/>
      <c r="F884" s="12"/>
      <c r="G884" s="12"/>
      <c r="H884" s="11"/>
      <c r="I884" s="11"/>
      <c r="J884" s="11"/>
      <c r="K884" s="11"/>
      <c r="L884" s="12"/>
      <c r="M884" s="11"/>
      <c r="N884" s="12"/>
      <c r="O884" s="14"/>
      <c r="P884" s="11"/>
      <c r="Q884" s="11"/>
      <c r="R884" s="15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5">
      <c r="A885" s="10"/>
      <c r="B885" s="11"/>
      <c r="C885" s="11"/>
      <c r="D885" s="11"/>
      <c r="E885" s="11"/>
      <c r="F885" s="12"/>
      <c r="G885" s="12"/>
      <c r="H885" s="11"/>
      <c r="I885" s="11"/>
      <c r="J885" s="11"/>
      <c r="K885" s="11"/>
      <c r="L885" s="12"/>
      <c r="M885" s="11"/>
      <c r="N885" s="12"/>
      <c r="O885" s="14"/>
      <c r="P885" s="11"/>
      <c r="Q885" s="11"/>
      <c r="R885" s="15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5">
      <c r="A886" s="10"/>
      <c r="B886" s="11"/>
      <c r="C886" s="11"/>
      <c r="D886" s="11"/>
      <c r="E886" s="11"/>
      <c r="F886" s="12"/>
      <c r="G886" s="12"/>
      <c r="H886" s="11"/>
      <c r="I886" s="11"/>
      <c r="J886" s="11"/>
      <c r="K886" s="11"/>
      <c r="L886" s="12"/>
      <c r="M886" s="11"/>
      <c r="N886" s="12"/>
      <c r="O886" s="14"/>
      <c r="P886" s="11"/>
      <c r="Q886" s="11"/>
      <c r="R886" s="15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5">
      <c r="A887" s="10"/>
      <c r="B887" s="11"/>
      <c r="C887" s="11"/>
      <c r="D887" s="11"/>
      <c r="E887" s="11"/>
      <c r="F887" s="12"/>
      <c r="G887" s="12"/>
      <c r="H887" s="11"/>
      <c r="I887" s="11"/>
      <c r="J887" s="11"/>
      <c r="K887" s="11"/>
      <c r="L887" s="12"/>
      <c r="M887" s="11"/>
      <c r="N887" s="12"/>
      <c r="O887" s="14"/>
      <c r="P887" s="11"/>
      <c r="Q887" s="11"/>
      <c r="R887" s="15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5">
      <c r="A888" s="10"/>
      <c r="B888" s="11"/>
      <c r="C888" s="11"/>
      <c r="D888" s="11"/>
      <c r="E888" s="11"/>
      <c r="F888" s="12"/>
      <c r="G888" s="12"/>
      <c r="H888" s="11"/>
      <c r="I888" s="11"/>
      <c r="J888" s="11"/>
      <c r="K888" s="11"/>
      <c r="L888" s="12"/>
      <c r="M888" s="11"/>
      <c r="N888" s="12"/>
      <c r="O888" s="14"/>
      <c r="P888" s="11"/>
      <c r="Q888" s="11"/>
      <c r="R888" s="15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5">
      <c r="A889" s="10"/>
      <c r="B889" s="11"/>
      <c r="C889" s="11"/>
      <c r="D889" s="11"/>
      <c r="E889" s="11"/>
      <c r="F889" s="12"/>
      <c r="G889" s="12"/>
      <c r="H889" s="11"/>
      <c r="I889" s="11"/>
      <c r="J889" s="11"/>
      <c r="K889" s="11"/>
      <c r="L889" s="12"/>
      <c r="M889" s="11"/>
      <c r="N889" s="12"/>
      <c r="O889" s="14"/>
      <c r="P889" s="11"/>
      <c r="Q889" s="11"/>
      <c r="R889" s="15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5">
      <c r="A890" s="10"/>
      <c r="B890" s="11"/>
      <c r="C890" s="11"/>
      <c r="D890" s="11"/>
      <c r="E890" s="11"/>
      <c r="F890" s="12"/>
      <c r="G890" s="12"/>
      <c r="H890" s="11"/>
      <c r="I890" s="11"/>
      <c r="J890" s="11"/>
      <c r="K890" s="11"/>
      <c r="L890" s="12"/>
      <c r="M890" s="11"/>
      <c r="N890" s="12"/>
      <c r="O890" s="14"/>
      <c r="P890" s="11"/>
      <c r="Q890" s="11"/>
      <c r="R890" s="15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5">
      <c r="A891" s="10"/>
      <c r="B891" s="11"/>
      <c r="C891" s="11"/>
      <c r="D891" s="11"/>
      <c r="E891" s="11"/>
      <c r="F891" s="12"/>
      <c r="G891" s="12"/>
      <c r="H891" s="11"/>
      <c r="I891" s="11"/>
      <c r="J891" s="11"/>
      <c r="K891" s="11"/>
      <c r="L891" s="12"/>
      <c r="M891" s="11"/>
      <c r="N891" s="12"/>
      <c r="O891" s="14"/>
      <c r="P891" s="11"/>
      <c r="Q891" s="11"/>
      <c r="R891" s="15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5">
      <c r="A892" s="10"/>
      <c r="B892" s="11"/>
      <c r="C892" s="11"/>
      <c r="D892" s="11"/>
      <c r="E892" s="11"/>
      <c r="F892" s="12"/>
      <c r="G892" s="12"/>
      <c r="H892" s="11"/>
      <c r="I892" s="11"/>
      <c r="J892" s="11"/>
      <c r="K892" s="11"/>
      <c r="L892" s="12"/>
      <c r="M892" s="11"/>
      <c r="N892" s="12"/>
      <c r="O892" s="14"/>
      <c r="P892" s="11"/>
      <c r="Q892" s="11"/>
      <c r="R892" s="15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5">
      <c r="A893" s="10"/>
      <c r="B893" s="11"/>
      <c r="C893" s="11"/>
      <c r="D893" s="11"/>
      <c r="E893" s="11"/>
      <c r="F893" s="12"/>
      <c r="G893" s="12"/>
      <c r="H893" s="11"/>
      <c r="I893" s="11"/>
      <c r="J893" s="11"/>
      <c r="K893" s="11"/>
      <c r="L893" s="12"/>
      <c r="M893" s="11"/>
      <c r="N893" s="12"/>
      <c r="O893" s="14"/>
      <c r="P893" s="11"/>
      <c r="Q893" s="11"/>
      <c r="R893" s="15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5">
      <c r="A894" s="10"/>
      <c r="B894" s="11"/>
      <c r="C894" s="11"/>
      <c r="D894" s="11"/>
      <c r="E894" s="11"/>
      <c r="F894" s="12"/>
      <c r="G894" s="12"/>
      <c r="H894" s="11"/>
      <c r="I894" s="11"/>
      <c r="J894" s="11"/>
      <c r="K894" s="11"/>
      <c r="L894" s="12"/>
      <c r="M894" s="11"/>
      <c r="N894" s="12"/>
      <c r="O894" s="14"/>
      <c r="P894" s="11"/>
      <c r="Q894" s="11"/>
      <c r="R894" s="15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5">
      <c r="A895" s="10"/>
      <c r="B895" s="11"/>
      <c r="C895" s="11"/>
      <c r="D895" s="11"/>
      <c r="E895" s="11"/>
      <c r="F895" s="12"/>
      <c r="G895" s="12"/>
      <c r="H895" s="11"/>
      <c r="I895" s="11"/>
      <c r="J895" s="11"/>
      <c r="K895" s="11"/>
      <c r="L895" s="12"/>
      <c r="M895" s="11"/>
      <c r="N895" s="12"/>
      <c r="O895" s="14"/>
      <c r="P895" s="11"/>
      <c r="Q895" s="11"/>
      <c r="R895" s="15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5">
      <c r="A896" s="10"/>
      <c r="B896" s="11"/>
      <c r="C896" s="11"/>
      <c r="D896" s="11"/>
      <c r="E896" s="11"/>
      <c r="F896" s="12"/>
      <c r="G896" s="12"/>
      <c r="H896" s="11"/>
      <c r="I896" s="11"/>
      <c r="J896" s="11"/>
      <c r="K896" s="11"/>
      <c r="L896" s="12"/>
      <c r="M896" s="11"/>
      <c r="N896" s="12"/>
      <c r="O896" s="14"/>
      <c r="P896" s="11"/>
      <c r="Q896" s="11"/>
      <c r="R896" s="15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5">
      <c r="A897" s="10"/>
      <c r="B897" s="11"/>
      <c r="C897" s="11"/>
      <c r="D897" s="11"/>
      <c r="E897" s="11"/>
      <c r="F897" s="12"/>
      <c r="G897" s="12"/>
      <c r="H897" s="11"/>
      <c r="I897" s="11"/>
      <c r="J897" s="11"/>
      <c r="K897" s="11"/>
      <c r="L897" s="12"/>
      <c r="M897" s="11"/>
      <c r="N897" s="12"/>
      <c r="O897" s="14"/>
      <c r="P897" s="11"/>
      <c r="Q897" s="11"/>
      <c r="R897" s="15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5">
      <c r="A898" s="10"/>
      <c r="B898" s="11"/>
      <c r="C898" s="11"/>
      <c r="D898" s="11"/>
      <c r="E898" s="11"/>
      <c r="F898" s="12"/>
      <c r="G898" s="12"/>
      <c r="H898" s="11"/>
      <c r="I898" s="11"/>
      <c r="J898" s="11"/>
      <c r="K898" s="11"/>
      <c r="L898" s="12"/>
      <c r="M898" s="11"/>
      <c r="N898" s="12"/>
      <c r="O898" s="14"/>
      <c r="P898" s="11"/>
      <c r="Q898" s="11"/>
      <c r="R898" s="15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5">
      <c r="A899" s="10"/>
      <c r="B899" s="11"/>
      <c r="C899" s="11"/>
      <c r="D899" s="11"/>
      <c r="E899" s="11"/>
      <c r="F899" s="12"/>
      <c r="G899" s="12"/>
      <c r="H899" s="11"/>
      <c r="I899" s="11"/>
      <c r="J899" s="11"/>
      <c r="K899" s="11"/>
      <c r="L899" s="12"/>
      <c r="M899" s="11"/>
      <c r="N899" s="12"/>
      <c r="O899" s="14"/>
      <c r="P899" s="11"/>
      <c r="Q899" s="11"/>
      <c r="R899" s="15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5">
      <c r="A900" s="10"/>
      <c r="B900" s="11"/>
      <c r="C900" s="11"/>
      <c r="D900" s="11"/>
      <c r="E900" s="11"/>
      <c r="F900" s="12"/>
      <c r="G900" s="12"/>
      <c r="H900" s="11"/>
      <c r="I900" s="11"/>
      <c r="J900" s="11"/>
      <c r="K900" s="11"/>
      <c r="L900" s="12"/>
      <c r="M900" s="11"/>
      <c r="N900" s="12"/>
      <c r="O900" s="14"/>
      <c r="P900" s="11"/>
      <c r="Q900" s="11"/>
      <c r="R900" s="15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5">
      <c r="A901" s="10"/>
      <c r="B901" s="11"/>
      <c r="C901" s="11"/>
      <c r="D901" s="11"/>
      <c r="E901" s="11"/>
      <c r="F901" s="12"/>
      <c r="G901" s="12"/>
      <c r="H901" s="11"/>
      <c r="I901" s="11"/>
      <c r="J901" s="11"/>
      <c r="K901" s="11"/>
      <c r="L901" s="12"/>
      <c r="M901" s="11"/>
      <c r="N901" s="12"/>
      <c r="O901" s="14"/>
      <c r="P901" s="11"/>
      <c r="Q901" s="11"/>
      <c r="R901" s="15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5">
      <c r="A902" s="10"/>
      <c r="B902" s="11"/>
      <c r="C902" s="11"/>
      <c r="D902" s="11"/>
      <c r="E902" s="11"/>
      <c r="F902" s="12"/>
      <c r="G902" s="12"/>
      <c r="H902" s="11"/>
      <c r="I902" s="11"/>
      <c r="J902" s="11"/>
      <c r="K902" s="11"/>
      <c r="L902" s="12"/>
      <c r="M902" s="11"/>
      <c r="N902" s="12"/>
      <c r="O902" s="14"/>
      <c r="P902" s="11"/>
      <c r="Q902" s="11"/>
      <c r="R902" s="15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5">
      <c r="A903" s="10"/>
      <c r="B903" s="11"/>
      <c r="C903" s="11"/>
      <c r="D903" s="11"/>
      <c r="E903" s="11"/>
      <c r="F903" s="12"/>
      <c r="G903" s="12"/>
      <c r="H903" s="11"/>
      <c r="I903" s="11"/>
      <c r="J903" s="11"/>
      <c r="K903" s="11"/>
      <c r="L903" s="12"/>
      <c r="M903" s="11"/>
      <c r="N903" s="12"/>
      <c r="O903" s="14"/>
      <c r="P903" s="11"/>
      <c r="Q903" s="11"/>
      <c r="R903" s="15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5">
      <c r="A904" s="10"/>
      <c r="B904" s="11"/>
      <c r="C904" s="11"/>
      <c r="D904" s="11"/>
      <c r="E904" s="11"/>
      <c r="F904" s="12"/>
      <c r="G904" s="12"/>
      <c r="H904" s="11"/>
      <c r="I904" s="11"/>
      <c r="J904" s="11"/>
      <c r="K904" s="11"/>
      <c r="L904" s="12"/>
      <c r="M904" s="11"/>
      <c r="N904" s="12"/>
      <c r="O904" s="14"/>
      <c r="P904" s="11"/>
      <c r="Q904" s="11"/>
      <c r="R904" s="15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5">
      <c r="A905" s="10"/>
      <c r="B905" s="11"/>
      <c r="C905" s="11"/>
      <c r="D905" s="11"/>
      <c r="E905" s="11"/>
      <c r="F905" s="12"/>
      <c r="G905" s="12"/>
      <c r="H905" s="11"/>
      <c r="I905" s="11"/>
      <c r="J905" s="11"/>
      <c r="K905" s="11"/>
      <c r="L905" s="12"/>
      <c r="M905" s="11"/>
      <c r="N905" s="12"/>
      <c r="O905" s="14"/>
      <c r="P905" s="11"/>
      <c r="Q905" s="11"/>
      <c r="R905" s="15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5">
      <c r="A906" s="10"/>
      <c r="B906" s="11"/>
      <c r="C906" s="11"/>
      <c r="D906" s="11"/>
      <c r="E906" s="11"/>
      <c r="F906" s="12"/>
      <c r="G906" s="12"/>
      <c r="H906" s="11"/>
      <c r="I906" s="11"/>
      <c r="J906" s="11"/>
      <c r="K906" s="11"/>
      <c r="L906" s="12"/>
      <c r="M906" s="11"/>
      <c r="N906" s="12"/>
      <c r="O906" s="14"/>
      <c r="P906" s="11"/>
      <c r="Q906" s="11"/>
      <c r="R906" s="15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5">
      <c r="A907" s="10"/>
      <c r="B907" s="11"/>
      <c r="C907" s="11"/>
      <c r="D907" s="11"/>
      <c r="E907" s="11"/>
      <c r="F907" s="12"/>
      <c r="G907" s="12"/>
      <c r="H907" s="11"/>
      <c r="I907" s="11"/>
      <c r="J907" s="11"/>
      <c r="K907" s="11"/>
      <c r="L907" s="12"/>
      <c r="M907" s="11"/>
      <c r="N907" s="12"/>
      <c r="O907" s="14"/>
      <c r="P907" s="11"/>
      <c r="Q907" s="11"/>
      <c r="R907" s="15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5">
      <c r="A908" s="10"/>
      <c r="B908" s="11"/>
      <c r="C908" s="11"/>
      <c r="D908" s="11"/>
      <c r="E908" s="11"/>
      <c r="F908" s="12"/>
      <c r="G908" s="12"/>
      <c r="H908" s="11"/>
      <c r="I908" s="11"/>
      <c r="J908" s="11"/>
      <c r="K908" s="11"/>
      <c r="L908" s="12"/>
      <c r="M908" s="11"/>
      <c r="N908" s="12"/>
      <c r="O908" s="14"/>
      <c r="P908" s="11"/>
      <c r="Q908" s="11"/>
      <c r="R908" s="15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5">
      <c r="A909" s="10"/>
      <c r="B909" s="11"/>
      <c r="C909" s="11"/>
      <c r="D909" s="11"/>
      <c r="E909" s="11"/>
      <c r="F909" s="12"/>
      <c r="G909" s="12"/>
      <c r="H909" s="11"/>
      <c r="I909" s="11"/>
      <c r="J909" s="11"/>
      <c r="K909" s="11"/>
      <c r="L909" s="12"/>
      <c r="M909" s="11"/>
      <c r="N909" s="12"/>
      <c r="O909" s="14"/>
      <c r="P909" s="11"/>
      <c r="Q909" s="11"/>
      <c r="R909" s="15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5">
      <c r="A910" s="10"/>
      <c r="B910" s="11"/>
      <c r="C910" s="11"/>
      <c r="D910" s="11"/>
      <c r="E910" s="11"/>
      <c r="F910" s="12"/>
      <c r="G910" s="12"/>
      <c r="H910" s="11"/>
      <c r="I910" s="11"/>
      <c r="J910" s="11"/>
      <c r="K910" s="11"/>
      <c r="L910" s="12"/>
      <c r="M910" s="11"/>
      <c r="N910" s="12"/>
      <c r="O910" s="14"/>
      <c r="P910" s="11"/>
      <c r="Q910" s="11"/>
      <c r="R910" s="15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5">
      <c r="A911" s="10"/>
      <c r="B911" s="11"/>
      <c r="C911" s="11"/>
      <c r="D911" s="11"/>
      <c r="E911" s="11"/>
      <c r="F911" s="12"/>
      <c r="G911" s="12"/>
      <c r="H911" s="11"/>
      <c r="I911" s="11"/>
      <c r="J911" s="11"/>
      <c r="K911" s="11"/>
      <c r="L911" s="12"/>
      <c r="M911" s="11"/>
      <c r="N911" s="12"/>
      <c r="O911" s="14"/>
      <c r="P911" s="11"/>
      <c r="Q911" s="11"/>
      <c r="R911" s="15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5">
      <c r="A912" s="10"/>
      <c r="B912" s="11"/>
      <c r="C912" s="11"/>
      <c r="D912" s="11"/>
      <c r="E912" s="11"/>
      <c r="F912" s="12"/>
      <c r="G912" s="12"/>
      <c r="H912" s="11"/>
      <c r="I912" s="11"/>
      <c r="J912" s="11"/>
      <c r="K912" s="11"/>
      <c r="L912" s="12"/>
      <c r="M912" s="11"/>
      <c r="N912" s="12"/>
      <c r="O912" s="14"/>
      <c r="P912" s="11"/>
      <c r="Q912" s="11"/>
      <c r="R912" s="15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5">
      <c r="A913" s="10"/>
      <c r="B913" s="11"/>
      <c r="C913" s="11"/>
      <c r="D913" s="11"/>
      <c r="E913" s="11"/>
      <c r="F913" s="12"/>
      <c r="G913" s="12"/>
      <c r="H913" s="11"/>
      <c r="I913" s="11"/>
      <c r="J913" s="11"/>
      <c r="K913" s="11"/>
      <c r="L913" s="12"/>
      <c r="M913" s="11"/>
      <c r="N913" s="12"/>
      <c r="O913" s="14"/>
      <c r="P913" s="11"/>
      <c r="Q913" s="11"/>
      <c r="R913" s="15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5">
      <c r="A914" s="10"/>
      <c r="B914" s="11"/>
      <c r="C914" s="11"/>
      <c r="D914" s="11"/>
      <c r="E914" s="11"/>
      <c r="F914" s="12"/>
      <c r="G914" s="12"/>
      <c r="H914" s="11"/>
      <c r="I914" s="11"/>
      <c r="J914" s="11"/>
      <c r="K914" s="11"/>
      <c r="L914" s="12"/>
      <c r="M914" s="11"/>
      <c r="N914" s="12"/>
      <c r="O914" s="14"/>
      <c r="P914" s="11"/>
      <c r="Q914" s="11"/>
      <c r="R914" s="15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5">
      <c r="A915" s="10"/>
      <c r="B915" s="11"/>
      <c r="C915" s="11"/>
      <c r="D915" s="11"/>
      <c r="E915" s="11"/>
      <c r="F915" s="12"/>
      <c r="G915" s="12"/>
      <c r="H915" s="11"/>
      <c r="I915" s="11"/>
      <c r="J915" s="11"/>
      <c r="K915" s="11"/>
      <c r="L915" s="12"/>
      <c r="M915" s="11"/>
      <c r="N915" s="12"/>
      <c r="O915" s="14"/>
      <c r="P915" s="11"/>
      <c r="Q915" s="11"/>
      <c r="R915" s="15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5">
      <c r="A916" s="10"/>
      <c r="B916" s="11"/>
      <c r="C916" s="11"/>
      <c r="D916" s="11"/>
      <c r="E916" s="11"/>
      <c r="F916" s="12"/>
      <c r="G916" s="12"/>
      <c r="H916" s="11"/>
      <c r="I916" s="11"/>
      <c r="J916" s="11"/>
      <c r="K916" s="11"/>
      <c r="L916" s="12"/>
      <c r="M916" s="11"/>
      <c r="N916" s="12"/>
      <c r="O916" s="14"/>
      <c r="P916" s="11"/>
      <c r="Q916" s="11"/>
      <c r="R916" s="15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5">
      <c r="A917" s="10"/>
      <c r="B917" s="11"/>
      <c r="C917" s="11"/>
      <c r="D917" s="11"/>
      <c r="E917" s="11"/>
      <c r="F917" s="12"/>
      <c r="G917" s="12"/>
      <c r="H917" s="11"/>
      <c r="I917" s="11"/>
      <c r="J917" s="11"/>
      <c r="K917" s="11"/>
      <c r="L917" s="12"/>
      <c r="M917" s="11"/>
      <c r="N917" s="12"/>
      <c r="O917" s="14"/>
      <c r="P917" s="11"/>
      <c r="Q917" s="11"/>
      <c r="R917" s="15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5">
      <c r="A918" s="10"/>
      <c r="B918" s="11"/>
      <c r="C918" s="11"/>
      <c r="D918" s="11"/>
      <c r="E918" s="11"/>
      <c r="F918" s="12"/>
      <c r="G918" s="12"/>
      <c r="H918" s="11"/>
      <c r="I918" s="11"/>
      <c r="J918" s="11"/>
      <c r="K918" s="11"/>
      <c r="L918" s="12"/>
      <c r="M918" s="11"/>
      <c r="N918" s="12"/>
      <c r="O918" s="14"/>
      <c r="P918" s="11"/>
      <c r="Q918" s="11"/>
      <c r="R918" s="15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5">
      <c r="A919" s="10"/>
      <c r="B919" s="11"/>
      <c r="C919" s="11"/>
      <c r="D919" s="11"/>
      <c r="E919" s="11"/>
      <c r="F919" s="12"/>
      <c r="G919" s="12"/>
      <c r="H919" s="11"/>
      <c r="I919" s="11"/>
      <c r="J919" s="11"/>
      <c r="K919" s="11"/>
      <c r="L919" s="12"/>
      <c r="M919" s="11"/>
      <c r="N919" s="12"/>
      <c r="O919" s="14"/>
      <c r="P919" s="11"/>
      <c r="Q919" s="11"/>
      <c r="R919" s="15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5">
      <c r="A920" s="10"/>
      <c r="B920" s="11"/>
      <c r="C920" s="11"/>
      <c r="D920" s="11"/>
      <c r="E920" s="11"/>
      <c r="F920" s="12"/>
      <c r="G920" s="12"/>
      <c r="H920" s="11"/>
      <c r="I920" s="11"/>
      <c r="J920" s="11"/>
      <c r="K920" s="11"/>
      <c r="L920" s="12"/>
      <c r="M920" s="11"/>
      <c r="N920" s="12"/>
      <c r="O920" s="14"/>
      <c r="P920" s="11"/>
      <c r="Q920" s="11"/>
      <c r="R920" s="15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5">
      <c r="A921" s="10"/>
      <c r="B921" s="11"/>
      <c r="C921" s="11"/>
      <c r="D921" s="11"/>
      <c r="E921" s="11"/>
      <c r="F921" s="12"/>
      <c r="G921" s="12"/>
      <c r="H921" s="11"/>
      <c r="I921" s="11"/>
      <c r="J921" s="11"/>
      <c r="K921" s="11"/>
      <c r="L921" s="12"/>
      <c r="M921" s="11"/>
      <c r="N921" s="12"/>
      <c r="O921" s="14"/>
      <c r="P921" s="11"/>
      <c r="Q921" s="11"/>
      <c r="R921" s="15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5">
      <c r="A922" s="10"/>
      <c r="B922" s="11"/>
      <c r="C922" s="11"/>
      <c r="D922" s="11"/>
      <c r="E922" s="11"/>
      <c r="F922" s="12"/>
      <c r="G922" s="12"/>
      <c r="H922" s="11"/>
      <c r="I922" s="11"/>
      <c r="J922" s="11"/>
      <c r="K922" s="11"/>
      <c r="L922" s="12"/>
      <c r="M922" s="11"/>
      <c r="N922" s="12"/>
      <c r="O922" s="14"/>
      <c r="P922" s="11"/>
      <c r="Q922" s="11"/>
      <c r="R922" s="15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5">
      <c r="A923" s="10"/>
      <c r="B923" s="11"/>
      <c r="C923" s="11"/>
      <c r="D923" s="11"/>
      <c r="E923" s="11"/>
      <c r="F923" s="12"/>
      <c r="G923" s="12"/>
      <c r="H923" s="11"/>
      <c r="I923" s="11"/>
      <c r="J923" s="11"/>
      <c r="K923" s="11"/>
      <c r="L923" s="12"/>
      <c r="M923" s="11"/>
      <c r="N923" s="12"/>
      <c r="O923" s="14"/>
      <c r="P923" s="11"/>
      <c r="Q923" s="11"/>
      <c r="R923" s="15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5">
      <c r="A924" s="10"/>
      <c r="B924" s="11"/>
      <c r="C924" s="11"/>
      <c r="D924" s="11"/>
      <c r="E924" s="11"/>
      <c r="F924" s="12"/>
      <c r="G924" s="12"/>
      <c r="H924" s="11"/>
      <c r="I924" s="11"/>
      <c r="J924" s="11"/>
      <c r="K924" s="11"/>
      <c r="L924" s="12"/>
      <c r="M924" s="11"/>
      <c r="N924" s="12"/>
      <c r="O924" s="14"/>
      <c r="P924" s="11"/>
      <c r="Q924" s="11"/>
      <c r="R924" s="15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5">
      <c r="A925" s="10"/>
      <c r="B925" s="11"/>
      <c r="C925" s="11"/>
      <c r="D925" s="11"/>
      <c r="E925" s="11"/>
      <c r="F925" s="12"/>
      <c r="G925" s="12"/>
      <c r="H925" s="11"/>
      <c r="I925" s="11"/>
      <c r="J925" s="11"/>
      <c r="K925" s="11"/>
      <c r="L925" s="12"/>
      <c r="M925" s="11"/>
      <c r="N925" s="12"/>
      <c r="O925" s="14"/>
      <c r="P925" s="11"/>
      <c r="Q925" s="11"/>
      <c r="R925" s="15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5">
      <c r="A926" s="10"/>
      <c r="B926" s="11"/>
      <c r="C926" s="11"/>
      <c r="D926" s="11"/>
      <c r="E926" s="11"/>
      <c r="F926" s="12"/>
      <c r="G926" s="12"/>
      <c r="H926" s="11"/>
      <c r="I926" s="11"/>
      <c r="J926" s="11"/>
      <c r="K926" s="11"/>
      <c r="L926" s="12"/>
      <c r="M926" s="11"/>
      <c r="N926" s="12"/>
      <c r="O926" s="14"/>
      <c r="P926" s="11"/>
      <c r="Q926" s="11"/>
      <c r="R926" s="15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5">
      <c r="A927" s="10"/>
      <c r="B927" s="11"/>
      <c r="C927" s="11"/>
      <c r="D927" s="11"/>
      <c r="E927" s="11"/>
      <c r="F927" s="12"/>
      <c r="G927" s="12"/>
      <c r="H927" s="11"/>
      <c r="I927" s="11"/>
      <c r="J927" s="11"/>
      <c r="K927" s="11"/>
      <c r="L927" s="12"/>
      <c r="M927" s="11"/>
      <c r="N927" s="12"/>
      <c r="O927" s="14"/>
      <c r="P927" s="11"/>
      <c r="Q927" s="11"/>
      <c r="R927" s="15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5">
      <c r="A928" s="10"/>
      <c r="B928" s="11"/>
      <c r="C928" s="11"/>
      <c r="D928" s="11"/>
      <c r="E928" s="11"/>
      <c r="F928" s="12"/>
      <c r="G928" s="12"/>
      <c r="H928" s="11"/>
      <c r="I928" s="11"/>
      <c r="J928" s="11"/>
      <c r="K928" s="11"/>
      <c r="L928" s="12"/>
      <c r="M928" s="11"/>
      <c r="N928" s="12"/>
      <c r="O928" s="14"/>
      <c r="P928" s="11"/>
      <c r="Q928" s="11"/>
      <c r="R928" s="15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5">
      <c r="A929" s="10"/>
      <c r="B929" s="11"/>
      <c r="C929" s="11"/>
      <c r="D929" s="11"/>
      <c r="E929" s="11"/>
      <c r="F929" s="12"/>
      <c r="G929" s="12"/>
      <c r="H929" s="11"/>
      <c r="I929" s="11"/>
      <c r="J929" s="11"/>
      <c r="K929" s="11"/>
      <c r="L929" s="12"/>
      <c r="M929" s="11"/>
      <c r="N929" s="12"/>
      <c r="O929" s="14"/>
      <c r="P929" s="11"/>
      <c r="Q929" s="11"/>
      <c r="R929" s="15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5">
      <c r="A930" s="10"/>
      <c r="B930" s="11"/>
      <c r="C930" s="11"/>
      <c r="D930" s="11"/>
      <c r="E930" s="11"/>
      <c r="F930" s="12"/>
      <c r="G930" s="12"/>
      <c r="H930" s="11"/>
      <c r="I930" s="11"/>
      <c r="J930" s="11"/>
      <c r="K930" s="11"/>
      <c r="L930" s="12"/>
      <c r="M930" s="11"/>
      <c r="N930" s="12"/>
      <c r="O930" s="14"/>
      <c r="P930" s="11"/>
      <c r="Q930" s="11"/>
      <c r="R930" s="15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5">
      <c r="A931" s="10"/>
      <c r="B931" s="11"/>
      <c r="C931" s="11"/>
      <c r="D931" s="11"/>
      <c r="E931" s="11"/>
      <c r="F931" s="12"/>
      <c r="G931" s="12"/>
      <c r="H931" s="11"/>
      <c r="I931" s="11"/>
      <c r="J931" s="11"/>
      <c r="K931" s="11"/>
      <c r="L931" s="12"/>
      <c r="M931" s="11"/>
      <c r="N931" s="12"/>
      <c r="O931" s="14"/>
      <c r="P931" s="11"/>
      <c r="Q931" s="11"/>
      <c r="R931" s="15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5">
      <c r="A932" s="10"/>
      <c r="B932" s="11"/>
      <c r="C932" s="11"/>
      <c r="D932" s="11"/>
      <c r="E932" s="11"/>
      <c r="F932" s="12"/>
      <c r="G932" s="12"/>
      <c r="H932" s="11"/>
      <c r="I932" s="11"/>
      <c r="J932" s="11"/>
      <c r="K932" s="11"/>
      <c r="L932" s="12"/>
      <c r="M932" s="11"/>
      <c r="N932" s="12"/>
      <c r="O932" s="14"/>
      <c r="P932" s="11"/>
      <c r="Q932" s="11"/>
      <c r="R932" s="15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5">
      <c r="A933" s="10"/>
      <c r="B933" s="11"/>
      <c r="C933" s="11"/>
      <c r="D933" s="11"/>
      <c r="E933" s="11"/>
      <c r="F933" s="12"/>
      <c r="G933" s="12"/>
      <c r="H933" s="11"/>
      <c r="I933" s="11"/>
      <c r="J933" s="11"/>
      <c r="K933" s="11"/>
      <c r="L933" s="12"/>
      <c r="M933" s="11"/>
      <c r="N933" s="12"/>
      <c r="O933" s="14"/>
      <c r="P933" s="11"/>
      <c r="Q933" s="11"/>
      <c r="R933" s="15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5">
      <c r="A934" s="10"/>
      <c r="B934" s="11"/>
      <c r="C934" s="11"/>
      <c r="D934" s="11"/>
      <c r="E934" s="11"/>
      <c r="F934" s="12"/>
      <c r="G934" s="12"/>
      <c r="H934" s="11"/>
      <c r="I934" s="11"/>
      <c r="J934" s="11"/>
      <c r="K934" s="11"/>
      <c r="L934" s="12"/>
      <c r="M934" s="11"/>
      <c r="N934" s="12"/>
      <c r="O934" s="14"/>
      <c r="P934" s="11"/>
      <c r="Q934" s="11"/>
      <c r="R934" s="15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5">
      <c r="A935" s="10"/>
      <c r="B935" s="11"/>
      <c r="C935" s="11"/>
      <c r="D935" s="11"/>
      <c r="E935" s="11"/>
      <c r="F935" s="12"/>
      <c r="G935" s="12"/>
      <c r="H935" s="11"/>
      <c r="I935" s="11"/>
      <c r="J935" s="11"/>
      <c r="K935" s="11"/>
      <c r="L935" s="12"/>
      <c r="M935" s="11"/>
      <c r="N935" s="12"/>
      <c r="O935" s="14"/>
      <c r="P935" s="11"/>
      <c r="Q935" s="11"/>
      <c r="R935" s="15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5">
      <c r="A936" s="10"/>
      <c r="B936" s="11"/>
      <c r="C936" s="11"/>
      <c r="D936" s="11"/>
      <c r="E936" s="11"/>
      <c r="F936" s="12"/>
      <c r="G936" s="12"/>
      <c r="H936" s="11"/>
      <c r="I936" s="11"/>
      <c r="J936" s="11"/>
      <c r="K936" s="11"/>
      <c r="L936" s="12"/>
      <c r="M936" s="11"/>
      <c r="N936" s="12"/>
      <c r="O936" s="14"/>
      <c r="P936" s="11"/>
      <c r="Q936" s="11"/>
      <c r="R936" s="15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5">
      <c r="A937" s="10"/>
      <c r="B937" s="11"/>
      <c r="C937" s="11"/>
      <c r="D937" s="11"/>
      <c r="E937" s="11"/>
      <c r="F937" s="12"/>
      <c r="G937" s="12"/>
      <c r="H937" s="11"/>
      <c r="I937" s="11"/>
      <c r="J937" s="11"/>
      <c r="K937" s="11"/>
      <c r="L937" s="12"/>
      <c r="M937" s="11"/>
      <c r="N937" s="12"/>
      <c r="O937" s="14"/>
      <c r="P937" s="11"/>
      <c r="Q937" s="11"/>
      <c r="R937" s="15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5">
      <c r="A938" s="10"/>
      <c r="B938" s="11"/>
      <c r="C938" s="11"/>
      <c r="D938" s="11"/>
      <c r="E938" s="11"/>
      <c r="F938" s="12"/>
      <c r="G938" s="12"/>
      <c r="H938" s="11"/>
      <c r="I938" s="11"/>
      <c r="J938" s="11"/>
      <c r="K938" s="11"/>
      <c r="L938" s="12"/>
      <c r="M938" s="11"/>
      <c r="N938" s="12"/>
      <c r="O938" s="14"/>
      <c r="P938" s="11"/>
      <c r="Q938" s="11"/>
      <c r="R938" s="15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5">
      <c r="A939" s="10"/>
      <c r="B939" s="11"/>
      <c r="C939" s="11"/>
      <c r="D939" s="11"/>
      <c r="E939" s="11"/>
      <c r="F939" s="12"/>
      <c r="G939" s="12"/>
      <c r="H939" s="11"/>
      <c r="I939" s="11"/>
      <c r="J939" s="11"/>
      <c r="K939" s="11"/>
      <c r="L939" s="12"/>
      <c r="M939" s="11"/>
      <c r="N939" s="12"/>
      <c r="O939" s="14"/>
      <c r="P939" s="11"/>
      <c r="Q939" s="11"/>
      <c r="R939" s="15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5">
      <c r="A940" s="10"/>
      <c r="B940" s="11"/>
      <c r="C940" s="11"/>
      <c r="D940" s="11"/>
      <c r="E940" s="11"/>
      <c r="F940" s="12"/>
      <c r="G940" s="12"/>
      <c r="H940" s="11"/>
      <c r="I940" s="11"/>
      <c r="J940" s="11"/>
      <c r="K940" s="11"/>
      <c r="L940" s="12"/>
      <c r="M940" s="11"/>
      <c r="N940" s="12"/>
      <c r="O940" s="14"/>
      <c r="P940" s="11"/>
      <c r="Q940" s="11"/>
      <c r="R940" s="15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5">
      <c r="A941" s="10"/>
      <c r="B941" s="11"/>
      <c r="C941" s="11"/>
      <c r="D941" s="11"/>
      <c r="E941" s="11"/>
      <c r="F941" s="12"/>
      <c r="G941" s="12"/>
      <c r="H941" s="11"/>
      <c r="I941" s="11"/>
      <c r="J941" s="11"/>
      <c r="K941" s="11"/>
      <c r="L941" s="12"/>
      <c r="M941" s="11"/>
      <c r="N941" s="12"/>
      <c r="O941" s="14"/>
      <c r="P941" s="11"/>
      <c r="Q941" s="11"/>
      <c r="R941" s="15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5">
      <c r="A942" s="10"/>
      <c r="B942" s="11"/>
      <c r="C942" s="11"/>
      <c r="D942" s="11"/>
      <c r="E942" s="11"/>
      <c r="F942" s="12"/>
      <c r="G942" s="12"/>
      <c r="H942" s="11"/>
      <c r="I942" s="11"/>
      <c r="J942" s="11"/>
      <c r="K942" s="11"/>
      <c r="L942" s="12"/>
      <c r="M942" s="11"/>
      <c r="N942" s="12"/>
      <c r="O942" s="14"/>
      <c r="P942" s="11"/>
      <c r="Q942" s="11"/>
      <c r="R942" s="15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5">
      <c r="A943" s="10"/>
      <c r="B943" s="11"/>
      <c r="C943" s="11"/>
      <c r="D943" s="11"/>
      <c r="E943" s="11"/>
      <c r="F943" s="12"/>
      <c r="G943" s="12"/>
      <c r="H943" s="11"/>
      <c r="I943" s="11"/>
      <c r="J943" s="11"/>
      <c r="K943" s="11"/>
      <c r="L943" s="12"/>
      <c r="M943" s="11"/>
      <c r="N943" s="12"/>
      <c r="O943" s="14"/>
      <c r="P943" s="11"/>
      <c r="Q943" s="11"/>
      <c r="R943" s="15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5">
      <c r="A944" s="10"/>
      <c r="B944" s="11"/>
      <c r="C944" s="11"/>
      <c r="D944" s="11"/>
      <c r="E944" s="11"/>
      <c r="F944" s="12"/>
      <c r="G944" s="12"/>
      <c r="H944" s="11"/>
      <c r="I944" s="11"/>
      <c r="J944" s="11"/>
      <c r="K944" s="11"/>
      <c r="L944" s="12"/>
      <c r="M944" s="11"/>
      <c r="N944" s="12"/>
      <c r="O944" s="14"/>
      <c r="P944" s="11"/>
      <c r="Q944" s="11"/>
      <c r="R944" s="15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5">
      <c r="A945" s="10"/>
      <c r="B945" s="11"/>
      <c r="C945" s="11"/>
      <c r="D945" s="11"/>
      <c r="E945" s="11"/>
      <c r="F945" s="12"/>
      <c r="G945" s="12"/>
      <c r="H945" s="11"/>
      <c r="I945" s="11"/>
      <c r="J945" s="11"/>
      <c r="K945" s="11"/>
      <c r="L945" s="12"/>
      <c r="M945" s="11"/>
      <c r="N945" s="12"/>
      <c r="O945" s="14"/>
      <c r="P945" s="11"/>
      <c r="Q945" s="11"/>
      <c r="R945" s="15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5">
      <c r="A946" s="10"/>
      <c r="B946" s="11"/>
      <c r="C946" s="11"/>
      <c r="D946" s="11"/>
      <c r="E946" s="11"/>
      <c r="F946" s="12"/>
      <c r="G946" s="12"/>
      <c r="H946" s="11"/>
      <c r="I946" s="11"/>
      <c r="J946" s="11"/>
      <c r="K946" s="11"/>
      <c r="L946" s="12"/>
      <c r="M946" s="11"/>
      <c r="N946" s="12"/>
      <c r="O946" s="14"/>
      <c r="P946" s="11"/>
      <c r="Q946" s="11"/>
      <c r="R946" s="15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5">
      <c r="A947" s="10"/>
      <c r="B947" s="11"/>
      <c r="C947" s="11"/>
      <c r="D947" s="11"/>
      <c r="E947" s="11"/>
      <c r="F947" s="12"/>
      <c r="G947" s="12"/>
      <c r="H947" s="11"/>
      <c r="I947" s="11"/>
      <c r="J947" s="11"/>
      <c r="K947" s="11"/>
      <c r="L947" s="12"/>
      <c r="M947" s="11"/>
      <c r="N947" s="12"/>
      <c r="O947" s="14"/>
      <c r="P947" s="11"/>
      <c r="Q947" s="11"/>
      <c r="R947" s="15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5">
      <c r="A948" s="10"/>
      <c r="B948" s="11"/>
      <c r="C948" s="11"/>
      <c r="D948" s="11"/>
      <c r="E948" s="11"/>
      <c r="F948" s="12"/>
      <c r="G948" s="12"/>
      <c r="H948" s="11"/>
      <c r="I948" s="11"/>
      <c r="J948" s="11"/>
      <c r="K948" s="11"/>
      <c r="L948" s="12"/>
      <c r="M948" s="11"/>
      <c r="N948" s="12"/>
      <c r="O948" s="14"/>
      <c r="P948" s="11"/>
      <c r="Q948" s="11"/>
      <c r="R948" s="15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5">
      <c r="A949" s="10"/>
      <c r="B949" s="11"/>
      <c r="C949" s="11"/>
      <c r="D949" s="11"/>
      <c r="E949" s="11"/>
      <c r="F949" s="12"/>
      <c r="G949" s="12"/>
      <c r="H949" s="11"/>
      <c r="I949" s="11"/>
      <c r="J949" s="11"/>
      <c r="K949" s="11"/>
      <c r="L949" s="12"/>
      <c r="M949" s="11"/>
      <c r="N949" s="12"/>
      <c r="O949" s="14"/>
      <c r="P949" s="11"/>
      <c r="Q949" s="11"/>
      <c r="R949" s="15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5">
      <c r="A950" s="10"/>
      <c r="B950" s="11"/>
      <c r="C950" s="11"/>
      <c r="D950" s="11"/>
      <c r="E950" s="11"/>
      <c r="F950" s="12"/>
      <c r="G950" s="12"/>
      <c r="H950" s="11"/>
      <c r="I950" s="11"/>
      <c r="J950" s="11"/>
      <c r="K950" s="11"/>
      <c r="L950" s="12"/>
      <c r="M950" s="11"/>
      <c r="N950" s="12"/>
      <c r="O950" s="14"/>
      <c r="P950" s="11"/>
      <c r="Q950" s="11"/>
      <c r="R950" s="15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5">
      <c r="A951" s="10"/>
      <c r="B951" s="11"/>
      <c r="C951" s="11"/>
      <c r="D951" s="11"/>
      <c r="E951" s="11"/>
      <c r="F951" s="12"/>
      <c r="G951" s="12"/>
      <c r="H951" s="11"/>
      <c r="I951" s="11"/>
      <c r="J951" s="11"/>
      <c r="K951" s="11"/>
      <c r="L951" s="12"/>
      <c r="M951" s="11"/>
      <c r="N951" s="12"/>
      <c r="O951" s="14"/>
      <c r="P951" s="11"/>
      <c r="Q951" s="11"/>
      <c r="R951" s="15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5">
      <c r="A952" s="10"/>
      <c r="B952" s="11"/>
      <c r="C952" s="11"/>
      <c r="D952" s="11"/>
      <c r="E952" s="11"/>
      <c r="F952" s="12"/>
      <c r="G952" s="12"/>
      <c r="H952" s="11"/>
      <c r="I952" s="11"/>
      <c r="J952" s="11"/>
      <c r="K952" s="11"/>
      <c r="L952" s="12"/>
      <c r="M952" s="11"/>
      <c r="N952" s="12"/>
      <c r="O952" s="14"/>
      <c r="P952" s="11"/>
      <c r="Q952" s="11"/>
      <c r="R952" s="15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5">
      <c r="A953" s="10"/>
      <c r="B953" s="11"/>
      <c r="C953" s="11"/>
      <c r="D953" s="11"/>
      <c r="E953" s="11"/>
      <c r="F953" s="12"/>
      <c r="G953" s="12"/>
      <c r="H953" s="11"/>
      <c r="I953" s="11"/>
      <c r="J953" s="11"/>
      <c r="K953" s="11"/>
      <c r="L953" s="12"/>
      <c r="M953" s="11"/>
      <c r="N953" s="12"/>
      <c r="O953" s="14"/>
      <c r="P953" s="11"/>
      <c r="Q953" s="11"/>
      <c r="R953" s="15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5">
      <c r="A954" s="10"/>
      <c r="B954" s="11"/>
      <c r="C954" s="11"/>
      <c r="D954" s="11"/>
      <c r="E954" s="11"/>
      <c r="F954" s="12"/>
      <c r="G954" s="12"/>
      <c r="H954" s="11"/>
      <c r="I954" s="11"/>
      <c r="J954" s="11"/>
      <c r="K954" s="11"/>
      <c r="L954" s="12"/>
      <c r="M954" s="11"/>
      <c r="N954" s="12"/>
      <c r="O954" s="14"/>
      <c r="P954" s="11"/>
      <c r="Q954" s="11"/>
      <c r="R954" s="15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5">
      <c r="A955" s="10"/>
      <c r="B955" s="11"/>
      <c r="C955" s="11"/>
      <c r="D955" s="11"/>
      <c r="E955" s="11"/>
      <c r="F955" s="12"/>
      <c r="G955" s="12"/>
      <c r="H955" s="11"/>
      <c r="I955" s="11"/>
      <c r="J955" s="11"/>
      <c r="K955" s="11"/>
      <c r="L955" s="12"/>
      <c r="M955" s="11"/>
      <c r="N955" s="12"/>
      <c r="O955" s="14"/>
      <c r="P955" s="11"/>
      <c r="Q955" s="11"/>
      <c r="R955" s="15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5">
      <c r="A956" s="10"/>
      <c r="B956" s="11"/>
      <c r="C956" s="11"/>
      <c r="D956" s="11"/>
      <c r="E956" s="11"/>
      <c r="F956" s="12"/>
      <c r="G956" s="12"/>
      <c r="H956" s="11"/>
      <c r="I956" s="11"/>
      <c r="J956" s="11"/>
      <c r="K956" s="11"/>
      <c r="L956" s="12"/>
      <c r="M956" s="11"/>
      <c r="N956" s="12"/>
      <c r="O956" s="14"/>
      <c r="P956" s="11"/>
      <c r="Q956" s="11"/>
      <c r="R956" s="15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5">
      <c r="A957" s="10"/>
      <c r="B957" s="11"/>
      <c r="C957" s="11"/>
      <c r="D957" s="11"/>
      <c r="E957" s="11"/>
      <c r="F957" s="12"/>
      <c r="G957" s="12"/>
      <c r="H957" s="11"/>
      <c r="I957" s="11"/>
      <c r="J957" s="11"/>
      <c r="K957" s="11"/>
      <c r="L957" s="12"/>
      <c r="M957" s="11"/>
      <c r="N957" s="12"/>
      <c r="O957" s="14"/>
      <c r="P957" s="11"/>
      <c r="Q957" s="11"/>
      <c r="R957" s="15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5">
      <c r="A958" s="10"/>
      <c r="B958" s="11"/>
      <c r="C958" s="11"/>
      <c r="D958" s="11"/>
      <c r="E958" s="11"/>
      <c r="F958" s="12"/>
      <c r="G958" s="12"/>
      <c r="H958" s="11"/>
      <c r="I958" s="11"/>
      <c r="J958" s="11"/>
      <c r="K958" s="11"/>
      <c r="L958" s="12"/>
      <c r="M958" s="11"/>
      <c r="N958" s="12"/>
      <c r="O958" s="14"/>
      <c r="P958" s="11"/>
      <c r="Q958" s="11"/>
      <c r="R958" s="15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5">
      <c r="A959" s="10"/>
      <c r="B959" s="11"/>
      <c r="C959" s="11"/>
      <c r="D959" s="11"/>
      <c r="E959" s="11"/>
      <c r="F959" s="12"/>
      <c r="G959" s="12"/>
      <c r="H959" s="11"/>
      <c r="I959" s="11"/>
      <c r="J959" s="11"/>
      <c r="K959" s="11"/>
      <c r="L959" s="12"/>
      <c r="M959" s="11"/>
      <c r="N959" s="12"/>
      <c r="O959" s="14"/>
      <c r="P959" s="11"/>
      <c r="Q959" s="11"/>
      <c r="R959" s="15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5">
      <c r="A960" s="10"/>
      <c r="B960" s="11"/>
      <c r="C960" s="11"/>
      <c r="D960" s="11"/>
      <c r="E960" s="11"/>
      <c r="F960" s="12"/>
      <c r="G960" s="12"/>
      <c r="H960" s="11"/>
      <c r="I960" s="11"/>
      <c r="J960" s="11"/>
      <c r="K960" s="11"/>
      <c r="L960" s="12"/>
      <c r="M960" s="11"/>
      <c r="N960" s="12"/>
      <c r="O960" s="14"/>
      <c r="P960" s="11"/>
      <c r="Q960" s="11"/>
      <c r="R960" s="15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5">
      <c r="A961" s="10"/>
      <c r="B961" s="11"/>
      <c r="C961" s="11"/>
      <c r="D961" s="11"/>
      <c r="E961" s="11"/>
      <c r="F961" s="12"/>
      <c r="G961" s="12"/>
      <c r="H961" s="11"/>
      <c r="I961" s="11"/>
      <c r="J961" s="11"/>
      <c r="K961" s="11"/>
      <c r="L961" s="12"/>
      <c r="M961" s="11"/>
      <c r="N961" s="12"/>
      <c r="O961" s="14"/>
      <c r="P961" s="11"/>
      <c r="Q961" s="11"/>
      <c r="R961" s="15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5">
      <c r="A962" s="10"/>
      <c r="B962" s="11"/>
      <c r="C962" s="11"/>
      <c r="D962" s="11"/>
      <c r="E962" s="11"/>
      <c r="F962" s="12"/>
      <c r="G962" s="12"/>
      <c r="H962" s="11"/>
      <c r="I962" s="11"/>
      <c r="J962" s="11"/>
      <c r="K962" s="11"/>
      <c r="L962" s="12"/>
      <c r="M962" s="11"/>
      <c r="N962" s="12"/>
      <c r="O962" s="14"/>
      <c r="P962" s="11"/>
      <c r="Q962" s="11"/>
      <c r="R962" s="15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5">
      <c r="A963" s="10"/>
      <c r="B963" s="11"/>
      <c r="C963" s="11"/>
      <c r="D963" s="11"/>
      <c r="E963" s="11"/>
      <c r="F963" s="12"/>
      <c r="G963" s="12"/>
      <c r="H963" s="11"/>
      <c r="I963" s="11"/>
      <c r="J963" s="11"/>
      <c r="K963" s="11"/>
      <c r="L963" s="12"/>
      <c r="M963" s="11"/>
      <c r="N963" s="12"/>
      <c r="O963" s="14"/>
      <c r="P963" s="11"/>
      <c r="Q963" s="11"/>
      <c r="R963" s="15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5">
      <c r="A964" s="10"/>
      <c r="B964" s="11"/>
      <c r="C964" s="11"/>
      <c r="D964" s="11"/>
      <c r="E964" s="11"/>
      <c r="F964" s="12"/>
      <c r="G964" s="12"/>
      <c r="H964" s="11"/>
      <c r="I964" s="11"/>
      <c r="J964" s="11"/>
      <c r="K964" s="11"/>
      <c r="L964" s="12"/>
      <c r="M964" s="11"/>
      <c r="N964" s="12"/>
      <c r="O964" s="14"/>
      <c r="P964" s="11"/>
      <c r="Q964" s="11"/>
      <c r="R964" s="15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5">
      <c r="A965" s="10"/>
      <c r="B965" s="11"/>
      <c r="C965" s="11"/>
      <c r="D965" s="11"/>
      <c r="E965" s="11"/>
      <c r="F965" s="12"/>
      <c r="G965" s="12"/>
      <c r="H965" s="11"/>
      <c r="I965" s="11"/>
      <c r="J965" s="11"/>
      <c r="K965" s="11"/>
      <c r="L965" s="12"/>
      <c r="M965" s="11"/>
      <c r="N965" s="12"/>
      <c r="O965" s="14"/>
      <c r="P965" s="11"/>
      <c r="Q965" s="11"/>
      <c r="R965" s="15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5">
      <c r="A966" s="10"/>
      <c r="B966" s="11"/>
      <c r="C966" s="11"/>
      <c r="D966" s="11"/>
      <c r="E966" s="11"/>
      <c r="F966" s="12"/>
      <c r="G966" s="12"/>
      <c r="H966" s="11"/>
      <c r="I966" s="11"/>
      <c r="J966" s="11"/>
      <c r="K966" s="11"/>
      <c r="L966" s="12"/>
      <c r="M966" s="11"/>
      <c r="N966" s="12"/>
      <c r="O966" s="14"/>
      <c r="P966" s="11"/>
      <c r="Q966" s="11"/>
      <c r="R966" s="15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5">
      <c r="A967" s="10"/>
      <c r="B967" s="11"/>
      <c r="C967" s="11"/>
      <c r="D967" s="11"/>
      <c r="E967" s="11"/>
      <c r="F967" s="12"/>
      <c r="G967" s="12"/>
      <c r="H967" s="11"/>
      <c r="I967" s="11"/>
      <c r="J967" s="11"/>
      <c r="K967" s="11"/>
      <c r="L967" s="12"/>
      <c r="M967" s="11"/>
      <c r="N967" s="12"/>
      <c r="O967" s="14"/>
      <c r="P967" s="11"/>
      <c r="Q967" s="11"/>
      <c r="R967" s="15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5">
      <c r="A968" s="10"/>
      <c r="B968" s="11"/>
      <c r="C968" s="11"/>
      <c r="D968" s="11"/>
      <c r="E968" s="11"/>
      <c r="F968" s="12"/>
      <c r="G968" s="12"/>
      <c r="H968" s="11"/>
      <c r="I968" s="11"/>
      <c r="J968" s="11"/>
      <c r="K968" s="11"/>
      <c r="L968" s="12"/>
      <c r="M968" s="11"/>
      <c r="N968" s="12"/>
      <c r="O968" s="14"/>
      <c r="P968" s="11"/>
      <c r="Q968" s="11"/>
      <c r="R968" s="15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5">
      <c r="A969" s="10"/>
      <c r="B969" s="11"/>
      <c r="C969" s="11"/>
      <c r="D969" s="11"/>
      <c r="E969" s="11"/>
      <c r="F969" s="12"/>
      <c r="G969" s="12"/>
      <c r="H969" s="11"/>
      <c r="I969" s="11"/>
      <c r="J969" s="11"/>
      <c r="K969" s="11"/>
      <c r="L969" s="12"/>
      <c r="M969" s="11"/>
      <c r="N969" s="12"/>
      <c r="O969" s="14"/>
      <c r="P969" s="11"/>
      <c r="Q969" s="11"/>
      <c r="R969" s="15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5">
      <c r="A970" s="10"/>
      <c r="B970" s="11"/>
      <c r="C970" s="11"/>
      <c r="D970" s="11"/>
      <c r="E970" s="11"/>
      <c r="F970" s="12"/>
      <c r="G970" s="12"/>
      <c r="H970" s="11"/>
      <c r="I970" s="11"/>
      <c r="J970" s="11"/>
      <c r="K970" s="11"/>
      <c r="L970" s="12"/>
      <c r="M970" s="11"/>
      <c r="N970" s="12"/>
      <c r="O970" s="14"/>
      <c r="P970" s="11"/>
      <c r="Q970" s="11"/>
      <c r="R970" s="15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5">
      <c r="A971" s="10"/>
      <c r="B971" s="11"/>
      <c r="C971" s="11"/>
      <c r="D971" s="11"/>
      <c r="E971" s="11"/>
      <c r="F971" s="12"/>
      <c r="G971" s="12"/>
      <c r="H971" s="11"/>
      <c r="I971" s="11"/>
      <c r="J971" s="11"/>
      <c r="K971" s="11"/>
      <c r="L971" s="12"/>
      <c r="M971" s="11"/>
      <c r="N971" s="12"/>
      <c r="O971" s="14"/>
      <c r="P971" s="11"/>
      <c r="Q971" s="11"/>
      <c r="R971" s="15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5">
      <c r="A972" s="10"/>
      <c r="B972" s="11"/>
      <c r="C972" s="11"/>
      <c r="D972" s="11"/>
      <c r="E972" s="11"/>
      <c r="F972" s="12"/>
      <c r="G972" s="12"/>
      <c r="H972" s="11"/>
      <c r="I972" s="11"/>
      <c r="J972" s="11"/>
      <c r="K972" s="11"/>
      <c r="L972" s="12"/>
      <c r="M972" s="11"/>
      <c r="N972" s="12"/>
      <c r="O972" s="14"/>
      <c r="P972" s="11"/>
      <c r="Q972" s="11"/>
      <c r="R972" s="15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5">
      <c r="A973" s="10"/>
      <c r="B973" s="11"/>
      <c r="C973" s="11"/>
      <c r="D973" s="11"/>
      <c r="E973" s="11"/>
      <c r="F973" s="12"/>
      <c r="G973" s="12"/>
      <c r="H973" s="11"/>
      <c r="I973" s="11"/>
      <c r="J973" s="11"/>
      <c r="K973" s="11"/>
      <c r="L973" s="12"/>
      <c r="M973" s="11"/>
      <c r="N973" s="12"/>
      <c r="O973" s="14"/>
      <c r="P973" s="11"/>
      <c r="Q973" s="11"/>
      <c r="R973" s="15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5">
      <c r="A974" s="10"/>
      <c r="B974" s="11"/>
      <c r="C974" s="11"/>
      <c r="D974" s="11"/>
      <c r="E974" s="11"/>
      <c r="F974" s="12"/>
      <c r="G974" s="12"/>
      <c r="H974" s="11"/>
      <c r="I974" s="11"/>
      <c r="J974" s="11"/>
      <c r="K974" s="11"/>
      <c r="L974" s="12"/>
      <c r="M974" s="11"/>
      <c r="N974" s="12"/>
      <c r="O974" s="14"/>
      <c r="P974" s="11"/>
      <c r="Q974" s="11"/>
      <c r="R974" s="15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5">
      <c r="A975" s="10"/>
      <c r="B975" s="11"/>
      <c r="C975" s="11"/>
      <c r="D975" s="11"/>
      <c r="E975" s="11"/>
      <c r="F975" s="12"/>
      <c r="G975" s="12"/>
      <c r="H975" s="11"/>
      <c r="I975" s="11"/>
      <c r="J975" s="11"/>
      <c r="K975" s="11"/>
      <c r="L975" s="12"/>
      <c r="M975" s="11"/>
      <c r="N975" s="12"/>
      <c r="O975" s="14"/>
      <c r="P975" s="11"/>
      <c r="Q975" s="11"/>
      <c r="R975" s="15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5">
      <c r="A976" s="10"/>
      <c r="B976" s="11"/>
      <c r="C976" s="11"/>
      <c r="D976" s="11"/>
      <c r="E976" s="11"/>
      <c r="F976" s="12"/>
      <c r="G976" s="12"/>
      <c r="H976" s="11"/>
      <c r="I976" s="11"/>
      <c r="J976" s="11"/>
      <c r="K976" s="11"/>
      <c r="L976" s="12"/>
      <c r="M976" s="11"/>
      <c r="N976" s="12"/>
      <c r="O976" s="14"/>
      <c r="P976" s="11"/>
      <c r="Q976" s="11"/>
      <c r="R976" s="15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5">
      <c r="A977" s="10"/>
      <c r="B977" s="11"/>
      <c r="C977" s="11"/>
      <c r="D977" s="11"/>
      <c r="E977" s="11"/>
      <c r="F977" s="12"/>
      <c r="G977" s="12"/>
      <c r="H977" s="11"/>
      <c r="I977" s="11"/>
      <c r="J977" s="11"/>
      <c r="K977" s="11"/>
      <c r="L977" s="12"/>
      <c r="M977" s="11"/>
      <c r="N977" s="12"/>
      <c r="O977" s="14"/>
      <c r="P977" s="11"/>
      <c r="Q977" s="11"/>
      <c r="R977" s="15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5">
      <c r="A978" s="10"/>
      <c r="B978" s="11"/>
      <c r="C978" s="11"/>
      <c r="D978" s="11"/>
      <c r="E978" s="11"/>
      <c r="F978" s="12"/>
      <c r="G978" s="12"/>
      <c r="H978" s="11"/>
      <c r="I978" s="11"/>
      <c r="J978" s="11"/>
      <c r="K978" s="11"/>
      <c r="L978" s="12"/>
      <c r="M978" s="11"/>
      <c r="N978" s="12"/>
      <c r="O978" s="14"/>
      <c r="P978" s="11"/>
      <c r="Q978" s="11"/>
      <c r="R978" s="15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5">
      <c r="A979" s="10"/>
      <c r="B979" s="11"/>
      <c r="C979" s="11"/>
      <c r="D979" s="11"/>
      <c r="E979" s="11"/>
      <c r="F979" s="12"/>
      <c r="G979" s="12"/>
      <c r="H979" s="11"/>
      <c r="I979" s="11"/>
      <c r="J979" s="11"/>
      <c r="K979" s="11"/>
      <c r="L979" s="12"/>
      <c r="M979" s="11"/>
      <c r="N979" s="12"/>
      <c r="O979" s="14"/>
      <c r="P979" s="11"/>
      <c r="Q979" s="11"/>
      <c r="R979" s="15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5">
      <c r="A980" s="10"/>
      <c r="B980" s="11"/>
      <c r="C980" s="11"/>
      <c r="D980" s="11"/>
      <c r="E980" s="11"/>
      <c r="F980" s="12"/>
      <c r="G980" s="12"/>
      <c r="H980" s="11"/>
      <c r="I980" s="11"/>
      <c r="J980" s="11"/>
      <c r="K980" s="11"/>
      <c r="L980" s="12"/>
      <c r="M980" s="11"/>
      <c r="N980" s="12"/>
      <c r="O980" s="14"/>
      <c r="P980" s="11"/>
      <c r="Q980" s="11"/>
      <c r="R980" s="15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5">
      <c r="A981" s="10"/>
      <c r="B981" s="11"/>
      <c r="C981" s="11"/>
      <c r="D981" s="11"/>
      <c r="E981" s="11"/>
      <c r="F981" s="12"/>
      <c r="G981" s="12"/>
      <c r="H981" s="11"/>
      <c r="I981" s="11"/>
      <c r="J981" s="11"/>
      <c r="K981" s="11"/>
      <c r="L981" s="12"/>
      <c r="M981" s="11"/>
      <c r="N981" s="12"/>
      <c r="O981" s="14"/>
      <c r="P981" s="11"/>
      <c r="Q981" s="11"/>
      <c r="R981" s="15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5">
      <c r="A982" s="10"/>
      <c r="B982" s="11"/>
      <c r="C982" s="11"/>
      <c r="D982" s="11"/>
      <c r="E982" s="11"/>
      <c r="F982" s="12"/>
      <c r="G982" s="12"/>
      <c r="H982" s="11"/>
      <c r="I982" s="11"/>
      <c r="J982" s="11"/>
      <c r="K982" s="11"/>
      <c r="L982" s="12"/>
      <c r="M982" s="11"/>
      <c r="N982" s="12"/>
      <c r="O982" s="14"/>
      <c r="P982" s="11"/>
      <c r="Q982" s="11"/>
      <c r="R982" s="15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5">
      <c r="A983" s="10"/>
      <c r="B983" s="11"/>
      <c r="C983" s="11"/>
      <c r="D983" s="11"/>
      <c r="E983" s="11"/>
      <c r="F983" s="12"/>
      <c r="G983" s="12"/>
      <c r="H983" s="11"/>
      <c r="I983" s="11"/>
      <c r="J983" s="11"/>
      <c r="K983" s="11"/>
      <c r="L983" s="12"/>
      <c r="M983" s="11"/>
      <c r="N983" s="12"/>
      <c r="O983" s="14"/>
      <c r="P983" s="11"/>
      <c r="Q983" s="11"/>
      <c r="R983" s="15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5">
      <c r="A984" s="10"/>
      <c r="B984" s="11"/>
      <c r="C984" s="11"/>
      <c r="D984" s="11"/>
      <c r="E984" s="11"/>
      <c r="F984" s="12"/>
      <c r="G984" s="12"/>
      <c r="H984" s="11"/>
      <c r="I984" s="11"/>
      <c r="J984" s="11"/>
      <c r="K984" s="11"/>
      <c r="L984" s="12"/>
      <c r="M984" s="11"/>
      <c r="N984" s="12"/>
      <c r="O984" s="14"/>
      <c r="P984" s="11"/>
      <c r="Q984" s="11"/>
      <c r="R984" s="15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5">
      <c r="A985" s="10"/>
      <c r="B985" s="11"/>
      <c r="C985" s="11"/>
      <c r="D985" s="11"/>
      <c r="E985" s="11"/>
      <c r="F985" s="12"/>
      <c r="G985" s="12"/>
      <c r="H985" s="11"/>
      <c r="I985" s="11"/>
      <c r="J985" s="11"/>
      <c r="K985" s="11"/>
      <c r="L985" s="12"/>
      <c r="M985" s="11"/>
      <c r="N985" s="12"/>
      <c r="O985" s="14"/>
      <c r="P985" s="11"/>
      <c r="Q985" s="11"/>
      <c r="R985" s="15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5">
      <c r="A986" s="10"/>
      <c r="B986" s="11"/>
      <c r="C986" s="11"/>
      <c r="D986" s="11"/>
      <c r="E986" s="11"/>
      <c r="F986" s="12"/>
      <c r="G986" s="12"/>
      <c r="H986" s="11"/>
      <c r="I986" s="11"/>
      <c r="J986" s="11"/>
      <c r="K986" s="11"/>
      <c r="L986" s="12"/>
      <c r="M986" s="11"/>
      <c r="N986" s="12"/>
      <c r="O986" s="14"/>
      <c r="P986" s="11"/>
      <c r="Q986" s="11"/>
      <c r="R986" s="15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5">
      <c r="A987" s="10"/>
      <c r="B987" s="11"/>
      <c r="C987" s="11"/>
      <c r="D987" s="11"/>
      <c r="E987" s="11"/>
      <c r="F987" s="12"/>
      <c r="G987" s="12"/>
      <c r="H987" s="11"/>
      <c r="I987" s="11"/>
      <c r="J987" s="11"/>
      <c r="K987" s="11"/>
      <c r="L987" s="12"/>
      <c r="M987" s="11"/>
      <c r="N987" s="12"/>
      <c r="O987" s="14"/>
      <c r="P987" s="11"/>
      <c r="Q987" s="11"/>
      <c r="R987" s="15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5">
      <c r="A988" s="10"/>
      <c r="B988" s="11"/>
      <c r="C988" s="11"/>
      <c r="D988" s="11"/>
      <c r="E988" s="11"/>
      <c r="F988" s="12"/>
      <c r="G988" s="12"/>
      <c r="H988" s="11"/>
      <c r="I988" s="11"/>
      <c r="J988" s="11"/>
      <c r="K988" s="11"/>
      <c r="L988" s="12"/>
      <c r="M988" s="11"/>
      <c r="N988" s="12"/>
      <c r="O988" s="14"/>
      <c r="P988" s="11"/>
      <c r="Q988" s="11"/>
      <c r="R988" s="15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5">
      <c r="A989" s="10"/>
      <c r="B989" s="11"/>
      <c r="C989" s="11"/>
      <c r="D989" s="11"/>
      <c r="E989" s="11"/>
      <c r="F989" s="12"/>
      <c r="G989" s="12"/>
      <c r="H989" s="11"/>
      <c r="I989" s="11"/>
      <c r="J989" s="11"/>
      <c r="K989" s="11"/>
      <c r="L989" s="12"/>
      <c r="M989" s="11"/>
      <c r="N989" s="12"/>
      <c r="O989" s="14"/>
      <c r="P989" s="11"/>
      <c r="Q989" s="11"/>
      <c r="R989" s="15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5">
      <c r="A990" s="10"/>
      <c r="B990" s="11"/>
      <c r="C990" s="11"/>
      <c r="D990" s="11"/>
      <c r="E990" s="11"/>
      <c r="F990" s="12"/>
      <c r="G990" s="12"/>
      <c r="H990" s="11"/>
      <c r="I990" s="11"/>
      <c r="J990" s="11"/>
      <c r="K990" s="11"/>
      <c r="L990" s="12"/>
      <c r="M990" s="11"/>
      <c r="N990" s="12"/>
      <c r="O990" s="14"/>
      <c r="P990" s="11"/>
      <c r="Q990" s="11"/>
      <c r="R990" s="15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5">
      <c r="A991" s="10"/>
      <c r="B991" s="11"/>
      <c r="C991" s="11"/>
      <c r="D991" s="11"/>
      <c r="E991" s="11"/>
      <c r="F991" s="12"/>
      <c r="G991" s="12"/>
      <c r="H991" s="11"/>
      <c r="I991" s="11"/>
      <c r="J991" s="11"/>
      <c r="K991" s="11"/>
      <c r="L991" s="12"/>
      <c r="M991" s="11"/>
      <c r="N991" s="12"/>
      <c r="O991" s="14"/>
      <c r="P991" s="11"/>
      <c r="Q991" s="11"/>
      <c r="R991" s="15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5">
      <c r="A992" s="10"/>
      <c r="B992" s="11"/>
      <c r="C992" s="11"/>
      <c r="D992" s="11"/>
      <c r="E992" s="11"/>
      <c r="F992" s="12"/>
      <c r="G992" s="12"/>
      <c r="H992" s="11"/>
      <c r="I992" s="11"/>
      <c r="J992" s="11"/>
      <c r="K992" s="11"/>
      <c r="L992" s="12"/>
      <c r="M992" s="11"/>
      <c r="N992" s="12"/>
      <c r="O992" s="14"/>
      <c r="P992" s="11"/>
      <c r="Q992" s="11"/>
      <c r="R992" s="15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5">
      <c r="A993" s="10"/>
      <c r="B993" s="11"/>
      <c r="C993" s="11"/>
      <c r="D993" s="11"/>
      <c r="E993" s="11"/>
      <c r="F993" s="12"/>
      <c r="G993" s="12"/>
      <c r="H993" s="11"/>
      <c r="I993" s="11"/>
      <c r="J993" s="11"/>
      <c r="K993" s="11"/>
      <c r="L993" s="12"/>
      <c r="M993" s="11"/>
      <c r="N993" s="12"/>
      <c r="O993" s="14"/>
      <c r="P993" s="11"/>
      <c r="Q993" s="11"/>
      <c r="R993" s="15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5">
      <c r="A994" s="10"/>
      <c r="B994" s="11"/>
      <c r="C994" s="11"/>
      <c r="D994" s="11"/>
      <c r="E994" s="11"/>
      <c r="F994" s="12"/>
      <c r="G994" s="12"/>
      <c r="H994" s="11"/>
      <c r="I994" s="11"/>
      <c r="J994" s="11"/>
      <c r="K994" s="11"/>
      <c r="L994" s="12"/>
      <c r="M994" s="11"/>
      <c r="N994" s="12"/>
      <c r="O994" s="14"/>
      <c r="P994" s="11"/>
      <c r="Q994" s="11"/>
      <c r="R994" s="15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5">
      <c r="A995" s="10"/>
      <c r="B995" s="11"/>
      <c r="C995" s="11"/>
      <c r="D995" s="11"/>
      <c r="E995" s="11"/>
      <c r="F995" s="12"/>
      <c r="G995" s="12"/>
      <c r="H995" s="11"/>
      <c r="I995" s="11"/>
      <c r="J995" s="11"/>
      <c r="K995" s="11"/>
      <c r="L995" s="12"/>
      <c r="M995" s="11"/>
      <c r="N995" s="12"/>
      <c r="O995" s="14"/>
      <c r="P995" s="11"/>
      <c r="Q995" s="11"/>
      <c r="R995" s="15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5">
      <c r="A996" s="10"/>
      <c r="B996" s="11"/>
      <c r="C996" s="11"/>
      <c r="D996" s="11"/>
      <c r="E996" s="11"/>
      <c r="F996" s="12"/>
      <c r="G996" s="12"/>
      <c r="H996" s="11"/>
      <c r="I996" s="11"/>
      <c r="J996" s="11"/>
      <c r="K996" s="11"/>
      <c r="L996" s="12"/>
      <c r="M996" s="11"/>
      <c r="N996" s="12"/>
      <c r="O996" s="14"/>
      <c r="P996" s="11"/>
      <c r="Q996" s="11"/>
      <c r="R996" s="15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5">
      <c r="A997" s="10"/>
      <c r="B997" s="11"/>
      <c r="C997" s="11"/>
      <c r="D997" s="11"/>
      <c r="E997" s="11"/>
      <c r="F997" s="12"/>
      <c r="G997" s="12"/>
      <c r="H997" s="11"/>
      <c r="I997" s="11"/>
      <c r="J997" s="11"/>
      <c r="K997" s="11"/>
      <c r="L997" s="12"/>
      <c r="M997" s="11"/>
      <c r="N997" s="12"/>
      <c r="O997" s="14"/>
      <c r="P997" s="11"/>
      <c r="Q997" s="11"/>
      <c r="R997" s="15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5">
      <c r="A998" s="10"/>
      <c r="B998" s="11"/>
      <c r="C998" s="11"/>
      <c r="D998" s="11"/>
      <c r="E998" s="11"/>
      <c r="F998" s="12"/>
      <c r="G998" s="12"/>
      <c r="H998" s="11"/>
      <c r="I998" s="11"/>
      <c r="J998" s="11"/>
      <c r="K998" s="11"/>
      <c r="L998" s="12"/>
      <c r="M998" s="11"/>
      <c r="N998" s="12"/>
      <c r="O998" s="14"/>
      <c r="P998" s="11"/>
      <c r="Q998" s="11"/>
      <c r="R998" s="15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5">
      <c r="A999" s="10"/>
      <c r="B999" s="11"/>
      <c r="C999" s="11"/>
      <c r="D999" s="11"/>
      <c r="E999" s="11"/>
      <c r="F999" s="12"/>
      <c r="G999" s="12"/>
      <c r="H999" s="11"/>
      <c r="I999" s="11"/>
      <c r="J999" s="11"/>
      <c r="K999" s="11"/>
      <c r="L999" s="12"/>
      <c r="M999" s="11"/>
      <c r="N999" s="12"/>
      <c r="O999" s="14"/>
      <c r="P999" s="11"/>
      <c r="Q999" s="11"/>
      <c r="R999" s="15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5">
      <c r="A1000" s="10"/>
      <c r="B1000" s="11"/>
      <c r="C1000" s="11"/>
      <c r="D1000" s="11"/>
      <c r="E1000" s="11"/>
      <c r="F1000" s="12"/>
      <c r="G1000" s="12"/>
      <c r="H1000" s="11"/>
      <c r="I1000" s="11"/>
      <c r="J1000" s="11"/>
      <c r="K1000" s="11"/>
      <c r="L1000" s="12"/>
      <c r="M1000" s="11"/>
      <c r="N1000" s="12"/>
      <c r="O1000" s="14"/>
      <c r="P1000" s="11"/>
      <c r="Q1000" s="11"/>
      <c r="R1000" s="15"/>
      <c r="S1000" s="10"/>
      <c r="T1000" s="10"/>
      <c r="U1000" s="10"/>
      <c r="V1000" s="10"/>
      <c r="W1000" s="10"/>
      <c r="X1000" s="10"/>
      <c r="Y1000" s="10"/>
      <c r="Z1000" s="10"/>
    </row>
    <row r="1001" spans="1:26" ht="15.75" customHeight="1" x14ac:dyDescent="0.25">
      <c r="A1001" s="10"/>
      <c r="B1001" s="11"/>
      <c r="C1001" s="11"/>
      <c r="D1001" s="11"/>
      <c r="E1001" s="11"/>
      <c r="F1001" s="12"/>
      <c r="G1001" s="12"/>
      <c r="H1001" s="11"/>
      <c r="I1001" s="11"/>
      <c r="J1001" s="11"/>
      <c r="K1001" s="11"/>
      <c r="L1001" s="12"/>
      <c r="M1001" s="11"/>
      <c r="N1001" s="12"/>
      <c r="O1001" s="14"/>
      <c r="P1001" s="11"/>
      <c r="Q1001" s="11"/>
      <c r="R1001" s="15"/>
      <c r="S1001" s="10"/>
      <c r="T1001" s="10"/>
      <c r="U1001" s="10"/>
      <c r="V1001" s="10"/>
      <c r="W1001" s="10"/>
      <c r="X1001" s="10"/>
      <c r="Y1001" s="10"/>
      <c r="Z1001" s="10"/>
    </row>
    <row r="1002" spans="1:26" ht="15.75" customHeight="1" x14ac:dyDescent="0.25">
      <c r="A1002" s="10"/>
      <c r="B1002" s="11"/>
      <c r="C1002" s="11"/>
      <c r="D1002" s="11"/>
      <c r="E1002" s="11"/>
      <c r="F1002" s="12"/>
      <c r="G1002" s="12"/>
      <c r="H1002" s="11"/>
      <c r="I1002" s="11"/>
      <c r="J1002" s="11"/>
      <c r="K1002" s="11"/>
      <c r="L1002" s="12"/>
      <c r="M1002" s="11"/>
      <c r="N1002" s="12"/>
      <c r="O1002" s="14"/>
      <c r="P1002" s="11"/>
      <c r="Q1002" s="11"/>
      <c r="R1002" s="15"/>
      <c r="S1002" s="10"/>
      <c r="T1002" s="10"/>
      <c r="U1002" s="10"/>
      <c r="V1002" s="10"/>
      <c r="W1002" s="10"/>
      <c r="X1002" s="10"/>
      <c r="Y1002" s="10"/>
      <c r="Z1002" s="10"/>
    </row>
    <row r="1003" spans="1:26" ht="15.75" customHeight="1" x14ac:dyDescent="0.25">
      <c r="A1003" s="10"/>
      <c r="B1003" s="11"/>
      <c r="C1003" s="11"/>
      <c r="D1003" s="11"/>
      <c r="E1003" s="11"/>
      <c r="F1003" s="12"/>
      <c r="G1003" s="12"/>
      <c r="H1003" s="11"/>
      <c r="I1003" s="11"/>
      <c r="J1003" s="11"/>
      <c r="K1003" s="11"/>
      <c r="L1003" s="12"/>
      <c r="M1003" s="11"/>
      <c r="N1003" s="12"/>
      <c r="O1003" s="14"/>
      <c r="P1003" s="11"/>
      <c r="Q1003" s="11"/>
      <c r="R1003" s="15"/>
      <c r="S1003" s="10"/>
      <c r="T1003" s="10"/>
      <c r="U1003" s="10"/>
      <c r="V1003" s="10"/>
      <c r="W1003" s="10"/>
      <c r="X1003" s="10"/>
      <c r="Y1003" s="10"/>
      <c r="Z1003" s="10"/>
    </row>
    <row r="1004" spans="1:26" ht="15.75" customHeight="1" x14ac:dyDescent="0.25">
      <c r="A1004" s="10"/>
      <c r="B1004" s="11"/>
      <c r="C1004" s="11"/>
      <c r="D1004" s="11"/>
      <c r="E1004" s="11"/>
      <c r="F1004" s="12"/>
      <c r="G1004" s="12"/>
      <c r="H1004" s="11"/>
      <c r="I1004" s="11"/>
      <c r="J1004" s="11"/>
      <c r="K1004" s="11"/>
      <c r="L1004" s="12"/>
      <c r="M1004" s="11"/>
      <c r="N1004" s="12"/>
      <c r="O1004" s="14"/>
      <c r="P1004" s="11"/>
      <c r="Q1004" s="11"/>
      <c r="R1004" s="15"/>
      <c r="S1004" s="10"/>
      <c r="T1004" s="10"/>
      <c r="U1004" s="10"/>
      <c r="V1004" s="10"/>
      <c r="W1004" s="10"/>
      <c r="X1004" s="10"/>
      <c r="Y1004" s="10"/>
      <c r="Z1004" s="10"/>
    </row>
    <row r="1005" spans="1:26" ht="15.75" customHeight="1" x14ac:dyDescent="0.25">
      <c r="A1005" s="10"/>
      <c r="B1005" s="11"/>
      <c r="C1005" s="11"/>
      <c r="D1005" s="11"/>
      <c r="E1005" s="11"/>
      <c r="F1005" s="12"/>
      <c r="G1005" s="12"/>
      <c r="H1005" s="11"/>
      <c r="I1005" s="11"/>
      <c r="J1005" s="11"/>
      <c r="K1005" s="11"/>
      <c r="L1005" s="12"/>
      <c r="M1005" s="11"/>
      <c r="N1005" s="12"/>
      <c r="O1005" s="14"/>
      <c r="P1005" s="11"/>
      <c r="Q1005" s="11"/>
      <c r="R1005" s="15"/>
      <c r="S1005" s="10"/>
      <c r="T1005" s="10"/>
      <c r="U1005" s="10"/>
      <c r="V1005" s="10"/>
      <c r="W1005" s="10"/>
      <c r="X1005" s="10"/>
      <c r="Y1005" s="10"/>
      <c r="Z1005" s="10"/>
    </row>
    <row r="1006" spans="1:26" ht="15.75" customHeight="1" x14ac:dyDescent="0.25">
      <c r="A1006" s="10"/>
      <c r="B1006" s="11"/>
      <c r="C1006" s="11"/>
      <c r="D1006" s="11"/>
      <c r="E1006" s="11"/>
      <c r="F1006" s="12"/>
      <c r="G1006" s="12"/>
      <c r="H1006" s="11"/>
      <c r="I1006" s="11"/>
      <c r="J1006" s="11"/>
      <c r="K1006" s="11"/>
      <c r="L1006" s="12"/>
      <c r="M1006" s="11"/>
      <c r="N1006" s="12"/>
      <c r="O1006" s="14"/>
      <c r="P1006" s="11"/>
      <c r="Q1006" s="11"/>
      <c r="R1006" s="15"/>
      <c r="S1006" s="10"/>
      <c r="T1006" s="10"/>
      <c r="U1006" s="10"/>
      <c r="V1006" s="10"/>
      <c r="W1006" s="10"/>
      <c r="X1006" s="10"/>
      <c r="Y1006" s="10"/>
      <c r="Z1006" s="10"/>
    </row>
    <row r="1007" spans="1:26" ht="15.75" customHeight="1" x14ac:dyDescent="0.25">
      <c r="A1007" s="10"/>
      <c r="B1007" s="11"/>
      <c r="C1007" s="11"/>
      <c r="D1007" s="11"/>
      <c r="E1007" s="11"/>
      <c r="F1007" s="12"/>
      <c r="G1007" s="12"/>
      <c r="H1007" s="11"/>
      <c r="I1007" s="11"/>
      <c r="J1007" s="11"/>
      <c r="K1007" s="11"/>
      <c r="L1007" s="12"/>
      <c r="M1007" s="11"/>
      <c r="N1007" s="12"/>
      <c r="O1007" s="14"/>
      <c r="P1007" s="11"/>
      <c r="Q1007" s="11"/>
      <c r="R1007" s="15"/>
      <c r="S1007" s="10"/>
      <c r="T1007" s="10"/>
      <c r="U1007" s="10"/>
      <c r="V1007" s="10"/>
      <c r="W1007" s="10"/>
      <c r="X1007" s="10"/>
      <c r="Y1007" s="10"/>
      <c r="Z1007" s="10"/>
    </row>
    <row r="1008" spans="1:26" ht="15.75" customHeight="1" x14ac:dyDescent="0.25">
      <c r="A1008" s="10"/>
      <c r="B1008" s="11"/>
      <c r="C1008" s="11"/>
      <c r="D1008" s="11"/>
      <c r="E1008" s="11"/>
      <c r="F1008" s="12"/>
      <c r="G1008" s="12"/>
      <c r="H1008" s="11"/>
      <c r="I1008" s="11"/>
      <c r="J1008" s="11"/>
      <c r="K1008" s="11"/>
      <c r="L1008" s="12"/>
      <c r="M1008" s="11"/>
      <c r="N1008" s="12"/>
      <c r="O1008" s="14"/>
      <c r="P1008" s="11"/>
      <c r="Q1008" s="11"/>
      <c r="R1008" s="15"/>
      <c r="S1008" s="10"/>
      <c r="T1008" s="10"/>
      <c r="U1008" s="10"/>
      <c r="V1008" s="10"/>
      <c r="W1008" s="10"/>
      <c r="X1008" s="10"/>
      <c r="Y1008" s="10"/>
      <c r="Z1008" s="10"/>
    </row>
    <row r="1009" spans="1:26" ht="15.75" customHeight="1" x14ac:dyDescent="0.25">
      <c r="A1009" s="10"/>
      <c r="B1009" s="11"/>
      <c r="C1009" s="11"/>
      <c r="D1009" s="11"/>
      <c r="E1009" s="11"/>
      <c r="F1009" s="12"/>
      <c r="G1009" s="12"/>
      <c r="H1009" s="11"/>
      <c r="I1009" s="11"/>
      <c r="J1009" s="11"/>
      <c r="K1009" s="11"/>
      <c r="L1009" s="12"/>
      <c r="M1009" s="11"/>
      <c r="N1009" s="12"/>
      <c r="O1009" s="14"/>
      <c r="P1009" s="11"/>
      <c r="Q1009" s="11"/>
      <c r="R1009" s="15"/>
      <c r="S1009" s="10"/>
      <c r="T1009" s="10"/>
      <c r="U1009" s="10"/>
      <c r="V1009" s="10"/>
      <c r="W1009" s="10"/>
      <c r="X1009" s="10"/>
      <c r="Y1009" s="10"/>
      <c r="Z1009" s="10"/>
    </row>
    <row r="1010" spans="1:26" ht="15.75" customHeight="1" x14ac:dyDescent="0.25">
      <c r="A1010" s="10"/>
      <c r="B1010" s="11"/>
      <c r="C1010" s="11"/>
      <c r="D1010" s="11"/>
      <c r="E1010" s="11"/>
      <c r="F1010" s="12"/>
      <c r="G1010" s="12"/>
      <c r="H1010" s="11"/>
      <c r="I1010" s="11"/>
      <c r="J1010" s="11"/>
      <c r="K1010" s="11"/>
      <c r="L1010" s="12"/>
      <c r="M1010" s="11"/>
      <c r="N1010" s="12"/>
      <c r="O1010" s="14"/>
      <c r="P1010" s="11"/>
      <c r="Q1010" s="11"/>
      <c r="R1010" s="15"/>
      <c r="S1010" s="10"/>
      <c r="T1010" s="10"/>
      <c r="U1010" s="10"/>
      <c r="V1010" s="10"/>
      <c r="W1010" s="10"/>
      <c r="X1010" s="10"/>
      <c r="Y1010" s="10"/>
      <c r="Z1010" s="10"/>
    </row>
    <row r="1011" spans="1:26" ht="15.75" customHeight="1" x14ac:dyDescent="0.25">
      <c r="A1011" s="10"/>
      <c r="B1011" s="11"/>
      <c r="C1011" s="11"/>
      <c r="D1011" s="11"/>
      <c r="E1011" s="11"/>
      <c r="F1011" s="12"/>
      <c r="G1011" s="12"/>
      <c r="H1011" s="11"/>
      <c r="I1011" s="11"/>
      <c r="J1011" s="11"/>
      <c r="K1011" s="11"/>
      <c r="L1011" s="12"/>
      <c r="M1011" s="11"/>
      <c r="N1011" s="12"/>
      <c r="O1011" s="14"/>
      <c r="P1011" s="11"/>
      <c r="Q1011" s="11"/>
      <c r="R1011" s="15"/>
      <c r="S1011" s="10"/>
      <c r="T1011" s="10"/>
      <c r="U1011" s="10"/>
      <c r="V1011" s="10"/>
      <c r="W1011" s="10"/>
      <c r="X1011" s="10"/>
      <c r="Y1011" s="10"/>
      <c r="Z1011" s="10"/>
    </row>
    <row r="1012" spans="1:26" ht="15.75" customHeight="1" x14ac:dyDescent="0.25">
      <c r="A1012" s="10"/>
      <c r="B1012" s="11"/>
      <c r="C1012" s="11"/>
      <c r="D1012" s="11"/>
      <c r="E1012" s="11"/>
      <c r="F1012" s="12"/>
      <c r="G1012" s="12"/>
      <c r="H1012" s="11"/>
      <c r="I1012" s="11"/>
      <c r="J1012" s="11"/>
      <c r="K1012" s="11"/>
      <c r="L1012" s="12"/>
      <c r="M1012" s="11"/>
      <c r="N1012" s="12"/>
      <c r="O1012" s="14"/>
      <c r="P1012" s="11"/>
      <c r="Q1012" s="11"/>
      <c r="R1012" s="15"/>
      <c r="S1012" s="10"/>
      <c r="T1012" s="10"/>
      <c r="U1012" s="10"/>
      <c r="V1012" s="10"/>
      <c r="W1012" s="10"/>
      <c r="X1012" s="10"/>
      <c r="Y1012" s="10"/>
      <c r="Z1012" s="10"/>
    </row>
    <row r="1013" spans="1:26" ht="15.75" customHeight="1" x14ac:dyDescent="0.25">
      <c r="A1013" s="10"/>
      <c r="B1013" s="11"/>
      <c r="C1013" s="11"/>
      <c r="D1013" s="11"/>
      <c r="E1013" s="11"/>
      <c r="F1013" s="12"/>
      <c r="G1013" s="12"/>
      <c r="H1013" s="11"/>
      <c r="I1013" s="11"/>
      <c r="J1013" s="11"/>
      <c r="K1013" s="11"/>
      <c r="L1013" s="12"/>
      <c r="M1013" s="11"/>
      <c r="N1013" s="12"/>
      <c r="O1013" s="14"/>
      <c r="P1013" s="11"/>
      <c r="Q1013" s="11"/>
      <c r="R1013" s="15"/>
      <c r="S1013" s="10"/>
      <c r="T1013" s="10"/>
      <c r="U1013" s="10"/>
      <c r="V1013" s="10"/>
      <c r="W1013" s="10"/>
      <c r="X1013" s="10"/>
      <c r="Y1013" s="10"/>
      <c r="Z1013" s="10"/>
    </row>
    <row r="1014" spans="1:26" ht="15.75" customHeight="1" x14ac:dyDescent="0.25">
      <c r="A1014" s="10"/>
      <c r="B1014" s="11"/>
      <c r="C1014" s="11"/>
      <c r="D1014" s="11"/>
      <c r="E1014" s="11"/>
      <c r="F1014" s="12"/>
      <c r="G1014" s="12"/>
      <c r="H1014" s="11"/>
      <c r="I1014" s="11"/>
      <c r="J1014" s="11"/>
      <c r="K1014" s="11"/>
      <c r="L1014" s="12"/>
      <c r="M1014" s="11"/>
      <c r="N1014" s="12"/>
      <c r="O1014" s="14"/>
      <c r="P1014" s="11"/>
      <c r="Q1014" s="11"/>
      <c r="R1014" s="15"/>
      <c r="S1014" s="10"/>
      <c r="T1014" s="10"/>
      <c r="U1014" s="10"/>
      <c r="V1014" s="10"/>
      <c r="W1014" s="10"/>
      <c r="X1014" s="10"/>
      <c r="Y1014" s="10"/>
      <c r="Z1014" s="10"/>
    </row>
    <row r="1015" spans="1:26" ht="15.75" customHeight="1" x14ac:dyDescent="0.25">
      <c r="A1015" s="10"/>
      <c r="B1015" s="11"/>
      <c r="C1015" s="11"/>
      <c r="D1015" s="11"/>
      <c r="E1015" s="11"/>
      <c r="F1015" s="12"/>
      <c r="G1015" s="12"/>
      <c r="H1015" s="11"/>
      <c r="I1015" s="11"/>
      <c r="J1015" s="11"/>
      <c r="K1015" s="11"/>
      <c r="L1015" s="12"/>
      <c r="M1015" s="11"/>
      <c r="N1015" s="12"/>
      <c r="O1015" s="14"/>
      <c r="P1015" s="11"/>
      <c r="Q1015" s="11"/>
      <c r="R1015" s="15"/>
      <c r="S1015" s="10"/>
      <c r="T1015" s="10"/>
      <c r="U1015" s="10"/>
      <c r="V1015" s="10"/>
      <c r="W1015" s="10"/>
      <c r="X1015" s="10"/>
      <c r="Y1015" s="10"/>
      <c r="Z1015" s="10"/>
    </row>
    <row r="1016" spans="1:26" ht="15.75" customHeight="1" x14ac:dyDescent="0.25">
      <c r="A1016" s="10"/>
      <c r="B1016" s="11"/>
      <c r="C1016" s="11"/>
      <c r="D1016" s="11"/>
      <c r="E1016" s="11"/>
      <c r="F1016" s="12"/>
      <c r="G1016" s="12"/>
      <c r="H1016" s="11"/>
      <c r="I1016" s="11"/>
      <c r="J1016" s="11"/>
      <c r="K1016" s="11"/>
      <c r="L1016" s="12"/>
      <c r="M1016" s="11"/>
      <c r="N1016" s="12"/>
      <c r="O1016" s="14"/>
      <c r="P1016" s="11"/>
      <c r="Q1016" s="11"/>
      <c r="R1016" s="15"/>
      <c r="S1016" s="10"/>
      <c r="T1016" s="10"/>
      <c r="U1016" s="10"/>
      <c r="V1016" s="10"/>
      <c r="W1016" s="10"/>
      <c r="X1016" s="10"/>
      <c r="Y1016" s="10"/>
      <c r="Z1016" s="10"/>
    </row>
    <row r="1017" spans="1:26" ht="15.75" customHeight="1" x14ac:dyDescent="0.25">
      <c r="A1017" s="10"/>
      <c r="B1017" s="11"/>
      <c r="C1017" s="11"/>
      <c r="D1017" s="11"/>
      <c r="E1017" s="11"/>
      <c r="F1017" s="12"/>
      <c r="G1017" s="12"/>
      <c r="H1017" s="11"/>
      <c r="I1017" s="11"/>
      <c r="J1017" s="11"/>
      <c r="K1017" s="11"/>
      <c r="L1017" s="12"/>
      <c r="M1017" s="11"/>
      <c r="N1017" s="12"/>
      <c r="O1017" s="14"/>
      <c r="P1017" s="11"/>
      <c r="Q1017" s="11"/>
      <c r="R1017" s="15"/>
      <c r="S1017" s="10"/>
      <c r="T1017" s="10"/>
      <c r="U1017" s="10"/>
      <c r="V1017" s="10"/>
      <c r="W1017" s="10"/>
      <c r="X1017" s="10"/>
      <c r="Y1017" s="10"/>
      <c r="Z1017" s="10"/>
    </row>
    <row r="1018" spans="1:26" ht="15.75" customHeight="1" x14ac:dyDescent="0.25">
      <c r="A1018" s="10"/>
      <c r="B1018" s="11"/>
      <c r="C1018" s="11"/>
      <c r="D1018" s="11"/>
      <c r="E1018" s="11"/>
      <c r="F1018" s="12"/>
      <c r="G1018" s="12"/>
      <c r="H1018" s="11"/>
      <c r="I1018" s="11"/>
      <c r="J1018" s="11"/>
      <c r="K1018" s="11"/>
      <c r="L1018" s="12"/>
      <c r="M1018" s="11"/>
      <c r="N1018" s="12"/>
      <c r="O1018" s="14"/>
      <c r="P1018" s="11"/>
      <c r="Q1018" s="11"/>
      <c r="R1018" s="15"/>
      <c r="S1018" s="10"/>
      <c r="T1018" s="10"/>
      <c r="U1018" s="10"/>
      <c r="V1018" s="10"/>
      <c r="W1018" s="10"/>
      <c r="X1018" s="10"/>
      <c r="Y1018" s="10"/>
      <c r="Z1018" s="10"/>
    </row>
    <row r="1019" spans="1:26" ht="15.75" customHeight="1" x14ac:dyDescent="0.25">
      <c r="A1019" s="10"/>
      <c r="B1019" s="11"/>
      <c r="C1019" s="11"/>
      <c r="D1019" s="11"/>
      <c r="E1019" s="11"/>
      <c r="F1019" s="12"/>
      <c r="G1019" s="12"/>
      <c r="H1019" s="11"/>
      <c r="I1019" s="11"/>
      <c r="J1019" s="11"/>
      <c r="K1019" s="11"/>
      <c r="L1019" s="12"/>
      <c r="M1019" s="11"/>
      <c r="N1019" s="12"/>
      <c r="O1019" s="14"/>
      <c r="P1019" s="11"/>
      <c r="Q1019" s="11"/>
      <c r="R1019" s="15"/>
      <c r="S1019" s="10"/>
      <c r="T1019" s="10"/>
      <c r="U1019" s="10"/>
      <c r="V1019" s="10"/>
      <c r="W1019" s="10"/>
      <c r="X1019" s="10"/>
      <c r="Y1019" s="10"/>
      <c r="Z1019" s="10"/>
    </row>
    <row r="1020" spans="1:26" ht="15.75" customHeight="1" x14ac:dyDescent="0.25">
      <c r="A1020" s="10"/>
      <c r="B1020" s="11"/>
      <c r="C1020" s="11"/>
      <c r="D1020" s="11"/>
      <c r="E1020" s="11"/>
      <c r="F1020" s="12"/>
      <c r="G1020" s="12"/>
      <c r="H1020" s="11"/>
      <c r="I1020" s="11"/>
      <c r="J1020" s="11"/>
      <c r="K1020" s="11"/>
      <c r="L1020" s="12"/>
      <c r="M1020" s="11"/>
      <c r="N1020" s="12"/>
      <c r="O1020" s="14"/>
      <c r="P1020" s="11"/>
      <c r="Q1020" s="11"/>
      <c r="R1020" s="15"/>
      <c r="S1020" s="10"/>
      <c r="T1020" s="10"/>
      <c r="U1020" s="10"/>
      <c r="V1020" s="10"/>
      <c r="W1020" s="10"/>
      <c r="X1020" s="10"/>
      <c r="Y1020" s="10"/>
      <c r="Z1020" s="10"/>
    </row>
    <row r="1021" spans="1:26" ht="15.75" customHeight="1" x14ac:dyDescent="0.25">
      <c r="A1021" s="10"/>
      <c r="B1021" s="11"/>
      <c r="C1021" s="11"/>
      <c r="D1021" s="11"/>
      <c r="E1021" s="11"/>
      <c r="F1021" s="12"/>
      <c r="G1021" s="12"/>
      <c r="H1021" s="11"/>
      <c r="I1021" s="11"/>
      <c r="J1021" s="11"/>
      <c r="K1021" s="11"/>
      <c r="L1021" s="12"/>
      <c r="M1021" s="11"/>
      <c r="N1021" s="12"/>
      <c r="O1021" s="14"/>
      <c r="P1021" s="11"/>
      <c r="Q1021" s="11"/>
      <c r="R1021" s="15"/>
      <c r="S1021" s="10"/>
      <c r="T1021" s="10"/>
      <c r="U1021" s="10"/>
      <c r="V1021" s="10"/>
      <c r="W1021" s="10"/>
      <c r="X1021" s="10"/>
      <c r="Y1021" s="10"/>
      <c r="Z1021" s="10"/>
    </row>
    <row r="1022" spans="1:26" ht="15.75" customHeight="1" x14ac:dyDescent="0.25">
      <c r="A1022" s="10"/>
      <c r="B1022" s="11"/>
      <c r="C1022" s="11"/>
      <c r="D1022" s="11"/>
      <c r="E1022" s="11"/>
      <c r="F1022" s="12"/>
      <c r="G1022" s="12"/>
      <c r="H1022" s="11"/>
      <c r="I1022" s="11"/>
      <c r="J1022" s="11"/>
      <c r="K1022" s="11"/>
      <c r="L1022" s="12"/>
      <c r="M1022" s="11"/>
      <c r="N1022" s="12"/>
      <c r="O1022" s="14"/>
      <c r="P1022" s="11"/>
      <c r="Q1022" s="11"/>
      <c r="R1022" s="15"/>
      <c r="S1022" s="10"/>
      <c r="T1022" s="10"/>
      <c r="U1022" s="10"/>
      <c r="V1022" s="10"/>
      <c r="W1022" s="10"/>
      <c r="X1022" s="10"/>
      <c r="Y1022" s="10"/>
      <c r="Z1022" s="10"/>
    </row>
    <row r="1023" spans="1:26" ht="15.75" customHeight="1" x14ac:dyDescent="0.25">
      <c r="A1023" s="10"/>
      <c r="B1023" s="11"/>
      <c r="C1023" s="11"/>
      <c r="D1023" s="11"/>
      <c r="E1023" s="11"/>
      <c r="F1023" s="12"/>
      <c r="G1023" s="12"/>
      <c r="H1023" s="11"/>
      <c r="I1023" s="11"/>
      <c r="J1023" s="11"/>
      <c r="K1023" s="11"/>
      <c r="L1023" s="12"/>
      <c r="M1023" s="11"/>
      <c r="N1023" s="12"/>
      <c r="O1023" s="14"/>
      <c r="P1023" s="11"/>
      <c r="Q1023" s="11"/>
      <c r="R1023" s="15"/>
      <c r="S1023" s="10"/>
      <c r="T1023" s="10"/>
      <c r="U1023" s="10"/>
      <c r="V1023" s="10"/>
      <c r="W1023" s="10"/>
      <c r="X1023" s="10"/>
      <c r="Y1023" s="10"/>
      <c r="Z1023" s="10"/>
    </row>
    <row r="1024" spans="1:26" ht="15.75" customHeight="1" x14ac:dyDescent="0.25">
      <c r="A1024" s="10"/>
      <c r="B1024" s="11"/>
      <c r="C1024" s="11"/>
      <c r="D1024" s="11"/>
      <c r="E1024" s="11"/>
      <c r="F1024" s="12"/>
      <c r="G1024" s="12"/>
      <c r="H1024" s="11"/>
      <c r="I1024" s="11"/>
      <c r="J1024" s="11"/>
      <c r="K1024" s="11"/>
      <c r="L1024" s="12"/>
      <c r="M1024" s="11"/>
      <c r="N1024" s="12"/>
      <c r="O1024" s="14"/>
      <c r="P1024" s="11"/>
      <c r="Q1024" s="11"/>
      <c r="R1024" s="15"/>
      <c r="S1024" s="10"/>
      <c r="T1024" s="10"/>
      <c r="U1024" s="10"/>
      <c r="V1024" s="10"/>
      <c r="W1024" s="10"/>
      <c r="X1024" s="10"/>
      <c r="Y1024" s="10"/>
      <c r="Z1024" s="10"/>
    </row>
    <row r="1025" spans="1:26" ht="15.75" customHeight="1" x14ac:dyDescent="0.25">
      <c r="A1025" s="10"/>
      <c r="B1025" s="11"/>
      <c r="C1025" s="11"/>
      <c r="D1025" s="11"/>
      <c r="E1025" s="11"/>
      <c r="F1025" s="12"/>
      <c r="G1025" s="12"/>
      <c r="H1025" s="11"/>
      <c r="I1025" s="11"/>
      <c r="J1025" s="11"/>
      <c r="K1025" s="11"/>
      <c r="L1025" s="12"/>
      <c r="M1025" s="11"/>
      <c r="N1025" s="12"/>
      <c r="O1025" s="14"/>
      <c r="P1025" s="11"/>
      <c r="Q1025" s="11"/>
      <c r="R1025" s="15"/>
      <c r="S1025" s="10"/>
      <c r="T1025" s="10"/>
      <c r="U1025" s="10"/>
      <c r="V1025" s="10"/>
      <c r="W1025" s="10"/>
      <c r="X1025" s="10"/>
      <c r="Y1025" s="10"/>
      <c r="Z1025" s="10"/>
    </row>
    <row r="1026" spans="1:26" ht="15.75" customHeight="1" x14ac:dyDescent="0.25">
      <c r="A1026" s="10"/>
      <c r="B1026" s="11"/>
      <c r="C1026" s="11"/>
      <c r="D1026" s="11"/>
      <c r="E1026" s="11"/>
      <c r="F1026" s="12"/>
      <c r="G1026" s="12"/>
      <c r="H1026" s="11"/>
      <c r="I1026" s="11"/>
      <c r="J1026" s="11"/>
      <c r="K1026" s="11"/>
      <c r="L1026" s="12"/>
      <c r="M1026" s="11"/>
      <c r="N1026" s="12"/>
      <c r="O1026" s="14"/>
      <c r="P1026" s="11"/>
      <c r="Q1026" s="11"/>
      <c r="R1026" s="15"/>
      <c r="S1026" s="10"/>
      <c r="T1026" s="10"/>
      <c r="U1026" s="10"/>
      <c r="V1026" s="10"/>
      <c r="W1026" s="10"/>
      <c r="X1026" s="10"/>
      <c r="Y1026" s="10"/>
      <c r="Z1026" s="10"/>
    </row>
    <row r="1027" spans="1:26" ht="15.75" customHeight="1" x14ac:dyDescent="0.25">
      <c r="A1027" s="10"/>
      <c r="B1027" s="11"/>
      <c r="C1027" s="11"/>
      <c r="D1027" s="11"/>
      <c r="E1027" s="11"/>
      <c r="F1027" s="12"/>
      <c r="G1027" s="12"/>
      <c r="H1027" s="11"/>
      <c r="I1027" s="11"/>
      <c r="J1027" s="11"/>
      <c r="K1027" s="11"/>
      <c r="L1027" s="12"/>
      <c r="M1027" s="11"/>
      <c r="N1027" s="12"/>
      <c r="O1027" s="14"/>
      <c r="P1027" s="11"/>
      <c r="Q1027" s="11"/>
      <c r="R1027" s="15"/>
      <c r="S1027" s="10"/>
      <c r="T1027" s="10"/>
      <c r="U1027" s="10"/>
      <c r="V1027" s="10"/>
      <c r="W1027" s="10"/>
      <c r="X1027" s="10"/>
      <c r="Y1027" s="10"/>
      <c r="Z1027" s="10"/>
    </row>
    <row r="1028" spans="1:26" ht="15.75" customHeight="1" x14ac:dyDescent="0.25">
      <c r="A1028" s="10"/>
      <c r="B1028" s="11"/>
      <c r="C1028" s="11"/>
      <c r="D1028" s="11"/>
      <c r="E1028" s="11"/>
      <c r="F1028" s="12"/>
      <c r="G1028" s="12"/>
      <c r="H1028" s="11"/>
      <c r="I1028" s="11"/>
      <c r="J1028" s="11"/>
      <c r="K1028" s="11"/>
      <c r="L1028" s="12"/>
      <c r="M1028" s="11"/>
      <c r="N1028" s="12"/>
      <c r="O1028" s="14"/>
      <c r="P1028" s="11"/>
      <c r="Q1028" s="11"/>
      <c r="R1028" s="15"/>
      <c r="S1028" s="10"/>
      <c r="T1028" s="10"/>
      <c r="U1028" s="10"/>
      <c r="V1028" s="10"/>
      <c r="W1028" s="10"/>
      <c r="X1028" s="10"/>
      <c r="Y1028" s="10"/>
      <c r="Z1028" s="10"/>
    </row>
    <row r="1029" spans="1:26" ht="15.75" customHeight="1" x14ac:dyDescent="0.25">
      <c r="A1029" s="10"/>
      <c r="B1029" s="11"/>
      <c r="C1029" s="11"/>
      <c r="D1029" s="11"/>
      <c r="E1029" s="11"/>
      <c r="F1029" s="12"/>
      <c r="G1029" s="12"/>
      <c r="H1029" s="11"/>
      <c r="I1029" s="11"/>
      <c r="J1029" s="11"/>
      <c r="K1029" s="11"/>
      <c r="L1029" s="12"/>
      <c r="M1029" s="11"/>
      <c r="N1029" s="12"/>
      <c r="O1029" s="14"/>
      <c r="P1029" s="11"/>
      <c r="Q1029" s="11"/>
      <c r="R1029" s="15"/>
      <c r="S1029" s="10"/>
      <c r="T1029" s="10"/>
      <c r="U1029" s="10"/>
      <c r="V1029" s="10"/>
      <c r="W1029" s="10"/>
      <c r="X1029" s="10"/>
      <c r="Y1029" s="10"/>
      <c r="Z1029" s="10"/>
    </row>
    <row r="1030" spans="1:26" ht="15.75" customHeight="1" x14ac:dyDescent="0.25">
      <c r="A1030" s="10"/>
      <c r="B1030" s="11"/>
      <c r="C1030" s="11"/>
      <c r="D1030" s="11"/>
      <c r="E1030" s="11"/>
      <c r="F1030" s="12"/>
      <c r="G1030" s="12"/>
      <c r="H1030" s="11"/>
      <c r="I1030" s="11"/>
      <c r="J1030" s="11"/>
      <c r="K1030" s="11"/>
      <c r="L1030" s="12"/>
      <c r="M1030" s="11"/>
      <c r="N1030" s="12"/>
      <c r="O1030" s="14"/>
      <c r="P1030" s="11"/>
      <c r="Q1030" s="11"/>
      <c r="R1030" s="15"/>
      <c r="S1030" s="10"/>
      <c r="T1030" s="10"/>
      <c r="U1030" s="10"/>
      <c r="V1030" s="10"/>
      <c r="W1030" s="10"/>
      <c r="X1030" s="10"/>
      <c r="Y1030" s="10"/>
      <c r="Z1030" s="10"/>
    </row>
    <row r="1031" spans="1:26" ht="15.75" customHeight="1" x14ac:dyDescent="0.25">
      <c r="A1031" s="10"/>
      <c r="B1031" s="11"/>
      <c r="C1031" s="11"/>
      <c r="D1031" s="11"/>
      <c r="E1031" s="11"/>
      <c r="F1031" s="12"/>
      <c r="G1031" s="12"/>
      <c r="H1031" s="11"/>
      <c r="I1031" s="11"/>
      <c r="J1031" s="11"/>
      <c r="K1031" s="11"/>
      <c r="L1031" s="12"/>
      <c r="M1031" s="11"/>
      <c r="N1031" s="12"/>
      <c r="O1031" s="14"/>
      <c r="P1031" s="11"/>
      <c r="Q1031" s="11"/>
      <c r="R1031" s="15"/>
      <c r="S1031" s="10"/>
      <c r="T1031" s="10"/>
      <c r="U1031" s="10"/>
      <c r="V1031" s="10"/>
      <c r="W1031" s="10"/>
      <c r="X1031" s="10"/>
      <c r="Y1031" s="10"/>
      <c r="Z1031" s="10"/>
    </row>
    <row r="1032" spans="1:26" ht="15.75" customHeight="1" x14ac:dyDescent="0.25">
      <c r="A1032" s="10"/>
      <c r="B1032" s="11"/>
      <c r="C1032" s="11"/>
      <c r="D1032" s="11"/>
      <c r="E1032" s="11"/>
      <c r="F1032" s="12"/>
      <c r="G1032" s="12"/>
      <c r="H1032" s="11"/>
      <c r="I1032" s="11"/>
      <c r="J1032" s="11"/>
      <c r="K1032" s="11"/>
      <c r="L1032" s="12"/>
      <c r="M1032" s="11"/>
      <c r="N1032" s="12"/>
      <c r="O1032" s="14"/>
      <c r="P1032" s="11"/>
      <c r="Q1032" s="11"/>
      <c r="R1032" s="15"/>
      <c r="S1032" s="10"/>
      <c r="T1032" s="10"/>
      <c r="U1032" s="10"/>
      <c r="V1032" s="10"/>
      <c r="W1032" s="10"/>
      <c r="X1032" s="10"/>
      <c r="Y1032" s="10"/>
      <c r="Z1032" s="10"/>
    </row>
    <row r="1033" spans="1:26" ht="15.75" customHeight="1" x14ac:dyDescent="0.25">
      <c r="A1033" s="10"/>
      <c r="B1033" s="11"/>
      <c r="C1033" s="11"/>
      <c r="D1033" s="11"/>
      <c r="E1033" s="11"/>
      <c r="F1033" s="12"/>
      <c r="G1033" s="12"/>
      <c r="H1033" s="11"/>
      <c r="I1033" s="11"/>
      <c r="J1033" s="11"/>
      <c r="K1033" s="11"/>
      <c r="L1033" s="12"/>
      <c r="M1033" s="11"/>
      <c r="N1033" s="12"/>
      <c r="O1033" s="14"/>
      <c r="P1033" s="11"/>
      <c r="Q1033" s="11"/>
      <c r="R1033" s="15"/>
      <c r="S1033" s="10"/>
      <c r="T1033" s="10"/>
      <c r="U1033" s="10"/>
      <c r="V1033" s="10"/>
      <c r="W1033" s="10"/>
      <c r="X1033" s="10"/>
      <c r="Y1033" s="10"/>
      <c r="Z1033" s="10"/>
    </row>
    <row r="1034" spans="1:26" ht="15.75" customHeight="1" x14ac:dyDescent="0.25">
      <c r="A1034" s="10"/>
      <c r="B1034" s="11"/>
      <c r="C1034" s="11"/>
      <c r="D1034" s="11"/>
      <c r="E1034" s="11"/>
      <c r="F1034" s="12"/>
      <c r="G1034" s="12"/>
      <c r="H1034" s="11"/>
      <c r="I1034" s="11"/>
      <c r="J1034" s="11"/>
      <c r="K1034" s="11"/>
      <c r="L1034" s="12"/>
      <c r="M1034" s="11"/>
      <c r="N1034" s="12"/>
      <c r="O1034" s="14"/>
      <c r="P1034" s="11"/>
      <c r="Q1034" s="11"/>
      <c r="R1034" s="15"/>
      <c r="S1034" s="10"/>
      <c r="T1034" s="10"/>
      <c r="U1034" s="10"/>
      <c r="V1034" s="10"/>
      <c r="W1034" s="10"/>
      <c r="X1034" s="10"/>
      <c r="Y1034" s="10"/>
      <c r="Z1034" s="10"/>
    </row>
    <row r="1035" spans="1:26" ht="15.75" customHeight="1" x14ac:dyDescent="0.25">
      <c r="A1035" s="10"/>
      <c r="B1035" s="11"/>
      <c r="C1035" s="11"/>
      <c r="D1035" s="11"/>
      <c r="E1035" s="11"/>
      <c r="F1035" s="12"/>
      <c r="G1035" s="12"/>
      <c r="H1035" s="11"/>
      <c r="I1035" s="11"/>
      <c r="J1035" s="11"/>
      <c r="K1035" s="11"/>
      <c r="L1035" s="12"/>
      <c r="M1035" s="11"/>
      <c r="N1035" s="12"/>
      <c r="O1035" s="14"/>
      <c r="P1035" s="11"/>
      <c r="Q1035" s="11"/>
      <c r="R1035" s="15"/>
      <c r="S1035" s="10"/>
      <c r="T1035" s="10"/>
      <c r="U1035" s="10"/>
      <c r="V1035" s="10"/>
      <c r="W1035" s="10"/>
      <c r="X1035" s="10"/>
      <c r="Y1035" s="10"/>
      <c r="Z1035" s="10"/>
    </row>
    <row r="1036" spans="1:26" ht="15.75" customHeight="1" x14ac:dyDescent="0.25">
      <c r="A1036" s="10"/>
      <c r="B1036" s="11"/>
      <c r="C1036" s="11"/>
      <c r="D1036" s="11"/>
      <c r="E1036" s="11"/>
      <c r="F1036" s="12"/>
      <c r="G1036" s="12"/>
      <c r="H1036" s="11"/>
      <c r="I1036" s="11"/>
      <c r="J1036" s="11"/>
      <c r="K1036" s="11"/>
      <c r="L1036" s="12"/>
      <c r="M1036" s="11"/>
      <c r="N1036" s="12"/>
      <c r="O1036" s="14"/>
      <c r="P1036" s="11"/>
      <c r="Q1036" s="11"/>
      <c r="R1036" s="15"/>
      <c r="S1036" s="10"/>
      <c r="T1036" s="10"/>
      <c r="U1036" s="10"/>
      <c r="V1036" s="10"/>
      <c r="W1036" s="10"/>
      <c r="X1036" s="10"/>
      <c r="Y1036" s="10"/>
      <c r="Z1036" s="10"/>
    </row>
    <row r="1037" spans="1:26" ht="15.75" customHeight="1" x14ac:dyDescent="0.25">
      <c r="A1037" s="10"/>
      <c r="B1037" s="11"/>
      <c r="C1037" s="11"/>
      <c r="D1037" s="11"/>
      <c r="E1037" s="11"/>
      <c r="F1037" s="12"/>
      <c r="G1037" s="12"/>
      <c r="H1037" s="11"/>
      <c r="I1037" s="11"/>
      <c r="J1037" s="11"/>
      <c r="K1037" s="11"/>
      <c r="L1037" s="12"/>
      <c r="M1037" s="11"/>
      <c r="N1037" s="12"/>
      <c r="O1037" s="14"/>
      <c r="P1037" s="11"/>
      <c r="Q1037" s="11"/>
      <c r="R1037" s="15"/>
      <c r="S1037" s="10"/>
      <c r="T1037" s="10"/>
      <c r="U1037" s="10"/>
      <c r="V1037" s="10"/>
      <c r="W1037" s="10"/>
      <c r="X1037" s="10"/>
      <c r="Y1037" s="10"/>
      <c r="Z1037" s="10"/>
    </row>
    <row r="1038" spans="1:26" ht="15.75" customHeight="1" x14ac:dyDescent="0.25">
      <c r="A1038" s="10"/>
      <c r="B1038" s="11"/>
      <c r="C1038" s="11"/>
      <c r="D1038" s="11"/>
      <c r="E1038" s="11"/>
      <c r="F1038" s="12"/>
      <c r="G1038" s="12"/>
      <c r="H1038" s="11"/>
      <c r="I1038" s="11"/>
      <c r="J1038" s="11"/>
      <c r="K1038" s="11"/>
      <c r="L1038" s="12"/>
      <c r="M1038" s="11"/>
      <c r="N1038" s="12"/>
      <c r="O1038" s="14"/>
      <c r="P1038" s="11"/>
      <c r="Q1038" s="11"/>
      <c r="R1038" s="15"/>
      <c r="S1038" s="10"/>
      <c r="T1038" s="10"/>
      <c r="U1038" s="10"/>
      <c r="V1038" s="10"/>
      <c r="W1038" s="10"/>
      <c r="X1038" s="10"/>
      <c r="Y1038" s="10"/>
      <c r="Z1038" s="10"/>
    </row>
    <row r="1039" spans="1:26" ht="15.75" customHeight="1" x14ac:dyDescent="0.25">
      <c r="A1039" s="10"/>
      <c r="B1039" s="11"/>
      <c r="C1039" s="11"/>
      <c r="D1039" s="11"/>
      <c r="E1039" s="11"/>
      <c r="F1039" s="12"/>
      <c r="G1039" s="12"/>
      <c r="H1039" s="11"/>
      <c r="I1039" s="11"/>
      <c r="J1039" s="11"/>
      <c r="K1039" s="11"/>
      <c r="L1039" s="12"/>
      <c r="M1039" s="11"/>
      <c r="N1039" s="12"/>
      <c r="O1039" s="14"/>
      <c r="P1039" s="11"/>
      <c r="Q1039" s="11"/>
      <c r="R1039" s="15"/>
      <c r="S1039" s="10"/>
      <c r="T1039" s="10"/>
      <c r="U1039" s="10"/>
      <c r="V1039" s="10"/>
      <c r="W1039" s="10"/>
      <c r="X1039" s="10"/>
      <c r="Y1039" s="10"/>
      <c r="Z1039" s="10"/>
    </row>
    <row r="1040" spans="1:26" ht="15.75" customHeight="1" x14ac:dyDescent="0.25">
      <c r="A1040" s="10"/>
      <c r="B1040" s="11"/>
      <c r="C1040" s="11"/>
      <c r="D1040" s="11"/>
      <c r="E1040" s="11"/>
      <c r="F1040" s="12"/>
      <c r="G1040" s="12"/>
      <c r="H1040" s="11"/>
      <c r="I1040" s="11"/>
      <c r="J1040" s="11"/>
      <c r="K1040" s="11"/>
      <c r="L1040" s="12"/>
      <c r="M1040" s="11"/>
      <c r="N1040" s="12"/>
      <c r="O1040" s="14"/>
      <c r="P1040" s="11"/>
      <c r="Q1040" s="11"/>
      <c r="R1040" s="15"/>
      <c r="S1040" s="10"/>
      <c r="T1040" s="10"/>
      <c r="U1040" s="10"/>
      <c r="V1040" s="10"/>
      <c r="W1040" s="10"/>
      <c r="X1040" s="10"/>
      <c r="Y1040" s="10"/>
      <c r="Z1040" s="10"/>
    </row>
    <row r="1041" spans="1:26" ht="15.75" customHeight="1" x14ac:dyDescent="0.25">
      <c r="A1041" s="10"/>
      <c r="B1041" s="11"/>
      <c r="C1041" s="11"/>
      <c r="D1041" s="11"/>
      <c r="E1041" s="11"/>
      <c r="F1041" s="12"/>
      <c r="G1041" s="12"/>
      <c r="H1041" s="11"/>
      <c r="I1041" s="11"/>
      <c r="J1041" s="11"/>
      <c r="K1041" s="11"/>
      <c r="L1041" s="12"/>
      <c r="M1041" s="11"/>
      <c r="N1041" s="12"/>
      <c r="O1041" s="14"/>
      <c r="P1041" s="11"/>
      <c r="Q1041" s="11"/>
      <c r="R1041" s="15"/>
      <c r="S1041" s="10"/>
      <c r="T1041" s="10"/>
      <c r="U1041" s="10"/>
      <c r="V1041" s="10"/>
      <c r="W1041" s="10"/>
      <c r="X1041" s="10"/>
      <c r="Y1041" s="10"/>
      <c r="Z1041" s="10"/>
    </row>
    <row r="1042" spans="1:26" ht="15.75" customHeight="1" x14ac:dyDescent="0.25">
      <c r="A1042" s="10"/>
      <c r="B1042" s="11"/>
      <c r="C1042" s="11"/>
      <c r="D1042" s="11"/>
      <c r="E1042" s="11"/>
      <c r="F1042" s="12"/>
      <c r="G1042" s="12"/>
      <c r="H1042" s="11"/>
      <c r="I1042" s="11"/>
      <c r="J1042" s="11"/>
      <c r="K1042" s="11"/>
      <c r="L1042" s="12"/>
      <c r="M1042" s="11"/>
      <c r="N1042" s="12"/>
      <c r="O1042" s="14"/>
      <c r="P1042" s="11"/>
      <c r="Q1042" s="11"/>
      <c r="R1042" s="15"/>
      <c r="S1042" s="10"/>
      <c r="T1042" s="10"/>
      <c r="U1042" s="10"/>
      <c r="V1042" s="10"/>
      <c r="W1042" s="10"/>
      <c r="X1042" s="10"/>
      <c r="Y1042" s="10"/>
      <c r="Z1042" s="10"/>
    </row>
    <row r="1043" spans="1:26" ht="15.75" customHeight="1" x14ac:dyDescent="0.25">
      <c r="A1043" s="10"/>
      <c r="B1043" s="11"/>
      <c r="C1043" s="11"/>
      <c r="D1043" s="11"/>
      <c r="E1043" s="11"/>
      <c r="F1043" s="12"/>
      <c r="G1043" s="12"/>
      <c r="H1043" s="11"/>
      <c r="I1043" s="11"/>
      <c r="J1043" s="11"/>
      <c r="K1043" s="11"/>
      <c r="L1043" s="12"/>
      <c r="M1043" s="11"/>
      <c r="N1043" s="12"/>
      <c r="O1043" s="14"/>
      <c r="P1043" s="11"/>
      <c r="Q1043" s="11"/>
      <c r="R1043" s="15"/>
      <c r="S1043" s="10"/>
      <c r="T1043" s="10"/>
      <c r="U1043" s="10"/>
      <c r="V1043" s="10"/>
      <c r="W1043" s="10"/>
      <c r="X1043" s="10"/>
      <c r="Y1043" s="10"/>
      <c r="Z1043" s="10"/>
    </row>
    <row r="1044" spans="1:26" ht="15.75" customHeight="1" x14ac:dyDescent="0.25">
      <c r="A1044" s="10"/>
      <c r="B1044" s="11"/>
      <c r="C1044" s="11"/>
      <c r="D1044" s="11"/>
      <c r="E1044" s="11"/>
      <c r="F1044" s="12"/>
      <c r="G1044" s="12"/>
      <c r="H1044" s="11"/>
      <c r="I1044" s="11"/>
      <c r="J1044" s="11"/>
      <c r="K1044" s="11"/>
      <c r="L1044" s="12"/>
      <c r="M1044" s="11"/>
      <c r="N1044" s="12"/>
      <c r="O1044" s="14"/>
      <c r="P1044" s="11"/>
      <c r="Q1044" s="11"/>
      <c r="R1044" s="15"/>
      <c r="S1044" s="10"/>
      <c r="T1044" s="10"/>
      <c r="U1044" s="10"/>
      <c r="V1044" s="10"/>
      <c r="W1044" s="10"/>
      <c r="X1044" s="10"/>
      <c r="Y1044" s="10"/>
      <c r="Z1044" s="10"/>
    </row>
    <row r="1045" spans="1:26" ht="15.75" customHeight="1" x14ac:dyDescent="0.25">
      <c r="A1045" s="10"/>
      <c r="B1045" s="11"/>
      <c r="C1045" s="11"/>
      <c r="D1045" s="11"/>
      <c r="E1045" s="11"/>
      <c r="F1045" s="12"/>
      <c r="G1045" s="12"/>
      <c r="H1045" s="11"/>
      <c r="I1045" s="11"/>
      <c r="J1045" s="11"/>
      <c r="K1045" s="11"/>
      <c r="L1045" s="12"/>
      <c r="M1045" s="11"/>
      <c r="N1045" s="12"/>
      <c r="O1045" s="14"/>
      <c r="P1045" s="11"/>
      <c r="Q1045" s="11"/>
      <c r="R1045" s="15"/>
      <c r="S1045" s="10"/>
      <c r="T1045" s="10"/>
      <c r="U1045" s="10"/>
      <c r="V1045" s="10"/>
      <c r="W1045" s="10"/>
      <c r="X1045" s="10"/>
      <c r="Y1045" s="10"/>
      <c r="Z1045" s="10"/>
    </row>
    <row r="1046" spans="1:26" ht="15.75" customHeight="1" x14ac:dyDescent="0.25">
      <c r="A1046" s="10"/>
      <c r="B1046" s="11"/>
      <c r="C1046" s="11"/>
      <c r="D1046" s="11"/>
      <c r="E1046" s="11"/>
      <c r="F1046" s="12"/>
      <c r="G1046" s="12"/>
      <c r="H1046" s="11"/>
      <c r="I1046" s="11"/>
      <c r="J1046" s="11"/>
      <c r="K1046" s="11"/>
      <c r="L1046" s="12"/>
      <c r="M1046" s="11"/>
      <c r="N1046" s="12"/>
      <c r="O1046" s="14"/>
      <c r="P1046" s="11"/>
      <c r="Q1046" s="11"/>
      <c r="R1046" s="15"/>
      <c r="S1046" s="10"/>
      <c r="T1046" s="10"/>
      <c r="U1046" s="10"/>
      <c r="V1046" s="10"/>
      <c r="W1046" s="10"/>
      <c r="X1046" s="10"/>
      <c r="Y1046" s="10"/>
      <c r="Z1046" s="10"/>
    </row>
  </sheetData>
  <mergeCells count="8">
    <mergeCell ref="B125:C125"/>
    <mergeCell ref="B126:C126"/>
    <mergeCell ref="B127:C127"/>
    <mergeCell ref="B2:U3"/>
    <mergeCell ref="B121:C121"/>
    <mergeCell ref="B122:C122"/>
    <mergeCell ref="B123:C123"/>
    <mergeCell ref="B124:C124"/>
  </mergeCells>
  <conditionalFormatting sqref="L119:O119 Q119 L120:R129 D123:D124 B123:B128">
    <cfRule type="containsText" dxfId="7539" priority="1415" operator="containsText" text="CANCELADO">
      <formula>NOT(ISERROR(SEARCH(("CANCELADO"),(B194))))</formula>
    </cfRule>
    <cfRule type="containsText" dxfId="7538" priority="1416" operator="containsText" text="PENDENTE">
      <formula>NOT(ISERROR(SEARCH(("PENDENTE"),(B194))))</formula>
    </cfRule>
    <cfRule type="containsText" dxfId="7537" priority="1417" operator="containsText" text="CUMPRIDO">
      <formula>NOT(ISERROR(SEARCH(("CUMPRIDO"),(B194))))</formula>
    </cfRule>
  </conditionalFormatting>
  <conditionalFormatting sqref="L118:Q118">
    <cfRule type="containsText" dxfId="7536" priority="1393" operator="containsText" text="CANCELADO">
      <formula>NOT(ISERROR(SEARCH(("CANCELADO"),(L193))))</formula>
    </cfRule>
    <cfRule type="containsText" dxfId="7535" priority="1395" operator="containsText" text="CUMPRIDO">
      <formula>NOT(ISERROR(SEARCH(("CUMPRIDO"),(L193))))</formula>
    </cfRule>
    <cfRule type="containsText" dxfId="7534" priority="1394" operator="containsText" text="PENDENTE">
      <formula>NOT(ISERROR(SEARCH(("PENDENTE"),(L193))))</formula>
    </cfRule>
  </conditionalFormatting>
  <conditionalFormatting sqref="L1:R1">
    <cfRule type="containsText" dxfId="7533" priority="22002" operator="containsText" text="CUMPRIDO">
      <formula>NOT(ISERROR(SEARCH(("CUMPRIDO"),(L123))))</formula>
    </cfRule>
    <cfRule type="containsText" dxfId="7532" priority="22001" operator="containsText" text="PENDENTE">
      <formula>NOT(ISERROR(SEARCH(("PENDENTE"),(L123))))</formula>
    </cfRule>
    <cfRule type="containsText" dxfId="7531" priority="22000" operator="containsText" text="CANCELADO">
      <formula>NOT(ISERROR(SEARCH(("CANCELADO"),(L123))))</formula>
    </cfRule>
  </conditionalFormatting>
  <conditionalFormatting sqref="N5:N47 N56 N66 N70:N71 N76">
    <cfRule type="containsText" dxfId="7530" priority="1078" operator="containsText" text="PENDENTE">
      <formula>NOT(ISERROR(SEARCH(("PENDENTE"),(N5))))</formula>
    </cfRule>
    <cfRule type="containsText" dxfId="7529" priority="1079" operator="containsText" text="CANCELADO">
      <formula>NOT(ISERROR(SEARCH(("CANCELADO"),(N5))))</formula>
    </cfRule>
  </conditionalFormatting>
  <conditionalFormatting sqref="N16:N41">
    <cfRule type="containsText" dxfId="7528" priority="1236" operator="containsText" text="CUMPRIDO">
      <formula>NOT(ISERROR(SEARCH("CUMPRIDO",N16)))</formula>
    </cfRule>
  </conditionalFormatting>
  <conditionalFormatting sqref="N38:N41 N31">
    <cfRule type="containsText" dxfId="7527" priority="23997" operator="containsText" text="CUMPRIDO">
      <formula>NOT(ISERROR(SEARCH(("CUMPRIDO"),(#REF!))))</formula>
    </cfRule>
  </conditionalFormatting>
  <conditionalFormatting sqref="N39:N41">
    <cfRule type="containsText" dxfId="7526" priority="1375" operator="containsText" text="CUMPRIDO">
      <formula>NOT(ISERROR(SEARCH(("CUMPRIDO"),(N168))))</formula>
    </cfRule>
    <cfRule type="containsText" dxfId="7525" priority="1376" operator="containsText" text="PENDENTE">
      <formula>NOT(ISERROR(SEARCH(("PENDENTE"),(N168))))</formula>
    </cfRule>
    <cfRule type="containsText" dxfId="7524" priority="1374" operator="containsText" text="CANCELADO">
      <formula>NOT(ISERROR(SEARCH(("CANCELADO"),(N168))))</formula>
    </cfRule>
  </conditionalFormatting>
  <conditionalFormatting sqref="N44:N47">
    <cfRule type="containsText" dxfId="7523" priority="25877" operator="containsText" text="CANCELADO">
      <formula>NOT(ISERROR(SEARCH(("CANCELADO"),(N173))))</formula>
    </cfRule>
    <cfRule type="containsText" dxfId="7522" priority="25878" operator="containsText" text="PENDENTE">
      <formula>NOT(ISERROR(SEARCH(("PENDENTE"),(N173))))</formula>
    </cfRule>
    <cfRule type="containsText" dxfId="7521" priority="25879" operator="containsText" text="CUMPRIDO">
      <formula>NOT(ISERROR(SEARCH(("CUMPRIDO"),(N173))))</formula>
    </cfRule>
    <cfRule type="containsText" dxfId="7520" priority="1227" operator="containsText" text="CUMPRIDO">
      <formula>NOT(ISERROR(SEARCH(("CUMPRIDO"),(#REF!))))</formula>
    </cfRule>
  </conditionalFormatting>
  <conditionalFormatting sqref="N44:N49 T78:T84 Q86:R101 T101 Q102:T102 S103:T103 Q103:R107 T104 S105:T105 Q112:R115 S112:T117 O14:P15">
    <cfRule type="containsText" dxfId="7519" priority="1275" operator="containsText" text="CUMPRIDO">
      <formula>NOT(ISERROR(SEARCH(("CUMPRIDO"),(N14))))</formula>
    </cfRule>
  </conditionalFormatting>
  <conditionalFormatting sqref="N44:N55 S57:T74 S76:T76 Q5:Q8 O80:R80 N94:N111 Q103:R109 Q110:S111 T75 T77:T84 Q79:T79 T101 Q102:T102 S103:T103 T104 S105:T105 S112:T117 O29:P42 O49:P55 R49:R55 O56:R63 Q40:Q42 R40:R45 Q86:R101 Q112:R115">
    <cfRule type="containsText" dxfId="7518" priority="1274" operator="containsText" text="CANCELADO">
      <formula>NOT(ISERROR(SEARCH(("CANCELADO"),(N5))))</formula>
    </cfRule>
  </conditionalFormatting>
  <conditionalFormatting sqref="N47:N48 R44:R45 Q46:R48">
    <cfRule type="containsText" dxfId="7517" priority="25930" operator="containsText" text="PENDENTE">
      <formula>NOT(ISERROR(SEARCH(("PENDENTE"),(N50))))</formula>
    </cfRule>
    <cfRule type="containsText" dxfId="7516" priority="24438" operator="containsText" text="CUMPRIDO">
      <formula>NOT(ISERROR(SEARCH(("CUMPRIDO"),(N50))))</formula>
    </cfRule>
  </conditionalFormatting>
  <conditionalFormatting sqref="N49 O43:R43">
    <cfRule type="containsText" dxfId="7515" priority="26008" operator="containsText" text="CUMPRIDO">
      <formula>NOT(ISERROR(SEARCH(("CUMPRIDO"),(#REF!))))</formula>
    </cfRule>
  </conditionalFormatting>
  <conditionalFormatting sqref="N49 Q49:R49 N54">
    <cfRule type="containsText" dxfId="7514" priority="25884" operator="containsText" text="CUMPRIDO">
      <formula>NOT(ISERROR(SEARCH(("CUMPRIDO"),(#REF!))))</formula>
    </cfRule>
  </conditionalFormatting>
  <conditionalFormatting sqref="N49 Q49:R49">
    <cfRule type="containsText" dxfId="7513" priority="25928" operator="containsText" text="PENDENTE">
      <formula>NOT(ISERROR(SEARCH(("PENDENTE"),(#REF!))))</formula>
    </cfRule>
  </conditionalFormatting>
  <conditionalFormatting sqref="N50:N116">
    <cfRule type="containsText" dxfId="7512" priority="929" operator="containsText" text="CANCELADO">
      <formula>NOT(ISERROR(SEARCH(("CANCELADO"),(N50))))</formula>
    </cfRule>
    <cfRule type="containsText" dxfId="7511" priority="928" operator="containsText" text="PENDENTE">
      <formula>NOT(ISERROR(SEARCH(("PENDENTE"),(N50))))</formula>
    </cfRule>
    <cfRule type="containsText" dxfId="7510" priority="924" operator="containsText" text="CUMPRIDO">
      <formula>NOT(ISERROR(SEARCH("CUMPRIDO",N50)))</formula>
    </cfRule>
  </conditionalFormatting>
  <conditionalFormatting sqref="N55 N22:N30 N32:N37 N39:N41 N44:N48 N50:N53 R6">
    <cfRule type="containsText" dxfId="7509" priority="1273" operator="containsText" text="CUMPRIDO">
      <formula>NOT(ISERROR(SEARCH(("CUMPRIDO"),(N7))))</formula>
    </cfRule>
  </conditionalFormatting>
  <conditionalFormatting sqref="N55">
    <cfRule type="containsText" dxfId="7508" priority="1269" operator="containsText" text="CUMPRIDO">
      <formula>NOT(ISERROR(SEARCH(("CUMPRIDO"),(N187))))</formula>
    </cfRule>
    <cfRule type="containsText" dxfId="7507" priority="1268" operator="containsText" text="PENDENTE">
      <formula>NOT(ISERROR(SEARCH(("PENDENTE"),(N187))))</formula>
    </cfRule>
    <cfRule type="containsText" dxfId="7506" priority="1267" operator="containsText" text="CANCELADO">
      <formula>NOT(ISERROR(SEARCH(("CANCELADO"),(N187))))</formula>
    </cfRule>
  </conditionalFormatting>
  <conditionalFormatting sqref="N56 N61:N116 N5:N47 Q108:R109 Q110:S111">
    <cfRule type="containsText" dxfId="7505" priority="1077" operator="containsText" text="CUMPRIDO">
      <formula>NOT(ISERROR(SEARCH(("CUMPRIDO"),(N5))))</formula>
    </cfRule>
  </conditionalFormatting>
  <conditionalFormatting sqref="N56">
    <cfRule type="containsText" dxfId="7504" priority="926" operator="containsText" text="CANCELADO">
      <formula>NOT(ISERROR(SEARCH(("CANCELADO"),(N56))))</formula>
    </cfRule>
    <cfRule type="containsText" dxfId="7503" priority="26157" operator="containsText" text="CUMPRIDO">
      <formula>NOT(ISERROR(SEARCH(("CUMPRIDO"),(#REF!))))</formula>
    </cfRule>
    <cfRule type="containsText" dxfId="7502" priority="925" operator="containsText" text="PENDENTE">
      <formula>NOT(ISERROR(SEARCH(("PENDENTE"),(N56))))</formula>
    </cfRule>
    <cfRule type="containsText" dxfId="7501" priority="927" operator="containsText" text="CUMPRIDO">
      <formula>NOT(ISERROR(SEARCH(("CUMPRIDO"),(N56))))</formula>
    </cfRule>
  </conditionalFormatting>
  <conditionalFormatting sqref="N57">
    <cfRule type="containsText" dxfId="7500" priority="891" operator="containsText" text="CUMPRIDO">
      <formula>NOT(ISERROR(SEARCH(("CUMPRIDO"),(N58))))</formula>
    </cfRule>
    <cfRule type="containsText" dxfId="7499" priority="890" operator="containsText" text="CUMPRIDO">
      <formula>NOT(ISERROR(SEARCH(("CUMPRIDO"),(N57))))</formula>
    </cfRule>
    <cfRule type="containsText" dxfId="7498" priority="888" operator="containsText" text="PENDENTE">
      <formula>NOT(ISERROR(SEARCH(("PENDENTE"),(N57))))</formula>
    </cfRule>
    <cfRule type="containsText" dxfId="7497" priority="889" operator="containsText" text="CANCELADO">
      <formula>NOT(ISERROR(SEARCH(("CANCELADO"),(N57))))</formula>
    </cfRule>
  </conditionalFormatting>
  <conditionalFormatting sqref="N57:N62 N67 N73 N78 N98:N99">
    <cfRule type="containsText" dxfId="7496" priority="25793" operator="containsText" text="PENDENTE">
      <formula>NOT(ISERROR(SEARCH(("PENDENTE"),(N57))))</formula>
    </cfRule>
    <cfRule type="containsText" dxfId="7495" priority="25796" operator="containsText" text="CANCELADO">
      <formula>NOT(ISERROR(SEARCH(("CANCELADO"),(N190))))</formula>
    </cfRule>
    <cfRule type="containsText" dxfId="7494" priority="25797" operator="containsText" text="PENDENTE">
      <formula>NOT(ISERROR(SEARCH(("PENDENTE"),(N190))))</formula>
    </cfRule>
    <cfRule type="containsText" dxfId="7493" priority="25798" operator="containsText" text="CUMPRIDO">
      <formula>NOT(ISERROR(SEARCH(("CUMPRIDO"),(N190))))</formula>
    </cfRule>
  </conditionalFormatting>
  <conditionalFormatting sqref="N57:N62 N67 N73 N98:N99 N78">
    <cfRule type="containsText" dxfId="7492" priority="25790" operator="containsText" text="CUMPRIDO">
      <formula>NOT(ISERROR(SEARCH(("CUMPRIDO"),(N116))))</formula>
    </cfRule>
  </conditionalFormatting>
  <conditionalFormatting sqref="N57:N62 N67 N73">
    <cfRule type="containsText" dxfId="7491" priority="25792" operator="containsText" text="CUMPRIDO">
      <formula>NOT(ISERROR(SEARCH(("CUMPRIDO"),(N57))))</formula>
    </cfRule>
  </conditionalFormatting>
  <conditionalFormatting sqref="N57:N62 N67:N71 N73 N78 N98:N99">
    <cfRule type="containsText" dxfId="7490" priority="25794" operator="containsText" text="CANCELADO">
      <formula>NOT(ISERROR(SEARCH(("CANCELADO"),(N57))))</formula>
    </cfRule>
    <cfRule type="containsText" dxfId="7489" priority="25795" operator="containsText" text="PENDENTE">
      <formula>NOT(ISERROR(SEARCH(("PENDENTE"),(N57))))</formula>
    </cfRule>
  </conditionalFormatting>
  <conditionalFormatting sqref="N58:N60 N67 N73 N77:N78 N98:N99 S94:T100 S80:T81 S85:T92 Q110:S111 T93 O94:P95">
    <cfRule type="containsText" dxfId="7488" priority="26299" operator="containsText" text="PENDENTE">
      <formula>NOT(ISERROR(SEARCH(("PENDENTE"),(N58))))</formula>
    </cfRule>
  </conditionalFormatting>
  <conditionalFormatting sqref="N58:N60 N67 N73 N78 N98:N99">
    <cfRule type="containsText" dxfId="7487" priority="26302" operator="containsText" text="CUMPRIDO">
      <formula>NOT(ISERROR(SEARCH(("CUMPRIDO"),(N190))))</formula>
    </cfRule>
    <cfRule type="containsText" dxfId="7486" priority="26300" operator="containsText" text="CANCELADO">
      <formula>NOT(ISERROR(SEARCH(("CANCELADO"),(N190))))</formula>
    </cfRule>
    <cfRule type="containsText" dxfId="7485" priority="26297" operator="containsText" text="PENDENTE">
      <formula>NOT(ISERROR(SEARCH(("PENDENTE"),(N58))))</formula>
    </cfRule>
    <cfRule type="containsText" dxfId="7484" priority="26301" operator="containsText" text="PENDENTE">
      <formula>NOT(ISERROR(SEARCH(("PENDENTE"),(N190))))</formula>
    </cfRule>
  </conditionalFormatting>
  <conditionalFormatting sqref="N58:N60 N67 N73 N78:N79 N98:N100">
    <cfRule type="containsText" dxfId="7483" priority="26298" operator="containsText" text="CANCELADO">
      <formula>NOT(ISERROR(SEARCH(("CANCELADO"),(N58))))</formula>
    </cfRule>
  </conditionalFormatting>
  <conditionalFormatting sqref="N58:N62 N67 N73 N78 N98:N99">
    <cfRule type="containsText" dxfId="7482" priority="25844" operator="containsText" text="CUMPRIDO">
      <formula>NOT(ISERROR(SEARCH(("CUMPRIDO"),(N58))))</formula>
    </cfRule>
  </conditionalFormatting>
  <conditionalFormatting sqref="N60:N62">
    <cfRule type="containsText" dxfId="7481" priority="25638" operator="containsText" text="CANCELADO">
      <formula>NOT(ISERROR(SEARCH(("CANCELADO"),(N60))))</formula>
    </cfRule>
    <cfRule type="containsText" dxfId="7480" priority="25640" operator="containsText" text="CANCELADO">
      <formula>NOT(ISERROR(SEARCH(("CANCELADO"),(N190))))</formula>
    </cfRule>
    <cfRule type="containsText" dxfId="7479" priority="25641" operator="containsText" text="PENDENTE">
      <formula>NOT(ISERROR(SEARCH(("PENDENTE"),(N190))))</formula>
    </cfRule>
    <cfRule type="containsText" dxfId="7478" priority="25642" operator="containsText" text="CUMPRIDO">
      <formula>NOT(ISERROR(SEARCH(("CUMPRIDO"),(N190))))</formula>
    </cfRule>
    <cfRule type="containsText" dxfId="7477" priority="25637" operator="containsText" text="PENDENTE">
      <formula>NOT(ISERROR(SEARCH(("PENDENTE"),(N60))))</formula>
    </cfRule>
    <cfRule type="containsText" dxfId="7476" priority="25636" operator="containsText" text="CUMPRIDO">
      <formula>NOT(ISERROR(SEARCH(("CUMPRIDO"),(N60))))</formula>
    </cfRule>
    <cfRule type="containsText" dxfId="7475" priority="25639" operator="containsText" text="PENDENTE">
      <formula>NOT(ISERROR(SEARCH(("PENDENTE"),(N60))))</formula>
    </cfRule>
    <cfRule type="containsText" dxfId="7474" priority="25634" operator="containsText" text="CUMPRIDO">
      <formula>NOT(ISERROR(SEARCH(("CUMPRIDO"),(N116))))</formula>
    </cfRule>
  </conditionalFormatting>
  <conditionalFormatting sqref="N61">
    <cfRule type="containsText" dxfId="7473" priority="25588" operator="containsText" text="CANCELADO">
      <formula>NOT(ISERROR(SEARCH(("CANCELADO"),(N190))))</formula>
    </cfRule>
    <cfRule type="containsText" dxfId="7472" priority="25587" operator="containsText" text="PENDENTE">
      <formula>NOT(ISERROR(SEARCH(("PENDENTE"),(N61))))</formula>
    </cfRule>
    <cfRule type="containsText" dxfId="7471" priority="25590" operator="containsText" text="CUMPRIDO">
      <formula>NOT(ISERROR(SEARCH(("CUMPRIDO"),(N190))))</formula>
    </cfRule>
    <cfRule type="containsText" dxfId="7470" priority="25585" operator="containsText" text="PENDENTE">
      <formula>NOT(ISERROR(SEARCH(("PENDENTE"),(N61))))</formula>
    </cfRule>
    <cfRule type="containsText" dxfId="7469" priority="25582" operator="containsText" text="CUMPRIDO">
      <formula>NOT(ISERROR(SEARCH(("CUMPRIDO"),(N116))))</formula>
    </cfRule>
    <cfRule type="containsText" dxfId="7468" priority="25589" operator="containsText" text="PENDENTE">
      <formula>NOT(ISERROR(SEARCH(("PENDENTE"),(N190))))</formula>
    </cfRule>
    <cfRule type="containsText" dxfId="7467" priority="25586" operator="containsText" text="CANCELADO">
      <formula>NOT(ISERROR(SEARCH(("CANCELADO"),(N61))))</formula>
    </cfRule>
  </conditionalFormatting>
  <conditionalFormatting sqref="N61:N62">
    <cfRule type="containsText" dxfId="7466" priority="25689" operator="containsText" text="PENDENTE">
      <formula>NOT(ISERROR(SEARCH(("PENDENTE"),(N61))))</formula>
    </cfRule>
    <cfRule type="containsText" dxfId="7465" priority="25690" operator="containsText" text="CANCELADO">
      <formula>NOT(ISERROR(SEARCH(("CANCELADO"),(N61))))</formula>
    </cfRule>
    <cfRule type="containsText" dxfId="7464" priority="25691" operator="containsText" text="PENDENTE">
      <formula>NOT(ISERROR(SEARCH(("PENDENTE"),(N61))))</formula>
    </cfRule>
    <cfRule type="containsText" dxfId="7463" priority="25692" operator="containsText" text="CANCELADO">
      <formula>NOT(ISERROR(SEARCH(("CANCELADO"),(N192))))</formula>
    </cfRule>
    <cfRule type="containsText" dxfId="7462" priority="25693" operator="containsText" text="PENDENTE">
      <formula>NOT(ISERROR(SEARCH(("PENDENTE"),(N192))))</formula>
    </cfRule>
    <cfRule type="containsText" dxfId="7461" priority="25694" operator="containsText" text="CUMPRIDO">
      <formula>NOT(ISERROR(SEARCH(("CUMPRIDO"),(N192))))</formula>
    </cfRule>
    <cfRule type="containsText" dxfId="7460" priority="25845" operator="containsText" text="PENDENTE">
      <formula>NOT(ISERROR(SEARCH(("PENDENTE"),(N61))))</formula>
    </cfRule>
    <cfRule type="containsText" dxfId="7459" priority="25846" operator="containsText" text="CANCELADO">
      <formula>NOT(ISERROR(SEARCH(("CANCELADO"),(N61))))</formula>
    </cfRule>
    <cfRule type="containsText" dxfId="7458" priority="25847" operator="containsText" text="PENDENTE">
      <formula>NOT(ISERROR(SEARCH(("PENDENTE"),(N61))))</formula>
    </cfRule>
    <cfRule type="containsText" dxfId="7457" priority="25849" operator="containsText" text="PENDENTE">
      <formula>NOT(ISERROR(SEARCH(("PENDENTE"),(N195))))</formula>
    </cfRule>
    <cfRule type="containsText" dxfId="7456" priority="25850" operator="containsText" text="CUMPRIDO">
      <formula>NOT(ISERROR(SEARCH(("CUMPRIDO"),(N195))))</formula>
    </cfRule>
    <cfRule type="containsText" dxfId="7455" priority="25848" operator="containsText" text="CANCELADO">
      <formula>NOT(ISERROR(SEARCH(("CANCELADO"),(N195))))</formula>
    </cfRule>
    <cfRule type="containsText" dxfId="7454" priority="25842" operator="containsText" text="CUMPRIDO">
      <formula>NOT(ISERROR(SEARCH(("CUMPRIDO"),(N121))))</formula>
    </cfRule>
    <cfRule type="containsText" dxfId="7453" priority="25686" operator="containsText" text="CUMPRIDO">
      <formula>NOT(ISERROR(SEARCH(("CUMPRIDO"),(N118))))</formula>
    </cfRule>
    <cfRule type="containsText" dxfId="7452" priority="25688" operator="containsText" text="CUMPRIDO">
      <formula>NOT(ISERROR(SEARCH(("CUMPRIDO"),(N61))))</formula>
    </cfRule>
  </conditionalFormatting>
  <conditionalFormatting sqref="N62">
    <cfRule type="containsText" dxfId="7451" priority="25536" operator="containsText" text="CANCELADO">
      <formula>NOT(ISERROR(SEARCH(("CANCELADO"),(N190))))</formula>
    </cfRule>
    <cfRule type="containsText" dxfId="7450" priority="25537" operator="containsText" text="PENDENTE">
      <formula>NOT(ISERROR(SEARCH(("PENDENTE"),(N190))))</formula>
    </cfRule>
    <cfRule type="containsText" dxfId="7449" priority="25538" operator="containsText" text="CUMPRIDO">
      <formula>NOT(ISERROR(SEARCH(("CUMPRIDO"),(N190))))</formula>
    </cfRule>
    <cfRule type="containsText" dxfId="7448" priority="25530" operator="containsText" text="CUMPRIDO">
      <formula>NOT(ISERROR(SEARCH(("CUMPRIDO"),(N116))))</formula>
    </cfRule>
    <cfRule type="containsText" dxfId="7447" priority="25535" operator="containsText" text="PENDENTE">
      <formula>NOT(ISERROR(SEARCH(("PENDENTE"),(N62))))</formula>
    </cfRule>
    <cfRule type="containsText" dxfId="7446" priority="25533" operator="containsText" text="PENDENTE">
      <formula>NOT(ISERROR(SEARCH(("PENDENTE"),(N62))))</formula>
    </cfRule>
    <cfRule type="containsText" dxfId="7445" priority="25534" operator="containsText" text="CANCELADO">
      <formula>NOT(ISERROR(SEARCH(("CANCELADO"),(N62))))</formula>
    </cfRule>
  </conditionalFormatting>
  <conditionalFormatting sqref="N63">
    <cfRule type="containsText" dxfId="7444" priority="41545" operator="containsText" text="CUMPRIDO">
      <formula>NOT(ISERROR(SEARCH(("CUMPRIDO"),(N116))))</formula>
    </cfRule>
    <cfRule type="containsText" dxfId="7443" priority="41552" operator="containsText" text="CUMPRIDO">
      <formula>NOT(ISERROR(SEARCH(("CUMPRIDO"),(N86))))</formula>
    </cfRule>
    <cfRule type="containsText" dxfId="7442" priority="41550" operator="containsText" text="PENDENTE">
      <formula>NOT(ISERROR(SEARCH(("PENDENTE"),(N190))))</formula>
    </cfRule>
    <cfRule type="containsText" dxfId="7441" priority="41549" operator="containsText" text="CANCELADO">
      <formula>NOT(ISERROR(SEARCH(("CANCELADO"),(N190))))</formula>
    </cfRule>
    <cfRule type="containsText" dxfId="7440" priority="41548" operator="containsText" text="PENDENTE">
      <formula>NOT(ISERROR(SEARCH(("PENDENTE"),(N63))))</formula>
    </cfRule>
    <cfRule type="containsText" dxfId="7439" priority="41551" operator="containsText" text="CUMPRIDO">
      <formula>NOT(ISERROR(SEARCH(("CUMPRIDO"),(N190))))</formula>
    </cfRule>
    <cfRule type="containsText" dxfId="7438" priority="41547" operator="containsText" text="CANCELADO">
      <formula>NOT(ISERROR(SEARCH(("CANCELADO"),(N63))))</formula>
    </cfRule>
    <cfRule type="containsText" dxfId="7437" priority="41546" operator="containsText" text="PENDENTE">
      <formula>NOT(ISERROR(SEARCH(("PENDENTE"),(N63))))</formula>
    </cfRule>
  </conditionalFormatting>
  <conditionalFormatting sqref="N63:N67 N77 N79 N87 N100 N102:N103">
    <cfRule type="containsText" dxfId="7436" priority="26369" operator="containsText" text="CUMPRIDO">
      <formula>NOT(ISERROR(SEARCH(("CUMPRIDO"),(N189))))</formula>
    </cfRule>
  </conditionalFormatting>
  <conditionalFormatting sqref="N63:N67 N77 N87 N102:N103">
    <cfRule type="containsText" dxfId="7435" priority="26366" operator="containsText" text="CANCELADO">
      <formula>NOT(ISERROR(SEARCH(("CANCELADO"),(N63))))</formula>
    </cfRule>
  </conditionalFormatting>
  <conditionalFormatting sqref="N63:N71 N79 N87 N100 N102:N103">
    <cfRule type="containsText" dxfId="7434" priority="26233" operator="containsText" text="CANCELADO">
      <formula>NOT(ISERROR(SEARCH(("CANCELADO"),(N189))))</formula>
    </cfRule>
    <cfRule type="containsText" dxfId="7433" priority="26232" operator="containsText" text="PENDENTE">
      <formula>NOT(ISERROR(SEARCH(("PENDENTE"),(N63))))</formula>
    </cfRule>
  </conditionalFormatting>
  <conditionalFormatting sqref="N63:N71 Q102:T102 S103:T103 S105:T105 S112:T117 T78:T84 Q86:R101 T101 Q103:R109 T104 Q112:R115 N100 N79 N87">
    <cfRule type="containsText" dxfId="7432" priority="25431" operator="containsText" text="PENDENTE">
      <formula>NOT(ISERROR(SEARCH(("PENDENTE"),(N63))))</formula>
    </cfRule>
  </conditionalFormatting>
  <conditionalFormatting sqref="N64:N71 N79 N87 N100 N77 N102:N103">
    <cfRule type="containsText" dxfId="7431" priority="26229" operator="containsText" text="CUMPRIDO">
      <formula>NOT(ISERROR(SEARCH(("CUMPRIDO"),(N116))))</formula>
    </cfRule>
  </conditionalFormatting>
  <conditionalFormatting sqref="N65:N67">
    <cfRule type="containsText" dxfId="7430" priority="25382" operator="containsText" text="CUMPRIDO">
      <formula>NOT(ISERROR(SEARCH(("CUMPRIDO"),(N190))))</formula>
    </cfRule>
    <cfRule type="containsText" dxfId="7429" priority="25379" operator="containsText" text="PENDENTE">
      <formula>NOT(ISERROR(SEARCH(("PENDENTE"),(N65))))</formula>
    </cfRule>
    <cfRule type="containsText" dxfId="7428" priority="25377" operator="containsText" text="PENDENTE">
      <formula>NOT(ISERROR(SEARCH(("PENDENTE"),(N65))))</formula>
    </cfRule>
    <cfRule type="containsText" dxfId="7427" priority="25378" operator="containsText" text="CANCELADO">
      <formula>NOT(ISERROR(SEARCH(("CANCELADO"),(N65))))</formula>
    </cfRule>
    <cfRule type="containsText" dxfId="7426" priority="25380" operator="containsText" text="CANCELADO">
      <formula>NOT(ISERROR(SEARCH(("CANCELADO"),(N190))))</formula>
    </cfRule>
    <cfRule type="containsText" dxfId="7425" priority="25381" operator="containsText" text="PENDENTE">
      <formula>NOT(ISERROR(SEARCH(("PENDENTE"),(N190))))</formula>
    </cfRule>
  </conditionalFormatting>
  <conditionalFormatting sqref="N65:N71">
    <cfRule type="containsText" dxfId="7424" priority="25374" operator="containsText" text="CUMPRIDO">
      <formula>NOT(ISERROR(SEARCH(("CUMPRIDO"),(N116))))</formula>
    </cfRule>
  </conditionalFormatting>
  <conditionalFormatting sqref="N66">
    <cfRule type="containsText" dxfId="7423" priority="25326" operator="containsText" text="CANCELADO">
      <formula>NOT(ISERROR(SEARCH(("CANCELADO"),(N66))))</formula>
    </cfRule>
    <cfRule type="containsText" dxfId="7422" priority="25325" operator="containsText" text="PENDENTE">
      <formula>NOT(ISERROR(SEARCH(("PENDENTE"),(N66))))</formula>
    </cfRule>
    <cfRule type="containsText" dxfId="7421" priority="25328" operator="containsText" text="CANCELADO">
      <formula>NOT(ISERROR(SEARCH(("CANCELADO"),(N190))))</formula>
    </cfRule>
    <cfRule type="containsText" dxfId="7420" priority="25322" operator="containsText" text="CUMPRIDO">
      <formula>NOT(ISERROR(SEARCH(("CUMPRIDO"),(N116))))</formula>
    </cfRule>
    <cfRule type="containsText" dxfId="7419" priority="25327" operator="containsText" text="PENDENTE">
      <formula>NOT(ISERROR(SEARCH(("PENDENTE"),(N66))))</formula>
    </cfRule>
    <cfRule type="containsText" dxfId="7418" priority="25330" operator="containsText" text="CUMPRIDO">
      <formula>NOT(ISERROR(SEARCH(("CUMPRIDO"),(N190))))</formula>
    </cfRule>
    <cfRule type="containsText" dxfId="7417" priority="25329" operator="containsText" text="PENDENTE">
      <formula>NOT(ISERROR(SEARCH(("PENDENTE"),(N190))))</formula>
    </cfRule>
  </conditionalFormatting>
  <conditionalFormatting sqref="N67 N58:N60 N73 N78 N98:N99">
    <cfRule type="containsText" dxfId="7416" priority="26295" operator="containsText" text="CUMPRIDO">
      <formula>NOT(ISERROR(SEARCH(("CUMPRIDO"),(N116))))</formula>
    </cfRule>
  </conditionalFormatting>
  <conditionalFormatting sqref="N68:N71">
    <cfRule type="containsText" dxfId="7415" priority="26227" operator="containsText" text="PENDENTE">
      <formula>NOT(ISERROR(SEARCH(("PENDENTE"),(N193))))</formula>
    </cfRule>
    <cfRule type="containsText" dxfId="7414" priority="26230" operator="containsText" text="PENDENTE">
      <formula>NOT(ISERROR(SEARCH(("PENDENTE"),(N68))))</formula>
    </cfRule>
    <cfRule type="containsText" dxfId="7413" priority="26226" operator="containsText" text="CANCELADO">
      <formula>NOT(ISERROR(SEARCH(("CANCELADO"),(N193))))</formula>
    </cfRule>
    <cfRule type="containsText" dxfId="7412" priority="26234" operator="containsText" text="PENDENTE">
      <formula>NOT(ISERROR(SEARCH(("PENDENTE"),(N194))))</formula>
    </cfRule>
    <cfRule type="containsText" dxfId="7411" priority="26228" operator="containsText" text="CUMPRIDO">
      <formula>NOT(ISERROR(SEARCH(("CUMPRIDO"),(N193))))</formula>
    </cfRule>
    <cfRule type="containsText" dxfId="7410" priority="26235" operator="containsText" text="CUMPRIDO">
      <formula>NOT(ISERROR(SEARCH(("CUMPRIDO"),(N194))))</formula>
    </cfRule>
    <cfRule type="containsText" dxfId="7409" priority="26231" operator="containsText" text="CANCELADO">
      <formula>NOT(ISERROR(SEARCH(("CANCELADO"),(N68))))</formula>
    </cfRule>
  </conditionalFormatting>
  <conditionalFormatting sqref="N71">
    <cfRule type="containsText" dxfId="7408" priority="25068" operator="containsText" text="CANCELADO">
      <formula>NOT(ISERROR(SEARCH(("CANCELADO"),(N190))))</formula>
    </cfRule>
    <cfRule type="containsText" dxfId="7407" priority="25070" operator="containsText" text="CUMPRIDO">
      <formula>NOT(ISERROR(SEARCH(("CUMPRIDO"),(N190))))</formula>
    </cfRule>
    <cfRule type="containsText" dxfId="7406" priority="25069" operator="containsText" text="PENDENTE">
      <formula>NOT(ISERROR(SEARCH(("PENDENTE"),(N190))))</formula>
    </cfRule>
    <cfRule type="containsText" dxfId="7405" priority="25067" operator="containsText" text="PENDENTE">
      <formula>NOT(ISERROR(SEARCH(("PENDENTE"),(N71))))</formula>
    </cfRule>
    <cfRule type="containsText" dxfId="7404" priority="25066" operator="containsText" text="CANCELADO">
      <formula>NOT(ISERROR(SEARCH(("CANCELADO"),(N71))))</formula>
    </cfRule>
    <cfRule type="containsText" dxfId="7403" priority="25065" operator="containsText" text="PENDENTE">
      <formula>NOT(ISERROR(SEARCH(("PENDENTE"),(N71))))</formula>
    </cfRule>
    <cfRule type="containsText" dxfId="7402" priority="25062" operator="containsText" text="CUMPRIDO">
      <formula>NOT(ISERROR(SEARCH(("CUMPRIDO"),(N116))))</formula>
    </cfRule>
  </conditionalFormatting>
  <conditionalFormatting sqref="N72">
    <cfRule type="containsText" dxfId="7401" priority="863" operator="containsText" text="CUMPRIDO">
      <formula>NOT(ISERROR(SEARCH(("CUMPRIDO"),(N198))))</formula>
    </cfRule>
    <cfRule type="containsText" dxfId="7400" priority="864" operator="containsText" text="CUMPRIDO">
      <formula>NOT(ISERROR(SEARCH(("CUMPRIDO"),(N125))))</formula>
    </cfRule>
    <cfRule type="containsText" dxfId="7399" priority="865" operator="containsText" text="PENDENTE">
      <formula>NOT(ISERROR(SEARCH(("PENDENTE"),(N72))))</formula>
    </cfRule>
    <cfRule type="containsText" dxfId="7398" priority="866" operator="containsText" text="CANCELADO">
      <formula>NOT(ISERROR(SEARCH(("CANCELADO"),(N72))))</formula>
    </cfRule>
    <cfRule type="containsText" dxfId="7397" priority="867" operator="containsText" text="PENDENTE">
      <formula>NOT(ISERROR(SEARCH(("PENDENTE"),(N72))))</formula>
    </cfRule>
    <cfRule type="containsText" dxfId="7396" priority="868" operator="containsText" text="CANCELADO">
      <formula>NOT(ISERROR(SEARCH(("CANCELADO"),(N199))))</formula>
    </cfRule>
    <cfRule type="containsText" dxfId="7395" priority="869" operator="containsText" text="PENDENTE">
      <formula>NOT(ISERROR(SEARCH(("PENDENTE"),(N199))))</formula>
    </cfRule>
    <cfRule type="containsText" dxfId="7394" priority="870" operator="containsText" text="CUMPRIDO">
      <formula>NOT(ISERROR(SEARCH(("CUMPRIDO"),(N199))))</formula>
    </cfRule>
    <cfRule type="containsText" dxfId="7393" priority="24963" operator="containsText" text="PENDENTE">
      <formula>NOT(ISERROR(SEARCH(("PENDENTE"),(N72))))</formula>
    </cfRule>
    <cfRule type="containsText" dxfId="7392" priority="24962" operator="containsText" text="CANCELADO">
      <formula>NOT(ISERROR(SEARCH(("CANCELADO"),(N72))))</formula>
    </cfRule>
    <cfRule type="containsText" dxfId="7391" priority="24961" operator="containsText" text="PENDENTE">
      <formula>NOT(ISERROR(SEARCH(("PENDENTE"),(N72))))</formula>
    </cfRule>
    <cfRule type="containsText" dxfId="7390" priority="24958" operator="containsText" text="CUMPRIDO">
      <formula>NOT(ISERROR(SEARCH(("CUMPRIDO"),(N116))))</formula>
    </cfRule>
    <cfRule type="containsText" dxfId="7389" priority="860" operator="containsText" text="PENDENTE">
      <formula>NOT(ISERROR(SEARCH(("PENDENTE"),(N72))))</formula>
    </cfRule>
    <cfRule type="containsText" dxfId="7388" priority="838" operator="containsText" text="CANCELADO">
      <formula>NOT(ISERROR(SEARCH(("CANCELADO"),(N72))))</formula>
    </cfRule>
    <cfRule type="containsText" dxfId="7387" priority="839" operator="containsText" text="PENDENTE">
      <formula>NOT(ISERROR(SEARCH(("PENDENTE"),(N72))))</formula>
    </cfRule>
    <cfRule type="containsText" dxfId="7386" priority="840" operator="containsText" text="CANCELADO">
      <formula>NOT(ISERROR(SEARCH(("CANCELADO"),(N192))))</formula>
    </cfRule>
    <cfRule type="containsText" dxfId="7385" priority="841" operator="containsText" text="PENDENTE">
      <formula>NOT(ISERROR(SEARCH(("PENDENTE"),(N192))))</formula>
    </cfRule>
    <cfRule type="containsText" dxfId="7384" priority="842" operator="containsText" text="CUMPRIDO">
      <formula>NOT(ISERROR(SEARCH(("CUMPRIDO"),(N192))))</formula>
    </cfRule>
    <cfRule type="containsText" dxfId="7383" priority="24966" operator="containsText" text="CUMPRIDO">
      <formula>NOT(ISERROR(SEARCH(("CUMPRIDO"),(N190))))</formula>
    </cfRule>
    <cfRule type="containsText" dxfId="7382" priority="24965" operator="containsText" text="PENDENTE">
      <formula>NOT(ISERROR(SEARCH(("PENDENTE"),(N190))))</formula>
    </cfRule>
    <cfRule type="containsText" dxfId="7381" priority="24964" operator="containsText" text="CANCELADO">
      <formula>NOT(ISERROR(SEARCH(("CANCELADO"),(N190))))</formula>
    </cfRule>
    <cfRule type="containsText" dxfId="7380" priority="857" operator="containsText" text="CUMPRIDO">
      <formula>NOT(ISERROR(SEARCH(("CUMPRIDO"),(N124))))</formula>
    </cfRule>
    <cfRule type="containsText" dxfId="7379" priority="858" operator="containsText" text="PENDENTE">
      <formula>NOT(ISERROR(SEARCH(("PENDENTE"),(N72))))</formula>
    </cfRule>
    <cfRule type="containsText" dxfId="7378" priority="859" operator="containsText" text="CANCELADO">
      <formula>NOT(ISERROR(SEARCH(("CANCELADO"),(N72))))</formula>
    </cfRule>
    <cfRule type="containsText" dxfId="7377" priority="861" operator="containsText" text="CANCELADO">
      <formula>NOT(ISERROR(SEARCH(("CANCELADO"),(N198))))</formula>
    </cfRule>
    <cfRule type="containsText" dxfId="7376" priority="862" operator="containsText" text="PENDENTE">
      <formula>NOT(ISERROR(SEARCH(("PENDENTE"),(N198))))</formula>
    </cfRule>
  </conditionalFormatting>
  <conditionalFormatting sqref="N72:N75">
    <cfRule type="containsText" dxfId="7375" priority="780" operator="containsText" text="CUMPRIDO">
      <formula>NOT(ISERROR(SEARCH(("CUMPRIDO"),(N118))))</formula>
    </cfRule>
    <cfRule type="containsText" dxfId="7374" priority="804" operator="containsText" text="PENDENTE">
      <formula>NOT(ISERROR(SEARCH(("PENDENTE"),(N72))))</formula>
    </cfRule>
  </conditionalFormatting>
  <conditionalFormatting sqref="N73">
    <cfRule type="containsText" dxfId="7373" priority="24913" operator="containsText" text="PENDENTE">
      <formula>NOT(ISERROR(SEARCH(("PENDENTE"),(N190))))</formula>
    </cfRule>
    <cfRule type="containsText" dxfId="7372" priority="24914" operator="containsText" text="CUMPRIDO">
      <formula>NOT(ISERROR(SEARCH(("CUMPRIDO"),(N190))))</formula>
    </cfRule>
    <cfRule type="containsText" dxfId="7371" priority="782" operator="containsText" text="CANCELADO">
      <formula>NOT(ISERROR(SEARCH(("CANCELADO"),(N73))))</formula>
    </cfRule>
    <cfRule type="containsText" dxfId="7370" priority="24909" operator="containsText" text="PENDENTE">
      <formula>NOT(ISERROR(SEARCH(("PENDENTE"),(N73))))</formula>
    </cfRule>
    <cfRule type="containsText" dxfId="7369" priority="24910" operator="containsText" text="CANCELADO">
      <formula>NOT(ISERROR(SEARCH(("CANCELADO"),(N73))))</formula>
    </cfRule>
    <cfRule type="containsText" dxfId="7368" priority="24911" operator="containsText" text="PENDENTE">
      <formula>NOT(ISERROR(SEARCH(("PENDENTE"),(N73))))</formula>
    </cfRule>
    <cfRule type="containsText" dxfId="7367" priority="24912" operator="containsText" text="CANCELADO">
      <formula>NOT(ISERROR(SEARCH(("CANCELADO"),(N190))))</formula>
    </cfRule>
    <cfRule type="containsText" dxfId="7366" priority="799" operator="containsText" text="PENDENTE">
      <formula>NOT(ISERROR(SEARCH(("PENDENTE"),(N200))))</formula>
    </cfRule>
    <cfRule type="containsText" dxfId="7365" priority="24906" operator="containsText" text="CUMPRIDO">
      <formula>NOT(ISERROR(SEARCH(("CUMPRIDO"),(N116))))</formula>
    </cfRule>
    <cfRule type="containsText" dxfId="7364" priority="787" operator="containsText" text="CUMPRIDO">
      <formula>NOT(ISERROR(SEARCH(("CUMPRIDO"),(N125))))</formula>
    </cfRule>
    <cfRule type="containsText" dxfId="7363" priority="781" operator="containsText" text="PENDENTE">
      <formula>NOT(ISERROR(SEARCH(("PENDENTE"),(N73))))</formula>
    </cfRule>
    <cfRule type="containsText" dxfId="7362" priority="783" operator="containsText" text="PENDENTE">
      <formula>NOT(ISERROR(SEARCH(("PENDENTE"),(N73))))</formula>
    </cfRule>
    <cfRule type="containsText" dxfId="7361" priority="784" operator="containsText" text="CANCELADO">
      <formula>NOT(ISERROR(SEARCH(("CANCELADO"),(N193))))</formula>
    </cfRule>
    <cfRule type="containsText" dxfId="7360" priority="785" operator="containsText" text="PENDENTE">
      <formula>NOT(ISERROR(SEARCH(("PENDENTE"),(N193))))</formula>
    </cfRule>
    <cfRule type="containsText" dxfId="7359" priority="786" operator="containsText" text="CUMPRIDO">
      <formula>NOT(ISERROR(SEARCH(("CUMPRIDO"),(N193))))</formula>
    </cfRule>
    <cfRule type="containsText" dxfId="7358" priority="788" operator="containsText" text="PENDENTE">
      <formula>NOT(ISERROR(SEARCH(("PENDENTE"),(N73))))</formula>
    </cfRule>
    <cfRule type="containsText" dxfId="7357" priority="789" operator="containsText" text="CANCELADO">
      <formula>NOT(ISERROR(SEARCH(("CANCELADO"),(N73))))</formula>
    </cfRule>
    <cfRule type="containsText" dxfId="7356" priority="790" operator="containsText" text="PENDENTE">
      <formula>NOT(ISERROR(SEARCH(("PENDENTE"),(N73))))</formula>
    </cfRule>
    <cfRule type="containsText" dxfId="7355" priority="791" operator="containsText" text="CANCELADO">
      <formula>NOT(ISERROR(SEARCH(("CANCELADO"),(N199))))</formula>
    </cfRule>
    <cfRule type="containsText" dxfId="7354" priority="792" operator="containsText" text="PENDENTE">
      <formula>NOT(ISERROR(SEARCH(("PENDENTE"),(N199))))</formula>
    </cfRule>
    <cfRule type="containsText" dxfId="7353" priority="793" operator="containsText" text="CUMPRIDO">
      <formula>NOT(ISERROR(SEARCH(("CUMPRIDO"),(N199))))</formula>
    </cfRule>
    <cfRule type="containsText" dxfId="7352" priority="794" operator="containsText" text="CUMPRIDO">
      <formula>NOT(ISERROR(SEARCH(("CUMPRIDO"),(N126))))</formula>
    </cfRule>
    <cfRule type="containsText" dxfId="7351" priority="795" operator="containsText" text="PENDENTE">
      <formula>NOT(ISERROR(SEARCH(("PENDENTE"),(N73))))</formula>
    </cfRule>
    <cfRule type="containsText" dxfId="7350" priority="796" operator="containsText" text="CANCELADO">
      <formula>NOT(ISERROR(SEARCH(("CANCELADO"),(N73))))</formula>
    </cfRule>
    <cfRule type="containsText" dxfId="7349" priority="797" operator="containsText" text="PENDENTE">
      <formula>NOT(ISERROR(SEARCH(("PENDENTE"),(N73))))</formula>
    </cfRule>
    <cfRule type="containsText" dxfId="7348" priority="798" operator="containsText" text="CANCELADO">
      <formula>NOT(ISERROR(SEARCH(("CANCELADO"),(N200))))</formula>
    </cfRule>
    <cfRule type="containsText" dxfId="7347" priority="800" operator="containsText" text="CUMPRIDO">
      <formula>NOT(ISERROR(SEARCH(("CUMPRIDO"),(N200))))</formula>
    </cfRule>
    <cfRule type="containsText" dxfId="7346" priority="801" operator="containsText" text="CUMPRIDO">
      <formula>NOT(ISERROR(SEARCH(("CUMPRIDO"),(N117))))</formula>
    </cfRule>
    <cfRule type="containsText" dxfId="7345" priority="802" operator="containsText" text="PENDENTE">
      <formula>NOT(ISERROR(SEARCH(("PENDENTE"),(N73))))</formula>
    </cfRule>
    <cfRule type="containsText" dxfId="7344" priority="803" operator="containsText" text="CANCELADO">
      <formula>NOT(ISERROR(SEARCH(("CANCELADO"),(N73))))</formula>
    </cfRule>
    <cfRule type="containsText" dxfId="7343" priority="807" operator="containsText" text="CUMPRIDO">
      <formula>NOT(ISERROR(SEARCH(("CUMPRIDO"),(N191))))</formula>
    </cfRule>
    <cfRule type="containsText" dxfId="7342" priority="805" operator="containsText" text="CANCELADO">
      <formula>NOT(ISERROR(SEARCH(("CANCELADO"),(N191))))</formula>
    </cfRule>
    <cfRule type="containsText" dxfId="7341" priority="806" operator="containsText" text="PENDENTE">
      <formula>NOT(ISERROR(SEARCH(("PENDENTE"),(N191))))</formula>
    </cfRule>
  </conditionalFormatting>
  <conditionalFormatting sqref="N74:N75">
    <cfRule type="containsText" dxfId="7340" priority="24858" operator="containsText" text="CANCELADO">
      <formula>NOT(ISERROR(SEARCH(("CANCELADO"),(N74))))</formula>
    </cfRule>
    <cfRule type="containsText" dxfId="7339" priority="24859" operator="containsText" text="PENDENTE">
      <formula>NOT(ISERROR(SEARCH(("PENDENTE"),(N74))))</formula>
    </cfRule>
    <cfRule type="containsText" dxfId="7338" priority="24860" operator="containsText" text="CANCELADO">
      <formula>NOT(ISERROR(SEARCH(("CANCELADO"),(N190))))</formula>
    </cfRule>
    <cfRule type="containsText" dxfId="7337" priority="810" operator="containsText" text="CANCELADO">
      <formula>NOT(ISERROR(SEARCH(("CANCELADO"),(N74))))</formula>
    </cfRule>
    <cfRule type="containsText" dxfId="7336" priority="24861" operator="containsText" text="PENDENTE">
      <formula>NOT(ISERROR(SEARCH(("PENDENTE"),(N190))))</formula>
    </cfRule>
    <cfRule type="containsText" dxfId="7335" priority="811" operator="containsText" text="PENDENTE">
      <formula>NOT(ISERROR(SEARCH(("PENDENTE"),(N74))))</formula>
    </cfRule>
    <cfRule type="containsText" dxfId="7334" priority="812" operator="containsText" text="CANCELADO">
      <formula>NOT(ISERROR(SEARCH(("CANCELADO"),(N194))))</formula>
    </cfRule>
    <cfRule type="containsText" dxfId="7333" priority="24857" operator="containsText" text="PENDENTE">
      <formula>NOT(ISERROR(SEARCH(("PENDENTE"),(N74))))</formula>
    </cfRule>
    <cfRule type="containsText" dxfId="7332" priority="813" operator="containsText" text="PENDENTE">
      <formula>NOT(ISERROR(SEARCH(("PENDENTE"),(N194))))</formula>
    </cfRule>
    <cfRule type="containsText" dxfId="7331" priority="814" operator="containsText" text="CUMPRIDO">
      <formula>NOT(ISERROR(SEARCH(("CUMPRIDO"),(N194))))</formula>
    </cfRule>
    <cfRule type="containsText" dxfId="7330" priority="815" operator="containsText" text="CUMPRIDO">
      <formula>NOT(ISERROR(SEARCH(("CUMPRIDO"),(N126))))</formula>
    </cfRule>
    <cfRule type="containsText" dxfId="7329" priority="816" operator="containsText" text="PENDENTE">
      <formula>NOT(ISERROR(SEARCH(("PENDENTE"),(N74))))</formula>
    </cfRule>
    <cfRule type="containsText" dxfId="7328" priority="24862" operator="containsText" text="CUMPRIDO">
      <formula>NOT(ISERROR(SEARCH(("CUMPRIDO"),(N190))))</formula>
    </cfRule>
    <cfRule type="containsText" dxfId="7327" priority="819" operator="containsText" text="CANCELADO">
      <formula>NOT(ISERROR(SEARCH(("CANCELADO"),(N200))))</formula>
    </cfRule>
    <cfRule type="containsText" dxfId="7326" priority="820" operator="containsText" text="PENDENTE">
      <formula>NOT(ISERROR(SEARCH(("PENDENTE"),(N200))))</formula>
    </cfRule>
    <cfRule type="containsText" dxfId="7325" priority="821" operator="containsText" text="CUMPRIDO">
      <formula>NOT(ISERROR(SEARCH(("CUMPRIDO"),(N200))))</formula>
    </cfRule>
    <cfRule type="containsText" dxfId="7324" priority="822" operator="containsText" text="CUMPRIDO">
      <formula>NOT(ISERROR(SEARCH(("CUMPRIDO"),(N127))))</formula>
    </cfRule>
    <cfRule type="containsText" dxfId="7323" priority="823" operator="containsText" text="PENDENTE">
      <formula>NOT(ISERROR(SEARCH(("PENDENTE"),(N74))))</formula>
    </cfRule>
    <cfRule type="containsText" dxfId="7322" priority="824" operator="containsText" text="CANCELADO">
      <formula>NOT(ISERROR(SEARCH(("CANCELADO"),(N74))))</formula>
    </cfRule>
    <cfRule type="containsText" dxfId="7321" priority="825" operator="containsText" text="PENDENTE">
      <formula>NOT(ISERROR(SEARCH(("PENDENTE"),(N74))))</formula>
    </cfRule>
    <cfRule type="containsText" dxfId="7320" priority="826" operator="containsText" text="CANCELADO">
      <formula>NOT(ISERROR(SEARCH(("CANCELADO"),(N201))))</formula>
    </cfRule>
    <cfRule type="containsText" dxfId="7319" priority="827" operator="containsText" text="PENDENTE">
      <formula>NOT(ISERROR(SEARCH(("PENDENTE"),(N201))))</formula>
    </cfRule>
    <cfRule type="containsText" dxfId="7318" priority="828" operator="containsText" text="CUMPRIDO">
      <formula>NOT(ISERROR(SEARCH(("CUMPRIDO"),(N201))))</formula>
    </cfRule>
    <cfRule type="containsText" dxfId="7317" priority="829" operator="containsText" text="CUMPRIDO">
      <formula>NOT(ISERROR(SEARCH(("CUMPRIDO"),(N118))))</formula>
    </cfRule>
    <cfRule type="containsText" dxfId="7316" priority="835" operator="containsText" text="CUMPRIDO">
      <formula>NOT(ISERROR(SEARCH(("CUMPRIDO"),(N192))))</formula>
    </cfRule>
    <cfRule type="containsText" dxfId="7315" priority="830" operator="containsText" text="PENDENTE">
      <formula>NOT(ISERROR(SEARCH(("PENDENTE"),(N74))))</formula>
    </cfRule>
    <cfRule type="containsText" dxfId="7314" priority="831" operator="containsText" text="CANCELADO">
      <formula>NOT(ISERROR(SEARCH(("CANCELADO"),(N74))))</formula>
    </cfRule>
    <cfRule type="containsText" dxfId="7313" priority="832" operator="containsText" text="PENDENTE">
      <formula>NOT(ISERROR(SEARCH(("PENDENTE"),(N74))))</formula>
    </cfRule>
    <cfRule type="containsText" dxfId="7312" priority="833" operator="containsText" text="CANCELADO">
      <formula>NOT(ISERROR(SEARCH(("CANCELADO"),(N192))))</formula>
    </cfRule>
    <cfRule type="containsText" dxfId="7311" priority="834" operator="containsText" text="PENDENTE">
      <formula>NOT(ISERROR(SEARCH(("PENDENTE"),(N192))))</formula>
    </cfRule>
    <cfRule type="containsText" dxfId="7310" priority="24854" operator="containsText" text="CUMPRIDO">
      <formula>NOT(ISERROR(SEARCH(("CUMPRIDO"),(N116))))</formula>
    </cfRule>
    <cfRule type="containsText" dxfId="7309" priority="817" operator="containsText" text="CANCELADO">
      <formula>NOT(ISERROR(SEARCH(("CANCELADO"),(N74))))</formula>
    </cfRule>
    <cfRule type="containsText" dxfId="7308" priority="818" operator="containsText" text="PENDENTE">
      <formula>NOT(ISERROR(SEARCH(("PENDENTE"),(N74))))</formula>
    </cfRule>
  </conditionalFormatting>
  <conditionalFormatting sqref="N75">
    <cfRule type="containsText" dxfId="7307" priority="24805" operator="containsText" text="PENDENTE">
      <formula>NOT(ISERROR(SEARCH(("PENDENTE"),(N75))))</formula>
    </cfRule>
    <cfRule type="containsText" dxfId="7306" priority="24802" operator="containsText" text="CUMPRIDO">
      <formula>NOT(ISERROR(SEARCH(("CUMPRIDO"),(N116))))</formula>
    </cfRule>
    <cfRule type="containsText" dxfId="7305" priority="24810" operator="containsText" text="CUMPRIDO">
      <formula>NOT(ISERROR(SEARCH(("CUMPRIDO"),(N190))))</formula>
    </cfRule>
    <cfRule type="containsText" dxfId="7304" priority="24809" operator="containsText" text="PENDENTE">
      <formula>NOT(ISERROR(SEARCH(("PENDENTE"),(N190))))</formula>
    </cfRule>
    <cfRule type="containsText" dxfId="7303" priority="24808" operator="containsText" text="CANCELADO">
      <formula>NOT(ISERROR(SEARCH(("CANCELADO"),(N190))))</formula>
    </cfRule>
    <cfRule type="containsText" dxfId="7302" priority="24807" operator="containsText" text="PENDENTE">
      <formula>NOT(ISERROR(SEARCH(("PENDENTE"),(N75))))</formula>
    </cfRule>
    <cfRule type="containsText" dxfId="7301" priority="24806" operator="containsText" text="CANCELADO">
      <formula>NOT(ISERROR(SEARCH(("CANCELADO"),(N75))))</formula>
    </cfRule>
  </conditionalFormatting>
  <conditionalFormatting sqref="N76">
    <cfRule type="containsText" dxfId="7300" priority="727" operator="containsText" text="PENDENTE">
      <formula>NOT(ISERROR(SEARCH(("PENDENTE"),(N76))))</formula>
    </cfRule>
    <cfRule type="containsText" dxfId="7299" priority="733" operator="containsText" text="PENDENTE">
      <formula>NOT(ISERROR(SEARCH(("PENDENTE"),(N76))))</formula>
    </cfRule>
    <cfRule type="containsText" dxfId="7298" priority="24758" operator="containsText" text="CUMPRIDO">
      <formula>NOT(ISERROR(SEARCH(("CUMPRIDO"),(N190))))</formula>
    </cfRule>
    <cfRule type="containsText" dxfId="7297" priority="24757" operator="containsText" text="PENDENTE">
      <formula>NOT(ISERROR(SEARCH(("PENDENTE"),(N190))))</formula>
    </cfRule>
    <cfRule type="containsText" dxfId="7296" priority="726" operator="containsText" text="CANCELADO">
      <formula>NOT(ISERROR(SEARCH(("CANCELADO"),(N76))))</formula>
    </cfRule>
    <cfRule type="containsText" dxfId="7295" priority="24756" operator="containsText" text="CANCELADO">
      <formula>NOT(ISERROR(SEARCH(("CANCELADO"),(N190))))</formula>
    </cfRule>
    <cfRule type="containsText" dxfId="7294" priority="24754" operator="containsText" text="CANCELADO">
      <formula>NOT(ISERROR(SEARCH(("CANCELADO"),(N76))))</formula>
    </cfRule>
    <cfRule type="containsText" dxfId="7293" priority="24753" operator="containsText" text="PENDENTE">
      <formula>NOT(ISERROR(SEARCH(("PENDENTE"),(N76))))</formula>
    </cfRule>
    <cfRule type="containsText" dxfId="7292" priority="24750" operator="containsText" text="CUMPRIDO">
      <formula>NOT(ISERROR(SEARCH(("CUMPRIDO"),(N116))))</formula>
    </cfRule>
    <cfRule type="containsText" dxfId="7291" priority="723" operator="containsText" text="CUMPRIDO">
      <formula>NOT(ISERROR(SEARCH(("CUMPRIDO"),(N135))))</formula>
    </cfRule>
    <cfRule type="containsText" dxfId="7290" priority="724" operator="containsText" text="CUMPRIDO">
      <formula>NOT(ISERROR(SEARCH(("CUMPRIDO"),(N76))))</formula>
    </cfRule>
    <cfRule type="containsText" dxfId="7289" priority="728" operator="containsText" text="CANCELADO">
      <formula>NOT(ISERROR(SEARCH(("CANCELADO"),(N209))))</formula>
    </cfRule>
    <cfRule type="containsText" dxfId="7288" priority="729" operator="containsText" text="PENDENTE">
      <formula>NOT(ISERROR(SEARCH(("PENDENTE"),(N209))))</formula>
    </cfRule>
    <cfRule type="containsText" dxfId="7287" priority="730" operator="containsText" text="CUMPRIDO">
      <formula>NOT(ISERROR(SEARCH(("CUMPRIDO"),(N209))))</formula>
    </cfRule>
    <cfRule type="containsText" dxfId="7286" priority="731" operator="containsText" text="CUMPRIDO">
      <formula>NOT(ISERROR(SEARCH(("CUMPRIDO"),(N76))))</formula>
    </cfRule>
    <cfRule type="containsText" dxfId="7285" priority="732" operator="containsText" text="CUMPRIDO">
      <formula>NOT(ISERROR(SEARCH(("CUMPRIDO"),(N134))))</formula>
    </cfRule>
    <cfRule type="containsText" dxfId="7284" priority="738" operator="containsText" text="CUMPRIDO">
      <formula>NOT(ISERROR(SEARCH(("CUMPRIDO"),(N208))))</formula>
    </cfRule>
    <cfRule type="containsText" dxfId="7283" priority="725" operator="containsText" text="PENDENTE">
      <formula>NOT(ISERROR(SEARCH(("PENDENTE"),(N76))))</formula>
    </cfRule>
    <cfRule type="containsText" dxfId="7282" priority="734" operator="containsText" text="CANCELADO">
      <formula>NOT(ISERROR(SEARCH(("CANCELADO"),(N76))))</formula>
    </cfRule>
    <cfRule type="containsText" dxfId="7281" priority="735" operator="containsText" text="PENDENTE">
      <formula>NOT(ISERROR(SEARCH(("PENDENTE"),(N76))))</formula>
    </cfRule>
    <cfRule type="containsText" dxfId="7280" priority="736" operator="containsText" text="CANCELADO">
      <formula>NOT(ISERROR(SEARCH(("CANCELADO"),(N208))))</formula>
    </cfRule>
    <cfRule type="containsText" dxfId="7279" priority="737" operator="containsText" text="PENDENTE">
      <formula>NOT(ISERROR(SEARCH(("PENDENTE"),(N208))))</formula>
    </cfRule>
  </conditionalFormatting>
  <conditionalFormatting sqref="N76:N77">
    <cfRule type="containsText" dxfId="7278" priority="24755" operator="containsText" text="PENDENTE">
      <formula>NOT(ISERROR(SEARCH(("PENDENTE"),(N76))))</formula>
    </cfRule>
  </conditionalFormatting>
  <conditionalFormatting sqref="N77 N63:N67 N87 N102:N103 N79 N100">
    <cfRule type="containsText" dxfId="7277" priority="26368" operator="containsText" text="PENDENTE">
      <formula>NOT(ISERROR(SEARCH(("PENDENTE"),(N189))))</formula>
    </cfRule>
  </conditionalFormatting>
  <conditionalFormatting sqref="N77">
    <cfRule type="containsText" dxfId="7276" priority="26367" operator="containsText" text="CANCELADO">
      <formula>NOT(ISERROR(SEARCH(("CANCELADO"),(N203))))</formula>
    </cfRule>
  </conditionalFormatting>
  <conditionalFormatting sqref="N77:N78 N98:N99">
    <cfRule type="containsText" dxfId="7275" priority="757" operator="containsText" text="CUMPRIDO">
      <formula>NOT(ISERROR(SEARCH(("CUMPRIDO"),(N130))))</formula>
    </cfRule>
    <cfRule type="containsText" dxfId="7274" priority="756" operator="containsText" text="CUMPRIDO">
      <formula>NOT(ISERROR(SEARCH(("CUMPRIDO"),(N203))))</formula>
    </cfRule>
    <cfRule type="containsText" dxfId="7273" priority="755" operator="containsText" text="PENDENTE">
      <formula>NOT(ISERROR(SEARCH(("PENDENTE"),(N203))))</formula>
    </cfRule>
    <cfRule type="containsText" dxfId="7272" priority="754" operator="containsText" text="CANCELADO">
      <formula>NOT(ISERROR(SEARCH(("CANCELADO"),(N203))))</formula>
    </cfRule>
    <cfRule type="containsText" dxfId="7271" priority="753" operator="containsText" text="PENDENTE">
      <formula>NOT(ISERROR(SEARCH(("PENDENTE"),(N77))))</formula>
    </cfRule>
    <cfRule type="containsText" dxfId="7270" priority="752" operator="containsText" text="CANCELADO">
      <formula>NOT(ISERROR(SEARCH(("CANCELADO"),(N77))))</formula>
    </cfRule>
    <cfRule type="containsText" dxfId="7269" priority="751" operator="containsText" text="PENDENTE">
      <formula>NOT(ISERROR(SEARCH(("PENDENTE"),(N77))))</formula>
    </cfRule>
    <cfRule type="containsText" dxfId="7268" priority="750" operator="containsText" text="CUMPRIDO">
      <formula>NOT(ISERROR(SEARCH(("CUMPRIDO"),(N129))))</formula>
    </cfRule>
    <cfRule type="containsText" dxfId="7267" priority="761" operator="containsText" text="CANCELADO">
      <formula>NOT(ISERROR(SEARCH(("CANCELADO"),(N204))))</formula>
    </cfRule>
    <cfRule type="containsText" dxfId="7266" priority="758" operator="containsText" text="PENDENTE">
      <formula>NOT(ISERROR(SEARCH(("PENDENTE"),(N77))))</formula>
    </cfRule>
    <cfRule type="containsText" dxfId="7265" priority="763" operator="containsText" text="CUMPRIDO">
      <formula>NOT(ISERROR(SEARCH(("CUMPRIDO"),(N204))))</formula>
    </cfRule>
    <cfRule type="containsText" dxfId="7264" priority="764" operator="containsText" text="PENDENTE">
      <formula>NOT(ISERROR(SEARCH(("PENDENTE"),(N77))))</formula>
    </cfRule>
    <cfRule type="containsText" dxfId="7263" priority="765" operator="containsText" text="CANCELADO">
      <formula>NOT(ISERROR(SEARCH(("CANCELADO"),(N77))))</formula>
    </cfRule>
    <cfRule type="containsText" dxfId="7262" priority="759" operator="containsText" text="CANCELADO">
      <formula>NOT(ISERROR(SEARCH(("CANCELADO"),(N77))))</formula>
    </cfRule>
    <cfRule type="containsText" dxfId="7261" priority="760" operator="containsText" text="PENDENTE">
      <formula>NOT(ISERROR(SEARCH(("PENDENTE"),(N77))))</formula>
    </cfRule>
    <cfRule type="containsText" dxfId="7260" priority="762" operator="containsText" text="PENDENTE">
      <formula>NOT(ISERROR(SEARCH(("PENDENTE"),(N204))))</formula>
    </cfRule>
  </conditionalFormatting>
  <conditionalFormatting sqref="N79">
    <cfRule type="containsText" dxfId="7259" priority="35133" operator="containsText" text="PENDENTE">
      <formula>NOT(ISERROR(SEARCH(("PENDENTE"),(N79))))</formula>
    </cfRule>
    <cfRule type="containsText" dxfId="7258" priority="35112" operator="containsText" text="PENDENTE">
      <formula>NOT(ISERROR(SEARCH(("PENDENTE"),(N79))))</formula>
    </cfRule>
    <cfRule type="containsText" dxfId="7257" priority="35111" operator="containsText" text="CUMPRIDO">
      <formula>NOT(ISERROR(SEARCH(("CUMPRIDO"),(N137))))</formula>
    </cfRule>
    <cfRule type="containsText" dxfId="7256" priority="35110" operator="containsText" text="CUMPRIDO">
      <formula>NOT(ISERROR(SEARCH(("CUMPRIDO"),(N212))))</formula>
    </cfRule>
    <cfRule type="containsText" dxfId="7255" priority="35109" operator="containsText" text="PENDENTE">
      <formula>NOT(ISERROR(SEARCH(("PENDENTE"),(N212))))</formula>
    </cfRule>
    <cfRule type="containsText" dxfId="7254" priority="35108" operator="containsText" text="CANCELADO">
      <formula>NOT(ISERROR(SEARCH(("CANCELADO"),(N212))))</formula>
    </cfRule>
    <cfRule type="containsText" dxfId="7253" priority="35107" operator="containsText" text="PENDENTE">
      <formula>NOT(ISERROR(SEARCH(("PENDENTE"),(N79))))</formula>
    </cfRule>
    <cfRule type="containsText" dxfId="7252" priority="35124" operator="containsText" text="CUMPRIDO">
      <formula>NOT(ISERROR(SEARCH(("CUMPRIDO"),(N193))))</formula>
    </cfRule>
    <cfRule type="containsText" dxfId="7251" priority="35123" operator="containsText" text="PENDENTE">
      <formula>NOT(ISERROR(SEARCH(("PENDENTE"),(N193))))</formula>
    </cfRule>
    <cfRule type="containsText" dxfId="7250" priority="35122" operator="containsText" text="CANCELADO">
      <formula>NOT(ISERROR(SEARCH(("CANCELADO"),(N193))))</formula>
    </cfRule>
    <cfRule type="containsText" dxfId="7249" priority="35121" operator="containsText" text="PENDENTE">
      <formula>NOT(ISERROR(SEARCH(("PENDENTE"),(N79))))</formula>
    </cfRule>
    <cfRule type="containsText" dxfId="7248" priority="35119" operator="containsText" text="PENDENTE">
      <formula>NOT(ISERROR(SEARCH(("PENDENTE"),(N79))))</formula>
    </cfRule>
    <cfRule type="containsText" dxfId="7247" priority="35118" operator="containsText" text="CUMPRIDO">
      <formula>NOT(ISERROR(SEARCH(("CUMPRIDO"),(N119))))</formula>
    </cfRule>
    <cfRule type="containsText" dxfId="7246" priority="35117" operator="containsText" text="CUMPRIDO">
      <formula>NOT(ISERROR(SEARCH(("CUMPRIDO"),(N211))))</formula>
    </cfRule>
    <cfRule type="containsText" dxfId="7245" priority="35116" operator="containsText" text="PENDENTE">
      <formula>NOT(ISERROR(SEARCH(("PENDENTE"),(N211))))</formula>
    </cfRule>
    <cfRule type="containsText" dxfId="7244" priority="35115" operator="containsText" text="CANCELADO">
      <formula>NOT(ISERROR(SEARCH(("CANCELADO"),(N211))))</formula>
    </cfRule>
    <cfRule type="containsText" dxfId="7243" priority="35114" operator="containsText" text="PENDENTE">
      <formula>NOT(ISERROR(SEARCH(("PENDENTE"),(N79))))</formula>
    </cfRule>
    <cfRule type="containsText" dxfId="7242" priority="35113" operator="containsText" text="CANCELADO">
      <formula>NOT(ISERROR(SEARCH(("CANCELADO"),(N79))))</formula>
    </cfRule>
    <cfRule type="containsText" dxfId="7241" priority="35106" operator="containsText" text="CANCELADO">
      <formula>NOT(ISERROR(SEARCH(("CANCELADO"),(N79))))</formula>
    </cfRule>
    <cfRule type="containsText" dxfId="7240" priority="35120" operator="containsText" text="CANCELADO">
      <formula>NOT(ISERROR(SEARCH(("CANCELADO"),(N79))))</formula>
    </cfRule>
    <cfRule type="containsText" dxfId="7239" priority="35138" operator="containsText" text="CUMPRIDO">
      <formula>NOT(ISERROR(SEARCH(("CUMPRIDO"),(N189))))</formula>
    </cfRule>
    <cfRule type="containsText" dxfId="7238" priority="35137" operator="containsText" text="PENDENTE">
      <formula>NOT(ISERROR(SEARCH(("PENDENTE"),(N189))))</formula>
    </cfRule>
    <cfRule type="containsText" dxfId="7237" priority="35136" operator="containsText" text="CANCELADO">
      <formula>NOT(ISERROR(SEARCH(("CANCELADO"),(N189))))</formula>
    </cfRule>
    <cfRule type="containsText" dxfId="7236" priority="35132" operator="containsText" text="CUMPRIDO">
      <formula>NOT(ISERROR(SEARCH(("CUMPRIDO"),(N108))))</formula>
    </cfRule>
    <cfRule type="containsText" dxfId="7235" priority="35131" operator="containsText" text="CUMPRIDO">
      <formula>NOT(ISERROR(SEARCH(("CUMPRIDO"),(N190))))</formula>
    </cfRule>
    <cfRule type="containsText" dxfId="7234" priority="35130" operator="containsText" text="PENDENTE">
      <formula>NOT(ISERROR(SEARCH(("PENDENTE"),(N190))))</formula>
    </cfRule>
    <cfRule type="containsText" dxfId="7233" priority="35129" operator="containsText" text="CANCELADO">
      <formula>NOT(ISERROR(SEARCH(("CANCELADO"),(N190))))</formula>
    </cfRule>
    <cfRule type="containsText" dxfId="7232" priority="35128" operator="containsText" text="PENDENTE">
      <formula>NOT(ISERROR(SEARCH(("PENDENTE"),(N79))))</formula>
    </cfRule>
    <cfRule type="containsText" dxfId="7231" priority="35127" operator="containsText" text="CANCELADO">
      <formula>NOT(ISERROR(SEARCH(("CANCELADO"),(N79))))</formula>
    </cfRule>
    <cfRule type="containsText" dxfId="7230" priority="35126" operator="containsText" text="PENDENTE">
      <formula>NOT(ISERROR(SEARCH(("PENDENTE"),(N79))))</formula>
    </cfRule>
    <cfRule type="containsText" dxfId="7229" priority="35125" operator="containsText" text="CUMPRIDO">
      <formula>NOT(ISERROR(SEARCH(("CUMPRIDO"),(N116))))</formula>
    </cfRule>
  </conditionalFormatting>
  <conditionalFormatting sqref="N79:N84">
    <cfRule type="containsText" dxfId="7228" priority="35135" operator="containsText" text="PENDENTE">
      <formula>NOT(ISERROR(SEARCH(("PENDENTE"),(N79))))</formula>
    </cfRule>
    <cfRule type="containsText" dxfId="7227" priority="35134" operator="containsText" text="CANCELADO">
      <formula>NOT(ISERROR(SEARCH(("CANCELADO"),(N79))))</formula>
    </cfRule>
  </conditionalFormatting>
  <conditionalFormatting sqref="N79:N91 N100 N102:N103">
    <cfRule type="containsText" dxfId="7226" priority="32360" operator="containsText" text="PENDENTE">
      <formula>NOT(ISERROR(SEARCH(("PENDENTE"),(N79))))</formula>
    </cfRule>
  </conditionalFormatting>
  <conditionalFormatting sqref="N80:N84">
    <cfRule type="containsText" dxfId="7225" priority="35149" operator="containsText" text="PENDENTE">
      <formula>NOT(ISERROR(SEARCH(("PENDENTE"),(N212))))</formula>
    </cfRule>
    <cfRule type="containsText" dxfId="7224" priority="35147" operator="containsText" text="PENDENTE">
      <formula>NOT(ISERROR(SEARCH(("PENDENTE"),(N80))))</formula>
    </cfRule>
    <cfRule type="containsText" dxfId="7223" priority="35146" operator="containsText" text="CANCELADO">
      <formula>NOT(ISERROR(SEARCH(("CANCELADO"),(N80))))</formula>
    </cfRule>
    <cfRule type="containsText" dxfId="7222" priority="35145" operator="containsText" text="PENDENTE">
      <formula>NOT(ISERROR(SEARCH(("PENDENTE"),(N80))))</formula>
    </cfRule>
    <cfRule type="containsText" dxfId="7221" priority="35144" operator="containsText" text="CUMPRIDO">
      <formula>NOT(ISERROR(SEARCH(("CUMPRIDO"),(N138))))</formula>
    </cfRule>
    <cfRule type="containsText" dxfId="7220" priority="35157" operator="containsText" text="CUMPRIDO">
      <formula>NOT(ISERROR(SEARCH(("CUMPRIDO"),(N194))))</formula>
    </cfRule>
    <cfRule type="containsText" dxfId="7219" priority="35168" operator="containsText" text="PENDENTE">
      <formula>NOT(ISERROR(SEARCH(("PENDENTE"),(N80))))</formula>
    </cfRule>
    <cfRule type="containsText" dxfId="7218" priority="35170" operator="containsText" text="PENDENTE">
      <formula>NOT(ISERROR(SEARCH(("PENDENTE"),(N190))))</formula>
    </cfRule>
    <cfRule type="containsText" dxfId="7217" priority="35171" operator="containsText" text="CUMPRIDO">
      <formula>NOT(ISERROR(SEARCH(("CUMPRIDO"),(N190))))</formula>
    </cfRule>
    <cfRule type="containsText" dxfId="7216" priority="35142" operator="containsText" text="PENDENTE">
      <formula>NOT(ISERROR(SEARCH(("PENDENTE"),(N213))))</formula>
    </cfRule>
    <cfRule type="containsText" dxfId="7215" priority="35143" operator="containsText" text="CUMPRIDO">
      <formula>NOT(ISERROR(SEARCH(("CUMPRIDO"),(N213))))</formula>
    </cfRule>
    <cfRule type="containsText" dxfId="7214" priority="35169" operator="containsText" text="CANCELADO">
      <formula>NOT(ISERROR(SEARCH(("CANCELADO"),(N190))))</formula>
    </cfRule>
    <cfRule type="containsText" dxfId="7213" priority="35141" operator="containsText" text="CANCELADO">
      <formula>NOT(ISERROR(SEARCH(("CANCELADO"),(N213))))</formula>
    </cfRule>
    <cfRule type="containsText" dxfId="7212" priority="35164" operator="containsText" text="CUMPRIDO">
      <formula>NOT(ISERROR(SEARCH(("CUMPRIDO"),(N191))))</formula>
    </cfRule>
    <cfRule type="containsText" dxfId="7211" priority="35163" operator="containsText" text="PENDENTE">
      <formula>NOT(ISERROR(SEARCH(("PENDENTE"),(N191))))</formula>
    </cfRule>
    <cfRule type="containsText" dxfId="7210" priority="35162" operator="containsText" text="CANCELADO">
      <formula>NOT(ISERROR(SEARCH(("CANCELADO"),(N191))))</formula>
    </cfRule>
    <cfRule type="containsText" dxfId="7209" priority="35166" operator="containsText" text="PENDENTE">
      <formula>NOT(ISERROR(SEARCH(("PENDENTE"),(N80))))</formula>
    </cfRule>
    <cfRule type="containsText" dxfId="7208" priority="35161" operator="containsText" text="PENDENTE">
      <formula>NOT(ISERROR(SEARCH(("PENDENTE"),(N80))))</formula>
    </cfRule>
    <cfRule type="containsText" dxfId="7207" priority="35160" operator="containsText" text="CANCELADO">
      <formula>NOT(ISERROR(SEARCH(("CANCELADO"),(N80))))</formula>
    </cfRule>
    <cfRule type="containsText" dxfId="7206" priority="35159" operator="containsText" text="PENDENTE">
      <formula>NOT(ISERROR(SEARCH(("PENDENTE"),(N80))))</formula>
    </cfRule>
    <cfRule type="containsText" dxfId="7205" priority="35158" operator="containsText" text="CUMPRIDO">
      <formula>NOT(ISERROR(SEARCH(("CUMPRIDO"),(N117))))</formula>
    </cfRule>
    <cfRule type="containsText" dxfId="7204" priority="35148" operator="containsText" text="CANCELADO">
      <formula>NOT(ISERROR(SEARCH(("CANCELADO"),(N212))))</formula>
    </cfRule>
    <cfRule type="containsText" dxfId="7203" priority="35156" operator="containsText" text="PENDENTE">
      <formula>NOT(ISERROR(SEARCH(("PENDENTE"),(N194))))</formula>
    </cfRule>
    <cfRule type="containsText" dxfId="7202" priority="35155" operator="containsText" text="CANCELADO">
      <formula>NOT(ISERROR(SEARCH(("CANCELADO"),(N194))))</formula>
    </cfRule>
    <cfRule type="containsText" dxfId="7201" priority="35167" operator="containsText" text="CANCELADO">
      <formula>NOT(ISERROR(SEARCH(("CANCELADO"),(N80))))</formula>
    </cfRule>
    <cfRule type="containsText" dxfId="7200" priority="35154" operator="containsText" text="PENDENTE">
      <formula>NOT(ISERROR(SEARCH(("PENDENTE"),(N80))))</formula>
    </cfRule>
    <cfRule type="containsText" dxfId="7199" priority="35153" operator="containsText" text="CANCELADO">
      <formula>NOT(ISERROR(SEARCH(("CANCELADO"),(N80))))</formula>
    </cfRule>
    <cfRule type="containsText" dxfId="7198" priority="35152" operator="containsText" text="PENDENTE">
      <formula>NOT(ISERROR(SEARCH(("PENDENTE"),(N80))))</formula>
    </cfRule>
    <cfRule type="containsText" dxfId="7197" priority="35151" operator="containsText" text="CUMPRIDO">
      <formula>NOT(ISERROR(SEARCH(("CUMPRIDO"),(N120))))</formula>
    </cfRule>
    <cfRule type="containsText" dxfId="7196" priority="35165" operator="containsText" text="CUMPRIDO">
      <formula>NOT(ISERROR(SEARCH(("CUMPRIDO"),(N116))))</formula>
    </cfRule>
    <cfRule type="containsText" dxfId="7195" priority="35150" operator="containsText" text="CUMPRIDO">
      <formula>NOT(ISERROR(SEARCH(("CUMPRIDO"),(N212))))</formula>
    </cfRule>
  </conditionalFormatting>
  <conditionalFormatting sqref="N83:N93 N100 N102:N103">
    <cfRule type="containsText" dxfId="7194" priority="32756" operator="containsText" text="CUMPRIDO">
      <formula>NOT(ISERROR(SEARCH(("CUMPRIDO"),(N116))))</formula>
    </cfRule>
    <cfRule type="containsText" dxfId="7193" priority="32762" operator="containsText" text="CUMPRIDO">
      <formula>NOT(ISERROR(SEARCH(("CUMPRIDO"),(N190))))</formula>
    </cfRule>
    <cfRule type="containsText" dxfId="7192" priority="32761" operator="containsText" text="PENDENTE">
      <formula>NOT(ISERROR(SEARCH(("PENDENTE"),(N190))))</formula>
    </cfRule>
    <cfRule type="containsText" dxfId="7191" priority="32758" operator="containsText" text="CANCELADO">
      <formula>NOT(ISERROR(SEARCH(("CANCELADO"),(N83))))</formula>
    </cfRule>
    <cfRule type="containsText" dxfId="7190" priority="32759" operator="containsText" text="PENDENTE">
      <formula>NOT(ISERROR(SEARCH(("PENDENTE"),(N83))))</formula>
    </cfRule>
    <cfRule type="containsText" dxfId="7189" priority="32760" operator="containsText" text="CANCELADO">
      <formula>NOT(ISERROR(SEARCH(("CANCELADO"),(N190))))</formula>
    </cfRule>
    <cfRule type="containsText" dxfId="7188" priority="32757" operator="containsText" text="PENDENTE">
      <formula>NOT(ISERROR(SEARCH(("PENDENTE"),(N83))))</formula>
    </cfRule>
  </conditionalFormatting>
  <conditionalFormatting sqref="N84:N91 N100 N102:N103">
    <cfRule type="containsText" dxfId="7187" priority="32378" operator="containsText" text="CUMPRIDO">
      <formula>NOT(ISERROR(SEARCH(("CUMPRIDO"),(N116))))</formula>
    </cfRule>
    <cfRule type="containsText" dxfId="7186" priority="32379" operator="containsText" text="PENDENTE">
      <formula>NOT(ISERROR(SEARCH(("PENDENTE"),(N84))))</formula>
    </cfRule>
    <cfRule type="containsText" dxfId="7185" priority="32380" operator="containsText" text="CANCELADO">
      <formula>NOT(ISERROR(SEARCH(("CANCELADO"),(N84))))</formula>
    </cfRule>
    <cfRule type="containsText" dxfId="7184" priority="32381" operator="containsText" text="PENDENTE">
      <formula>NOT(ISERROR(SEARCH(("PENDENTE"),(N84))))</formula>
    </cfRule>
    <cfRule type="containsText" dxfId="7183" priority="32382" operator="containsText" text="CANCELADO">
      <formula>NOT(ISERROR(SEARCH(("CANCELADO"),(N190))))</formula>
    </cfRule>
    <cfRule type="containsText" dxfId="7182" priority="32384" operator="containsText" text="CUMPRIDO">
      <formula>NOT(ISERROR(SEARCH(("CUMPRIDO"),(N190))))</formula>
    </cfRule>
    <cfRule type="containsText" dxfId="7181" priority="32383" operator="containsText" text="PENDENTE">
      <formula>NOT(ISERROR(SEARCH(("PENDENTE"),(N190))))</formula>
    </cfRule>
  </conditionalFormatting>
  <conditionalFormatting sqref="N85:N91 N100 N102:N103">
    <cfRule type="containsText" dxfId="7180" priority="32407" operator="containsText" text="CANCELADO">
      <formula>NOT(ISERROR(SEARCH(("CANCELADO"),(N85))))</formula>
    </cfRule>
    <cfRule type="containsText" dxfId="7179" priority="32408" operator="containsText" text="PENDENTE">
      <formula>NOT(ISERROR(SEARCH(("PENDENTE"),(N85))))</formula>
    </cfRule>
    <cfRule type="containsText" dxfId="7178" priority="32409" operator="containsText" text="CANCELADO">
      <formula>NOT(ISERROR(SEARCH(("CANCELADO"),(N218))))</formula>
    </cfRule>
    <cfRule type="containsText" dxfId="7177" priority="32410" operator="containsText" text="PENDENTE">
      <formula>NOT(ISERROR(SEARCH(("PENDENTE"),(N218))))</formula>
    </cfRule>
    <cfRule type="containsText" dxfId="7176" priority="32411" operator="containsText" text="CUMPRIDO">
      <formula>NOT(ISERROR(SEARCH(("CUMPRIDO"),(N218))))</formula>
    </cfRule>
    <cfRule type="containsText" dxfId="7175" priority="32412" operator="containsText" text="CUMPRIDO">
      <formula>NOT(ISERROR(SEARCH(("CUMPRIDO"),(N126))))</formula>
    </cfRule>
    <cfRule type="containsText" dxfId="7174" priority="32413" operator="containsText" text="PENDENTE">
      <formula>NOT(ISERROR(SEARCH(("PENDENTE"),(N85))))</formula>
    </cfRule>
    <cfRule type="containsText" dxfId="7173" priority="32414" operator="containsText" text="CANCELADO">
      <formula>NOT(ISERROR(SEARCH(("CANCELADO"),(N85))))</formula>
    </cfRule>
    <cfRule type="containsText" dxfId="7172" priority="32415" operator="containsText" text="PENDENTE">
      <formula>NOT(ISERROR(SEARCH(("PENDENTE"),(N85))))</formula>
    </cfRule>
    <cfRule type="containsText" dxfId="7171" priority="32416" operator="containsText" text="CANCELADO">
      <formula>NOT(ISERROR(SEARCH(("CANCELADO"),(N200))))</formula>
    </cfRule>
    <cfRule type="containsText" dxfId="7170" priority="32417" operator="containsText" text="PENDENTE">
      <formula>NOT(ISERROR(SEARCH(("PENDENTE"),(N200))))</formula>
    </cfRule>
    <cfRule type="containsText" dxfId="7169" priority="32418" operator="containsText" text="CUMPRIDO">
      <formula>NOT(ISERROR(SEARCH(("CUMPRIDO"),(N200))))</formula>
    </cfRule>
    <cfRule type="containsText" dxfId="7168" priority="32419" operator="containsText" text="CUMPRIDO">
      <formula>NOT(ISERROR(SEARCH(("CUMPRIDO"),(N123))))</formula>
    </cfRule>
    <cfRule type="containsText" dxfId="7167" priority="32420" operator="containsText" text="PENDENTE">
      <formula>NOT(ISERROR(SEARCH(("PENDENTE"),(N85))))</formula>
    </cfRule>
    <cfRule type="containsText" dxfId="7166" priority="32421" operator="containsText" text="CANCELADO">
      <formula>NOT(ISERROR(SEARCH(("CANCELADO"),(N85))))</formula>
    </cfRule>
    <cfRule type="containsText" dxfId="7165" priority="32422" operator="containsText" text="PENDENTE">
      <formula>NOT(ISERROR(SEARCH(("PENDENTE"),(N85))))</formula>
    </cfRule>
    <cfRule type="containsText" dxfId="7164" priority="32423" operator="containsText" text="CANCELADO">
      <formula>NOT(ISERROR(SEARCH(("CANCELADO"),(N197))))</formula>
    </cfRule>
    <cfRule type="containsText" dxfId="7163" priority="32424" operator="containsText" text="PENDENTE">
      <formula>NOT(ISERROR(SEARCH(("PENDENTE"),(N197))))</formula>
    </cfRule>
    <cfRule type="containsText" dxfId="7162" priority="32425" operator="containsText" text="CUMPRIDO">
      <formula>NOT(ISERROR(SEARCH(("CUMPRIDO"),(N197))))</formula>
    </cfRule>
    <cfRule type="containsText" dxfId="7161" priority="32426" operator="containsText" text="CUMPRIDO">
      <formula>NOT(ISERROR(SEARCH(("CUMPRIDO"),(N122))))</formula>
    </cfRule>
    <cfRule type="containsText" dxfId="7160" priority="32427" operator="containsText" text="PENDENTE">
      <formula>NOT(ISERROR(SEARCH(("PENDENTE"),(N85))))</formula>
    </cfRule>
    <cfRule type="containsText" dxfId="7159" priority="32428" operator="containsText" text="CANCELADO">
      <formula>NOT(ISERROR(SEARCH(("CANCELADO"),(N85))))</formula>
    </cfRule>
    <cfRule type="containsText" dxfId="7158" priority="32429" operator="containsText" text="CANCELADO">
      <formula>NOT(ISERROR(SEARCH(("CANCELADO"),(N196))))</formula>
    </cfRule>
    <cfRule type="containsText" dxfId="7157" priority="32430" operator="containsText" text="PENDENTE">
      <formula>NOT(ISERROR(SEARCH(("PENDENTE"),(N196))))</formula>
    </cfRule>
    <cfRule type="containsText" dxfId="7156" priority="32431" operator="containsText" text="CUMPRIDO">
      <formula>NOT(ISERROR(SEARCH(("CUMPRIDO"),(N196))))</formula>
    </cfRule>
    <cfRule type="containsText" dxfId="7155" priority="32392" operator="containsText" text="CUMPRIDO">
      <formula>NOT(ISERROR(SEARCH(("CUMPRIDO"),(N119))))</formula>
    </cfRule>
    <cfRule type="containsText" dxfId="7154" priority="32393" operator="containsText" text="PENDENTE">
      <formula>NOT(ISERROR(SEARCH(("PENDENTE"),(N85))))</formula>
    </cfRule>
    <cfRule type="containsText" dxfId="7153" priority="32394" operator="containsText" text="CANCELADO">
      <formula>NOT(ISERROR(SEARCH(("CANCELADO"),(N85))))</formula>
    </cfRule>
    <cfRule type="containsText" dxfId="7152" priority="32395" operator="containsText" text="PENDENTE">
      <formula>NOT(ISERROR(SEARCH(("PENDENTE"),(N85))))</formula>
    </cfRule>
    <cfRule type="containsText" dxfId="7151" priority="32396" operator="containsText" text="CANCELADO">
      <formula>NOT(ISERROR(SEARCH(("CANCELADO"),(N193))))</formula>
    </cfRule>
    <cfRule type="containsText" dxfId="7150" priority="32397" operator="containsText" text="PENDENTE">
      <formula>NOT(ISERROR(SEARCH(("PENDENTE"),(N193))))</formula>
    </cfRule>
    <cfRule type="containsText" dxfId="7149" priority="32398" operator="containsText" text="CUMPRIDO">
      <formula>NOT(ISERROR(SEARCH(("CUMPRIDO"),(N193))))</formula>
    </cfRule>
    <cfRule type="containsText" dxfId="7148" priority="32400" operator="containsText" text="PENDENTE">
      <formula>NOT(ISERROR(SEARCH(("PENDENTE"),(N85))))</formula>
    </cfRule>
    <cfRule type="containsText" dxfId="7147" priority="32401" operator="containsText" text="CANCELADO">
      <formula>NOT(ISERROR(SEARCH(("CANCELADO"),(N85))))</formula>
    </cfRule>
    <cfRule type="containsText" dxfId="7146" priority="32402" operator="containsText" text="PENDENTE">
      <formula>NOT(ISERROR(SEARCH(("PENDENTE"),(N85))))</formula>
    </cfRule>
    <cfRule type="containsText" dxfId="7145" priority="32403" operator="containsText" text="CANCELADO">
      <formula>NOT(ISERROR(SEARCH(("CANCELADO"),(N219))))</formula>
    </cfRule>
    <cfRule type="containsText" dxfId="7144" priority="32404" operator="containsText" text="PENDENTE">
      <formula>NOT(ISERROR(SEARCH(("PENDENTE"),(N219))))</formula>
    </cfRule>
    <cfRule type="containsText" dxfId="7143" priority="32405" operator="containsText" text="CUMPRIDO">
      <formula>NOT(ISERROR(SEARCH(("CUMPRIDO"),(N219))))</formula>
    </cfRule>
    <cfRule type="containsText" dxfId="7142" priority="32406" operator="containsText" text="PENDENTE">
      <formula>NOT(ISERROR(SEARCH(("PENDENTE"),(N85))))</formula>
    </cfRule>
  </conditionalFormatting>
  <conditionalFormatting sqref="N85:N93 N100 N102:N103 N95:N97">
    <cfRule type="containsText" dxfId="7141" priority="32399" operator="containsText" text="CUMPRIDO">
      <formula>NOT(ISERROR(SEARCH(("CUMPRIDO"),(N145))))</formula>
    </cfRule>
  </conditionalFormatting>
  <conditionalFormatting sqref="N90:N91">
    <cfRule type="containsText" dxfId="7140" priority="32485" operator="containsText" text="PENDENTE">
      <formula>NOT(ISERROR(SEARCH(("PENDENTE"),(N193))))</formula>
    </cfRule>
    <cfRule type="containsText" dxfId="7139" priority="32491" operator="containsText" text="CANCELADO">
      <formula>NOT(ISERROR(SEARCH(("CANCELADO"),(N194))))</formula>
    </cfRule>
    <cfRule type="containsText" dxfId="7138" priority="32492" operator="containsText" text="PENDENTE">
      <formula>NOT(ISERROR(SEARCH(("PENDENTE"),(N194))))</formula>
    </cfRule>
    <cfRule type="containsText" dxfId="7137" priority="32493" operator="containsText" text="CUMPRIDO">
      <formula>NOT(ISERROR(SEARCH(("CUMPRIDO"),(N194))))</formula>
    </cfRule>
    <cfRule type="containsText" dxfId="7136" priority="32494" operator="containsText" text="CUMPRIDO">
      <formula>NOT(ISERROR(SEARCH(("CUMPRIDO"),(N121))))</formula>
    </cfRule>
    <cfRule type="containsText" dxfId="7135" priority="32495" operator="containsText" text="PENDENTE">
      <formula>NOT(ISERROR(SEARCH(("PENDENTE"),(N90))))</formula>
    </cfRule>
    <cfRule type="containsText" dxfId="7134" priority="32496" operator="containsText" text="CANCELADO">
      <formula>NOT(ISERROR(SEARCH(("CANCELADO"),(N90))))</formula>
    </cfRule>
    <cfRule type="containsText" dxfId="7133" priority="32497" operator="containsText" text="PENDENTE">
      <formula>NOT(ISERROR(SEARCH(("PENDENTE"),(N90))))</formula>
    </cfRule>
    <cfRule type="containsText" dxfId="7132" priority="32498" operator="containsText" text="CANCELADO">
      <formula>NOT(ISERROR(SEARCH(("CANCELADO"),(N195))))</formula>
    </cfRule>
    <cfRule type="containsText" dxfId="7131" priority="32499" operator="containsText" text="PENDENTE">
      <formula>NOT(ISERROR(SEARCH(("PENDENTE"),(N195))))</formula>
    </cfRule>
    <cfRule type="containsText" dxfId="7130" priority="32500" operator="containsText" text="CUMPRIDO">
      <formula>NOT(ISERROR(SEARCH(("CUMPRIDO"),(N195))))</formula>
    </cfRule>
    <cfRule type="containsText" dxfId="7129" priority="32501" operator="containsText" text="CUMPRIDO">
      <formula>NOT(ISERROR(SEARCH(("CUMPRIDO"),(N90))))</formula>
    </cfRule>
    <cfRule type="containsText" dxfId="7128" priority="32502" operator="containsText" text="PENDENTE">
      <formula>NOT(ISERROR(SEARCH(("PENDENTE"),(N90))))</formula>
    </cfRule>
    <cfRule type="containsText" dxfId="7127" priority="32503" operator="containsText" text="CANCELADO">
      <formula>NOT(ISERROR(SEARCH(("CANCELADO"),(N90))))</formula>
    </cfRule>
    <cfRule type="containsText" dxfId="7126" priority="32504" operator="containsText" text="PENDENTE">
      <formula>NOT(ISERROR(SEARCH(("PENDENTE"),(N90))))</formula>
    </cfRule>
    <cfRule type="containsText" dxfId="7125" priority="32505" operator="containsText" text="CANCELADO">
      <formula>NOT(ISERROR(SEARCH(("CANCELADO"),(N221))))</formula>
    </cfRule>
    <cfRule type="containsText" dxfId="7124" priority="32506" operator="containsText" text="PENDENTE">
      <formula>NOT(ISERROR(SEARCH(("PENDENTE"),(N221))))</formula>
    </cfRule>
    <cfRule type="containsText" dxfId="7123" priority="32507" operator="containsText" text="CUMPRIDO">
      <formula>NOT(ISERROR(SEARCH(("CUMPRIDO"),(N221))))</formula>
    </cfRule>
    <cfRule type="containsText" dxfId="7122" priority="32490" operator="containsText" text="PENDENTE">
      <formula>NOT(ISERROR(SEARCH(("PENDENTE"),(N90))))</formula>
    </cfRule>
    <cfRule type="containsText" dxfId="7121" priority="32509" operator="containsText" text="CUMPRIDO">
      <formula>NOT(ISERROR(SEARCH(("CUMPRIDO"),(N146))))</formula>
    </cfRule>
    <cfRule type="containsText" dxfId="7120" priority="32510" operator="containsText" text="PENDENTE">
      <formula>NOT(ISERROR(SEARCH(("PENDENTE"),(N90))))</formula>
    </cfRule>
    <cfRule type="containsText" dxfId="7119" priority="32511" operator="containsText" text="CANCELADO">
      <formula>NOT(ISERROR(SEARCH(("CANCELADO"),(N90))))</formula>
    </cfRule>
    <cfRule type="containsText" dxfId="7118" priority="32513" operator="containsText" text="CANCELADO">
      <formula>NOT(ISERROR(SEARCH(("CANCELADO"),(N220))))</formula>
    </cfRule>
    <cfRule type="containsText" dxfId="7117" priority="32570" operator="containsText" text="CUMPRIDO">
      <formula>NOT(ISERROR(SEARCH(("CUMPRIDO"),(N147))))</formula>
    </cfRule>
    <cfRule type="containsText" dxfId="7116" priority="32432" operator="containsText" text="PENDENTE">
      <formula>NOT(ISERROR(SEARCH(("PENDENTE"),(N221))))</formula>
    </cfRule>
    <cfRule type="containsText" dxfId="7115" priority="32432" operator="containsText" text="PENDENTE">
      <formula>NOT(ISERROR(SEARCH(("PENDENTE"),(N90))))</formula>
    </cfRule>
    <cfRule type="containsText" dxfId="7114" priority="32432" operator="containsText" text="CUMPRIDO">
      <formula>NOT(ISERROR(SEARCH(("CUMPRIDO"),(N221))))</formula>
    </cfRule>
    <cfRule type="containsText" dxfId="7113" priority="32432" operator="containsText" text="CANCELADO">
      <formula>NOT(ISERROR(SEARCH(("CANCELADO"),(N203))))</formula>
    </cfRule>
    <cfRule type="containsText" dxfId="7112" priority="32432" operator="containsText" text="CUMPRIDO">
      <formula>NOT(ISERROR(SEARCH(("CUMPRIDO"),(N129))))</formula>
    </cfRule>
    <cfRule type="containsText" dxfId="7111" priority="32432" operator="containsText" text="CANCELADO">
      <formula>NOT(ISERROR(SEARCH(("CANCELADO"),(N90))))</formula>
    </cfRule>
    <cfRule type="containsText" dxfId="7110" priority="32472" operator="containsText" text="PENDENTE">
      <formula>NOT(ISERROR(SEARCH(("PENDENTE"),(N198))))</formula>
    </cfRule>
    <cfRule type="containsText" dxfId="7109" priority="32473" operator="containsText" text="CUMPRIDO">
      <formula>NOT(ISERROR(SEARCH(("CUMPRIDO"),(N201))))</formula>
    </cfRule>
    <cfRule type="containsText" dxfId="7108" priority="32474" operator="containsText" text="CANCELADO">
      <formula>NOT(ISERROR(SEARCH(("CANCELADO"),(N90))))</formula>
    </cfRule>
    <cfRule type="containsText" dxfId="7107" priority="32475" operator="containsText" text="PENDENTE">
      <formula>NOT(ISERROR(SEARCH(("PENDENTE"),(N201))))</formula>
    </cfRule>
    <cfRule type="containsText" dxfId="7106" priority="32476" operator="containsText" text="CANCELADO">
      <formula>NOT(ISERROR(SEARCH(("CANCELADO"),(N198))))</formula>
    </cfRule>
    <cfRule type="containsText" dxfId="7105" priority="32477" operator="containsText" text="CUMPRIDO">
      <formula>NOT(ISERROR(SEARCH(("CUMPRIDO"),(N124))))</formula>
    </cfRule>
    <cfRule type="containsText" dxfId="7104" priority="32478" operator="containsText" text="CUMPRIDO">
      <formula>NOT(ISERROR(SEARCH(("CUMPRIDO"),(N198))))</formula>
    </cfRule>
    <cfRule type="containsText" dxfId="7103" priority="32479" operator="containsText" text="PENDENTE">
      <formula>NOT(ISERROR(SEARCH(("PENDENTE"),(N90))))</formula>
    </cfRule>
    <cfRule type="containsText" dxfId="7102" priority="32480" operator="containsText" text="CUMPRIDO">
      <formula>NOT(ISERROR(SEARCH(("CUMPRIDO"),(N119))))</formula>
    </cfRule>
    <cfRule type="containsText" dxfId="7101" priority="32481" operator="containsText" text="PENDENTE">
      <formula>NOT(ISERROR(SEARCH(("PENDENTE"),(N90))))</formula>
    </cfRule>
    <cfRule type="containsText" dxfId="7100" priority="32482" operator="containsText" text="CANCELADO">
      <formula>NOT(ISERROR(SEARCH(("CANCELADO"),(N90))))</formula>
    </cfRule>
    <cfRule type="containsText" dxfId="7099" priority="32483" operator="containsText" text="PENDENTE">
      <formula>NOT(ISERROR(SEARCH(("PENDENTE"),(N90))))</formula>
    </cfRule>
    <cfRule type="containsText" dxfId="7098" priority="32484" operator="containsText" text="CANCELADO">
      <formula>NOT(ISERROR(SEARCH(("CANCELADO"),(N193))))</formula>
    </cfRule>
    <cfRule type="containsText" dxfId="7097" priority="32486" operator="containsText" text="CUMPRIDO">
      <formula>NOT(ISERROR(SEARCH(("CUMPRIDO"),(N193))))</formula>
    </cfRule>
    <cfRule type="containsText" dxfId="7096" priority="32487" operator="containsText" text="CUMPRIDO">
      <formula>NOT(ISERROR(SEARCH(("CUMPRIDO"),(N120))))</formula>
    </cfRule>
    <cfRule type="containsText" dxfId="7095" priority="32488" operator="containsText" text="PENDENTE">
      <formula>NOT(ISERROR(SEARCH(("PENDENTE"),(N90))))</formula>
    </cfRule>
    <cfRule type="containsText" dxfId="7094" priority="32489" operator="containsText" text="CANCELADO">
      <formula>NOT(ISERROR(SEARCH(("CANCELADO"),(N90))))</formula>
    </cfRule>
  </conditionalFormatting>
  <conditionalFormatting sqref="N90:N93 O42:P42">
    <cfRule type="containsText" dxfId="7093" priority="32508" operator="containsText" text="CUMPRIDO">
      <formula>NOT(ISERROR(SEARCH(("CUMPRIDO"),(N42))))</formula>
    </cfRule>
    <cfRule type="containsText" dxfId="7092" priority="32512" operator="containsText" text="PENDENTE">
      <formula>NOT(ISERROR(SEARCH(("PENDENTE"),(N42))))</formula>
    </cfRule>
  </conditionalFormatting>
  <conditionalFormatting sqref="N92:N93">
    <cfRule type="containsText" dxfId="7091" priority="32963" operator="containsText" text="CANCELADO">
      <formula>NOT(ISERROR(SEARCH(("CANCELADO"),(N195))))</formula>
    </cfRule>
    <cfRule type="containsText" dxfId="7090" priority="32964" operator="containsText" text="PENDENTE">
      <formula>NOT(ISERROR(SEARCH(("PENDENTE"),(N195))))</formula>
    </cfRule>
    <cfRule type="containsText" dxfId="7089" priority="32965" operator="containsText" text="CUMPRIDO">
      <formula>NOT(ISERROR(SEARCH(("CUMPRIDO"),(N195))))</formula>
    </cfRule>
    <cfRule type="containsText" dxfId="7088" priority="32966" operator="containsText" text="CUMPRIDO">
      <formula>NOT(ISERROR(SEARCH(("CUMPRIDO"),(N92))))</formula>
    </cfRule>
    <cfRule type="containsText" dxfId="7087" priority="32967" operator="containsText" text="CUMPRIDO">
      <formula>NOT(ISERROR(SEARCH(("CUMPRIDO"),(N148))))</formula>
    </cfRule>
    <cfRule type="containsText" dxfId="7086" priority="32968" operator="containsText" text="PENDENTE">
      <formula>NOT(ISERROR(SEARCH(("PENDENTE"),(N92))))</formula>
    </cfRule>
    <cfRule type="containsText" dxfId="7085" priority="32969" operator="containsText" text="CANCELADO">
      <formula>NOT(ISERROR(SEARCH(("CANCELADO"),(N92))))</formula>
    </cfRule>
    <cfRule type="containsText" dxfId="7084" priority="32970" operator="containsText" text="PENDENTE">
      <formula>NOT(ISERROR(SEARCH(("PENDENTE"),(N92))))</formula>
    </cfRule>
    <cfRule type="containsText" dxfId="7083" priority="32971" operator="containsText" text="CANCELADO">
      <formula>NOT(ISERROR(SEARCH(("CANCELADO"),(N222))))</formula>
    </cfRule>
    <cfRule type="containsText" dxfId="7082" priority="32972" operator="containsText" text="PENDENTE">
      <formula>NOT(ISERROR(SEARCH(("PENDENTE"),(N222))))</formula>
    </cfRule>
    <cfRule type="containsText" dxfId="7081" priority="32973" operator="containsText" text="CUMPRIDO">
      <formula>NOT(ISERROR(SEARCH(("CUMPRIDO"),(N222))))</formula>
    </cfRule>
    <cfRule type="containsText" dxfId="7080" priority="32974" operator="containsText" text="CUMPRIDO">
      <formula>NOT(ISERROR(SEARCH(("CUMPRIDO"),(N92))))</formula>
    </cfRule>
    <cfRule type="containsText" dxfId="7079" priority="32975" operator="containsText" text="CUMPRIDO">
      <formula>NOT(ISERROR(SEARCH(("CUMPRIDO"),(N147))))</formula>
    </cfRule>
    <cfRule type="containsText" dxfId="7078" priority="32976" operator="containsText" text="PENDENTE">
      <formula>NOT(ISERROR(SEARCH(("PENDENTE"),(N92))))</formula>
    </cfRule>
    <cfRule type="containsText" dxfId="7077" priority="32977" operator="containsText" text="CANCELADO">
      <formula>NOT(ISERROR(SEARCH(("CANCELADO"),(N92))))</formula>
    </cfRule>
    <cfRule type="containsText" dxfId="7076" priority="32978" operator="containsText" text="PENDENTE">
      <formula>NOT(ISERROR(SEARCH(("PENDENTE"),(N92))))</formula>
    </cfRule>
    <cfRule type="containsText" dxfId="7075" priority="32979" operator="containsText" text="CANCELADO">
      <formula>NOT(ISERROR(SEARCH(("CANCELADO"),(N221))))</formula>
    </cfRule>
    <cfRule type="containsText" dxfId="7074" priority="32980" operator="containsText" text="PENDENTE">
      <formula>NOT(ISERROR(SEARCH(("PENDENTE"),(N221))))</formula>
    </cfRule>
    <cfRule type="containsText" dxfId="7073" priority="32981" operator="containsText" text="CUMPRIDO">
      <formula>NOT(ISERROR(SEARCH(("CUMPRIDO"),(N221))))</formula>
    </cfRule>
    <cfRule type="containsText" dxfId="7072" priority="32982" operator="containsText" text="CUMPRIDO">
      <formula>NOT(ISERROR(SEARCH(("CUMPRIDO"),(N129))))</formula>
    </cfRule>
    <cfRule type="containsText" dxfId="7071" priority="32983" operator="containsText" text="PENDENTE">
      <formula>NOT(ISERROR(SEARCH(("PENDENTE"),(N92))))</formula>
    </cfRule>
    <cfRule type="containsText" dxfId="7070" priority="32962" operator="containsText" text="PENDENTE">
      <formula>NOT(ISERROR(SEARCH(("PENDENTE"),(N92))))</formula>
    </cfRule>
    <cfRule type="containsText" dxfId="7069" priority="32985" operator="containsText" text="PENDENTE">
      <formula>NOT(ISERROR(SEARCH(("PENDENTE"),(N92))))</formula>
    </cfRule>
    <cfRule type="containsText" dxfId="7068" priority="32986" operator="containsText" text="CANCELADO">
      <formula>NOT(ISERROR(SEARCH(("CANCELADO"),(N203))))</formula>
    </cfRule>
    <cfRule type="containsText" dxfId="7067" priority="32984" operator="containsText" text="CANCELADO">
      <formula>NOT(ISERROR(SEARCH(("CANCELADO"),(N92))))</formula>
    </cfRule>
    <cfRule type="containsText" dxfId="7066" priority="32961" operator="containsText" text="CANCELADO">
      <formula>NOT(ISERROR(SEARCH(("CANCELADO"),(N92))))</formula>
    </cfRule>
    <cfRule type="containsText" dxfId="7065" priority="32795" operator="containsText" text="PENDENTE">
      <formula>NOT(ISERROR(SEARCH(("PENDENTE"),(N208))))</formula>
    </cfRule>
    <cfRule type="containsText" dxfId="7064" priority="32991" operator="containsText" text="CANCELADO">
      <formula>NOT(ISERROR(SEARCH(("CANCELADO"),(N92))))</formula>
    </cfRule>
    <cfRule type="containsText" dxfId="7063" priority="32990" operator="containsText" text="PENDENTE">
      <formula>NOT(ISERROR(SEARCH(("PENDENTE"),(N92))))</formula>
    </cfRule>
    <cfRule type="containsText" dxfId="7062" priority="32989" operator="containsText" text="CUMPRIDO">
      <formula>NOT(ISERROR(SEARCH(("CUMPRIDO"),(N126))))</formula>
    </cfRule>
    <cfRule type="containsText" dxfId="7061" priority="32988" operator="containsText" text="CUMPRIDO">
      <formula>NOT(ISERROR(SEARCH(("CUMPRIDO"),(N203))))</formula>
    </cfRule>
    <cfRule type="containsText" dxfId="7060" priority="32770" operator="containsText" text="CUMPRIDO">
      <formula>NOT(ISERROR(SEARCH(("CUMPRIDO"),(N127))))</formula>
    </cfRule>
    <cfRule type="containsText" dxfId="7059" priority="32771" operator="containsText" text="PENDENTE">
      <formula>NOT(ISERROR(SEARCH(("PENDENTE"),(N92))))</formula>
    </cfRule>
    <cfRule type="containsText" dxfId="7058" priority="32772" operator="containsText" text="CANCELADO">
      <formula>NOT(ISERROR(SEARCH(("CANCELADO"),(N92))))</formula>
    </cfRule>
    <cfRule type="containsText" dxfId="7057" priority="32773" operator="containsText" text="PENDENTE">
      <formula>NOT(ISERROR(SEARCH(("PENDENTE"),(N92))))</formula>
    </cfRule>
    <cfRule type="containsText" dxfId="7056" priority="32774" operator="containsText" text="CANCELADO">
      <formula>NOT(ISERROR(SEARCH(("CANCELADO"),(N201))))</formula>
    </cfRule>
    <cfRule type="containsText" dxfId="7055" priority="32775" operator="containsText" text="PENDENTE">
      <formula>NOT(ISERROR(SEARCH(("PENDENTE"),(N201))))</formula>
    </cfRule>
    <cfRule type="containsText" dxfId="7054" priority="32776" operator="containsText" text="CUMPRIDO">
      <formula>NOT(ISERROR(SEARCH(("CUMPRIDO"),(N201))))</formula>
    </cfRule>
    <cfRule type="containsText" dxfId="7053" priority="32777" operator="containsText" text="CUMPRIDO">
      <formula>NOT(ISERROR(SEARCH(("CUMPRIDO"),(N153))))</formula>
    </cfRule>
    <cfRule type="containsText" dxfId="7052" priority="32778" operator="containsText" text="PENDENTE">
      <formula>NOT(ISERROR(SEARCH(("PENDENTE"),(N92))))</formula>
    </cfRule>
    <cfRule type="containsText" dxfId="7051" priority="32779" operator="containsText" text="CANCELADO">
      <formula>NOT(ISERROR(SEARCH(("CANCELADO"),(N92))))</formula>
    </cfRule>
    <cfRule type="containsText" dxfId="7050" priority="32780" operator="containsText" text="PENDENTE">
      <formula>NOT(ISERROR(SEARCH(("PENDENTE"),(N92))))</formula>
    </cfRule>
    <cfRule type="containsText" dxfId="7049" priority="32781" operator="containsText" text="CANCELADO">
      <formula>NOT(ISERROR(SEARCH(("CANCELADO"),(N227))))</formula>
    </cfRule>
    <cfRule type="containsText" dxfId="7048" priority="32782" operator="containsText" text="PENDENTE">
      <formula>NOT(ISERROR(SEARCH(("PENDENTE"),(N227))))</formula>
    </cfRule>
    <cfRule type="containsText" dxfId="7047" priority="32783" operator="containsText" text="CUMPRIDO">
      <formula>NOT(ISERROR(SEARCH(("CUMPRIDO"),(N227))))</formula>
    </cfRule>
    <cfRule type="containsText" dxfId="7046" priority="32784" operator="containsText" text="PENDENTE">
      <formula>NOT(ISERROR(SEARCH(("PENDENTE"),(N92))))</formula>
    </cfRule>
    <cfRule type="containsText" dxfId="7045" priority="32785" operator="containsText" text="CANCELADO">
      <formula>NOT(ISERROR(SEARCH(("CANCELADO"),(N92))))</formula>
    </cfRule>
    <cfRule type="containsText" dxfId="7044" priority="32786" operator="containsText" text="PENDENTE">
      <formula>NOT(ISERROR(SEARCH(("PENDENTE"),(N92))))</formula>
    </cfRule>
    <cfRule type="containsText" dxfId="7043" priority="32787" operator="containsText" text="CANCELADO">
      <formula>NOT(ISERROR(SEARCH(("CANCELADO"),(N226))))</formula>
    </cfRule>
    <cfRule type="containsText" dxfId="7042" priority="32788" operator="containsText" text="PENDENTE">
      <formula>NOT(ISERROR(SEARCH(("PENDENTE"),(N226))))</formula>
    </cfRule>
    <cfRule type="containsText" dxfId="7041" priority="32789" operator="containsText" text="CUMPRIDO">
      <formula>NOT(ISERROR(SEARCH(("CUMPRIDO"),(N226))))</formula>
    </cfRule>
    <cfRule type="containsText" dxfId="7040" priority="32790" operator="containsText" text="CUMPRIDO">
      <formula>NOT(ISERROR(SEARCH(("CUMPRIDO"),(N134))))</formula>
    </cfRule>
    <cfRule type="containsText" dxfId="7039" priority="32791" operator="containsText" text="PENDENTE">
      <formula>NOT(ISERROR(SEARCH(("PENDENTE"),(N92))))</formula>
    </cfRule>
    <cfRule type="containsText" dxfId="7038" priority="32792" operator="containsText" text="CANCELADO">
      <formula>NOT(ISERROR(SEARCH(("CANCELADO"),(N92))))</formula>
    </cfRule>
    <cfRule type="containsText" dxfId="7037" priority="32793" operator="containsText" text="PENDENTE">
      <formula>NOT(ISERROR(SEARCH(("PENDENTE"),(N92))))</formula>
    </cfRule>
    <cfRule type="containsText" dxfId="7036" priority="32794" operator="containsText" text="CANCELADO">
      <formula>NOT(ISERROR(SEARCH(("CANCELADO"),(N208))))</formula>
    </cfRule>
    <cfRule type="containsText" dxfId="7035" priority="32987" operator="containsText" text="PENDENTE">
      <formula>NOT(ISERROR(SEARCH(("PENDENTE"),(N203))))</formula>
    </cfRule>
    <cfRule type="containsText" dxfId="7034" priority="32796" operator="containsText" text="CUMPRIDO">
      <formula>NOT(ISERROR(SEARCH(("CUMPRIDO"),(N208))))</formula>
    </cfRule>
    <cfRule type="containsText" dxfId="7033" priority="32797" operator="containsText" text="CUMPRIDO">
      <formula>NOT(ISERROR(SEARCH(("CUMPRIDO"),(N131))))</formula>
    </cfRule>
    <cfRule type="containsText" dxfId="7032" priority="32798" operator="containsText" text="PENDENTE">
      <formula>NOT(ISERROR(SEARCH(("PENDENTE"),(N92))))</formula>
    </cfRule>
    <cfRule type="containsText" dxfId="7031" priority="32799" operator="containsText" text="CANCELADO">
      <formula>NOT(ISERROR(SEARCH(("CANCELADO"),(N92))))</formula>
    </cfRule>
    <cfRule type="containsText" dxfId="7030" priority="32800" operator="containsText" text="PENDENTE">
      <formula>NOT(ISERROR(SEARCH(("PENDENTE"),(N92))))</formula>
    </cfRule>
    <cfRule type="containsText" dxfId="7029" priority="32801" operator="containsText" text="CANCELADO">
      <formula>NOT(ISERROR(SEARCH(("CANCELADO"),(N205))))</formula>
    </cfRule>
    <cfRule type="containsText" dxfId="7028" priority="32802" operator="containsText" text="PENDENTE">
      <formula>NOT(ISERROR(SEARCH(("PENDENTE"),(N205))))</formula>
    </cfRule>
    <cfRule type="containsText" dxfId="7027" priority="32803" operator="containsText" text="CUMPRIDO">
      <formula>NOT(ISERROR(SEARCH(("CUMPRIDO"),(N205))))</formula>
    </cfRule>
    <cfRule type="containsText" dxfId="7026" priority="32804" operator="containsText" text="CUMPRIDO">
      <formula>NOT(ISERROR(SEARCH(("CUMPRIDO"),(N130))))</formula>
    </cfRule>
    <cfRule type="containsText" dxfId="7025" priority="32805" operator="containsText" text="PENDENTE">
      <formula>NOT(ISERROR(SEARCH(("PENDENTE"),(N92))))</formula>
    </cfRule>
    <cfRule type="containsText" dxfId="7024" priority="32806" operator="containsText" text="CANCELADO">
      <formula>NOT(ISERROR(SEARCH(("CANCELADO"),(N92))))</formula>
    </cfRule>
    <cfRule type="containsText" dxfId="7023" priority="32807" operator="containsText" text="CANCELADO">
      <formula>NOT(ISERROR(SEARCH(("CANCELADO"),(N204))))</formula>
    </cfRule>
    <cfRule type="containsText" dxfId="7022" priority="32808" operator="containsText" text="PENDENTE">
      <formula>NOT(ISERROR(SEARCH(("PENDENTE"),(N204))))</formula>
    </cfRule>
    <cfRule type="containsText" dxfId="7021" priority="32809" operator="containsText" text="CUMPRIDO">
      <formula>NOT(ISERROR(SEARCH(("CUMPRIDO"),(N204))))</formula>
    </cfRule>
    <cfRule type="containsText" dxfId="7020" priority="32810" operator="containsText" text="CANCELADO">
      <formula>NOT(ISERROR(SEARCH(("CANCELADO"),(N92))))</formula>
    </cfRule>
    <cfRule type="containsText" dxfId="7019" priority="32810" operator="containsText" text="PENDENTE">
      <formula>NOT(ISERROR(SEARCH(("PENDENTE"),(N224))))</formula>
    </cfRule>
    <cfRule type="containsText" dxfId="7018" priority="32810" operator="containsText" text="CUMPRIDO">
      <formula>NOT(ISERROR(SEARCH(("CUMPRIDO"),(N224))))</formula>
    </cfRule>
    <cfRule type="containsText" dxfId="7017" priority="32810" operator="containsText" text="CANCELADO">
      <formula>NOT(ISERROR(SEARCH(("CANCELADO"),(N206))))</formula>
    </cfRule>
    <cfRule type="containsText" dxfId="7016" priority="32810" operator="containsText" text="PENDENTE">
      <formula>NOT(ISERROR(SEARCH(("PENDENTE"),(N92))))</formula>
    </cfRule>
    <cfRule type="containsText" dxfId="7015" priority="32810" operator="containsText" text="CUMPRIDO">
      <formula>NOT(ISERROR(SEARCH(("CUMPRIDO"),(N132))))</formula>
    </cfRule>
    <cfRule type="containsText" dxfId="7014" priority="32850" operator="containsText" text="PENDENTE">
      <formula>NOT(ISERROR(SEARCH(("PENDENTE"),(N201))))</formula>
    </cfRule>
    <cfRule type="containsText" dxfId="7013" priority="32851" operator="containsText" text="CUMPRIDO">
      <formula>NOT(ISERROR(SEARCH(("CUMPRIDO"),(N204))))</formula>
    </cfRule>
    <cfRule type="containsText" dxfId="7012" priority="32852" operator="containsText" text="CANCELADO">
      <formula>NOT(ISERROR(SEARCH(("CANCELADO"),(N92))))</formula>
    </cfRule>
    <cfRule type="containsText" dxfId="7011" priority="32853" operator="containsText" text="PENDENTE">
      <formula>NOT(ISERROR(SEARCH(("PENDENTE"),(N204))))</formula>
    </cfRule>
    <cfRule type="containsText" dxfId="7010" priority="32854" operator="containsText" text="CANCELADO">
      <formula>NOT(ISERROR(SEARCH(("CANCELADO"),(N201))))</formula>
    </cfRule>
    <cfRule type="containsText" dxfId="7009" priority="32855" operator="containsText" text="CUMPRIDO">
      <formula>NOT(ISERROR(SEARCH(("CUMPRIDO"),(N127))))</formula>
    </cfRule>
    <cfRule type="containsText" dxfId="7008" priority="32856" operator="containsText" text="CUMPRIDO">
      <formula>NOT(ISERROR(SEARCH(("CUMPRIDO"),(N201))))</formula>
    </cfRule>
    <cfRule type="containsText" dxfId="7007" priority="32857" operator="containsText" text="PENDENTE">
      <formula>NOT(ISERROR(SEARCH(("PENDENTE"),(N92))))</formula>
    </cfRule>
    <cfRule type="containsText" dxfId="7006" priority="32858" operator="containsText" text="CUMPRIDO">
      <formula>NOT(ISERROR(SEARCH(("CUMPRIDO"),(N122))))</formula>
    </cfRule>
    <cfRule type="containsText" dxfId="7005" priority="32859" operator="containsText" text="PENDENTE">
      <formula>NOT(ISERROR(SEARCH(("PENDENTE"),(N92))))</formula>
    </cfRule>
    <cfRule type="containsText" dxfId="7004" priority="32860" operator="containsText" text="CANCELADO">
      <formula>NOT(ISERROR(SEARCH(("CANCELADO"),(N92))))</formula>
    </cfRule>
    <cfRule type="containsText" dxfId="7003" priority="32861" operator="containsText" text="PENDENTE">
      <formula>NOT(ISERROR(SEARCH(("PENDENTE"),(N92))))</formula>
    </cfRule>
    <cfRule type="containsText" dxfId="7002" priority="32862" operator="containsText" text="CANCELADO">
      <formula>NOT(ISERROR(SEARCH(("CANCELADO"),(N196))))</formula>
    </cfRule>
    <cfRule type="containsText" dxfId="7001" priority="32863" operator="containsText" text="PENDENTE">
      <formula>NOT(ISERROR(SEARCH(("PENDENTE"),(N196))))</formula>
    </cfRule>
    <cfRule type="containsText" dxfId="7000" priority="32864" operator="containsText" text="CUMPRIDO">
      <formula>NOT(ISERROR(SEARCH(("CUMPRIDO"),(N196))))</formula>
    </cfRule>
    <cfRule type="containsText" dxfId="6999" priority="32865" operator="containsText" text="CUMPRIDO">
      <formula>NOT(ISERROR(SEARCH(("CUMPRIDO"),(N123))))</formula>
    </cfRule>
    <cfRule type="containsText" dxfId="6998" priority="32866" operator="containsText" text="PENDENTE">
      <formula>NOT(ISERROR(SEARCH(("PENDENTE"),(N92))))</formula>
    </cfRule>
    <cfRule type="containsText" dxfId="6997" priority="32867" operator="containsText" text="CANCELADO">
      <formula>NOT(ISERROR(SEARCH(("CANCELADO"),(N92))))</formula>
    </cfRule>
    <cfRule type="containsText" dxfId="6996" priority="32868" operator="containsText" text="PENDENTE">
      <formula>NOT(ISERROR(SEARCH(("PENDENTE"),(N92))))</formula>
    </cfRule>
    <cfRule type="containsText" dxfId="6995" priority="32869" operator="containsText" text="CANCELADO">
      <formula>NOT(ISERROR(SEARCH(("CANCELADO"),(N197))))</formula>
    </cfRule>
    <cfRule type="containsText" dxfId="6994" priority="32870" operator="containsText" text="PENDENTE">
      <formula>NOT(ISERROR(SEARCH(("PENDENTE"),(N197))))</formula>
    </cfRule>
    <cfRule type="containsText" dxfId="6993" priority="32871" operator="containsText" text="CUMPRIDO">
      <formula>NOT(ISERROR(SEARCH(("CUMPRIDO"),(N197))))</formula>
    </cfRule>
    <cfRule type="containsText" dxfId="6992" priority="32872" operator="containsText" text="CUMPRIDO">
      <formula>NOT(ISERROR(SEARCH(("CUMPRIDO"),(N124))))</formula>
    </cfRule>
    <cfRule type="containsText" dxfId="6991" priority="32873" operator="containsText" text="PENDENTE">
      <formula>NOT(ISERROR(SEARCH(("PENDENTE"),(N92))))</formula>
    </cfRule>
    <cfRule type="containsText" dxfId="6990" priority="32874" operator="containsText" text="CANCELADO">
      <formula>NOT(ISERROR(SEARCH(("CANCELADO"),(N92))))</formula>
    </cfRule>
    <cfRule type="containsText" dxfId="6989" priority="32875" operator="containsText" text="PENDENTE">
      <formula>NOT(ISERROR(SEARCH(("PENDENTE"),(N92))))</formula>
    </cfRule>
    <cfRule type="containsText" dxfId="6988" priority="32876" operator="containsText" text="CANCELADO">
      <formula>NOT(ISERROR(SEARCH(("CANCELADO"),(N198))))</formula>
    </cfRule>
    <cfRule type="containsText" dxfId="6987" priority="32877" operator="containsText" text="PENDENTE">
      <formula>NOT(ISERROR(SEARCH(("PENDENTE"),(N198))))</formula>
    </cfRule>
    <cfRule type="containsText" dxfId="6986" priority="32878" operator="containsText" text="CUMPRIDO">
      <formula>NOT(ISERROR(SEARCH(("CUMPRIDO"),(N198))))</formula>
    </cfRule>
    <cfRule type="containsText" dxfId="6985" priority="32879" operator="containsText" text="CUMPRIDO">
      <formula>NOT(ISERROR(SEARCH(("CUMPRIDO"),(N92))))</formula>
    </cfRule>
    <cfRule type="containsText" dxfId="6984" priority="32880" operator="containsText" text="PENDENTE">
      <formula>NOT(ISERROR(SEARCH(("PENDENTE"),(N92))))</formula>
    </cfRule>
    <cfRule type="containsText" dxfId="6983" priority="32881" operator="containsText" text="CANCELADO">
      <formula>NOT(ISERROR(SEARCH(("CANCELADO"),(N92))))</formula>
    </cfRule>
    <cfRule type="containsText" dxfId="6982" priority="32882" operator="containsText" text="PENDENTE">
      <formula>NOT(ISERROR(SEARCH(("PENDENTE"),(N92))))</formula>
    </cfRule>
    <cfRule type="containsText" dxfId="6981" priority="32883" operator="containsText" text="CANCELADO">
      <formula>NOT(ISERROR(SEARCH(("CANCELADO"),(N224))))</formula>
    </cfRule>
    <cfRule type="containsText" dxfId="6980" priority="32884" operator="containsText" text="PENDENTE">
      <formula>NOT(ISERROR(SEARCH(("PENDENTE"),(N224))))</formula>
    </cfRule>
    <cfRule type="containsText" dxfId="6979" priority="32885" operator="containsText" text="CUMPRIDO">
      <formula>NOT(ISERROR(SEARCH(("CUMPRIDO"),(N224))))</formula>
    </cfRule>
    <cfRule type="containsText" dxfId="6978" priority="32886" operator="containsText" text="CUMPRIDO">
      <formula>NOT(ISERROR(SEARCH(("CUMPRIDO"),(N92))))</formula>
    </cfRule>
    <cfRule type="containsText" dxfId="6977" priority="32887" operator="containsText" text="CUMPRIDO">
      <formula>NOT(ISERROR(SEARCH(("CUMPRIDO"),(N149))))</formula>
    </cfRule>
    <cfRule type="containsText" dxfId="6976" priority="32888" operator="containsText" text="PENDENTE">
      <formula>NOT(ISERROR(SEARCH(("PENDENTE"),(N92))))</formula>
    </cfRule>
    <cfRule type="containsText" dxfId="6975" priority="32889" operator="containsText" text="CANCELADO">
      <formula>NOT(ISERROR(SEARCH(("CANCELADO"),(N92))))</formula>
    </cfRule>
    <cfRule type="containsText" dxfId="6974" priority="32890" operator="containsText" text="PENDENTE">
      <formula>NOT(ISERROR(SEARCH(("PENDENTE"),(N92))))</formula>
    </cfRule>
    <cfRule type="containsText" dxfId="6973" priority="32891" operator="containsText" text="CANCELADO">
      <formula>NOT(ISERROR(SEARCH(("CANCELADO"),(N223))))</formula>
    </cfRule>
    <cfRule type="containsText" dxfId="6972" priority="32948" operator="containsText" text="CUMPRIDO">
      <formula>NOT(ISERROR(SEARCH(("CUMPRIDO"),(N150))))</formula>
    </cfRule>
    <cfRule type="containsText" dxfId="6971" priority="32949" operator="containsText" text="PENDENTE">
      <formula>NOT(ISERROR(SEARCH(("PENDENTE"),(N92))))</formula>
    </cfRule>
    <cfRule type="containsText" dxfId="6970" priority="32949" operator="containsText" text="CANCELADO">
      <formula>NOT(ISERROR(SEARCH(("CANCELADO"),(N201))))</formula>
    </cfRule>
    <cfRule type="containsText" dxfId="6969" priority="32950" operator="containsText" text="PENDENTE">
      <formula>NOT(ISERROR(SEARCH(("PENDENTE"),(N199))))</formula>
    </cfRule>
    <cfRule type="containsText" dxfId="6968" priority="32951" operator="containsText" text="CUMPRIDO">
      <formula>NOT(ISERROR(SEARCH(("CUMPRIDO"),(N199))))</formula>
    </cfRule>
    <cfRule type="containsText" dxfId="6967" priority="32952" operator="containsText" text="CUMPRIDO">
      <formula>NOT(ISERROR(SEARCH(("CUMPRIDO"),(N120))))</formula>
    </cfRule>
    <cfRule type="containsText" dxfId="6966" priority="32953" operator="containsText" text="PENDENTE">
      <formula>NOT(ISERROR(SEARCH(("PENDENTE"),(N92))))</formula>
    </cfRule>
    <cfRule type="containsText" dxfId="6965" priority="32954" operator="containsText" text="CANCELADO">
      <formula>NOT(ISERROR(SEARCH(("CANCELADO"),(N92))))</formula>
    </cfRule>
    <cfRule type="containsText" dxfId="6964" priority="32955" operator="containsText" text="PENDENTE">
      <formula>NOT(ISERROR(SEARCH(("PENDENTE"),(N92))))</formula>
    </cfRule>
    <cfRule type="containsText" dxfId="6963" priority="32956" operator="containsText" text="CANCELADO">
      <formula>NOT(ISERROR(SEARCH(("CANCELADO"),(N194))))</formula>
    </cfRule>
    <cfRule type="containsText" dxfId="6962" priority="32957" operator="containsText" text="PENDENTE">
      <formula>NOT(ISERROR(SEARCH(("PENDENTE"),(N194))))</formula>
    </cfRule>
    <cfRule type="containsText" dxfId="6961" priority="32958" operator="containsText" text="CUMPRIDO">
      <formula>NOT(ISERROR(SEARCH(("CUMPRIDO"),(N194))))</formula>
    </cfRule>
    <cfRule type="containsText" dxfId="6960" priority="32959" operator="containsText" text="CUMPRIDO">
      <formula>NOT(ISERROR(SEARCH(("CUMPRIDO"),(N121))))</formula>
    </cfRule>
    <cfRule type="containsText" dxfId="6959" priority="32960" operator="containsText" text="PENDENTE">
      <formula>NOT(ISERROR(SEARCH(("PENDENTE"),(N92))))</formula>
    </cfRule>
  </conditionalFormatting>
  <conditionalFormatting sqref="N92:N94">
    <cfRule type="containsText" dxfId="6958" priority="33345" operator="containsText" text="CANCELADO">
      <formula>NOT(ISERROR(SEARCH(("CANCELADO"),(N200))))</formula>
    </cfRule>
    <cfRule type="containsText" dxfId="6957" priority="33346" operator="containsText" text="PENDENTE">
      <formula>NOT(ISERROR(SEARCH(("PENDENTE"),(N200))))</formula>
    </cfRule>
    <cfRule type="containsText" dxfId="6956" priority="33347" operator="containsText" text="CUMPRIDO">
      <formula>NOT(ISERROR(SEARCH(("CUMPRIDO"),(N200))))</formula>
    </cfRule>
    <cfRule type="containsText" dxfId="6955" priority="33348" operator="containsText" text="CUMPRIDO">
      <formula>NOT(ISERROR(SEARCH(("CUMPRIDO"),(N119))))</formula>
    </cfRule>
    <cfRule type="containsText" dxfId="6954" priority="33349" operator="containsText" text="PENDENTE">
      <formula>NOT(ISERROR(SEARCH(("PENDENTE"),(N92))))</formula>
    </cfRule>
    <cfRule type="containsText" dxfId="6953" priority="33350" operator="containsText" text="CANCELADO">
      <formula>NOT(ISERROR(SEARCH(("CANCELADO"),(N92))))</formula>
    </cfRule>
    <cfRule type="containsText" dxfId="6952" priority="33351" operator="containsText" text="PENDENTE">
      <formula>NOT(ISERROR(SEARCH(("PENDENTE"),(N92))))</formula>
    </cfRule>
    <cfRule type="containsText" dxfId="6951" priority="33352" operator="containsText" text="CANCELADO">
      <formula>NOT(ISERROR(SEARCH(("CANCELADO"),(N193))))</formula>
    </cfRule>
    <cfRule type="containsText" dxfId="6950" priority="33353" operator="containsText" text="PENDENTE">
      <formula>NOT(ISERROR(SEARCH(("PENDENTE"),(N193))))</formula>
    </cfRule>
    <cfRule type="containsText" dxfId="6949" priority="33354" operator="containsText" text="CUMPRIDO">
      <formula>NOT(ISERROR(SEARCH(("CUMPRIDO"),(N193))))</formula>
    </cfRule>
    <cfRule type="containsText" dxfId="6948" priority="33355" operator="containsText" text="CUMPRIDO">
      <formula>NOT(ISERROR(SEARCH(("CUMPRIDO"),(N147))))</formula>
    </cfRule>
    <cfRule type="containsText" dxfId="6947" priority="33356" operator="containsText" text="PENDENTE">
      <formula>NOT(ISERROR(SEARCH(("PENDENTE"),(N92))))</formula>
    </cfRule>
    <cfRule type="containsText" dxfId="6946" priority="33357" operator="containsText" text="CANCELADO">
      <formula>NOT(ISERROR(SEARCH(("CANCELADO"),(N92))))</formula>
    </cfRule>
    <cfRule type="containsText" dxfId="6945" priority="33358" operator="containsText" text="PENDENTE">
      <formula>NOT(ISERROR(SEARCH(("PENDENTE"),(N92))))</formula>
    </cfRule>
    <cfRule type="containsText" dxfId="6944" priority="33359" operator="containsText" text="CANCELADO">
      <formula>NOT(ISERROR(SEARCH(("CANCELADO"),(N221))))</formula>
    </cfRule>
    <cfRule type="containsText" dxfId="6943" priority="33360" operator="containsText" text="PENDENTE">
      <formula>NOT(ISERROR(SEARCH(("PENDENTE"),(N221))))</formula>
    </cfRule>
    <cfRule type="containsText" dxfId="6942" priority="33361" operator="containsText" text="CUMPRIDO">
      <formula>NOT(ISERROR(SEARCH(("CUMPRIDO"),(N221))))</formula>
    </cfRule>
    <cfRule type="containsText" dxfId="6941" priority="33362" operator="containsText" text="CUMPRIDO">
      <formula>NOT(ISERROR(SEARCH(("CUMPRIDO"),(N146))))</formula>
    </cfRule>
    <cfRule type="containsText" dxfId="6940" priority="33363" operator="containsText" text="PENDENTE">
      <formula>NOT(ISERROR(SEARCH(("PENDENTE"),(N92))))</formula>
    </cfRule>
    <cfRule type="containsText" dxfId="6939" priority="33364" operator="containsText" text="CANCELADO">
      <formula>NOT(ISERROR(SEARCH(("CANCELADO"),(N92))))</formula>
    </cfRule>
    <cfRule type="containsText" dxfId="6938" priority="33365" operator="containsText" text="PENDENTE">
      <formula>NOT(ISERROR(SEARCH(("PENDENTE"),(N92))))</formula>
    </cfRule>
    <cfRule type="containsText" dxfId="6937" priority="33366" operator="containsText" text="CANCELADO">
      <formula>NOT(ISERROR(SEARCH(("CANCELADO"),(N220))))</formula>
    </cfRule>
    <cfRule type="containsText" dxfId="6936" priority="33367" operator="containsText" text="PENDENTE">
      <formula>NOT(ISERROR(SEARCH(("PENDENTE"),(N220))))</formula>
    </cfRule>
    <cfRule type="containsText" dxfId="6935" priority="33368" operator="containsText" text="CUMPRIDO">
      <formula>NOT(ISERROR(SEARCH(("CUMPRIDO"),(N220))))</formula>
    </cfRule>
    <cfRule type="containsText" dxfId="6934" priority="33369" operator="containsText" text="CUMPRIDO">
      <formula>NOT(ISERROR(SEARCH(("CUMPRIDO"),(N128))))</formula>
    </cfRule>
    <cfRule type="containsText" dxfId="6933" priority="33370" operator="containsText" text="PENDENTE">
      <formula>NOT(ISERROR(SEARCH(("PENDENTE"),(N92))))</formula>
    </cfRule>
    <cfRule type="containsText" dxfId="6932" priority="33371" operator="containsText" text="CANCELADO">
      <formula>NOT(ISERROR(SEARCH(("CANCELADO"),(N92))))</formula>
    </cfRule>
    <cfRule type="containsText" dxfId="6931" priority="33372" operator="containsText" text="PENDENTE">
      <formula>NOT(ISERROR(SEARCH(("PENDENTE"),(N92))))</formula>
    </cfRule>
    <cfRule type="containsText" dxfId="6930" priority="33373" operator="containsText" text="CANCELADO">
      <formula>NOT(ISERROR(SEARCH(("CANCELADO"),(N202))))</formula>
    </cfRule>
    <cfRule type="containsText" dxfId="6929" priority="33374" operator="containsText" text="PENDENTE">
      <formula>NOT(ISERROR(SEARCH(("PENDENTE"),(N202))))</formula>
    </cfRule>
    <cfRule type="containsText" dxfId="6928" priority="33375" operator="containsText" text="CUMPRIDO">
      <formula>NOT(ISERROR(SEARCH(("CUMPRIDO"),(N202))))</formula>
    </cfRule>
    <cfRule type="containsText" dxfId="6927" priority="33377" operator="containsText" text="PENDENTE">
      <formula>NOT(ISERROR(SEARCH(("PENDENTE"),(N92))))</formula>
    </cfRule>
    <cfRule type="containsText" dxfId="6926" priority="33378" operator="containsText" text="CANCELADO">
      <formula>NOT(ISERROR(SEARCH(("CANCELADO"),(N92))))</formula>
    </cfRule>
    <cfRule type="containsText" dxfId="6925" priority="33379" operator="containsText" text="PENDENTE">
      <formula>NOT(ISERROR(SEARCH(("PENDENTE"),(N92))))</formula>
    </cfRule>
    <cfRule type="containsText" dxfId="6924" priority="33380" operator="containsText" text="CANCELADO">
      <formula>NOT(ISERROR(SEARCH(("CANCELADO"),(N199))))</formula>
    </cfRule>
    <cfRule type="containsText" dxfId="6923" priority="33381" operator="containsText" text="PENDENTE">
      <formula>NOT(ISERROR(SEARCH(("PENDENTE"),(N199))))</formula>
    </cfRule>
    <cfRule type="containsText" dxfId="6922" priority="33382" operator="containsText" text="CUMPRIDO">
      <formula>NOT(ISERROR(SEARCH(("CUMPRIDO"),(N199))))</formula>
    </cfRule>
    <cfRule type="containsText" dxfId="6921" priority="33376" operator="containsText" text="CUMPRIDO">
      <formula>NOT(ISERROR(SEARCH(("CUMPRIDO"),(N125))))</formula>
    </cfRule>
    <cfRule type="containsText" dxfId="6920" priority="33341" operator="containsText" text="CUMPRIDO">
      <formula>NOT(ISERROR(SEARCH(("CUMPRIDO"),(N126))))</formula>
    </cfRule>
    <cfRule type="containsText" dxfId="6919" priority="33342" operator="containsText" text="PENDENTE">
      <formula>NOT(ISERROR(SEARCH(("PENDENTE"),(N92))))</formula>
    </cfRule>
    <cfRule type="containsText" dxfId="6918" priority="33343" operator="containsText" text="CANCELADO">
      <formula>NOT(ISERROR(SEARCH(("CANCELADO"),(N92))))</formula>
    </cfRule>
    <cfRule type="containsText" dxfId="6917" priority="33344" operator="containsText" text="PENDENTE">
      <formula>NOT(ISERROR(SEARCH(("PENDENTE"),(N92))))</formula>
    </cfRule>
  </conditionalFormatting>
  <conditionalFormatting sqref="N93:N107">
    <cfRule type="containsText" dxfId="6916" priority="41586" operator="containsText" text="CUMPRIDO">
      <formula>NOT(ISERROR(SEARCH(("CUMPRIDO"),(N146))))</formula>
    </cfRule>
    <cfRule type="containsText" dxfId="6915" priority="41574" operator="containsText" text="PENDENTE">
      <formula>NOT(ISERROR(SEARCH(("PENDENTE"),(N93))))</formula>
    </cfRule>
    <cfRule type="containsText" dxfId="6914" priority="41575" operator="containsText" text="CANCELADO">
      <formula>NOT(ISERROR(SEARCH(("CANCELADO"),(N193))))</formula>
    </cfRule>
    <cfRule type="containsText" dxfId="6913" priority="41576" operator="containsText" text="PENDENTE">
      <formula>NOT(ISERROR(SEARCH(("PENDENTE"),(N193))))</formula>
    </cfRule>
    <cfRule type="containsText" dxfId="6912" priority="41577" operator="containsText" text="CUMPRIDO">
      <formula>NOT(ISERROR(SEARCH(("CUMPRIDO"),(N193))))</formula>
    </cfRule>
    <cfRule type="containsText" dxfId="6911" priority="41578" operator="containsText" text="CUMPRIDO">
      <formula>NOT(ISERROR(SEARCH(("CUMPRIDO"),(N93))))</formula>
    </cfRule>
    <cfRule type="containsText" dxfId="6910" priority="41579" operator="containsText" text="CUMPRIDO">
      <formula>NOT(ISERROR(SEARCH(("CUMPRIDO"),(N147))))</formula>
    </cfRule>
    <cfRule type="containsText" dxfId="6909" priority="41580" operator="containsText" text="PENDENTE">
      <formula>NOT(ISERROR(SEARCH(("PENDENTE"),(N93))))</formula>
    </cfRule>
    <cfRule type="containsText" dxfId="6908" priority="41581" operator="containsText" text="CANCELADO">
      <formula>NOT(ISERROR(SEARCH(("CANCELADO"),(N93))))</formula>
    </cfRule>
    <cfRule type="containsText" dxfId="6907" priority="41582" operator="containsText" text="PENDENTE">
      <formula>NOT(ISERROR(SEARCH(("PENDENTE"),(N93))))</formula>
    </cfRule>
    <cfRule type="containsText" dxfId="6906" priority="41583" operator="containsText" text="CANCELADO">
      <formula>NOT(ISERROR(SEARCH(("CANCELADO"),(N221))))</formula>
    </cfRule>
    <cfRule type="containsText" dxfId="6905" priority="41584" operator="containsText" text="PENDENTE">
      <formula>NOT(ISERROR(SEARCH(("PENDENTE"),(N221))))</formula>
    </cfRule>
    <cfRule type="containsText" dxfId="6904" priority="41585" operator="containsText" text="CUMPRIDO">
      <formula>NOT(ISERROR(SEARCH(("CUMPRIDO"),(N221))))</formula>
    </cfRule>
    <cfRule type="containsText" dxfId="6903" priority="41604" operator="containsText" text="CANCELADO">
      <formula>NOT(ISERROR(SEARCH(("CANCELADO"),(N199))))</formula>
    </cfRule>
    <cfRule type="containsText" dxfId="6902" priority="41587" operator="containsText" text="PENDENTE">
      <formula>NOT(ISERROR(SEARCH(("PENDENTE"),(N93))))</formula>
    </cfRule>
    <cfRule type="containsText" dxfId="6901" priority="41588" operator="containsText" text="CANCELADO">
      <formula>NOT(ISERROR(SEARCH(("CANCELADO"),(N93))))</formula>
    </cfRule>
    <cfRule type="containsText" dxfId="6900" priority="41589" operator="containsText" text="PENDENTE">
      <formula>NOT(ISERROR(SEARCH(("PENDENTE"),(N93))))</formula>
    </cfRule>
    <cfRule type="containsText" dxfId="6899" priority="41590" operator="containsText" text="CANCELADO">
      <formula>NOT(ISERROR(SEARCH(("CANCELADO"),(N220))))</formula>
    </cfRule>
    <cfRule type="containsText" dxfId="6898" priority="41591" operator="containsText" text="PENDENTE">
      <formula>NOT(ISERROR(SEARCH(("PENDENTE"),(N220))))</formula>
    </cfRule>
    <cfRule type="containsText" dxfId="6897" priority="41592" operator="containsText" text="CUMPRIDO">
      <formula>NOT(ISERROR(SEARCH(("CUMPRIDO"),(N220))))</formula>
    </cfRule>
    <cfRule type="containsText" dxfId="6896" priority="41605" operator="containsText" text="PENDENTE">
      <formula>NOT(ISERROR(SEARCH(("PENDENTE"),(N199))))</formula>
    </cfRule>
    <cfRule type="containsText" dxfId="6895" priority="41606" operator="containsText" text="CUMPRIDO">
      <formula>NOT(ISERROR(SEARCH(("CUMPRIDO"),(N199))))</formula>
    </cfRule>
    <cfRule type="containsText" dxfId="6894" priority="41599" operator="containsText" text="CUMPRIDO">
      <formula>NOT(ISERROR(SEARCH(("CUMPRIDO"),(N202))))</formula>
    </cfRule>
    <cfRule type="containsText" dxfId="6893" priority="41600" operator="containsText" text="CUMPRIDO">
      <formula>NOT(ISERROR(SEARCH(("CUMPRIDO"),(N125))))</formula>
    </cfRule>
    <cfRule type="containsText" dxfId="6892" priority="41601" operator="containsText" text="PENDENTE">
      <formula>NOT(ISERROR(SEARCH(("PENDENTE"),(N93))))</formula>
    </cfRule>
    <cfRule type="containsText" dxfId="6891" priority="41593" operator="containsText" text="CUMPRIDO">
      <formula>NOT(ISERROR(SEARCH(("CUMPRIDO"),(N128))))</formula>
    </cfRule>
    <cfRule type="containsText" dxfId="6890" priority="41594" operator="containsText" text="PENDENTE">
      <formula>NOT(ISERROR(SEARCH(("PENDENTE"),(N93))))</formula>
    </cfRule>
    <cfRule type="containsText" dxfId="6889" priority="41595" operator="containsText" text="CANCELADO">
      <formula>NOT(ISERROR(SEARCH(("CANCELADO"),(N93))))</formula>
    </cfRule>
    <cfRule type="containsText" dxfId="6888" priority="41596" operator="containsText" text="PENDENTE">
      <formula>NOT(ISERROR(SEARCH(("PENDENTE"),(N93))))</formula>
    </cfRule>
    <cfRule type="containsText" dxfId="6887" priority="41597" operator="containsText" text="CANCELADO">
      <formula>NOT(ISERROR(SEARCH(("CANCELADO"),(N202))))</formula>
    </cfRule>
    <cfRule type="containsText" dxfId="6886" priority="41598" operator="containsText" text="PENDENTE">
      <formula>NOT(ISERROR(SEARCH(("PENDENTE"),(N202))))</formula>
    </cfRule>
    <cfRule type="containsText" dxfId="6885" priority="41602" operator="containsText" text="CANCELADO">
      <formula>NOT(ISERROR(SEARCH(("CANCELADO"),(N93))))</formula>
    </cfRule>
    <cfRule type="containsText" dxfId="6884" priority="41603" operator="containsText" text="PENDENTE">
      <formula>NOT(ISERROR(SEARCH(("PENDENTE"),(N93))))</formula>
    </cfRule>
    <cfRule type="containsText" dxfId="6883" priority="41573" operator="containsText" text="CANCELADO">
      <formula>NOT(ISERROR(SEARCH(("CANCELADO"),(N93))))</formula>
    </cfRule>
  </conditionalFormatting>
  <conditionalFormatting sqref="N93:N111">
    <cfRule type="containsText" dxfId="6882" priority="40715" operator="containsText" text="PENDENTE">
      <formula>NOT(ISERROR(SEARCH(("PENDENTE"),(N93))))</formula>
    </cfRule>
    <cfRule type="containsText" dxfId="6881" priority="39645" operator="containsText" text="CUMPRIDO">
      <formula>NOT(ISERROR(SEARCH(("CUMPRIDO"),(N119))))</formula>
    </cfRule>
  </conditionalFormatting>
  <conditionalFormatting sqref="N94">
    <cfRule type="containsText" dxfId="6880" priority="33383" operator="containsText" text="CANCELADO">
      <formula>NOT(ISERROR(SEARCH(("CANCELADO"),(N203))))</formula>
    </cfRule>
    <cfRule type="containsText" dxfId="6879" priority="33383" operator="containsText" text="PENDENTE">
      <formula>NOT(ISERROR(SEARCH(("PENDENTE"),(N205))))</formula>
    </cfRule>
    <cfRule type="containsText" dxfId="6878" priority="33383" operator="containsText" text="CUMPRIDO">
      <formula>NOT(ISERROR(SEARCH(("CUMPRIDO"),(N133))))</formula>
    </cfRule>
    <cfRule type="containsText" dxfId="6877" priority="33383" operator="containsText" text="CUMPRIDO">
      <formula>NOT(ISERROR(SEARCH(("CUMPRIDO"),(N127))))</formula>
    </cfRule>
    <cfRule type="containsText" dxfId="6876" priority="33383" operator="containsText" text="CUMPRIDO">
      <formula>NOT(ISERROR(SEARCH(("CUMPRIDO"),(N94))))</formula>
    </cfRule>
    <cfRule type="containsText" dxfId="6875" priority="33383" operator="containsText" text="CANCELADO">
      <formula>NOT(ISERROR(SEARCH(("CANCELADO"),(N206))))</formula>
    </cfRule>
    <cfRule type="containsText" dxfId="6874" priority="33383" operator="containsText" text="CUMPRIDO">
      <formula>NOT(ISERROR(SEARCH(("CUMPRIDO"),(N205))))</formula>
    </cfRule>
    <cfRule type="containsText" dxfId="6873" priority="33383" operator="containsText" text="CANCELADO">
      <formula>NOT(ISERROR(SEARCH(("CANCELADO"),(N205))))</formula>
    </cfRule>
    <cfRule type="containsText" dxfId="6872" priority="33383" operator="containsText" text="CUMPRIDO">
      <formula>NOT(ISERROR(SEARCH(("CUMPRIDO"),(N201))))</formula>
    </cfRule>
    <cfRule type="containsText" dxfId="6871" priority="33383" operator="containsText" text="PENDENTE">
      <formula>NOT(ISERROR(SEARCH(("PENDENTE"),(N199))))</formula>
    </cfRule>
    <cfRule type="containsText" dxfId="6870" priority="33383" operator="containsText" text="CANCELADO">
      <formula>NOT(ISERROR(SEARCH(("CANCELADO"),(N199))))</formula>
    </cfRule>
    <cfRule type="containsText" dxfId="6869" priority="33383" operator="containsText" text="CUMPRIDO">
      <formula>NOT(ISERROR(SEARCH(("CUMPRIDO"),(N226))))</formula>
    </cfRule>
    <cfRule type="containsText" dxfId="6868" priority="33383" operator="containsText" text="CANCELADO">
      <formula>NOT(ISERROR(SEARCH(("CANCELADO"),(N94))))</formula>
    </cfRule>
    <cfRule type="containsText" dxfId="6867" priority="33383" operator="containsText" text="PENDENTE">
      <formula>NOT(ISERROR(SEARCH(("PENDENTE"),(N207))))</formula>
    </cfRule>
    <cfRule type="containsText" dxfId="6866" priority="33383" operator="containsText" text="PENDENTE">
      <formula>NOT(ISERROR(SEARCH(("PENDENTE"),(N209))))</formula>
    </cfRule>
    <cfRule type="containsText" dxfId="6865" priority="33383" operator="containsText" text="CANCELADO">
      <formula>NOT(ISERROR(SEARCH(("CANCELADO"),(N197))))</formula>
    </cfRule>
    <cfRule type="containsText" dxfId="6864" priority="33383" operator="containsText" text="CANCELADO">
      <formula>NOT(ISERROR(SEARCH(("CANCELADO"),(N94))))</formula>
    </cfRule>
    <cfRule type="containsText" dxfId="6863" priority="33383" operator="containsText" text="CANCELADO">
      <formula>NOT(ISERROR(SEARCH(("CANCELADO"),(N209))))</formula>
    </cfRule>
    <cfRule type="containsText" dxfId="6862" priority="33383" operator="containsText" text="CUMPRIDO">
      <formula>NOT(ISERROR(SEARCH(("CUMPRIDO"),(N227))))</formula>
    </cfRule>
    <cfRule type="containsText" dxfId="6861" priority="33383" operator="containsText" text="CUMPRIDO">
      <formula>NOT(ISERROR(SEARCH(("CUMPRIDO"),(N151))))</formula>
    </cfRule>
    <cfRule type="containsText" dxfId="6860" priority="33383" operator="containsText" text="CUMPRIDO">
      <formula>NOT(ISERROR(SEARCH(("CUMPRIDO"),(N129))))</formula>
    </cfRule>
    <cfRule type="containsText" dxfId="6859" priority="33383" operator="containsText" text="CUMPRIDO">
      <formula>NOT(ISERROR(SEARCH(("CUMPRIDO"),(N224))))</formula>
    </cfRule>
    <cfRule type="containsText" dxfId="6858" priority="33383" operator="containsText" text="CUMPRIDO">
      <formula>NOT(ISERROR(SEARCH(("CUMPRIDO"),(N150))))</formula>
    </cfRule>
    <cfRule type="containsText" dxfId="6857" priority="33383" operator="containsText" text="PENDENTE">
      <formula>NOT(ISERROR(SEARCH(("PENDENTE"),(N94))))</formula>
    </cfRule>
    <cfRule type="containsText" dxfId="6856" priority="33383" operator="containsText" text="CANCELADO">
      <formula>NOT(ISERROR(SEARCH(("CANCELADO"),(N94))))</formula>
    </cfRule>
    <cfRule type="containsText" dxfId="6855" priority="33383" operator="containsText" text="PENDENTE">
      <formula>NOT(ISERROR(SEARCH(("PENDENTE"),(N208))))</formula>
    </cfRule>
    <cfRule type="containsText" dxfId="6854" priority="33383" operator="containsText" text="CUMPRIDO">
      <formula>NOT(ISERROR(SEARCH(("CUMPRIDO"),(N94))))</formula>
    </cfRule>
    <cfRule type="containsText" dxfId="6853" priority="33383" operator="containsText" text="CUMPRIDO">
      <formula>NOT(ISERROR(SEARCH(("CUMPRIDO"),(N130))))</formula>
    </cfRule>
    <cfRule type="containsText" dxfId="6852" priority="33383" operator="containsText" text="CUMPRIDO">
      <formula>NOT(ISERROR(SEARCH(("CUMPRIDO"),(N208))))</formula>
    </cfRule>
    <cfRule type="containsText" dxfId="6851" priority="33383" operator="containsText" text="CUMPRIDO">
      <formula>NOT(ISERROR(SEARCH(("CUMPRIDO"),(N197))))</formula>
    </cfRule>
    <cfRule type="containsText" dxfId="6850" priority="33383" operator="containsText" text="PENDENTE">
      <formula>NOT(ISERROR(SEARCH(("PENDENTE"),(N203))))</formula>
    </cfRule>
    <cfRule type="containsText" dxfId="6849" priority="33383" operator="containsText" text="PENDENTE">
      <formula>NOT(ISERROR(SEARCH(("PENDENTE"),(N197))))</formula>
    </cfRule>
    <cfRule type="containsText" dxfId="6848" priority="33383" operator="containsText" text="PENDENTE">
      <formula>NOT(ISERROR(SEARCH(("PENDENTE"),(N200))))</formula>
    </cfRule>
    <cfRule type="containsText" dxfId="6847" priority="33383" operator="containsText" text="PENDENTE">
      <formula>NOT(ISERROR(SEARCH(("PENDENTE"),(N228))))</formula>
    </cfRule>
    <cfRule type="containsText" dxfId="6846" priority="33383" operator="containsText" text="CUMPRIDO">
      <formula>NOT(ISERROR(SEARCH(("CUMPRIDO"),(N132))))</formula>
    </cfRule>
    <cfRule type="containsText" dxfId="6845" priority="33383" operator="containsText" text="CANCELADO">
      <formula>NOT(ISERROR(SEARCH(("CANCELADO"),(N202))))</formula>
    </cfRule>
    <cfRule type="containsText" dxfId="6844" priority="33383" operator="containsText" text="PENDENTE">
      <formula>NOT(ISERROR(SEARCH(("PENDENTE"),(N94))))</formula>
    </cfRule>
    <cfRule type="containsText" dxfId="6843" priority="33383" operator="containsText" text="PENDENTE">
      <formula>NOT(ISERROR(SEARCH(("PENDENTE"),(N206))))</formula>
    </cfRule>
    <cfRule type="containsText" dxfId="6842" priority="33383" operator="containsText" text="CUMPRIDO">
      <formula>NOT(ISERROR(SEARCH(("CUMPRIDO"),(N202))))</formula>
    </cfRule>
    <cfRule type="containsText" dxfId="6841" priority="33383" operator="containsText" text="CUMPRIDO">
      <formula>NOT(ISERROR(SEARCH(("CUMPRIDO"),(N208))))</formula>
    </cfRule>
    <cfRule type="containsText" dxfId="6840" priority="33383" operator="containsText" text="CUMPRIDO">
      <formula>NOT(ISERROR(SEARCH(("CUMPRIDO"),(N225))))</formula>
    </cfRule>
    <cfRule type="containsText" dxfId="6839" priority="33383" operator="containsText" text="CUMPRIDO">
      <formula>NOT(ISERROR(SEARCH(("CUMPRIDO"),(N203))))</formula>
    </cfRule>
    <cfRule type="containsText" dxfId="6838" priority="33383" operator="containsText" text="PENDENTE">
      <formula>NOT(ISERROR(SEARCH(("PENDENTE"),(N94))))</formula>
    </cfRule>
    <cfRule type="containsText" dxfId="6837" priority="33383" operator="containsText" text="CUMPRIDO">
      <formula>NOT(ISERROR(SEARCH(("CUMPRIDO"),(N206))))</formula>
    </cfRule>
    <cfRule type="containsText" dxfId="6836" priority="33383" operator="containsText" text="CANCELADO">
      <formula>NOT(ISERROR(SEARCH(("CANCELADO"),(N226))))</formula>
    </cfRule>
    <cfRule type="containsText" dxfId="6835" priority="33383" operator="containsText" text="CUMPRIDO">
      <formula>NOT(ISERROR(SEARCH(("CUMPRIDO"),(N134))))</formula>
    </cfRule>
    <cfRule type="containsText" dxfId="6834" priority="33383" operator="containsText" text="CUMPRIDO">
      <formula>NOT(ISERROR(SEARCH(("CUMPRIDO"),(N207))))</formula>
    </cfRule>
    <cfRule type="containsText" dxfId="6833" priority="33383" operator="containsText" text="PENDENTE">
      <formula>NOT(ISERROR(SEARCH(("PENDENTE"),(N226))))</formula>
    </cfRule>
    <cfRule type="containsText" dxfId="6832" priority="33383" operator="containsText" text="CUMPRIDO">
      <formula>NOT(ISERROR(SEARCH(("CUMPRIDO"),(N131))))</formula>
    </cfRule>
    <cfRule type="containsText" dxfId="6831" priority="33383" operator="containsText" text="PENDENTE">
      <formula>NOT(ISERROR(SEARCH(("PENDENTE"),(N224))))</formula>
    </cfRule>
    <cfRule type="containsText" dxfId="6830" priority="33383" operator="containsText" text="CANCELADO">
      <formula>NOT(ISERROR(SEARCH(("CANCELADO"),(N94))))</formula>
    </cfRule>
    <cfRule type="containsText" dxfId="6829" priority="33383" operator="containsText" text="CUMPRIDO">
      <formula>NOT(ISERROR(SEARCH(("CUMPRIDO"),(N225))))</formula>
    </cfRule>
    <cfRule type="containsText" dxfId="6828" priority="33383" operator="containsText" text="CANCELADO">
      <formula>NOT(ISERROR(SEARCH(("CANCELADO"),(N224))))</formula>
    </cfRule>
    <cfRule type="containsText" dxfId="6827" priority="33383" operator="containsText" text="CANCELADO">
      <formula>NOT(ISERROR(SEARCH(("CANCELADO"),(N207))))</formula>
    </cfRule>
    <cfRule type="containsText" dxfId="6826" priority="33383" operator="containsText" text="CANCELADO">
      <formula>NOT(ISERROR(SEARCH(("CANCELADO"),(N208))))</formula>
    </cfRule>
    <cfRule type="containsText" dxfId="6825" priority="33383" operator="containsText" text="CUMPRIDO">
      <formula>NOT(ISERROR(SEARCH(("CUMPRIDO"),(N128))))</formula>
    </cfRule>
    <cfRule type="containsText" dxfId="6824" priority="33383" operator="containsText" text="CUMPRIDO">
      <formula>NOT(ISERROR(SEARCH(("CUMPRIDO"),(N123))))</formula>
    </cfRule>
    <cfRule type="containsText" dxfId="6823" priority="33383" operator="containsText" text="CANCELADO">
      <formula>NOT(ISERROR(SEARCH(("CANCELADO"),(N201))))</formula>
    </cfRule>
    <cfRule type="containsText" dxfId="6822" priority="33383" operator="containsText" text="CANCELADO">
      <formula>NOT(ISERROR(SEARCH(("CANCELADO"),(N200))))</formula>
    </cfRule>
    <cfRule type="containsText" dxfId="6821" priority="33499" operator="containsText" text="PENDENTE">
      <formula>NOT(ISERROR(SEARCH(("PENDENTE"),(N94))))</formula>
    </cfRule>
    <cfRule type="containsText" dxfId="6820" priority="33383" operator="containsText" text="CUMPRIDO">
      <formula>NOT(ISERROR(SEARCH(("CUMPRIDO"),(N151))))</formula>
    </cfRule>
    <cfRule type="containsText" dxfId="6819" priority="33855" operator="containsText" text="CUMPRIDO">
      <formula>NOT(ISERROR(SEARCH(("CUMPRIDO"),(N153))))</formula>
    </cfRule>
    <cfRule type="containsText" dxfId="6818" priority="33538" operator="containsText" text="CANCELADO">
      <formula>NOT(ISERROR(SEARCH(("CANCELADO"),(N208))))</formula>
    </cfRule>
    <cfRule type="containsText" dxfId="6817" priority="33537" operator="containsText" text="PENDENTE">
      <formula>NOT(ISERROR(SEARCH(("PENDENTE"),(N94))))</formula>
    </cfRule>
    <cfRule type="containsText" dxfId="6816" priority="33536" operator="containsText" text="CANCELADO">
      <formula>NOT(ISERROR(SEARCH(("CANCELADO"),(N94))))</formula>
    </cfRule>
    <cfRule type="containsText" dxfId="6815" priority="33535" operator="containsText" text="PENDENTE">
      <formula>NOT(ISERROR(SEARCH(("PENDENTE"),(N94))))</formula>
    </cfRule>
    <cfRule type="containsText" dxfId="6814" priority="33534" operator="containsText" text="CUMPRIDO">
      <formula>NOT(ISERROR(SEARCH(("CUMPRIDO"),(N134))))</formula>
    </cfRule>
    <cfRule type="containsText" dxfId="6813" priority="33533" operator="containsText" text="CUMPRIDO">
      <formula>NOT(ISERROR(SEARCH(("CUMPRIDO"),(N211))))</formula>
    </cfRule>
    <cfRule type="containsText" dxfId="6812" priority="33532" operator="containsText" text="PENDENTE">
      <formula>NOT(ISERROR(SEARCH(("PENDENTE"),(N211))))</formula>
    </cfRule>
    <cfRule type="containsText" dxfId="6811" priority="33531" operator="containsText" text="CANCELADO">
      <formula>NOT(ISERROR(SEARCH(("CANCELADO"),(N211))))</formula>
    </cfRule>
    <cfRule type="containsText" dxfId="6810" priority="33530" operator="containsText" text="PENDENTE">
      <formula>NOT(ISERROR(SEARCH(("PENDENTE"),(N94))))</formula>
    </cfRule>
    <cfRule type="containsText" dxfId="6809" priority="33529" operator="containsText" text="CANCELADO">
      <formula>NOT(ISERROR(SEARCH(("CANCELADO"),(N94))))</formula>
    </cfRule>
    <cfRule type="containsText" dxfId="6808" priority="33528" operator="containsText" text="PENDENTE">
      <formula>NOT(ISERROR(SEARCH(("PENDENTE"),(N94))))</formula>
    </cfRule>
    <cfRule type="containsText" dxfId="6807" priority="33527" operator="containsText" text="CUMPRIDO">
      <formula>NOT(ISERROR(SEARCH(("CUMPRIDO"),(N137))))</formula>
    </cfRule>
    <cfRule type="containsText" dxfId="6806" priority="33526" operator="containsText" text="CUMPRIDO">
      <formula>NOT(ISERROR(SEARCH(("CUMPRIDO"),(N229))))</formula>
    </cfRule>
    <cfRule type="containsText" dxfId="6805" priority="33525" operator="containsText" text="PENDENTE">
      <formula>NOT(ISERROR(SEARCH(("PENDENTE"),(N229))))</formula>
    </cfRule>
    <cfRule type="containsText" dxfId="6804" priority="33524" operator="containsText" text="CANCELADO">
      <formula>NOT(ISERROR(SEARCH(("CANCELADO"),(N229))))</formula>
    </cfRule>
    <cfRule type="containsText" dxfId="6803" priority="33523" operator="containsText" text="PENDENTE">
      <formula>NOT(ISERROR(SEARCH(("PENDENTE"),(N94))))</formula>
    </cfRule>
    <cfRule type="containsText" dxfId="6802" priority="33522" operator="containsText" text="CANCELADO">
      <formula>NOT(ISERROR(SEARCH(("CANCELADO"),(N94))))</formula>
    </cfRule>
    <cfRule type="containsText" dxfId="6801" priority="33521" operator="containsText" text="PENDENTE">
      <formula>NOT(ISERROR(SEARCH(("PENDENTE"),(N94))))</formula>
    </cfRule>
    <cfRule type="containsText" dxfId="6800" priority="33520" operator="containsText" text="CUMPRIDO">
      <formula>NOT(ISERROR(SEARCH(("CUMPRIDO"),(N230))))</formula>
    </cfRule>
    <cfRule type="containsText" dxfId="6799" priority="33519" operator="containsText" text="PENDENTE">
      <formula>NOT(ISERROR(SEARCH(("PENDENTE"),(N230))))</formula>
    </cfRule>
    <cfRule type="containsText" dxfId="6798" priority="33518" operator="containsText" text="CANCELADO">
      <formula>NOT(ISERROR(SEARCH(("CANCELADO"),(N230))))</formula>
    </cfRule>
    <cfRule type="containsText" dxfId="6797" priority="33517" operator="containsText" text="PENDENTE">
      <formula>NOT(ISERROR(SEARCH(("PENDENTE"),(N94))))</formula>
    </cfRule>
    <cfRule type="containsText" dxfId="6796" priority="33516" operator="containsText" text="CANCELADO">
      <formula>NOT(ISERROR(SEARCH(("CANCELADO"),(N94))))</formula>
    </cfRule>
    <cfRule type="containsText" dxfId="6795" priority="33515" operator="containsText" text="PENDENTE">
      <formula>NOT(ISERROR(SEARCH(("PENDENTE"),(N94))))</formula>
    </cfRule>
    <cfRule type="containsText" dxfId="6794" priority="33514" operator="containsText" text="CUMPRIDO">
      <formula>NOT(ISERROR(SEARCH(("CUMPRIDO"),(N156))))</formula>
    </cfRule>
    <cfRule type="containsText" dxfId="6793" priority="33513" operator="containsText" text="CUMPRIDO">
      <formula>NOT(ISERROR(SEARCH(("CUMPRIDO"),(N204))))</formula>
    </cfRule>
    <cfRule type="containsText" dxfId="6792" priority="33512" operator="containsText" text="PENDENTE">
      <formula>NOT(ISERROR(SEARCH(("PENDENTE"),(N204))))</formula>
    </cfRule>
    <cfRule type="containsText" dxfId="6791" priority="33511" operator="containsText" text="CANCELADO">
      <formula>NOT(ISERROR(SEARCH(("CANCELADO"),(N204))))</formula>
    </cfRule>
    <cfRule type="containsText" dxfId="6790" priority="33510" operator="containsText" text="PENDENTE">
      <formula>NOT(ISERROR(SEARCH(("PENDENTE"),(N94))))</formula>
    </cfRule>
    <cfRule type="containsText" dxfId="6789" priority="33509" operator="containsText" text="CANCELADO">
      <formula>NOT(ISERROR(SEARCH(("CANCELADO"),(N94))))</formula>
    </cfRule>
    <cfRule type="containsText" dxfId="6788" priority="33508" operator="containsText" text="PENDENTE">
      <formula>NOT(ISERROR(SEARCH(("PENDENTE"),(N94))))</formula>
    </cfRule>
    <cfRule type="containsText" dxfId="6787" priority="33507" operator="containsText" text="CUMPRIDO">
      <formula>NOT(ISERROR(SEARCH(("CUMPRIDO"),(N130))))</formula>
    </cfRule>
    <cfRule type="containsText" dxfId="6786" priority="33383" operator="containsText" text="CANCELADO">
      <formula>NOT(ISERROR(SEARCH(("CANCELADO"),(N227))))</formula>
    </cfRule>
    <cfRule type="containsText" dxfId="6785" priority="33505" operator="containsText" text="PENDENTE">
      <formula>NOT(ISERROR(SEARCH(("PENDENTE"),(N203))))</formula>
    </cfRule>
    <cfRule type="containsText" dxfId="6784" priority="33504" operator="containsText" text="CANCELADO">
      <formula>NOT(ISERROR(SEARCH(("CANCELADO"),(N203))))</formula>
    </cfRule>
    <cfRule type="containsText" dxfId="6783" priority="33503" operator="containsText" text="PENDENTE">
      <formula>NOT(ISERROR(SEARCH(("PENDENTE"),(N94))))</formula>
    </cfRule>
    <cfRule type="containsText" dxfId="6782" priority="33502" operator="containsText" text="CANCELADO">
      <formula>NOT(ISERROR(SEARCH(("CANCELADO"),(N94))))</formula>
    </cfRule>
    <cfRule type="containsText" dxfId="6781" priority="33501" operator="containsText" text="PENDENTE">
      <formula>NOT(ISERROR(SEARCH(("PENDENTE"),(N94))))</formula>
    </cfRule>
    <cfRule type="containsText" dxfId="6780" priority="33500" operator="containsText" text="CUMPRIDO">
      <formula>NOT(ISERROR(SEARCH(("CUMPRIDO"),(N129))))</formula>
    </cfRule>
    <cfRule type="containsText" dxfId="6779" priority="33498" operator="containsText" text="CUMPRIDO">
      <formula>NOT(ISERROR(SEARCH(("CUMPRIDO"),(N155))))</formula>
    </cfRule>
    <cfRule type="containsText" dxfId="6778" priority="33383" operator="containsText" text="PENDENTE">
      <formula>NOT(ISERROR(SEARCH(("PENDENTE"),(N198))))</formula>
    </cfRule>
    <cfRule type="containsText" dxfId="6777" priority="33383" operator="containsText" text="PENDENTE">
      <formula>NOT(ISERROR(SEARCH(("PENDENTE"),(N225))))</formula>
    </cfRule>
    <cfRule type="containsText" dxfId="6776" priority="33383" operator="containsText" text="CUMPRIDO">
      <formula>NOT(ISERROR(SEARCH(("CUMPRIDO"),(N126))))</formula>
    </cfRule>
    <cfRule type="containsText" dxfId="6775" priority="33383" operator="containsText" text="CUMPRIDO">
      <formula>NOT(ISERROR(SEARCH(("CUMPRIDO"),(N125))))</formula>
    </cfRule>
    <cfRule type="containsText" dxfId="6774" priority="33383" operator="containsText" text="PENDENTE">
      <formula>NOT(ISERROR(SEARCH(("PENDENTE"),(N208))))</formula>
    </cfRule>
    <cfRule type="containsText" dxfId="6773" priority="33383" operator="containsText" text="CANCELADO">
      <formula>NOT(ISERROR(SEARCH(("CANCELADO"),(N225))))</formula>
    </cfRule>
    <cfRule type="containsText" dxfId="6772" priority="33383" operator="containsText" text="CUMPRIDO">
      <formula>NOT(ISERROR(SEARCH(("CUMPRIDO"),(N124))))</formula>
    </cfRule>
    <cfRule type="containsText" dxfId="6771" priority="33383" operator="containsText" text="PENDENTE">
      <formula>NOT(ISERROR(SEARCH(("PENDENTE"),(N94))))</formula>
    </cfRule>
    <cfRule type="containsText" dxfId="6770" priority="33383" operator="containsText" text="CUMPRIDO">
      <formula>NOT(ISERROR(SEARCH(("CUMPRIDO"),(N209))))</formula>
    </cfRule>
    <cfRule type="containsText" dxfId="6769" priority="33383" operator="containsText" text="CANCELADO">
      <formula>NOT(ISERROR(SEARCH(("CANCELADO"),(N228))))</formula>
    </cfRule>
    <cfRule type="containsText" dxfId="6768" priority="33383" operator="containsText" text="CUMPRIDO">
      <formula>NOT(ISERROR(SEARCH(("CUMPRIDO"),(N199))))</formula>
    </cfRule>
    <cfRule type="containsText" dxfId="6767" priority="33383" operator="containsText" text="PENDENTE">
      <formula>NOT(ISERROR(SEARCH(("PENDENTE"),(N225))))</formula>
    </cfRule>
    <cfRule type="containsText" dxfId="6766" priority="33383" operator="containsText" text="CANCELADO">
      <formula>NOT(ISERROR(SEARCH(("CANCELADO"),(N204))))</formula>
    </cfRule>
    <cfRule type="containsText" dxfId="6765" priority="33383" operator="containsText" text="CUMPRIDO">
      <formula>NOT(ISERROR(SEARCH(("CUMPRIDO"),(N135))))</formula>
    </cfRule>
    <cfRule type="containsText" dxfId="6764" priority="33383" operator="containsText" text="CUMPRIDO">
      <formula>NOT(ISERROR(SEARCH(("CUMPRIDO"),(N153))))</formula>
    </cfRule>
    <cfRule type="containsText" dxfId="6763" priority="33383" operator="containsText" text="PENDENTE">
      <formula>NOT(ISERROR(SEARCH(("PENDENTE"),(N202))))</formula>
    </cfRule>
    <cfRule type="containsText" dxfId="6762" priority="33383" operator="containsText" text="CANCELADO">
      <formula>NOT(ISERROR(SEARCH(("CANCELADO"),(N198))))</formula>
    </cfRule>
    <cfRule type="containsText" dxfId="6761" priority="33383" operator="containsText" text="CUMPRIDO">
      <formula>NOT(ISERROR(SEARCH(("CUMPRIDO"),(N152))))</formula>
    </cfRule>
    <cfRule type="containsText" dxfId="6760" priority="33383" operator="containsText" text="CUMPRIDO">
      <formula>NOT(ISERROR(SEARCH(("CUMPRIDO"),(N198))))</formula>
    </cfRule>
    <cfRule type="containsText" dxfId="6759" priority="33383" operator="containsText" text="PENDENTE">
      <formula>NOT(ISERROR(SEARCH(("PENDENTE"),(N227))))</formula>
    </cfRule>
    <cfRule type="containsText" dxfId="6758" priority="33383" operator="containsText" text="CUMPRIDO">
      <formula>NOT(ISERROR(SEARCH(("CUMPRIDO"),(N200))))</formula>
    </cfRule>
    <cfRule type="containsText" dxfId="6757" priority="33383" operator="containsText" text="CUMPRIDO">
      <formula>NOT(ISERROR(SEARCH(("CUMPRIDO"),(N228))))</formula>
    </cfRule>
    <cfRule type="containsText" dxfId="6756" priority="33383" operator="containsText" text="CANCELADO">
      <formula>NOT(ISERROR(SEARCH(("CANCELADO"),(N225))))</formula>
    </cfRule>
    <cfRule type="containsText" dxfId="6755" priority="33383" operator="containsText" text="PENDENTE">
      <formula>NOT(ISERROR(SEARCH(("PENDENTE"),(N201))))</formula>
    </cfRule>
  </conditionalFormatting>
  <conditionalFormatting sqref="N94:N100">
    <cfRule type="containsText" dxfId="6754" priority="38488" operator="containsText" text="CUMPRIDO">
      <formula>NOT(ISERROR(SEARCH(("CUMPRIDO"),(N221))))</formula>
    </cfRule>
    <cfRule type="containsText" dxfId="6753" priority="38499" operator="containsText" text="PENDENTE">
      <formula>NOT(ISERROR(SEARCH(("PENDENTE"),(N94))))</formula>
    </cfRule>
    <cfRule type="containsText" dxfId="6752" priority="38500" operator="containsText" text="CANCELADO">
      <formula>NOT(ISERROR(SEARCH(("CANCELADO"),(N202))))</formula>
    </cfRule>
    <cfRule type="containsText" dxfId="6751" priority="38501" operator="containsText" text="PENDENTE">
      <formula>NOT(ISERROR(SEARCH(("PENDENTE"),(N202))))</formula>
    </cfRule>
    <cfRule type="containsText" dxfId="6750" priority="38502" operator="containsText" text="CUMPRIDO">
      <formula>NOT(ISERROR(SEARCH(("CUMPRIDO"),(N202))))</formula>
    </cfRule>
    <cfRule type="containsText" dxfId="6749" priority="38503" operator="containsText" text="CUMPRIDO">
      <formula>NOT(ISERROR(SEARCH(("CUMPRIDO"),(N125))))</formula>
    </cfRule>
    <cfRule type="containsText" dxfId="6748" priority="38504" operator="containsText" text="PENDENTE">
      <formula>NOT(ISERROR(SEARCH(("PENDENTE"),(N94))))</formula>
    </cfRule>
    <cfRule type="containsText" dxfId="6747" priority="38507" operator="containsText" text="CANCELADO">
      <formula>NOT(ISERROR(SEARCH(("CANCELADO"),(N199))))</formula>
    </cfRule>
    <cfRule type="containsText" dxfId="6746" priority="38508" operator="containsText" text="PENDENTE">
      <formula>NOT(ISERROR(SEARCH(("PENDENTE"),(N199))))</formula>
    </cfRule>
    <cfRule type="containsText" dxfId="6745" priority="38509" operator="containsText" text="CUMPRIDO">
      <formula>NOT(ISERROR(SEARCH(("CUMPRIDO"),(N199))))</formula>
    </cfRule>
    <cfRule type="containsText" dxfId="6744" priority="38487" operator="containsText" text="PENDENTE">
      <formula>NOT(ISERROR(SEARCH(("PENDENTE"),(N221))))</formula>
    </cfRule>
    <cfRule type="containsText" dxfId="6743" priority="38486" operator="containsText" text="CANCELADO">
      <formula>NOT(ISERROR(SEARCH(("CANCELADO"),(N221))))</formula>
    </cfRule>
    <cfRule type="containsText" dxfId="6742" priority="38485" operator="containsText" text="PENDENTE">
      <formula>NOT(ISERROR(SEARCH(("PENDENTE"),(N94))))</formula>
    </cfRule>
    <cfRule type="containsText" dxfId="6741" priority="38484" operator="containsText" text="CANCELADO">
      <formula>NOT(ISERROR(SEARCH(("CANCELADO"),(N94))))</formula>
    </cfRule>
    <cfRule type="containsText" dxfId="6740" priority="38483" operator="containsText" text="PENDENTE">
      <formula>NOT(ISERROR(SEARCH(("PENDENTE"),(N94))))</formula>
    </cfRule>
    <cfRule type="containsText" dxfId="6739" priority="38482" operator="containsText" text="CUMPRIDO">
      <formula>NOT(ISERROR(SEARCH(("CUMPRIDO"),(N147))))</formula>
    </cfRule>
    <cfRule type="containsText" dxfId="6738" priority="38481" operator="containsText" text="CUMPRIDO">
      <formula>NOT(ISERROR(SEARCH(("CUMPRIDO"),(N94))))</formula>
    </cfRule>
    <cfRule type="containsText" dxfId="6737" priority="38479" operator="containsText" text="PENDENTE">
      <formula>NOT(ISERROR(SEARCH(("PENDENTE"),(N193))))</formula>
    </cfRule>
    <cfRule type="containsText" dxfId="6736" priority="38478" operator="containsText" text="CANCELADO">
      <formula>NOT(ISERROR(SEARCH(("CANCELADO"),(N193))))</formula>
    </cfRule>
    <cfRule type="containsText" dxfId="6735" priority="38477" operator="containsText" text="PENDENTE">
      <formula>NOT(ISERROR(SEARCH(("PENDENTE"),(N94))))</formula>
    </cfRule>
    <cfRule type="containsText" dxfId="6734" priority="38476" operator="containsText" text="CANCELADO">
      <formula>NOT(ISERROR(SEARCH(("CANCELADO"),(N94))))</formula>
    </cfRule>
    <cfRule type="containsText" dxfId="6733" priority="38475" operator="containsText" text="PENDENTE">
      <formula>NOT(ISERROR(SEARCH(("PENDENTE"),(N94))))</formula>
    </cfRule>
    <cfRule type="containsText" dxfId="6732" priority="38474" operator="containsText" text="CUMPRIDO">
      <formula>NOT(ISERROR(SEARCH(("CUMPRIDO"),(N119))))</formula>
    </cfRule>
    <cfRule type="containsText" dxfId="6731" priority="38480" operator="containsText" text="CUMPRIDO">
      <formula>NOT(ISERROR(SEARCH(("CUMPRIDO"),(N193))))</formula>
    </cfRule>
    <cfRule type="containsText" dxfId="6730" priority="38489" operator="containsText" text="CUMPRIDO">
      <formula>NOT(ISERROR(SEARCH(("CUMPRIDO"),(N146))))</formula>
    </cfRule>
    <cfRule type="containsText" dxfId="6729" priority="33506" operator="containsText" text="CUMPRIDO">
      <formula>NOT(ISERROR(SEARCH(("CUMPRIDO"),(N203))))</formula>
    </cfRule>
    <cfRule type="containsText" dxfId="6728" priority="38497" operator="containsText" text="PENDENTE">
      <formula>NOT(ISERROR(SEARCH(("PENDENTE"),(N94))))</formula>
    </cfRule>
    <cfRule type="containsText" dxfId="6727" priority="38498" operator="containsText" text="CANCELADO">
      <formula>NOT(ISERROR(SEARCH(("CANCELADO"),(N94))))</formula>
    </cfRule>
    <cfRule type="containsText" dxfId="6726" priority="38495" operator="containsText" text="CUMPRIDO">
      <formula>NOT(ISERROR(SEARCH(("CUMPRIDO"),(N220))))</formula>
    </cfRule>
    <cfRule type="containsText" dxfId="6725" priority="38494" operator="containsText" text="PENDENTE">
      <formula>NOT(ISERROR(SEARCH(("PENDENTE"),(N220))))</formula>
    </cfRule>
    <cfRule type="containsText" dxfId="6724" priority="38493" operator="containsText" text="CANCELADO">
      <formula>NOT(ISERROR(SEARCH(("CANCELADO"),(N220))))</formula>
    </cfRule>
    <cfRule type="containsText" dxfId="6723" priority="38492" operator="containsText" text="PENDENTE">
      <formula>NOT(ISERROR(SEARCH(("PENDENTE"),(N94))))</formula>
    </cfRule>
    <cfRule type="containsText" dxfId="6722" priority="38491" operator="containsText" text="CANCELADO">
      <formula>NOT(ISERROR(SEARCH(("CANCELADO"),(N94))))</formula>
    </cfRule>
    <cfRule type="containsText" dxfId="6721" priority="38496" operator="containsText" text="CUMPRIDO">
      <formula>NOT(ISERROR(SEARCH(("CUMPRIDO"),(N128))))</formula>
    </cfRule>
    <cfRule type="containsText" dxfId="6720" priority="38490" operator="containsText" text="PENDENTE">
      <formula>NOT(ISERROR(SEARCH(("PENDENTE"),(N94))))</formula>
    </cfRule>
  </conditionalFormatting>
  <conditionalFormatting sqref="N95:N96">
    <cfRule type="containsText" dxfId="6719" priority="30757" operator="containsText" text="CANCELADO">
      <formula>NOT(ISERROR(SEARCH(("CANCELADO"),(N95))))</formula>
    </cfRule>
    <cfRule type="containsText" dxfId="6718" priority="30758" operator="containsText" text="PENDENTE">
      <formula>NOT(ISERROR(SEARCH(("PENDENTE"),(N95))))</formula>
    </cfRule>
    <cfRule type="containsText" dxfId="6717" priority="30759" operator="containsText" text="CANCELADO">
      <formula>NOT(ISERROR(SEARCH(("CANCELADO"),(N212))))</formula>
    </cfRule>
    <cfRule type="containsText" dxfId="6716" priority="30760" operator="containsText" text="PENDENTE">
      <formula>NOT(ISERROR(SEARCH(("PENDENTE"),(N212))))</formula>
    </cfRule>
    <cfRule type="containsText" dxfId="6715" priority="30762" operator="containsText" text="CUMPRIDO">
      <formula>NOT(ISERROR(SEARCH(("CUMPRIDO"),(N135))))</formula>
    </cfRule>
    <cfRule type="containsText" dxfId="6714" priority="30763" operator="containsText" text="PENDENTE">
      <formula>NOT(ISERROR(SEARCH(("PENDENTE"),(N95))))</formula>
    </cfRule>
    <cfRule type="containsText" dxfId="6713" priority="30764" operator="containsText" text="CANCELADO">
      <formula>NOT(ISERROR(SEARCH(("CANCELADO"),(N95))))</formula>
    </cfRule>
    <cfRule type="containsText" dxfId="6712" priority="30765" operator="containsText" text="PENDENTE">
      <formula>NOT(ISERROR(SEARCH(("PENDENTE"),(N95))))</formula>
    </cfRule>
    <cfRule type="containsText" dxfId="6711" priority="30766" operator="containsText" text="CANCELADO">
      <formula>NOT(ISERROR(SEARCH(("CANCELADO"),(N209))))</formula>
    </cfRule>
    <cfRule type="containsText" dxfId="6710" priority="30767" operator="containsText" text="PENDENTE">
      <formula>NOT(ISERROR(SEARCH(("PENDENTE"),(N209))))</formula>
    </cfRule>
    <cfRule type="containsText" dxfId="6709" priority="30768" operator="containsText" text="CUMPRIDO">
      <formula>NOT(ISERROR(SEARCH(("CUMPRIDO"),(N209))))</formula>
    </cfRule>
    <cfRule type="containsText" dxfId="6708" priority="30769" operator="containsText" text="CUMPRIDO">
      <formula>NOT(ISERROR(SEARCH(("CUMPRIDO"),(N134))))</formula>
    </cfRule>
    <cfRule type="containsText" dxfId="6707" priority="30770" operator="containsText" text="PENDENTE">
      <formula>NOT(ISERROR(SEARCH(("PENDENTE"),(N95))))</formula>
    </cfRule>
    <cfRule type="containsText" dxfId="6706" priority="30771" operator="containsText" text="CANCELADO">
      <formula>NOT(ISERROR(SEARCH(("CANCELADO"),(N95))))</formula>
    </cfRule>
    <cfRule type="containsText" dxfId="6705" priority="30772" operator="containsText" text="CANCELADO">
      <formula>NOT(ISERROR(SEARCH(("CANCELADO"),(N208))))</formula>
    </cfRule>
    <cfRule type="containsText" dxfId="6704" priority="30773" operator="containsText" text="PENDENTE">
      <formula>NOT(ISERROR(SEARCH(("PENDENTE"),(N208))))</formula>
    </cfRule>
    <cfRule type="containsText" dxfId="6703" priority="30774" operator="containsText" text="CUMPRIDO">
      <formula>NOT(ISERROR(SEARCH(("CUMPRIDO"),(N208))))</formula>
    </cfRule>
    <cfRule type="containsText" dxfId="6702" priority="30775" operator="containsText" text="PENDENTE">
      <formula>NOT(ISERROR(SEARCH(("PENDENTE"),(N208))))</formula>
    </cfRule>
    <cfRule type="containsText" dxfId="6701" priority="30775" operator="containsText" text="CANCELADO">
      <formula>NOT(ISERROR(SEARCH(("CANCELADO"),(N205))))</formula>
    </cfRule>
    <cfRule type="containsText" dxfId="6700" priority="30775" operator="containsText" text="CUMPRIDO">
      <formula>NOT(ISERROR(SEARCH(("CUMPRIDO"),(N131))))</formula>
    </cfRule>
    <cfRule type="containsText" dxfId="6699" priority="30775" operator="containsText" text="CANCELADO">
      <formula>NOT(ISERROR(SEARCH(("CANCELADO"),(N95))))</formula>
    </cfRule>
    <cfRule type="containsText" dxfId="6698" priority="30775" operator="containsText" text="PENDENTE">
      <formula>NOT(ISERROR(SEARCH(("PENDENTE"),(N205))))</formula>
    </cfRule>
    <cfRule type="containsText" dxfId="6697" priority="30775" operator="containsText" text="PENDENTE">
      <formula>NOT(ISERROR(SEARCH(("PENDENTE"),(N95))))</formula>
    </cfRule>
    <cfRule type="containsText" dxfId="6696" priority="30775" operator="containsText" text="CUMPRIDO">
      <formula>NOT(ISERROR(SEARCH(("CUMPRIDO"),(N205))))</formula>
    </cfRule>
    <cfRule type="containsText" dxfId="6695" priority="30815" operator="containsText" text="CUMPRIDO">
      <formula>NOT(ISERROR(SEARCH(("CUMPRIDO"),(N126))))</formula>
    </cfRule>
    <cfRule type="containsText" dxfId="6694" priority="30816" operator="containsText" text="PENDENTE">
      <formula>NOT(ISERROR(SEARCH(("PENDENTE"),(N95))))</formula>
    </cfRule>
    <cfRule type="containsText" dxfId="6693" priority="30817" operator="containsText" text="CANCELADO">
      <formula>NOT(ISERROR(SEARCH(("CANCELADO"),(N95))))</formula>
    </cfRule>
    <cfRule type="containsText" dxfId="6692" priority="30818" operator="containsText" text="PENDENTE">
      <formula>NOT(ISERROR(SEARCH(("PENDENTE"),(N95))))</formula>
    </cfRule>
    <cfRule type="containsText" dxfId="6691" priority="30819" operator="containsText" text="CANCELADO">
      <formula>NOT(ISERROR(SEARCH(("CANCELADO"),(N200))))</formula>
    </cfRule>
    <cfRule type="containsText" dxfId="6690" priority="30820" operator="containsText" text="PENDENTE">
      <formula>NOT(ISERROR(SEARCH(("PENDENTE"),(N200))))</formula>
    </cfRule>
    <cfRule type="containsText" dxfId="6689" priority="30821" operator="containsText" text="CUMPRIDO">
      <formula>NOT(ISERROR(SEARCH(("CUMPRIDO"),(N200))))</formula>
    </cfRule>
    <cfRule type="containsText" dxfId="6688" priority="30822" operator="containsText" text="CUMPRIDO">
      <formula>NOT(ISERROR(SEARCH(("CUMPRIDO"),(N127))))</formula>
    </cfRule>
    <cfRule type="containsText" dxfId="6687" priority="30823" operator="containsText" text="PENDENTE">
      <formula>NOT(ISERROR(SEARCH(("PENDENTE"),(N95))))</formula>
    </cfRule>
    <cfRule type="containsText" dxfId="6686" priority="30824" operator="containsText" text="CANCELADO">
      <formula>NOT(ISERROR(SEARCH(("CANCELADO"),(N95))))</formula>
    </cfRule>
    <cfRule type="containsText" dxfId="6685" priority="30825" operator="containsText" text="PENDENTE">
      <formula>NOT(ISERROR(SEARCH(("PENDENTE"),(N95))))</formula>
    </cfRule>
    <cfRule type="containsText" dxfId="6684" priority="30826" operator="containsText" text="CANCELADO">
      <formula>NOT(ISERROR(SEARCH(("CANCELADO"),(N201))))</formula>
    </cfRule>
    <cfRule type="containsText" dxfId="6683" priority="30827" operator="containsText" text="PENDENTE">
      <formula>NOT(ISERROR(SEARCH(("PENDENTE"),(N201))))</formula>
    </cfRule>
    <cfRule type="containsText" dxfId="6682" priority="30828" operator="containsText" text="CUMPRIDO">
      <formula>NOT(ISERROR(SEARCH(("CUMPRIDO"),(N201))))</formula>
    </cfRule>
    <cfRule type="containsText" dxfId="6681" priority="30829" operator="containsText" text="CUMPRIDO">
      <formula>NOT(ISERROR(SEARCH(("CUMPRIDO"),(N128))))</formula>
    </cfRule>
    <cfRule type="containsText" dxfId="6680" priority="30830" operator="containsText" text="PENDENTE">
      <formula>NOT(ISERROR(SEARCH(("PENDENTE"),(N95))))</formula>
    </cfRule>
    <cfRule type="containsText" dxfId="6679" priority="30831" operator="containsText" text="CANCELADO">
      <formula>NOT(ISERROR(SEARCH(("CANCELADO"),(N95))))</formula>
    </cfRule>
    <cfRule type="containsText" dxfId="6678" priority="30832" operator="containsText" text="PENDENTE">
      <formula>NOT(ISERROR(SEARCH(("PENDENTE"),(N95))))</formula>
    </cfRule>
    <cfRule type="containsText" dxfId="6677" priority="30833" operator="containsText" text="CANCELADO">
      <formula>NOT(ISERROR(SEARCH(("CANCELADO"),(N202))))</formula>
    </cfRule>
    <cfRule type="containsText" dxfId="6676" priority="30834" operator="containsText" text="PENDENTE">
      <formula>NOT(ISERROR(SEARCH(("PENDENTE"),(N202))))</formula>
    </cfRule>
    <cfRule type="containsText" dxfId="6675" priority="30835" operator="containsText" text="CUMPRIDO">
      <formula>NOT(ISERROR(SEARCH(("CUMPRIDO"),(N202))))</formula>
    </cfRule>
    <cfRule type="containsText" dxfId="6674" priority="30836" operator="containsText" text="CUMPRIDO">
      <formula>NOT(ISERROR(SEARCH(("CUMPRIDO"),(N95))))</formula>
    </cfRule>
    <cfRule type="containsText" dxfId="6673" priority="30837" operator="containsText" text="CUMPRIDO">
      <formula>NOT(ISERROR(SEARCH(("CUMPRIDO"),(N154))))</formula>
    </cfRule>
    <cfRule type="containsText" dxfId="6672" priority="30838" operator="containsText" text="PENDENTE">
      <formula>NOT(ISERROR(SEARCH(("PENDENTE"),(N95))))</formula>
    </cfRule>
    <cfRule type="containsText" dxfId="6671" priority="30839" operator="containsText" text="CANCELADO">
      <formula>NOT(ISERROR(SEARCH(("CANCELADO"),(N95))))</formula>
    </cfRule>
    <cfRule type="containsText" dxfId="6670" priority="30840" operator="containsText" text="PENDENTE">
      <formula>NOT(ISERROR(SEARCH(("PENDENTE"),(N95))))</formula>
    </cfRule>
    <cfRule type="containsText" dxfId="6669" priority="30841" operator="containsText" text="CANCELADO">
      <formula>NOT(ISERROR(SEARCH(("CANCELADO"),(N228))))</formula>
    </cfRule>
    <cfRule type="containsText" dxfId="6668" priority="30842" operator="containsText" text="PENDENTE">
      <formula>NOT(ISERROR(SEARCH(("PENDENTE"),(N228))))</formula>
    </cfRule>
    <cfRule type="containsText" dxfId="6667" priority="30843" operator="containsText" text="CUMPRIDO">
      <formula>NOT(ISERROR(SEARCH(("CUMPRIDO"),(N228))))</formula>
    </cfRule>
    <cfRule type="containsText" dxfId="6666" priority="30844" operator="containsText" text="CUMPRIDO">
      <formula>NOT(ISERROR(SEARCH(("CUMPRIDO"),(N95))))</formula>
    </cfRule>
    <cfRule type="containsText" dxfId="6665" priority="30845" operator="containsText" text="CUMPRIDO">
      <formula>NOT(ISERROR(SEARCH(("CUMPRIDO"),(N153))))</formula>
    </cfRule>
    <cfRule type="containsText" dxfId="6664" priority="30846" operator="containsText" text="PENDENTE">
      <formula>NOT(ISERROR(SEARCH(("PENDENTE"),(N95))))</formula>
    </cfRule>
    <cfRule type="containsText" dxfId="6663" priority="30847" operator="containsText" text="CANCELADO">
      <formula>NOT(ISERROR(SEARCH(("CANCELADO"),(N95))))</formula>
    </cfRule>
    <cfRule type="containsText" dxfId="6662" priority="30848" operator="containsText" text="PENDENTE">
      <formula>NOT(ISERROR(SEARCH(("PENDENTE"),(N95))))</formula>
    </cfRule>
    <cfRule type="containsText" dxfId="6661" priority="30849" operator="containsText" text="CANCELADO">
      <formula>NOT(ISERROR(SEARCH(("CANCELADO"),(N227))))</formula>
    </cfRule>
    <cfRule type="containsText" dxfId="6660" priority="30850" operator="containsText" text="PENDENTE">
      <formula>NOT(ISERROR(SEARCH(("PENDENTE"),(N227))))</formula>
    </cfRule>
    <cfRule type="containsText" dxfId="6659" priority="30851" operator="containsText" text="CUMPRIDO">
      <formula>NOT(ISERROR(SEARCH(("CUMPRIDO"),(N227))))</formula>
    </cfRule>
    <cfRule type="containsText" dxfId="6658" priority="30852" operator="containsText" text="CUMPRIDO">
      <formula>NOT(ISERROR(SEARCH(("CUMPRIDO"),(N135))))</formula>
    </cfRule>
    <cfRule type="containsText" dxfId="6657" priority="30853" operator="containsText" text="PENDENTE">
      <formula>NOT(ISERROR(SEARCH(("PENDENTE"),(N95))))</formula>
    </cfRule>
    <cfRule type="containsText" dxfId="6656" priority="30854" operator="containsText" text="CANCELADO">
      <formula>NOT(ISERROR(SEARCH(("CANCELADO"),(N95))))</formula>
    </cfRule>
    <cfRule type="containsText" dxfId="6655" priority="30855" operator="containsText" text="PENDENTE">
      <formula>NOT(ISERROR(SEARCH(("PENDENTE"),(N95))))</formula>
    </cfRule>
    <cfRule type="containsText" dxfId="6654" priority="30856" operator="containsText" text="CANCELADO">
      <formula>NOT(ISERROR(SEARCH(("CANCELADO"),(N209))))</formula>
    </cfRule>
    <cfRule type="containsText" dxfId="6653" priority="30857" operator="containsText" text="PENDENTE">
      <formula>NOT(ISERROR(SEARCH(("PENDENTE"),(N203))))</formula>
    </cfRule>
    <cfRule type="containsText" dxfId="6652" priority="30857" operator="containsText" text="CUMPRIDO">
      <formula>NOT(ISERROR(SEARCH(("CUMPRIDO"),(N203))))</formula>
    </cfRule>
    <cfRule type="containsText" dxfId="6651" priority="30917" operator="containsText" text="CUMPRIDO">
      <formula>NOT(ISERROR(SEARCH(("CUMPRIDO"),(N124))))</formula>
    </cfRule>
    <cfRule type="containsText" dxfId="6650" priority="30918" operator="containsText" text="PENDENTE">
      <formula>NOT(ISERROR(SEARCH(("PENDENTE"),(N95))))</formula>
    </cfRule>
    <cfRule type="containsText" dxfId="6649" priority="30919" operator="containsText" text="CANCELADO">
      <formula>NOT(ISERROR(SEARCH(("CANCELADO"),(N95))))</formula>
    </cfRule>
    <cfRule type="containsText" dxfId="6648" priority="30920" operator="containsText" text="PENDENTE">
      <formula>NOT(ISERROR(SEARCH(("PENDENTE"),(N95))))</formula>
    </cfRule>
    <cfRule type="containsText" dxfId="6647" priority="30921" operator="containsText" text="CANCELADO">
      <formula>NOT(ISERROR(SEARCH(("CANCELADO"),(N198))))</formula>
    </cfRule>
    <cfRule type="containsText" dxfId="6646" priority="30922" operator="containsText" text="PENDENTE">
      <formula>NOT(ISERROR(SEARCH(("PENDENTE"),(N198))))</formula>
    </cfRule>
    <cfRule type="containsText" dxfId="6645" priority="30923" operator="containsText" text="CUMPRIDO">
      <formula>NOT(ISERROR(SEARCH(("CUMPRIDO"),(N198))))</formula>
    </cfRule>
    <cfRule type="containsText" dxfId="6644" priority="30924" operator="containsText" text="CUMPRIDO">
      <formula>NOT(ISERROR(SEARCH(("CUMPRIDO"),(N125))))</formula>
    </cfRule>
    <cfRule type="containsText" dxfId="6643" priority="30925" operator="containsText" text="PENDENTE">
      <formula>NOT(ISERROR(SEARCH(("PENDENTE"),(N95))))</formula>
    </cfRule>
    <cfRule type="containsText" dxfId="6642" priority="30926" operator="containsText" text="CANCELADO">
      <formula>NOT(ISERROR(SEARCH(("CANCELADO"),(N95))))</formula>
    </cfRule>
    <cfRule type="containsText" dxfId="6641" priority="30927" operator="containsText" text="PENDENTE">
      <formula>NOT(ISERROR(SEARCH(("PENDENTE"),(N95))))</formula>
    </cfRule>
    <cfRule type="containsText" dxfId="6640" priority="30928" operator="containsText" text="CANCELADO">
      <formula>NOT(ISERROR(SEARCH(("CANCELADO"),(N199))))</formula>
    </cfRule>
    <cfRule type="containsText" dxfId="6639" priority="30929" operator="containsText" text="PENDENTE">
      <formula>NOT(ISERROR(SEARCH(("PENDENTE"),(N199))))</formula>
    </cfRule>
    <cfRule type="containsText" dxfId="6638" priority="30930" operator="containsText" text="CUMPRIDO">
      <formula>NOT(ISERROR(SEARCH(("CUMPRIDO"),(N199))))</formula>
    </cfRule>
    <cfRule type="containsText" dxfId="6637" priority="30931" operator="containsText" text="CUMPRIDO">
      <formula>NOT(ISERROR(SEARCH(("CUMPRIDO"),(N95))))</formula>
    </cfRule>
    <cfRule type="containsText" dxfId="6636" priority="30932" operator="containsText" text="CUMPRIDO">
      <formula>NOT(ISERROR(SEARCH(("CUMPRIDO"),(N152))))</formula>
    </cfRule>
    <cfRule type="containsText" dxfId="6635" priority="30933" operator="containsText" text="PENDENTE">
      <formula>NOT(ISERROR(SEARCH(("PENDENTE"),(N95))))</formula>
    </cfRule>
    <cfRule type="containsText" dxfId="6634" priority="30934" operator="containsText" text="CANCELADO">
      <formula>NOT(ISERROR(SEARCH(("CANCELADO"),(N95))))</formula>
    </cfRule>
    <cfRule type="containsText" dxfId="6633" priority="30935" operator="containsText" text="PENDENTE">
      <formula>NOT(ISERROR(SEARCH(("PENDENTE"),(N95))))</formula>
    </cfRule>
    <cfRule type="containsText" dxfId="6632" priority="30936" operator="containsText" text="CANCELADO">
      <formula>NOT(ISERROR(SEARCH(("CANCELADO"),(N226))))</formula>
    </cfRule>
    <cfRule type="containsText" dxfId="6631" priority="30937" operator="containsText" text="PENDENTE">
      <formula>NOT(ISERROR(SEARCH(("PENDENTE"),(N226))))</formula>
    </cfRule>
    <cfRule type="containsText" dxfId="6630" priority="30938" operator="containsText" text="CUMPRIDO">
      <formula>NOT(ISERROR(SEARCH(("CUMPRIDO"),(N226))))</formula>
    </cfRule>
    <cfRule type="containsText" dxfId="6629" priority="30939" operator="containsText" text="CUMPRIDO">
      <formula>NOT(ISERROR(SEARCH(("CUMPRIDO"),(N95))))</formula>
    </cfRule>
    <cfRule type="containsText" dxfId="6628" priority="30940" operator="containsText" text="CUMPRIDO">
      <formula>NOT(ISERROR(SEARCH(("CUMPRIDO"),(N151))))</formula>
    </cfRule>
    <cfRule type="containsText" dxfId="6627" priority="30941" operator="containsText" text="PENDENTE">
      <formula>NOT(ISERROR(SEARCH(("PENDENTE"),(N95))))</formula>
    </cfRule>
    <cfRule type="containsText" dxfId="6626" priority="30942" operator="containsText" text="CANCELADO">
      <formula>NOT(ISERROR(SEARCH(("CANCELADO"),(N95))))</formula>
    </cfRule>
    <cfRule type="containsText" dxfId="6625" priority="30943" operator="containsText" text="PENDENTE">
      <formula>NOT(ISERROR(SEARCH(("PENDENTE"),(N95))))</formula>
    </cfRule>
    <cfRule type="containsText" dxfId="6624" priority="30944" operator="containsText" text="CANCELADO">
      <formula>NOT(ISERROR(SEARCH(("CANCELADO"),(N225))))</formula>
    </cfRule>
    <cfRule type="containsText" dxfId="6623" priority="30945" operator="containsText" text="PENDENTE">
      <formula>NOT(ISERROR(SEARCH(("PENDENTE"),(N225))))</formula>
    </cfRule>
    <cfRule type="containsText" dxfId="6622" priority="30946" operator="containsText" text="CUMPRIDO">
      <formula>NOT(ISERROR(SEARCH(("CUMPRIDO"),(N225))))</formula>
    </cfRule>
    <cfRule type="containsText" dxfId="6621" priority="30947" operator="containsText" text="CUMPRIDO">
      <formula>NOT(ISERROR(SEARCH(("CUMPRIDO"),(N133))))</formula>
    </cfRule>
    <cfRule type="containsText" dxfId="6620" priority="30948" operator="containsText" text="PENDENTE">
      <formula>NOT(ISERROR(SEARCH(("PENDENTE"),(N95))))</formula>
    </cfRule>
    <cfRule type="containsText" dxfId="6619" priority="30949" operator="containsText" text="CANCELADO">
      <formula>NOT(ISERROR(SEARCH(("CANCELADO"),(N95))))</formula>
    </cfRule>
    <cfRule type="containsText" dxfId="6618" priority="30950" operator="containsText" text="PENDENTE">
      <formula>NOT(ISERROR(SEARCH(("PENDENTE"),(N95))))</formula>
    </cfRule>
    <cfRule type="containsText" dxfId="6617" priority="30951" operator="containsText" text="CANCELADO">
      <formula>NOT(ISERROR(SEARCH(("CANCELADO"),(N207))))</formula>
    </cfRule>
    <cfRule type="containsText" dxfId="6616" priority="30952" operator="containsText" text="PENDENTE">
      <formula>NOT(ISERROR(SEARCH(("PENDENTE"),(N207))))</formula>
    </cfRule>
    <cfRule type="containsText" dxfId="6615" priority="30953" operator="containsText" text="CUMPRIDO">
      <formula>NOT(ISERROR(SEARCH(("CUMPRIDO"),(N207))))</formula>
    </cfRule>
    <cfRule type="containsText" dxfId="6614" priority="30954" operator="containsText" text="CUMPRIDO">
      <formula>NOT(ISERROR(SEARCH(("CUMPRIDO"),(N130))))</formula>
    </cfRule>
    <cfRule type="containsText" dxfId="6613" priority="30955" operator="containsText" text="PENDENTE">
      <formula>NOT(ISERROR(SEARCH(("PENDENTE"),(N95))))</formula>
    </cfRule>
    <cfRule type="containsText" dxfId="6612" priority="30956" operator="containsText" text="CANCELADO">
      <formula>NOT(ISERROR(SEARCH(("CANCELADO"),(N95))))</formula>
    </cfRule>
    <cfRule type="containsText" dxfId="6611" priority="30957" operator="containsText" text="PENDENTE">
      <formula>NOT(ISERROR(SEARCH(("PENDENTE"),(N95))))</formula>
    </cfRule>
    <cfRule type="containsText" dxfId="6610" priority="30958" operator="containsText" text="CANCELADO">
      <formula>NOT(ISERROR(SEARCH(("CANCELADO"),(N204))))</formula>
    </cfRule>
    <cfRule type="containsText" dxfId="6609" priority="31005" operator="containsText" text="CUMPRIDO">
      <formula>NOT(ISERROR(SEARCH(("CUMPRIDO"),(N123))))</formula>
    </cfRule>
    <cfRule type="containsText" dxfId="6608" priority="31006" operator="containsText" text="PENDENTE">
      <formula>NOT(ISERROR(SEARCH(("PENDENTE"),(N95))))</formula>
    </cfRule>
    <cfRule type="containsText" dxfId="6607" priority="31007" operator="containsText" text="CANCELADO">
      <formula>NOT(ISERROR(SEARCH(("CANCELADO"),(N95))))</formula>
    </cfRule>
    <cfRule type="containsText" dxfId="6606" priority="31008" operator="containsText" text="PENDENTE">
      <formula>NOT(ISERROR(SEARCH(("PENDENTE"),(N95))))</formula>
    </cfRule>
    <cfRule type="containsText" dxfId="6605" priority="31009" operator="containsText" text="CANCELADO">
      <formula>NOT(ISERROR(SEARCH(("CANCELADO"),(N197))))</formula>
    </cfRule>
    <cfRule type="containsText" dxfId="6604" priority="31010" operator="containsText" text="PENDENTE">
      <formula>NOT(ISERROR(SEARCH(("PENDENTE"),(N197))))</formula>
    </cfRule>
    <cfRule type="containsText" dxfId="6603" priority="31011" operator="containsText" text="CUMPRIDO">
      <formula>NOT(ISERROR(SEARCH(("CUMPRIDO"),(N197))))</formula>
    </cfRule>
    <cfRule type="containsText" dxfId="6602" priority="31013" operator="containsText" text="CUMPRIDO">
      <formula>NOT(ISERROR(SEARCH(("CUMPRIDO"),(N151))))</formula>
    </cfRule>
    <cfRule type="containsText" dxfId="6601" priority="31014" operator="containsText" text="PENDENTE">
      <formula>NOT(ISERROR(SEARCH(("PENDENTE"),(N95))))</formula>
    </cfRule>
    <cfRule type="containsText" dxfId="6600" priority="31015" operator="containsText" text="CANCELADO">
      <formula>NOT(ISERROR(SEARCH(("CANCELADO"),(N95))))</formula>
    </cfRule>
    <cfRule type="containsText" dxfId="6599" priority="31016" operator="containsText" text="PENDENTE">
      <formula>NOT(ISERROR(SEARCH(("PENDENTE"),(N95))))</formula>
    </cfRule>
    <cfRule type="containsText" dxfId="6598" priority="31017" operator="containsText" text="CANCELADO">
      <formula>NOT(ISERROR(SEARCH(("CANCELADO"),(N225))))</formula>
    </cfRule>
    <cfRule type="containsText" dxfId="6597" priority="31018" operator="containsText" text="PENDENTE">
      <formula>NOT(ISERROR(SEARCH(("PENDENTE"),(N225))))</formula>
    </cfRule>
    <cfRule type="containsText" dxfId="6596" priority="31019" operator="containsText" text="CUMPRIDO">
      <formula>NOT(ISERROR(SEARCH(("CUMPRIDO"),(N225))))</formula>
    </cfRule>
    <cfRule type="containsText" dxfId="6595" priority="31020" operator="containsText" text="CUMPRIDO">
      <formula>NOT(ISERROR(SEARCH(("CUMPRIDO"),(N150))))</formula>
    </cfRule>
    <cfRule type="containsText" dxfId="6594" priority="31021" operator="containsText" text="PENDENTE">
      <formula>NOT(ISERROR(SEARCH(("PENDENTE"),(N95))))</formula>
    </cfRule>
    <cfRule type="containsText" dxfId="6593" priority="31022" operator="containsText" text="CANCELADO">
      <formula>NOT(ISERROR(SEARCH(("CANCELADO"),(N95))))</formula>
    </cfRule>
    <cfRule type="containsText" dxfId="6592" priority="31023" operator="containsText" text="PENDENTE">
      <formula>NOT(ISERROR(SEARCH(("PENDENTE"),(N95))))</formula>
    </cfRule>
    <cfRule type="containsText" dxfId="6591" priority="31024" operator="containsText" text="CANCELADO">
      <formula>NOT(ISERROR(SEARCH(("CANCELADO"),(N224))))</formula>
    </cfRule>
    <cfRule type="containsText" dxfId="6590" priority="31025" operator="containsText" text="PENDENTE">
      <formula>NOT(ISERROR(SEARCH(("PENDENTE"),(N224))))</formula>
    </cfRule>
    <cfRule type="containsText" dxfId="6589" priority="31026" operator="containsText" text="CUMPRIDO">
      <formula>NOT(ISERROR(SEARCH(("CUMPRIDO"),(N224))))</formula>
    </cfRule>
    <cfRule type="containsText" dxfId="6588" priority="31027" operator="containsText" text="CUMPRIDO">
      <formula>NOT(ISERROR(SEARCH(("CUMPRIDO"),(N132))))</formula>
    </cfRule>
    <cfRule type="containsText" dxfId="6587" priority="31028" operator="containsText" text="PENDENTE">
      <formula>NOT(ISERROR(SEARCH(("PENDENTE"),(N95))))</formula>
    </cfRule>
    <cfRule type="containsText" dxfId="6586" priority="31029" operator="containsText" text="CANCELADO">
      <formula>NOT(ISERROR(SEARCH(("CANCELADO"),(N95))))</formula>
    </cfRule>
    <cfRule type="containsText" dxfId="6585" priority="31030" operator="containsText" text="PENDENTE">
      <formula>NOT(ISERROR(SEARCH(("PENDENTE"),(N95))))</formula>
    </cfRule>
    <cfRule type="containsText" dxfId="6584" priority="31031" operator="containsText" text="CANCELADO">
      <formula>NOT(ISERROR(SEARCH(("CANCELADO"),(N206))))</formula>
    </cfRule>
    <cfRule type="containsText" dxfId="6583" priority="31032" operator="containsText" text="PENDENTE">
      <formula>NOT(ISERROR(SEARCH(("PENDENTE"),(N206))))</formula>
    </cfRule>
    <cfRule type="containsText" dxfId="6582" priority="31033" operator="containsText" text="CUMPRIDO">
      <formula>NOT(ISERROR(SEARCH(("CUMPRIDO"),(N206))))</formula>
    </cfRule>
    <cfRule type="containsText" dxfId="6581" priority="31034" operator="containsText" text="CUMPRIDO">
      <formula>NOT(ISERROR(SEARCH(("CUMPRIDO"),(N129))))</formula>
    </cfRule>
    <cfRule type="containsText" dxfId="6580" priority="31035" operator="containsText" text="PENDENTE">
      <formula>NOT(ISERROR(SEARCH(("PENDENTE"),(N95))))</formula>
    </cfRule>
    <cfRule type="containsText" dxfId="6579" priority="31036" operator="containsText" text="CANCELADO">
      <formula>NOT(ISERROR(SEARCH(("CANCELADO"),(N95))))</formula>
    </cfRule>
    <cfRule type="containsText" dxfId="6578" priority="31037" operator="containsText" text="PENDENTE">
      <formula>NOT(ISERROR(SEARCH(("PENDENTE"),(N95))))</formula>
    </cfRule>
    <cfRule type="containsText" dxfId="6577" priority="31038" operator="containsText" text="CANCELADO">
      <formula>NOT(ISERROR(SEARCH(("CANCELADO"),(N203))))</formula>
    </cfRule>
    <cfRule type="containsText" dxfId="6576" priority="31039" operator="containsText" text="PENDENTE">
      <formula>NOT(ISERROR(SEARCH(("PENDENTE"),(N203))))</formula>
    </cfRule>
    <cfRule type="containsText" dxfId="6575" priority="31040" operator="containsText" text="CUMPRIDO">
      <formula>NOT(ISERROR(SEARCH(("CUMPRIDO"),(N203))))</formula>
    </cfRule>
    <cfRule type="containsText" dxfId="6574" priority="31366" operator="containsText" text="CUMPRIDO">
      <formula>NOT(ISERROR(SEARCH(("CUMPRIDO"),(N146))))</formula>
    </cfRule>
    <cfRule type="containsText" dxfId="6573" priority="31367" operator="containsText" text="PENDENTE">
      <formula>NOT(ISERROR(SEARCH(("PENDENTE"),(N95))))</formula>
    </cfRule>
    <cfRule type="containsText" dxfId="6572" priority="31368" operator="containsText" text="CANCELADO">
      <formula>NOT(ISERROR(SEARCH(("CANCELADO"),(N95))))</formula>
    </cfRule>
    <cfRule type="containsText" dxfId="6571" priority="31369" operator="containsText" text="PENDENTE">
      <formula>NOT(ISERROR(SEARCH(("PENDENTE"),(N95))))</formula>
    </cfRule>
    <cfRule type="containsText" dxfId="6570" priority="31370" operator="containsText" text="CANCELADO">
      <formula>NOT(ISERROR(SEARCH(("CANCELADO"),(N220))))</formula>
    </cfRule>
    <cfRule type="containsText" dxfId="6569" priority="31371" operator="containsText" text="PENDENTE">
      <formula>NOT(ISERROR(SEARCH(("PENDENTE"),(N220))))</formula>
    </cfRule>
    <cfRule type="containsText" dxfId="6568" priority="31372" operator="containsText" text="CUMPRIDO">
      <formula>NOT(ISERROR(SEARCH(("CUMPRIDO"),(N220))))</formula>
    </cfRule>
    <cfRule type="containsText" dxfId="6567" priority="31373" operator="containsText" text="CUMPRIDO">
      <formula>NOT(ISERROR(SEARCH(("CUMPRIDO"),(N145))))</formula>
    </cfRule>
    <cfRule type="containsText" dxfId="6566" priority="31374" operator="containsText" text="PENDENTE">
      <formula>NOT(ISERROR(SEARCH(("PENDENTE"),(N95))))</formula>
    </cfRule>
    <cfRule type="containsText" dxfId="6565" priority="31375" operator="containsText" text="CANCELADO">
      <formula>NOT(ISERROR(SEARCH(("CANCELADO"),(N95))))</formula>
    </cfRule>
    <cfRule type="containsText" dxfId="6564" priority="31376" operator="containsText" text="PENDENTE">
      <formula>NOT(ISERROR(SEARCH(("PENDENTE"),(N95))))</formula>
    </cfRule>
    <cfRule type="containsText" dxfId="6563" priority="31377" operator="containsText" text="CANCELADO">
      <formula>NOT(ISERROR(SEARCH(("CANCELADO"),(N219))))</formula>
    </cfRule>
    <cfRule type="containsText" dxfId="6562" priority="31378" operator="containsText" text="PENDENTE">
      <formula>NOT(ISERROR(SEARCH(("PENDENTE"),(N219))))</formula>
    </cfRule>
    <cfRule type="containsText" dxfId="6561" priority="31379" operator="containsText" text="CUMPRIDO">
      <formula>NOT(ISERROR(SEARCH(("CUMPRIDO"),(N219))))</formula>
    </cfRule>
    <cfRule type="containsText" dxfId="6560" priority="31380" operator="containsText" text="CUMPRIDO">
      <formula>NOT(ISERROR(SEARCH(("CUMPRIDO"),(N127))))</formula>
    </cfRule>
    <cfRule type="containsText" dxfId="6559" priority="31381" operator="containsText" text="PENDENTE">
      <formula>NOT(ISERROR(SEARCH(("PENDENTE"),(N95))))</formula>
    </cfRule>
    <cfRule type="containsText" dxfId="6558" priority="31382" operator="containsText" text="CANCELADO">
      <formula>NOT(ISERROR(SEARCH(("CANCELADO"),(N95))))</formula>
    </cfRule>
    <cfRule type="containsText" dxfId="6557" priority="31383" operator="containsText" text="PENDENTE">
      <formula>NOT(ISERROR(SEARCH(("PENDENTE"),(N95))))</formula>
    </cfRule>
    <cfRule type="containsText" dxfId="6556" priority="31384" operator="containsText" text="CANCELADO">
      <formula>NOT(ISERROR(SEARCH(("CANCELADO"),(N201))))</formula>
    </cfRule>
    <cfRule type="containsText" dxfId="6555" priority="31385" operator="containsText" text="PENDENTE">
      <formula>NOT(ISERROR(SEARCH(("PENDENTE"),(N201))))</formula>
    </cfRule>
    <cfRule type="containsText" dxfId="6554" priority="31386" operator="containsText" text="CUMPRIDO">
      <formula>NOT(ISERROR(SEARCH(("CUMPRIDO"),(N201))))</formula>
    </cfRule>
    <cfRule type="containsText" dxfId="6553" priority="31387" operator="containsText" text="CUMPRIDO">
      <formula>NOT(ISERROR(SEARCH(("CUMPRIDO"),(N124))))</formula>
    </cfRule>
    <cfRule type="containsText" dxfId="6552" priority="31388" operator="containsText" text="PENDENTE">
      <formula>NOT(ISERROR(SEARCH(("PENDENTE"),(N95))))</formula>
    </cfRule>
    <cfRule type="containsText" dxfId="6551" priority="31389" operator="containsText" text="CANCELADO">
      <formula>NOT(ISERROR(SEARCH(("CANCELADO"),(N95))))</formula>
    </cfRule>
    <cfRule type="containsText" dxfId="6550" priority="31390" operator="containsText" text="PENDENTE">
      <formula>NOT(ISERROR(SEARCH(("PENDENTE"),(N95))))</formula>
    </cfRule>
    <cfRule type="containsText" dxfId="6549" priority="31391" operator="containsText" text="CANCELADO">
      <formula>NOT(ISERROR(SEARCH(("CANCELADO"),(N198))))</formula>
    </cfRule>
    <cfRule type="containsText" dxfId="6548" priority="31392" operator="containsText" text="PENDENTE">
      <formula>NOT(ISERROR(SEARCH(("PENDENTE"),(N198))))</formula>
    </cfRule>
    <cfRule type="containsText" dxfId="6547" priority="31393" operator="containsText" text="CUMPRIDO">
      <formula>NOT(ISERROR(SEARCH(("CUMPRIDO"),(N198))))</formula>
    </cfRule>
    <cfRule type="containsText" dxfId="6546" priority="31423" operator="containsText" text="CUMPRIDO">
      <formula>NOT(ISERROR(SEARCH(("CUMPRIDO"),(N118))))</formula>
    </cfRule>
    <cfRule type="containsText" dxfId="6545" priority="31424" operator="containsText" text="PENDENTE">
      <formula>NOT(ISERROR(SEARCH(("PENDENTE"),(N95))))</formula>
    </cfRule>
    <cfRule type="containsText" dxfId="6544" priority="31425" operator="containsText" text="CANCELADO">
      <formula>NOT(ISERROR(SEARCH(("CANCELADO"),(N95))))</formula>
    </cfRule>
    <cfRule type="containsText" dxfId="6543" priority="31427" operator="containsText" text="CANCELADO">
      <formula>NOT(ISERROR(SEARCH(("CANCELADO"),(N192))))</formula>
    </cfRule>
    <cfRule type="containsText" dxfId="6542" priority="31428" operator="containsText" text="PENDENTE">
      <formula>NOT(ISERROR(SEARCH(("PENDENTE"),(N192))))</formula>
    </cfRule>
    <cfRule type="containsText" dxfId="6541" priority="31429" operator="containsText" text="CUMPRIDO">
      <formula>NOT(ISERROR(SEARCH(("CUMPRIDO"),(N192))))</formula>
    </cfRule>
    <cfRule type="containsText" dxfId="6540" priority="30076" operator="containsText" text="CUMPRIDO">
      <formula>NOT(ISERROR(SEARCH(("CUMPRIDO"),(N206))))</formula>
    </cfRule>
    <cfRule type="containsText" dxfId="6539" priority="30075" operator="containsText" text="CUMPRIDO">
      <formula>NOT(ISERROR(SEARCH(("CUMPRIDO"),(N209))))</formula>
    </cfRule>
    <cfRule type="containsText" dxfId="6538" priority="30074" operator="containsText" text="PENDENTE">
      <formula>NOT(ISERROR(SEARCH(("PENDENTE"),(N209))))</formula>
    </cfRule>
    <cfRule type="containsText" dxfId="6537" priority="30073" operator="containsText" text="CANCELADO">
      <formula>NOT(ISERROR(SEARCH(("CANCELADO"),(N209))))</formula>
    </cfRule>
    <cfRule type="containsText" dxfId="6536" priority="30072" operator="containsText" text="CANCELADO">
      <formula>NOT(ISERROR(SEARCH(("CANCELADO"),(N95))))</formula>
    </cfRule>
    <cfRule type="containsText" dxfId="6535" priority="30071" operator="containsText" text="PENDENTE">
      <formula>NOT(ISERROR(SEARCH(("PENDENTE"),(N95))))</formula>
    </cfRule>
    <cfRule type="containsText" dxfId="6534" priority="30070" operator="containsText" text="CUMPRIDO">
      <formula>NOT(ISERROR(SEARCH(("CUMPRIDO"),(N135))))</formula>
    </cfRule>
    <cfRule type="containsText" dxfId="6533" priority="30069" operator="containsText" text="CUMPRIDO">
      <formula>NOT(ISERROR(SEARCH(("CUMPRIDO"),(N210))))</formula>
    </cfRule>
    <cfRule type="containsText" dxfId="6532" priority="30068" operator="containsText" text="PENDENTE">
      <formula>NOT(ISERROR(SEARCH(("PENDENTE"),(N210))))</formula>
    </cfRule>
    <cfRule type="containsText" dxfId="6531" priority="30067" operator="containsText" text="CANCELADO">
      <formula>NOT(ISERROR(SEARCH(("CANCELADO"),(N210))))</formula>
    </cfRule>
    <cfRule type="containsText" dxfId="6530" priority="30066" operator="containsText" text="PENDENTE">
      <formula>NOT(ISERROR(SEARCH(("PENDENTE"),(N95))))</formula>
    </cfRule>
    <cfRule type="containsText" dxfId="6529" priority="30065" operator="containsText" text="CANCELADO">
      <formula>NOT(ISERROR(SEARCH(("CANCELADO"),(N95))))</formula>
    </cfRule>
    <cfRule type="containsText" dxfId="6528" priority="30064" operator="containsText" text="PENDENTE">
      <formula>NOT(ISERROR(SEARCH(("PENDENTE"),(N95))))</formula>
    </cfRule>
    <cfRule type="containsText" dxfId="6527" priority="30063" operator="containsText" text="CUMPRIDO">
      <formula>NOT(ISERROR(SEARCH(("CUMPRIDO"),(N136))))</formula>
    </cfRule>
    <cfRule type="containsText" dxfId="6526" priority="30062" operator="containsText" text="CUMPRIDO">
      <formula>NOT(ISERROR(SEARCH(("CUMPRIDO"),(N213))))</formula>
    </cfRule>
    <cfRule type="containsText" dxfId="6525" priority="30061" operator="containsText" text="PENDENTE">
      <formula>NOT(ISERROR(SEARCH(("PENDENTE"),(N213))))</formula>
    </cfRule>
    <cfRule type="containsText" dxfId="6524" priority="30060" operator="containsText" text="CANCELADO">
      <formula>NOT(ISERROR(SEARCH(("CANCELADO"),(N213))))</formula>
    </cfRule>
    <cfRule type="containsText" dxfId="6523" priority="30059" operator="containsText" text="PENDENTE">
      <formula>NOT(ISERROR(SEARCH(("PENDENTE"),(N95))))</formula>
    </cfRule>
    <cfRule type="containsText" dxfId="6522" priority="30058" operator="containsText" text="CANCELADO">
      <formula>NOT(ISERROR(SEARCH(("CANCELADO"),(N95))))</formula>
    </cfRule>
    <cfRule type="containsText" dxfId="6521" priority="30057" operator="containsText" text="PENDENTE">
      <formula>NOT(ISERROR(SEARCH(("PENDENTE"),(N95))))</formula>
    </cfRule>
    <cfRule type="containsText" dxfId="6520" priority="30056" operator="containsText" text="CUMPRIDO">
      <formula>NOT(ISERROR(SEARCH(("CUMPRIDO"),(N139))))</formula>
    </cfRule>
    <cfRule type="containsText" dxfId="6519" priority="30055" operator="containsText" text="CUMPRIDO">
      <formula>NOT(ISERROR(SEARCH(("CUMPRIDO"),(N231))))</formula>
    </cfRule>
    <cfRule type="containsText" dxfId="6518" priority="30053" operator="containsText" text="CANCELADO">
      <formula>NOT(ISERROR(SEARCH(("CANCELADO"),(N231))))</formula>
    </cfRule>
    <cfRule type="containsText" dxfId="6517" priority="30052" operator="containsText" text="PENDENTE">
      <formula>NOT(ISERROR(SEARCH(("PENDENTE"),(N95))))</formula>
    </cfRule>
    <cfRule type="containsText" dxfId="6516" priority="30051" operator="containsText" text="CANCELADO">
      <formula>NOT(ISERROR(SEARCH(("CANCELADO"),(N95))))</formula>
    </cfRule>
    <cfRule type="containsText" dxfId="6515" priority="30050" operator="containsText" text="PENDENTE">
      <formula>NOT(ISERROR(SEARCH(("PENDENTE"),(N95))))</formula>
    </cfRule>
    <cfRule type="containsText" dxfId="6514" priority="30049" operator="containsText" text="CUMPRIDO">
      <formula>NOT(ISERROR(SEARCH(("CUMPRIDO"),(N232))))</formula>
    </cfRule>
    <cfRule type="containsText" dxfId="6513" priority="30048" operator="containsText" text="PENDENTE">
      <formula>NOT(ISERROR(SEARCH(("PENDENTE"),(N232))))</formula>
    </cfRule>
    <cfRule type="containsText" dxfId="6512" priority="30047" operator="containsText" text="CANCELADO">
      <formula>NOT(ISERROR(SEARCH(("CANCELADO"),(N232))))</formula>
    </cfRule>
    <cfRule type="containsText" dxfId="6511" priority="30046" operator="containsText" text="PENDENTE">
      <formula>NOT(ISERROR(SEARCH(("PENDENTE"),(N95))))</formula>
    </cfRule>
    <cfRule type="containsText" dxfId="6510" priority="30045" operator="containsText" text="CANCELADO">
      <formula>NOT(ISERROR(SEARCH(("CANCELADO"),(N95))))</formula>
    </cfRule>
    <cfRule type="containsText" dxfId="6509" priority="30044" operator="containsText" text="PENDENTE">
      <formula>NOT(ISERROR(SEARCH(("PENDENTE"),(N95))))</formula>
    </cfRule>
    <cfRule type="containsText" dxfId="6508" priority="30043" operator="containsText" text="CUMPRIDO">
      <formula>NOT(ISERROR(SEARCH(("CUMPRIDO"),(N158))))</formula>
    </cfRule>
    <cfRule type="containsText" dxfId="6507" priority="30042" operator="containsText" text="CUMPRIDO">
      <formula>NOT(ISERROR(SEARCH(("CUMPRIDO"),(N206))))</formula>
    </cfRule>
    <cfRule type="containsText" dxfId="6506" priority="30041" operator="containsText" text="PENDENTE">
      <formula>NOT(ISERROR(SEARCH(("PENDENTE"),(N206))))</formula>
    </cfRule>
    <cfRule type="containsText" dxfId="6505" priority="30040" operator="containsText" text="CANCELADO">
      <formula>NOT(ISERROR(SEARCH(("CANCELADO"),(N206))))</formula>
    </cfRule>
    <cfRule type="containsText" dxfId="6504" priority="30039" operator="containsText" text="PENDENTE">
      <formula>NOT(ISERROR(SEARCH(("PENDENTE"),(N95))))</formula>
    </cfRule>
    <cfRule type="containsText" dxfId="6503" priority="30038" operator="containsText" text="CANCELADO">
      <formula>NOT(ISERROR(SEARCH(("CANCELADO"),(N95))))</formula>
    </cfRule>
    <cfRule type="containsText" dxfId="6502" priority="30037" operator="containsText" text="PENDENTE">
      <formula>NOT(ISERROR(SEARCH(("PENDENTE"),(N95))))</formula>
    </cfRule>
    <cfRule type="containsText" dxfId="6501" priority="30036" operator="containsText" text="CUMPRIDO">
      <formula>NOT(ISERROR(SEARCH(("CUMPRIDO"),(N132))))</formula>
    </cfRule>
    <cfRule type="containsText" dxfId="6500" priority="30014" operator="containsText" text="CUMPRIDO">
      <formula>NOT(ISERROR(SEARCH(("CUMPRIDO"),(N205))))</formula>
    </cfRule>
    <cfRule type="containsText" dxfId="6499" priority="30013" operator="containsText" text="PENDENTE">
      <formula>NOT(ISERROR(SEARCH(("PENDENTE"),(N205))))</formula>
    </cfRule>
    <cfRule type="containsText" dxfId="6498" priority="30012" operator="containsText" text="CANCELADO">
      <formula>NOT(ISERROR(SEARCH(("CANCELADO"),(N205))))</formula>
    </cfRule>
    <cfRule type="containsText" dxfId="6497" priority="30011" operator="containsText" text="PENDENTE">
      <formula>NOT(ISERROR(SEARCH(("PENDENTE"),(N95))))</formula>
    </cfRule>
    <cfRule type="containsText" dxfId="6496" priority="30010" operator="containsText" text="CANCELADO">
      <formula>NOT(ISERROR(SEARCH(("CANCELADO"),(N95))))</formula>
    </cfRule>
    <cfRule type="containsText" dxfId="6495" priority="30009" operator="containsText" text="PENDENTE">
      <formula>NOT(ISERROR(SEARCH(("PENDENTE"),(N95))))</formula>
    </cfRule>
    <cfRule type="containsText" dxfId="6494" priority="30008" operator="containsText" text="CUMPRIDO">
      <formula>NOT(ISERROR(SEARCH(("CUMPRIDO"),(N131))))</formula>
    </cfRule>
    <cfRule type="containsText" dxfId="6493" priority="30004" operator="containsText" text="PENDENTE">
      <formula>NOT(ISERROR(SEARCH(("PENDENTE"),(N95))))</formula>
    </cfRule>
    <cfRule type="containsText" dxfId="6492" priority="30003" operator="containsText" text="CUMPRIDO">
      <formula>NOT(ISERROR(SEARCH(("CUMPRIDO"),(N157))))</formula>
    </cfRule>
    <cfRule type="containsText" dxfId="6491" priority="30748" operator="containsText" text="CUMPRIDO">
      <formula>NOT(ISERROR(SEARCH(("CUMPRIDO"),(N231))))</formula>
    </cfRule>
    <cfRule type="containsText" dxfId="6490" priority="30749" operator="containsText" text="PENDENTE">
      <formula>NOT(ISERROR(SEARCH(("PENDENTE"),(N95))))</formula>
    </cfRule>
    <cfRule type="containsText" dxfId="6489" priority="30054" operator="containsText" text="PENDENTE">
      <formula>NOT(ISERROR(SEARCH(("PENDENTE"),(N231))))</formula>
    </cfRule>
    <cfRule type="containsText" dxfId="6488" priority="30761" operator="containsText" text="CUMPRIDO">
      <formula>NOT(ISERROR(SEARCH(("CUMPRIDO"),(N212))))</formula>
    </cfRule>
    <cfRule type="containsText" dxfId="6487" priority="30155" operator="containsText" text="CANCELADO">
      <formula>NOT(ISERROR(SEARCH(("CANCELADO"),(N95))))</formula>
    </cfRule>
    <cfRule type="containsText" dxfId="6486" priority="30750" operator="containsText" text="CANCELADO">
      <formula>NOT(ISERROR(SEARCH(("CANCELADO"),(N95))))</formula>
    </cfRule>
    <cfRule type="containsText" dxfId="6485" priority="30751" operator="containsText" text="PENDENTE">
      <formula>NOT(ISERROR(SEARCH(("PENDENTE"),(N95))))</formula>
    </cfRule>
    <cfRule type="containsText" dxfId="6484" priority="30752" operator="containsText" text="CANCELADO">
      <formula>NOT(ISERROR(SEARCH(("CANCELADO"),(N230))))</formula>
    </cfRule>
    <cfRule type="containsText" dxfId="6483" priority="30753" operator="containsText" text="PENDENTE">
      <formula>NOT(ISERROR(SEARCH(("PENDENTE"),(N230))))</formula>
    </cfRule>
    <cfRule type="containsText" dxfId="6482" priority="30754" operator="containsText" text="CUMPRIDO">
      <formula>NOT(ISERROR(SEARCH(("CUMPRIDO"),(N230))))</formula>
    </cfRule>
    <cfRule type="containsText" dxfId="6481" priority="30755" operator="containsText" text="CUMPRIDO">
      <formula>NOT(ISERROR(SEARCH(("CUMPRIDO"),(N138))))</formula>
    </cfRule>
    <cfRule type="containsText" dxfId="6480" priority="30756" operator="containsText" text="PENDENTE">
      <formula>NOT(ISERROR(SEARCH(("PENDENTE"),(N95))))</formula>
    </cfRule>
    <cfRule type="containsText" dxfId="6479" priority="30076" operator="containsText" text="PENDENTE">
      <formula>NOT(ISERROR(SEARCH(("PENDENTE"),(N206))))</formula>
    </cfRule>
    <cfRule type="containsText" dxfId="6478" priority="30076" operator="containsText" text="CANCELADO">
      <formula>NOT(ISERROR(SEARCH(("CANCELADO"),(N95))))</formula>
    </cfRule>
    <cfRule type="containsText" dxfId="6477" priority="30076" operator="containsText" text="PENDENTE">
      <formula>NOT(ISERROR(SEARCH(("PENDENTE"),(N95))))</formula>
    </cfRule>
    <cfRule type="containsText" dxfId="6476" priority="30076" operator="containsText" text="CUMPRIDO">
      <formula>NOT(ISERROR(SEARCH(("CUMPRIDO"),(N132))))</formula>
    </cfRule>
    <cfRule type="containsText" dxfId="6475" priority="30076" operator="containsText" text="PENDENTE">
      <formula>NOT(ISERROR(SEARCH(("PENDENTE"),(N209))))</formula>
    </cfRule>
    <cfRule type="containsText" dxfId="6474" priority="30076" operator="containsText" text="CANCELADO">
      <formula>NOT(ISERROR(SEARCH(("CANCELADO"),(N206))))</formula>
    </cfRule>
    <cfRule type="containsText" dxfId="6473" priority="30116" operator="containsText" text="CUMPRIDO">
      <formula>NOT(ISERROR(SEARCH(("CUMPRIDO"),(N127))))</formula>
    </cfRule>
    <cfRule type="containsText" dxfId="6472" priority="30117" operator="containsText" text="PENDENTE">
      <formula>NOT(ISERROR(SEARCH(("PENDENTE"),(N95))))</formula>
    </cfRule>
    <cfRule type="containsText" dxfId="6471" priority="30118" operator="containsText" text="CANCELADO">
      <formula>NOT(ISERROR(SEARCH(("CANCELADO"),(N95))))</formula>
    </cfRule>
    <cfRule type="containsText" dxfId="6470" priority="30119" operator="containsText" text="PENDENTE">
      <formula>NOT(ISERROR(SEARCH(("PENDENTE"),(N95))))</formula>
    </cfRule>
    <cfRule type="containsText" dxfId="6469" priority="30120" operator="containsText" text="CANCELADO">
      <formula>NOT(ISERROR(SEARCH(("CANCELADO"),(N201))))</formula>
    </cfRule>
    <cfRule type="containsText" dxfId="6468" priority="30121" operator="containsText" text="PENDENTE">
      <formula>NOT(ISERROR(SEARCH(("PENDENTE"),(N201))))</formula>
    </cfRule>
    <cfRule type="containsText" dxfId="6467" priority="30122" operator="containsText" text="CUMPRIDO">
      <formula>NOT(ISERROR(SEARCH(("CUMPRIDO"),(N201))))</formula>
    </cfRule>
    <cfRule type="containsText" dxfId="6466" priority="30123" operator="containsText" text="CUMPRIDO">
      <formula>NOT(ISERROR(SEARCH(("CUMPRIDO"),(N128))))</formula>
    </cfRule>
    <cfRule type="containsText" dxfId="6465" priority="30124" operator="containsText" text="PENDENTE">
      <formula>NOT(ISERROR(SEARCH(("PENDENTE"),(N95))))</formula>
    </cfRule>
    <cfRule type="containsText" dxfId="6464" priority="30125" operator="containsText" text="CANCELADO">
      <formula>NOT(ISERROR(SEARCH(("CANCELADO"),(N95))))</formula>
    </cfRule>
    <cfRule type="containsText" dxfId="6463" priority="30126" operator="containsText" text="PENDENTE">
      <formula>NOT(ISERROR(SEARCH(("PENDENTE"),(N95))))</formula>
    </cfRule>
    <cfRule type="containsText" dxfId="6462" priority="30127" operator="containsText" text="CANCELADO">
      <formula>NOT(ISERROR(SEARCH(("CANCELADO"),(N202))))</formula>
    </cfRule>
    <cfRule type="containsText" dxfId="6461" priority="30128" operator="containsText" text="PENDENTE">
      <formula>NOT(ISERROR(SEARCH(("PENDENTE"),(N202))))</formula>
    </cfRule>
    <cfRule type="containsText" dxfId="6460" priority="30129" operator="containsText" text="CUMPRIDO">
      <formula>NOT(ISERROR(SEARCH(("CUMPRIDO"),(N202))))</formula>
    </cfRule>
    <cfRule type="containsText" dxfId="6459" priority="30130" operator="containsText" text="CUMPRIDO">
      <formula>NOT(ISERROR(SEARCH(("CUMPRIDO"),(N129))))</formula>
    </cfRule>
    <cfRule type="containsText" dxfId="6458" priority="30131" operator="containsText" text="PENDENTE">
      <formula>NOT(ISERROR(SEARCH(("PENDENTE"),(N95))))</formula>
    </cfRule>
    <cfRule type="containsText" dxfId="6457" priority="30132" operator="containsText" text="CANCELADO">
      <formula>NOT(ISERROR(SEARCH(("CANCELADO"),(N95))))</formula>
    </cfRule>
    <cfRule type="containsText" dxfId="6456" priority="30133" operator="containsText" text="PENDENTE">
      <formula>NOT(ISERROR(SEARCH(("PENDENTE"),(N95))))</formula>
    </cfRule>
    <cfRule type="containsText" dxfId="6455" priority="30134" operator="containsText" text="CANCELADO">
      <formula>NOT(ISERROR(SEARCH(("CANCELADO"),(N203))))</formula>
    </cfRule>
    <cfRule type="containsText" dxfId="6454" priority="30135" operator="containsText" text="PENDENTE">
      <formula>NOT(ISERROR(SEARCH(("PENDENTE"),(N203))))</formula>
    </cfRule>
    <cfRule type="containsText" dxfId="6453" priority="30136" operator="containsText" text="CUMPRIDO">
      <formula>NOT(ISERROR(SEARCH(("CUMPRIDO"),(N203))))</formula>
    </cfRule>
    <cfRule type="containsText" dxfId="6452" priority="30137" operator="containsText" text="CUMPRIDO">
      <formula>NOT(ISERROR(SEARCH(("CUMPRIDO"),(N95))))</formula>
    </cfRule>
    <cfRule type="containsText" dxfId="6451" priority="30139" operator="containsText" text="PENDENTE">
      <formula>NOT(ISERROR(SEARCH(("PENDENTE"),(N95))))</formula>
    </cfRule>
    <cfRule type="containsText" dxfId="6450" priority="30140" operator="containsText" text="CANCELADO">
      <formula>NOT(ISERROR(SEARCH(("CANCELADO"),(N95))))</formula>
    </cfRule>
    <cfRule type="containsText" dxfId="6449" priority="30141" operator="containsText" text="PENDENTE">
      <formula>NOT(ISERROR(SEARCH(("PENDENTE"),(N95))))</formula>
    </cfRule>
    <cfRule type="containsText" dxfId="6448" priority="30142" operator="containsText" text="CANCELADO">
      <formula>NOT(ISERROR(SEARCH(("CANCELADO"),(N229))))</formula>
    </cfRule>
    <cfRule type="containsText" dxfId="6447" priority="30143" operator="containsText" text="PENDENTE">
      <formula>NOT(ISERROR(SEARCH(("PENDENTE"),(N229))))</formula>
    </cfRule>
    <cfRule type="containsText" dxfId="6446" priority="30144" operator="containsText" text="CUMPRIDO">
      <formula>NOT(ISERROR(SEARCH(("CUMPRIDO"),(N229))))</formula>
    </cfRule>
    <cfRule type="containsText" dxfId="6445" priority="30145" operator="containsText" text="CUMPRIDO">
      <formula>NOT(ISERROR(SEARCH(("CUMPRIDO"),(N95))))</formula>
    </cfRule>
    <cfRule type="containsText" dxfId="6444" priority="30146" operator="containsText" text="CUMPRIDO">
      <formula>NOT(ISERROR(SEARCH(("CUMPRIDO"),(N154))))</formula>
    </cfRule>
    <cfRule type="containsText" dxfId="6443" priority="30147" operator="containsText" text="PENDENTE">
      <formula>NOT(ISERROR(SEARCH(("PENDENTE"),(N95))))</formula>
    </cfRule>
    <cfRule type="containsText" dxfId="6442" priority="30148" operator="containsText" text="CANCELADO">
      <formula>NOT(ISERROR(SEARCH(("CANCELADO"),(N95))))</formula>
    </cfRule>
    <cfRule type="containsText" dxfId="6441" priority="30149" operator="containsText" text="PENDENTE">
      <formula>NOT(ISERROR(SEARCH(("PENDENTE"),(N95))))</formula>
    </cfRule>
    <cfRule type="containsText" dxfId="6440" priority="30150" operator="containsText" text="CANCELADO">
      <formula>NOT(ISERROR(SEARCH(("CANCELADO"),(N228))))</formula>
    </cfRule>
    <cfRule type="containsText" dxfId="6439" priority="30151" operator="containsText" text="PENDENTE">
      <formula>NOT(ISERROR(SEARCH(("PENDENTE"),(N228))))</formula>
    </cfRule>
    <cfRule type="containsText" dxfId="6438" priority="30152" operator="containsText" text="CUMPRIDO">
      <formula>NOT(ISERROR(SEARCH(("CUMPRIDO"),(N228))))</formula>
    </cfRule>
    <cfRule type="containsText" dxfId="6437" priority="30153" operator="containsText" text="CUMPRIDO">
      <formula>NOT(ISERROR(SEARCH(("CUMPRIDO"),(N136))))</formula>
    </cfRule>
    <cfRule type="containsText" dxfId="6436" priority="30154" operator="containsText" text="PENDENTE">
      <formula>NOT(ISERROR(SEARCH(("PENDENTE"),(N95))))</formula>
    </cfRule>
    <cfRule type="containsText" dxfId="6435" priority="30156" operator="containsText" text="PENDENTE">
      <formula>NOT(ISERROR(SEARCH(("PENDENTE"),(N95))))</formula>
    </cfRule>
    <cfRule type="containsText" dxfId="6434" priority="30157" operator="containsText" text="CANCELADO">
      <formula>NOT(ISERROR(SEARCH(("CANCELADO"),(N210))))</formula>
    </cfRule>
    <cfRule type="containsText" dxfId="6433" priority="30158" operator="containsText" text="CUMPRIDO">
      <formula>NOT(ISERROR(SEARCH(("CUMPRIDO"),(N204))))</formula>
    </cfRule>
    <cfRule type="containsText" dxfId="6432" priority="30158" operator="containsText" text="PENDENTE">
      <formula>NOT(ISERROR(SEARCH(("PENDENTE"),(N204))))</formula>
    </cfRule>
    <cfRule type="containsText" dxfId="6431" priority="30218" operator="containsText" text="CUMPRIDO">
      <formula>NOT(ISERROR(SEARCH(("CUMPRIDO"),(N125))))</formula>
    </cfRule>
    <cfRule type="containsText" dxfId="6430" priority="30219" operator="containsText" text="PENDENTE">
      <formula>NOT(ISERROR(SEARCH(("PENDENTE"),(N95))))</formula>
    </cfRule>
    <cfRule type="containsText" dxfId="6429" priority="30220" operator="containsText" text="CANCELADO">
      <formula>NOT(ISERROR(SEARCH(("CANCELADO"),(N95))))</formula>
    </cfRule>
    <cfRule type="containsText" dxfId="6428" priority="30221" operator="containsText" text="PENDENTE">
      <formula>NOT(ISERROR(SEARCH(("PENDENTE"),(N95))))</formula>
    </cfRule>
    <cfRule type="containsText" dxfId="6427" priority="30222" operator="containsText" text="CANCELADO">
      <formula>NOT(ISERROR(SEARCH(("CANCELADO"),(N199))))</formula>
    </cfRule>
    <cfRule type="containsText" dxfId="6426" priority="30223" operator="containsText" text="PENDENTE">
      <formula>NOT(ISERROR(SEARCH(("PENDENTE"),(N199))))</formula>
    </cfRule>
    <cfRule type="containsText" dxfId="6425" priority="30224" operator="containsText" text="CUMPRIDO">
      <formula>NOT(ISERROR(SEARCH(("CUMPRIDO"),(N199))))</formula>
    </cfRule>
    <cfRule type="containsText" dxfId="6424" priority="30225" operator="containsText" text="CUMPRIDO">
      <formula>NOT(ISERROR(SEARCH(("CUMPRIDO"),(N126))))</formula>
    </cfRule>
    <cfRule type="containsText" dxfId="6423" priority="30226" operator="containsText" text="PENDENTE">
      <formula>NOT(ISERROR(SEARCH(("PENDENTE"),(N95))))</formula>
    </cfRule>
    <cfRule type="containsText" dxfId="6422" priority="30227" operator="containsText" text="CANCELADO">
      <formula>NOT(ISERROR(SEARCH(("CANCELADO"),(N95))))</formula>
    </cfRule>
    <cfRule type="containsText" dxfId="6421" priority="30228" operator="containsText" text="PENDENTE">
      <formula>NOT(ISERROR(SEARCH(("PENDENTE"),(N95))))</formula>
    </cfRule>
    <cfRule type="containsText" dxfId="6420" priority="30229" operator="containsText" text="CANCELADO">
      <formula>NOT(ISERROR(SEARCH(("CANCELADO"),(N200))))</formula>
    </cfRule>
    <cfRule type="containsText" dxfId="6419" priority="30230" operator="containsText" text="PENDENTE">
      <formula>NOT(ISERROR(SEARCH(("PENDENTE"),(N200))))</formula>
    </cfRule>
    <cfRule type="containsText" dxfId="6418" priority="30231" operator="containsText" text="CUMPRIDO">
      <formula>NOT(ISERROR(SEARCH(("CUMPRIDO"),(N200))))</formula>
    </cfRule>
    <cfRule type="containsText" dxfId="6417" priority="30232" operator="containsText" text="CUMPRIDO">
      <formula>NOT(ISERROR(SEARCH(("CUMPRIDO"),(N95))))</formula>
    </cfRule>
    <cfRule type="containsText" dxfId="6416" priority="30233" operator="containsText" text="CUMPRIDO">
      <formula>NOT(ISERROR(SEARCH(("CUMPRIDO"),(N153))))</formula>
    </cfRule>
    <cfRule type="containsText" dxfId="6415" priority="30234" operator="containsText" text="PENDENTE">
      <formula>NOT(ISERROR(SEARCH(("PENDENTE"),(N95))))</formula>
    </cfRule>
    <cfRule type="containsText" dxfId="6414" priority="30235" operator="containsText" text="CANCELADO">
      <formula>NOT(ISERROR(SEARCH(("CANCELADO"),(N95))))</formula>
    </cfRule>
    <cfRule type="containsText" dxfId="6413" priority="30236" operator="containsText" text="PENDENTE">
      <formula>NOT(ISERROR(SEARCH(("PENDENTE"),(N95))))</formula>
    </cfRule>
    <cfRule type="containsText" dxfId="6412" priority="30237" operator="containsText" text="CANCELADO">
      <formula>NOT(ISERROR(SEARCH(("CANCELADO"),(N227))))</formula>
    </cfRule>
    <cfRule type="containsText" dxfId="6411" priority="30238" operator="containsText" text="PENDENTE">
      <formula>NOT(ISERROR(SEARCH(("PENDENTE"),(N227))))</formula>
    </cfRule>
    <cfRule type="containsText" dxfId="6410" priority="30239" operator="containsText" text="CUMPRIDO">
      <formula>NOT(ISERROR(SEARCH(("CUMPRIDO"),(N227))))</formula>
    </cfRule>
    <cfRule type="containsText" dxfId="6409" priority="30240" operator="containsText" text="CUMPRIDO">
      <formula>NOT(ISERROR(SEARCH(("CUMPRIDO"),(N95))))</formula>
    </cfRule>
    <cfRule type="containsText" dxfId="6408" priority="30241" operator="containsText" text="CUMPRIDO">
      <formula>NOT(ISERROR(SEARCH(("CUMPRIDO"),(N152))))</formula>
    </cfRule>
    <cfRule type="containsText" dxfId="6407" priority="30242" operator="containsText" text="PENDENTE">
      <formula>NOT(ISERROR(SEARCH(("PENDENTE"),(N95))))</formula>
    </cfRule>
    <cfRule type="containsText" dxfId="6406" priority="30243" operator="containsText" text="CANCELADO">
      <formula>NOT(ISERROR(SEARCH(("CANCELADO"),(N95))))</formula>
    </cfRule>
    <cfRule type="containsText" dxfId="6405" priority="30244" operator="containsText" text="PENDENTE">
      <formula>NOT(ISERROR(SEARCH(("PENDENTE"),(N95))))</formula>
    </cfRule>
    <cfRule type="containsText" dxfId="6404" priority="30245" operator="containsText" text="CANCELADO">
      <formula>NOT(ISERROR(SEARCH(("CANCELADO"),(N226))))</formula>
    </cfRule>
    <cfRule type="containsText" dxfId="6403" priority="30246" operator="containsText" text="PENDENTE">
      <formula>NOT(ISERROR(SEARCH(("PENDENTE"),(N226))))</formula>
    </cfRule>
    <cfRule type="containsText" dxfId="6402" priority="30247" operator="containsText" text="CUMPRIDO">
      <formula>NOT(ISERROR(SEARCH(("CUMPRIDO"),(N226))))</formula>
    </cfRule>
    <cfRule type="containsText" dxfId="6401" priority="30248" operator="containsText" text="CUMPRIDO">
      <formula>NOT(ISERROR(SEARCH(("CUMPRIDO"),(N134))))</formula>
    </cfRule>
    <cfRule type="containsText" dxfId="6400" priority="30249" operator="containsText" text="PENDENTE">
      <formula>NOT(ISERROR(SEARCH(("PENDENTE"),(N95))))</formula>
    </cfRule>
    <cfRule type="containsText" dxfId="6399" priority="30250" operator="containsText" text="CANCELADO">
      <formula>NOT(ISERROR(SEARCH(("CANCELADO"),(N95))))</formula>
    </cfRule>
    <cfRule type="containsText" dxfId="6398" priority="30251" operator="containsText" text="PENDENTE">
      <formula>NOT(ISERROR(SEARCH(("PENDENTE"),(N95))))</formula>
    </cfRule>
    <cfRule type="containsText" dxfId="6397" priority="30252" operator="containsText" text="CANCELADO">
      <formula>NOT(ISERROR(SEARCH(("CANCELADO"),(N208))))</formula>
    </cfRule>
    <cfRule type="containsText" dxfId="6396" priority="30253" operator="containsText" text="PENDENTE">
      <formula>NOT(ISERROR(SEARCH(("PENDENTE"),(N208))))</formula>
    </cfRule>
    <cfRule type="containsText" dxfId="6395" priority="30254" operator="containsText" text="CUMPRIDO">
      <formula>NOT(ISERROR(SEARCH(("CUMPRIDO"),(N208))))</formula>
    </cfRule>
    <cfRule type="containsText" dxfId="6394" priority="30255" operator="containsText" text="CUMPRIDO">
      <formula>NOT(ISERROR(SEARCH(("CUMPRIDO"),(N131))))</formula>
    </cfRule>
    <cfRule type="containsText" dxfId="6393" priority="30256" operator="containsText" text="PENDENTE">
      <formula>NOT(ISERROR(SEARCH(("PENDENTE"),(N95))))</formula>
    </cfRule>
    <cfRule type="containsText" dxfId="6392" priority="30257" operator="containsText" text="CANCELADO">
      <formula>NOT(ISERROR(SEARCH(("CANCELADO"),(N95))))</formula>
    </cfRule>
    <cfRule type="containsText" dxfId="6391" priority="30258" operator="containsText" text="PENDENTE">
      <formula>NOT(ISERROR(SEARCH(("PENDENTE"),(N95))))</formula>
    </cfRule>
    <cfRule type="containsText" dxfId="6390" priority="30259" operator="containsText" text="CANCELADO">
      <formula>NOT(ISERROR(SEARCH(("CANCELADO"),(N205))))</formula>
    </cfRule>
    <cfRule type="containsText" dxfId="6389" priority="30306" operator="containsText" text="CUMPRIDO">
      <formula>NOT(ISERROR(SEARCH(("CUMPRIDO"),(N124))))</formula>
    </cfRule>
    <cfRule type="containsText" dxfId="6388" priority="30307" operator="containsText" text="PENDENTE">
      <formula>NOT(ISERROR(SEARCH(("PENDENTE"),(N95))))</formula>
    </cfRule>
    <cfRule type="containsText" dxfId="6387" priority="30308" operator="containsText" text="CANCELADO">
      <formula>NOT(ISERROR(SEARCH(("CANCELADO"),(N95))))</formula>
    </cfRule>
    <cfRule type="containsText" dxfId="6386" priority="30309" operator="containsText" text="PENDENTE">
      <formula>NOT(ISERROR(SEARCH(("PENDENTE"),(N95))))</formula>
    </cfRule>
    <cfRule type="containsText" dxfId="6385" priority="30310" operator="containsText" text="CANCELADO">
      <formula>NOT(ISERROR(SEARCH(("CANCELADO"),(N198))))</formula>
    </cfRule>
    <cfRule type="containsText" dxfId="6384" priority="30311" operator="containsText" text="PENDENTE">
      <formula>NOT(ISERROR(SEARCH(("PENDENTE"),(N198))))</formula>
    </cfRule>
    <cfRule type="containsText" dxfId="6383" priority="30312" operator="containsText" text="CUMPRIDO">
      <formula>NOT(ISERROR(SEARCH(("CUMPRIDO"),(N198))))</formula>
    </cfRule>
    <cfRule type="containsText" dxfId="6382" priority="30313" operator="containsText" text="CUMPRIDO">
      <formula>NOT(ISERROR(SEARCH(("CUMPRIDO"),(N95))))</formula>
    </cfRule>
    <cfRule type="containsText" dxfId="6381" priority="30314" operator="containsText" text="CUMPRIDO">
      <formula>NOT(ISERROR(SEARCH(("CUMPRIDO"),(N152))))</formula>
    </cfRule>
    <cfRule type="containsText" dxfId="6380" priority="30315" operator="containsText" text="PENDENTE">
      <formula>NOT(ISERROR(SEARCH(("PENDENTE"),(N95))))</formula>
    </cfRule>
    <cfRule type="containsText" dxfId="6379" priority="30316" operator="containsText" text="CANCELADO">
      <formula>NOT(ISERROR(SEARCH(("CANCELADO"),(N95))))</formula>
    </cfRule>
    <cfRule type="containsText" dxfId="6378" priority="30317" operator="containsText" text="PENDENTE">
      <formula>NOT(ISERROR(SEARCH(("PENDENTE"),(N95))))</formula>
    </cfRule>
    <cfRule type="containsText" dxfId="6377" priority="30318" operator="containsText" text="CANCELADO">
      <formula>NOT(ISERROR(SEARCH(("CANCELADO"),(N226))))</formula>
    </cfRule>
    <cfRule type="containsText" dxfId="6376" priority="30319" operator="containsText" text="PENDENTE">
      <formula>NOT(ISERROR(SEARCH(("PENDENTE"),(N226))))</formula>
    </cfRule>
    <cfRule type="containsText" dxfId="6375" priority="30320" operator="containsText" text="CUMPRIDO">
      <formula>NOT(ISERROR(SEARCH(("CUMPRIDO"),(N226))))</formula>
    </cfRule>
    <cfRule type="containsText" dxfId="6374" priority="30321" operator="containsText" text="CUMPRIDO">
      <formula>NOT(ISERROR(SEARCH(("CUMPRIDO"),(N151))))</formula>
    </cfRule>
    <cfRule type="containsText" dxfId="6373" priority="30322" operator="containsText" text="PENDENTE">
      <formula>NOT(ISERROR(SEARCH(("PENDENTE"),(N95))))</formula>
    </cfRule>
    <cfRule type="containsText" dxfId="6372" priority="30323" operator="containsText" text="CANCELADO">
      <formula>NOT(ISERROR(SEARCH(("CANCELADO"),(N95))))</formula>
    </cfRule>
    <cfRule type="containsText" dxfId="6371" priority="30324" operator="containsText" text="PENDENTE">
      <formula>NOT(ISERROR(SEARCH(("PENDENTE"),(N95))))</formula>
    </cfRule>
    <cfRule type="containsText" dxfId="6370" priority="30325" operator="containsText" text="CANCELADO">
      <formula>NOT(ISERROR(SEARCH(("CANCELADO"),(N225))))</formula>
    </cfRule>
    <cfRule type="containsText" dxfId="6369" priority="30326" operator="containsText" text="PENDENTE">
      <formula>NOT(ISERROR(SEARCH(("PENDENTE"),(N225))))</formula>
    </cfRule>
    <cfRule type="containsText" dxfId="6368" priority="30327" operator="containsText" text="CUMPRIDO">
      <formula>NOT(ISERROR(SEARCH(("CUMPRIDO"),(N225))))</formula>
    </cfRule>
    <cfRule type="containsText" dxfId="6367" priority="30328" operator="containsText" text="CUMPRIDO">
      <formula>NOT(ISERROR(SEARCH(("CUMPRIDO"),(N133))))</formula>
    </cfRule>
    <cfRule type="containsText" dxfId="6366" priority="30329" operator="containsText" text="PENDENTE">
      <formula>NOT(ISERROR(SEARCH(("PENDENTE"),(N95))))</formula>
    </cfRule>
    <cfRule type="containsText" dxfId="6365" priority="30330" operator="containsText" text="CANCELADO">
      <formula>NOT(ISERROR(SEARCH(("CANCELADO"),(N95))))</formula>
    </cfRule>
    <cfRule type="containsText" dxfId="6364" priority="30331" operator="containsText" text="PENDENTE">
      <formula>NOT(ISERROR(SEARCH(("PENDENTE"),(N95))))</formula>
    </cfRule>
    <cfRule type="containsText" dxfId="6363" priority="30332" operator="containsText" text="CANCELADO">
      <formula>NOT(ISERROR(SEARCH(("CANCELADO"),(N207))))</formula>
    </cfRule>
    <cfRule type="containsText" dxfId="6362" priority="30333" operator="containsText" text="PENDENTE">
      <formula>NOT(ISERROR(SEARCH(("PENDENTE"),(N207))))</formula>
    </cfRule>
    <cfRule type="containsText" dxfId="6361" priority="30334" operator="containsText" text="CUMPRIDO">
      <formula>NOT(ISERROR(SEARCH(("CUMPRIDO"),(N207))))</formula>
    </cfRule>
    <cfRule type="containsText" dxfId="6360" priority="30335" operator="containsText" text="CUMPRIDO">
      <formula>NOT(ISERROR(SEARCH(("CUMPRIDO"),(N130))))</formula>
    </cfRule>
    <cfRule type="containsText" dxfId="6359" priority="30336" operator="containsText" text="PENDENTE">
      <formula>NOT(ISERROR(SEARCH(("PENDENTE"),(N95))))</formula>
    </cfRule>
    <cfRule type="containsText" dxfId="6358" priority="30337" operator="containsText" text="CANCELADO">
      <formula>NOT(ISERROR(SEARCH(("CANCELADO"),(N95))))</formula>
    </cfRule>
    <cfRule type="containsText" dxfId="6357" priority="30338" operator="containsText" text="PENDENTE">
      <formula>NOT(ISERROR(SEARCH(("PENDENTE"),(N95))))</formula>
    </cfRule>
    <cfRule type="containsText" dxfId="6356" priority="30339" operator="containsText" text="CANCELADO">
      <formula>NOT(ISERROR(SEARCH(("CANCELADO"),(N204))))</formula>
    </cfRule>
    <cfRule type="containsText" dxfId="6355" priority="30340" operator="containsText" text="PENDENTE">
      <formula>NOT(ISERROR(SEARCH(("PENDENTE"),(N204))))</formula>
    </cfRule>
    <cfRule type="containsText" dxfId="6354" priority="30341" operator="containsText" text="CUMPRIDO">
      <formula>NOT(ISERROR(SEARCH(("CUMPRIDO"),(N204))))</formula>
    </cfRule>
    <cfRule type="containsText" dxfId="6353" priority="30701" operator="containsText" text="CUMPRIDO">
      <formula>NOT(ISERROR(SEARCH(("CUMPRIDO"),(N95))))</formula>
    </cfRule>
    <cfRule type="containsText" dxfId="6352" priority="30702" operator="containsText" text="CUMPRIDO">
      <formula>NOT(ISERROR(SEARCH(("CUMPRIDO"),(N156))))</formula>
    </cfRule>
    <cfRule type="containsText" dxfId="6351" priority="30703" operator="containsText" text="PENDENTE">
      <formula>NOT(ISERROR(SEARCH(("PENDENTE"),(N95))))</formula>
    </cfRule>
    <cfRule type="containsText" dxfId="6350" priority="30707" operator="containsText" text="CUMPRIDO">
      <formula>NOT(ISERROR(SEARCH(("CUMPRIDO"),(N130))))</formula>
    </cfRule>
    <cfRule type="containsText" dxfId="6349" priority="30708" operator="containsText" text="PENDENTE">
      <formula>NOT(ISERROR(SEARCH(("PENDENTE"),(N95))))</formula>
    </cfRule>
    <cfRule type="containsText" dxfId="6348" priority="30709" operator="containsText" text="CANCELADO">
      <formula>NOT(ISERROR(SEARCH(("CANCELADO"),(N95))))</formula>
    </cfRule>
    <cfRule type="containsText" dxfId="6347" priority="30710" operator="containsText" text="PENDENTE">
      <formula>NOT(ISERROR(SEARCH(("PENDENTE"),(N95))))</formula>
    </cfRule>
    <cfRule type="containsText" dxfId="6346" priority="30711" operator="containsText" text="CANCELADO">
      <formula>NOT(ISERROR(SEARCH(("CANCELADO"),(N204))))</formula>
    </cfRule>
    <cfRule type="containsText" dxfId="6345" priority="30712" operator="containsText" text="PENDENTE">
      <formula>NOT(ISERROR(SEARCH(("PENDENTE"),(N204))))</formula>
    </cfRule>
    <cfRule type="containsText" dxfId="6344" priority="30713" operator="containsText" text="CUMPRIDO">
      <formula>NOT(ISERROR(SEARCH(("CUMPRIDO"),(N204))))</formula>
    </cfRule>
    <cfRule type="containsText" dxfId="6343" priority="30735" operator="containsText" text="CUMPRIDO">
      <formula>NOT(ISERROR(SEARCH(("CUMPRIDO"),(N131))))</formula>
    </cfRule>
    <cfRule type="containsText" dxfId="6342" priority="30736" operator="containsText" text="PENDENTE">
      <formula>NOT(ISERROR(SEARCH(("PENDENTE"),(N95))))</formula>
    </cfRule>
    <cfRule type="containsText" dxfId="6341" priority="30737" operator="containsText" text="CANCELADO">
      <formula>NOT(ISERROR(SEARCH(("CANCELADO"),(N95))))</formula>
    </cfRule>
    <cfRule type="containsText" dxfId="6340" priority="30738" operator="containsText" text="PENDENTE">
      <formula>NOT(ISERROR(SEARCH(("PENDENTE"),(N95))))</formula>
    </cfRule>
    <cfRule type="containsText" dxfId="6339" priority="30739" operator="containsText" text="CANCELADO">
      <formula>NOT(ISERROR(SEARCH(("CANCELADO"),(N205))))</formula>
    </cfRule>
    <cfRule type="containsText" dxfId="6338" priority="30740" operator="containsText" text="PENDENTE">
      <formula>NOT(ISERROR(SEARCH(("PENDENTE"),(N205))))</formula>
    </cfRule>
    <cfRule type="containsText" dxfId="6337" priority="30741" operator="containsText" text="CUMPRIDO">
      <formula>NOT(ISERROR(SEARCH(("CUMPRIDO"),(N205))))</formula>
    </cfRule>
    <cfRule type="containsText" dxfId="6336" priority="30742" operator="containsText" text="CUMPRIDO">
      <formula>NOT(ISERROR(SEARCH(("CUMPRIDO"),(N157))))</formula>
    </cfRule>
    <cfRule type="containsText" dxfId="6335" priority="30743" operator="containsText" text="PENDENTE">
      <formula>NOT(ISERROR(SEARCH(("PENDENTE"),(N95))))</formula>
    </cfRule>
    <cfRule type="containsText" dxfId="6334" priority="30744" operator="containsText" text="CANCELADO">
      <formula>NOT(ISERROR(SEARCH(("CANCELADO"),(N95))))</formula>
    </cfRule>
    <cfRule type="containsText" dxfId="6333" priority="30745" operator="containsText" text="PENDENTE">
      <formula>NOT(ISERROR(SEARCH(("PENDENTE"),(N95))))</formula>
    </cfRule>
    <cfRule type="containsText" dxfId="6332" priority="30746" operator="containsText" text="CANCELADO">
      <formula>NOT(ISERROR(SEARCH(("CANCELADO"),(N231))))</formula>
    </cfRule>
    <cfRule type="containsText" dxfId="6331" priority="30747" operator="containsText" text="PENDENTE">
      <formula>NOT(ISERROR(SEARCH(("PENDENTE"),(N231))))</formula>
    </cfRule>
  </conditionalFormatting>
  <conditionalFormatting sqref="N95:N97">
    <cfRule type="containsText" dxfId="6330" priority="31426" operator="containsText" text="PENDENTE">
      <formula>NOT(ISERROR(SEARCH(("PENDENTE"),(N95))))</formula>
    </cfRule>
    <cfRule type="containsText" dxfId="6329" priority="31365" operator="containsText" text="CUMPRIDO">
      <formula>NOT(ISERROR(SEARCH(("CUMPRIDO"),(N95))))</formula>
    </cfRule>
  </conditionalFormatting>
  <conditionalFormatting sqref="N95:N100">
    <cfRule type="containsText" dxfId="6328" priority="34272" operator="containsText" text="PENDENTE">
      <formula>NOT(ISERROR(SEARCH(("PENDENTE"),(N193))))</formula>
    </cfRule>
    <cfRule type="containsText" dxfId="6327" priority="34273" operator="containsText" text="CUMPRIDO">
      <formula>NOT(ISERROR(SEARCH(("CUMPRIDO"),(N193))))</formula>
    </cfRule>
    <cfRule type="containsText" dxfId="6326" priority="34274" operator="containsText" text="CUMPRIDO">
      <formula>NOT(ISERROR(SEARCH(("CUMPRIDO"),(N95))))</formula>
    </cfRule>
    <cfRule type="containsText" dxfId="6325" priority="34275" operator="containsText" text="CUMPRIDO">
      <formula>NOT(ISERROR(SEARCH(("CUMPRIDO"),(N147))))</formula>
    </cfRule>
    <cfRule type="containsText" dxfId="6324" priority="34276" operator="containsText" text="PENDENTE">
      <formula>NOT(ISERROR(SEARCH(("PENDENTE"),(N95))))</formula>
    </cfRule>
    <cfRule type="containsText" dxfId="6323" priority="34277" operator="containsText" text="CANCELADO">
      <formula>NOT(ISERROR(SEARCH(("CANCELADO"),(N95))))</formula>
    </cfRule>
    <cfRule type="containsText" dxfId="6322" priority="34279" operator="containsText" text="CANCELADO">
      <formula>NOT(ISERROR(SEARCH(("CANCELADO"),(N221))))</formula>
    </cfRule>
    <cfRule type="containsText" dxfId="6321" priority="34280" operator="containsText" text="PENDENTE">
      <formula>NOT(ISERROR(SEARCH(("PENDENTE"),(N221))))</formula>
    </cfRule>
    <cfRule type="containsText" dxfId="6320" priority="34281" operator="containsText" text="CUMPRIDO">
      <formula>NOT(ISERROR(SEARCH(("CUMPRIDO"),(N221))))</formula>
    </cfRule>
    <cfRule type="containsText" dxfId="6319" priority="34282" operator="containsText" text="CUMPRIDO">
      <formula>NOT(ISERROR(SEARCH(("CUMPRIDO"),(N146))))</formula>
    </cfRule>
    <cfRule type="containsText" dxfId="6318" priority="34278" operator="containsText" text="PENDENTE">
      <formula>NOT(ISERROR(SEARCH(("PENDENTE"),(N95))))</formula>
    </cfRule>
    <cfRule type="containsText" dxfId="6317" priority="34283" operator="containsText" text="PENDENTE">
      <formula>NOT(ISERROR(SEARCH(("PENDENTE"),(N95))))</formula>
    </cfRule>
    <cfRule type="containsText" dxfId="6316" priority="34285" operator="containsText" text="PENDENTE">
      <formula>NOT(ISERROR(SEARCH(("PENDENTE"),(N95))))</formula>
    </cfRule>
    <cfRule type="containsText" dxfId="6315" priority="34286" operator="containsText" text="CANCELADO">
      <formula>NOT(ISERROR(SEARCH(("CANCELADO"),(N220))))</formula>
    </cfRule>
    <cfRule type="containsText" dxfId="6314" priority="34287" operator="containsText" text="PENDENTE">
      <formula>NOT(ISERROR(SEARCH(("PENDENTE"),(N220))))</formula>
    </cfRule>
    <cfRule type="containsText" dxfId="6313" priority="34288" operator="containsText" text="CUMPRIDO">
      <formula>NOT(ISERROR(SEARCH(("CUMPRIDO"),(N220))))</formula>
    </cfRule>
    <cfRule type="containsText" dxfId="6312" priority="34289" operator="containsText" text="CUMPRIDO">
      <formula>NOT(ISERROR(SEARCH(("CUMPRIDO"),(N128))))</formula>
    </cfRule>
    <cfRule type="containsText" dxfId="6311" priority="34290" operator="containsText" text="PENDENTE">
      <formula>NOT(ISERROR(SEARCH(("PENDENTE"),(N95))))</formula>
    </cfRule>
    <cfRule type="containsText" dxfId="6310" priority="34291" operator="containsText" text="CANCELADO">
      <formula>NOT(ISERROR(SEARCH(("CANCELADO"),(N95))))</formula>
    </cfRule>
    <cfRule type="containsText" dxfId="6309" priority="34292" operator="containsText" text="PENDENTE">
      <formula>NOT(ISERROR(SEARCH(("PENDENTE"),(N95))))</formula>
    </cfRule>
    <cfRule type="containsText" dxfId="6308" priority="34293" operator="containsText" text="CANCELADO">
      <formula>NOT(ISERROR(SEARCH(("CANCELADO"),(N202))))</formula>
    </cfRule>
    <cfRule type="containsText" dxfId="6307" priority="34294" operator="containsText" text="PENDENTE">
      <formula>NOT(ISERROR(SEARCH(("PENDENTE"),(N202))))</formula>
    </cfRule>
    <cfRule type="containsText" dxfId="6306" priority="34295" operator="containsText" text="CUMPRIDO">
      <formula>NOT(ISERROR(SEARCH(("CUMPRIDO"),(N202))))</formula>
    </cfRule>
    <cfRule type="containsText" dxfId="6305" priority="34296" operator="containsText" text="CUMPRIDO">
      <formula>NOT(ISERROR(SEARCH(("CUMPRIDO"),(N125))))</formula>
    </cfRule>
    <cfRule type="containsText" dxfId="6304" priority="34297" operator="containsText" text="PENDENTE">
      <formula>NOT(ISERROR(SEARCH(("PENDENTE"),(N95))))</formula>
    </cfRule>
    <cfRule type="containsText" dxfId="6303" priority="34299" operator="containsText" text="PENDENTE">
      <formula>NOT(ISERROR(SEARCH(("PENDENTE"),(N95))))</formula>
    </cfRule>
    <cfRule type="containsText" dxfId="6302" priority="34300" operator="containsText" text="CANCELADO">
      <formula>NOT(ISERROR(SEARCH(("CANCELADO"),(N199))))</formula>
    </cfRule>
    <cfRule type="containsText" dxfId="6301" priority="34301" operator="containsText" text="PENDENTE">
      <formula>NOT(ISERROR(SEARCH(("PENDENTE"),(N199))))</formula>
    </cfRule>
    <cfRule type="containsText" dxfId="6300" priority="34268" operator="containsText" text="PENDENTE">
      <formula>NOT(ISERROR(SEARCH(("PENDENTE"),(N95))))</formula>
    </cfRule>
    <cfRule type="containsText" dxfId="6299" priority="34302" operator="containsText" text="CUMPRIDO">
      <formula>NOT(ISERROR(SEARCH(("CUMPRIDO"),(N199))))</formula>
    </cfRule>
    <cfRule type="containsText" dxfId="6298" priority="34303" operator="containsText" text="CUMPRIDO">
      <formula>NOT(ISERROR(SEARCH(("CUMPRIDO"),(N129))))</formula>
    </cfRule>
    <cfRule type="containsText" dxfId="6297" priority="34306" operator="containsText" text="PENDENTE">
      <formula>NOT(ISERROR(SEARCH(("PENDENTE"),(N95))))</formula>
    </cfRule>
    <cfRule type="containsText" dxfId="6296" priority="34304" operator="containsText" text="PENDENTE">
      <formula>NOT(ISERROR(SEARCH(("PENDENTE"),(N95))))</formula>
    </cfRule>
    <cfRule type="containsText" dxfId="6295" priority="34305" operator="containsText" text="CANCELADO">
      <formula>NOT(ISERROR(SEARCH(("CANCELADO"),(N95))))</formula>
    </cfRule>
    <cfRule type="containsText" dxfId="6294" priority="34307" operator="containsText" text="CANCELADO">
      <formula>NOT(ISERROR(SEARCH(("CANCELADO"),(N203))))</formula>
    </cfRule>
    <cfRule type="containsText" dxfId="6293" priority="34308" operator="containsText" text="PENDENTE">
      <formula>NOT(ISERROR(SEARCH(("PENDENTE"),(N203))))</formula>
    </cfRule>
    <cfRule type="containsText" dxfId="6292" priority="34284" operator="containsText" text="CANCELADO">
      <formula>NOT(ISERROR(SEARCH(("CANCELADO"),(N95))))</formula>
    </cfRule>
    <cfRule type="containsText" dxfId="6291" priority="34267" operator="containsText" text="CUMPRIDO">
      <formula>NOT(ISERROR(SEARCH(("CUMPRIDO"),(N119))))</formula>
    </cfRule>
    <cfRule type="containsText" dxfId="6290" priority="34298" operator="containsText" text="CANCELADO">
      <formula>NOT(ISERROR(SEARCH(("CANCELADO"),(N95))))</formula>
    </cfRule>
    <cfRule type="containsText" dxfId="6289" priority="34269" operator="containsText" text="CANCELADO">
      <formula>NOT(ISERROR(SEARCH(("CANCELADO"),(N95))))</formula>
    </cfRule>
    <cfRule type="containsText" dxfId="6288" priority="34270" operator="containsText" text="PENDENTE">
      <formula>NOT(ISERROR(SEARCH(("PENDENTE"),(N95))))</formula>
    </cfRule>
    <cfRule type="containsText" dxfId="6287" priority="34271" operator="containsText" text="CANCELADO">
      <formula>NOT(ISERROR(SEARCH(("CANCELADO"),(N193))))</formula>
    </cfRule>
  </conditionalFormatting>
  <conditionalFormatting sqref="N95:N111">
    <cfRule type="containsText" dxfId="6286" priority="39559" operator="containsText" text="PENDENTE">
      <formula>NOT(ISERROR(SEARCH(("PENDENTE"),(N223))))</formula>
    </cfRule>
    <cfRule type="containsText" dxfId="6285" priority="39551" operator="containsText" text="CANCELADO">
      <formula>NOT(ISERROR(SEARCH(("CANCELADO"),(N224))))</formula>
    </cfRule>
    <cfRule type="containsText" dxfId="6284" priority="39550" operator="containsText" text="PENDENTE">
      <formula>NOT(ISERROR(SEARCH(("PENDENTE"),(N95))))</formula>
    </cfRule>
    <cfRule type="containsText" dxfId="6283" priority="39549" operator="containsText" text="CANCELADO">
      <formula>NOT(ISERROR(SEARCH(("CANCELADO"),(N95))))</formula>
    </cfRule>
    <cfRule type="containsText" dxfId="6282" priority="39548" operator="containsText" text="PENDENTE">
      <formula>NOT(ISERROR(SEARCH(("PENDENTE"),(N95))))</formula>
    </cfRule>
    <cfRule type="containsText" dxfId="6281" priority="39547" operator="containsText" text="CUMPRIDO">
      <formula>NOT(ISERROR(SEARCH(("CUMPRIDO"),(N150))))</formula>
    </cfRule>
    <cfRule type="containsText" dxfId="6280" priority="39546" operator="containsText" text="CUMPRIDO">
      <formula>NOT(ISERROR(SEARCH(("CUMPRIDO"),(N95))))</formula>
    </cfRule>
    <cfRule type="containsText" dxfId="6279" priority="39574" operator="containsText" text="CUMPRIDO">
      <formula>NOT(ISERROR(SEARCH(("CUMPRIDO"),(N202))))</formula>
    </cfRule>
    <cfRule type="containsText" dxfId="6278" priority="39573" operator="containsText" text="PENDENTE">
      <formula>NOT(ISERROR(SEARCH(("PENDENTE"),(N202))))</formula>
    </cfRule>
    <cfRule type="containsText" dxfId="6277" priority="39572" operator="containsText" text="CANCELADO">
      <formula>NOT(ISERROR(SEARCH(("CANCELADO"),(N202))))</formula>
    </cfRule>
    <cfRule type="containsText" dxfId="6276" priority="39570" operator="containsText" text="CANCELADO">
      <formula>NOT(ISERROR(SEARCH(("CANCELADO"),(N95))))</formula>
    </cfRule>
    <cfRule type="containsText" dxfId="6275" priority="39569" operator="containsText" text="PENDENTE">
      <formula>NOT(ISERROR(SEARCH(("PENDENTE"),(N95))))</formula>
    </cfRule>
    <cfRule type="containsText" dxfId="6274" priority="39568" operator="containsText" text="CUMPRIDO">
      <formula>NOT(ISERROR(SEARCH(("CUMPRIDO"),(N128))))</formula>
    </cfRule>
    <cfRule type="containsText" dxfId="6273" priority="39545" operator="containsText" text="CUMPRIDO">
      <formula>NOT(ISERROR(SEARCH(("CUMPRIDO"),(N196))))</formula>
    </cfRule>
    <cfRule type="containsText" dxfId="6272" priority="39544" operator="containsText" text="PENDENTE">
      <formula>NOT(ISERROR(SEARCH(("PENDENTE"),(N196))))</formula>
    </cfRule>
    <cfRule type="containsText" dxfId="6271" priority="39543" operator="containsText" text="CANCELADO">
      <formula>NOT(ISERROR(SEARCH(("CANCELADO"),(N196))))</formula>
    </cfRule>
    <cfRule type="containsText" dxfId="6270" priority="39542" operator="containsText" text="PENDENTE">
      <formula>NOT(ISERROR(SEARCH(("PENDENTE"),(N95))))</formula>
    </cfRule>
    <cfRule type="containsText" dxfId="6269" priority="39541" operator="containsText" text="CANCELADO">
      <formula>NOT(ISERROR(SEARCH(("CANCELADO"),(N95))))</formula>
    </cfRule>
    <cfRule type="containsText" dxfId="6268" priority="39540" operator="containsText" text="PENDENTE">
      <formula>NOT(ISERROR(SEARCH(("PENDENTE"),(N95))))</formula>
    </cfRule>
    <cfRule type="containsText" dxfId="6267" priority="39539" operator="containsText" text="CUMPRIDO">
      <formula>NOT(ISERROR(SEARCH(("CUMPRIDO"),(N122))))</formula>
    </cfRule>
    <cfRule type="containsText" dxfId="6266" priority="39566" operator="containsText" text="PENDENTE">
      <formula>NOT(ISERROR(SEARCH(("PENDENTE"),(N205))))</formula>
    </cfRule>
    <cfRule type="containsText" dxfId="6265" priority="39565" operator="containsText" text="CANCELADO">
      <formula>NOT(ISERROR(SEARCH(("CANCELADO"),(N205))))</formula>
    </cfRule>
    <cfRule type="containsText" dxfId="6264" priority="39564" operator="containsText" text="PENDENTE">
      <formula>NOT(ISERROR(SEARCH(("PENDENTE"),(N95))))</formula>
    </cfRule>
    <cfRule type="containsText" dxfId="6263" priority="39563" operator="containsText" text="CANCELADO">
      <formula>NOT(ISERROR(SEARCH(("CANCELADO"),(N95))))</formula>
    </cfRule>
    <cfRule type="containsText" dxfId="6262" priority="39562" operator="containsText" text="PENDENTE">
      <formula>NOT(ISERROR(SEARCH(("PENDENTE"),(N95))))</formula>
    </cfRule>
    <cfRule type="containsText" dxfId="6261" priority="39561" operator="containsText" text="CUMPRIDO">
      <formula>NOT(ISERROR(SEARCH(("CUMPRIDO"),(N131))))</formula>
    </cfRule>
    <cfRule type="containsText" dxfId="6260" priority="39560" operator="containsText" text="CUMPRIDO">
      <formula>NOT(ISERROR(SEARCH(("CUMPRIDO"),(N223))))</formula>
    </cfRule>
    <cfRule type="containsText" dxfId="6259" priority="39557" operator="containsText" text="PENDENTE">
      <formula>NOT(ISERROR(SEARCH(("PENDENTE"),(N95))))</formula>
    </cfRule>
    <cfRule type="containsText" dxfId="6258" priority="39556" operator="containsText" text="CANCELADO">
      <formula>NOT(ISERROR(SEARCH(("CANCELADO"),(N95))))</formula>
    </cfRule>
    <cfRule type="containsText" dxfId="6257" priority="39555" operator="containsText" text="PENDENTE">
      <formula>NOT(ISERROR(SEARCH(("PENDENTE"),(N95))))</formula>
    </cfRule>
    <cfRule type="containsText" dxfId="6256" priority="39554" operator="containsText" text="CUMPRIDO">
      <formula>NOT(ISERROR(SEARCH(("CUMPRIDO"),(N149))))</formula>
    </cfRule>
    <cfRule type="containsText" dxfId="6255" priority="39553" operator="containsText" text="CUMPRIDO">
      <formula>NOT(ISERROR(SEARCH(("CUMPRIDO"),(N224))))</formula>
    </cfRule>
    <cfRule type="containsText" dxfId="6254" priority="39552" operator="containsText" text="PENDENTE">
      <formula>NOT(ISERROR(SEARCH(("PENDENTE"),(N224))))</formula>
    </cfRule>
    <cfRule type="containsText" dxfId="6253" priority="39571" operator="containsText" text="PENDENTE">
      <formula>NOT(ISERROR(SEARCH(("PENDENTE"),(N95))))</formula>
    </cfRule>
    <cfRule type="containsText" dxfId="6252" priority="39558" operator="containsText" text="CANCELADO">
      <formula>NOT(ISERROR(SEARCH(("CANCELADO"),(N223))))</formula>
    </cfRule>
    <cfRule type="containsText" dxfId="6251" priority="39567" operator="containsText" text="CUMPRIDO">
      <formula>NOT(ISERROR(SEARCH(("CUMPRIDO"),(N205))))</formula>
    </cfRule>
  </conditionalFormatting>
  <conditionalFormatting sqref="N97">
    <cfRule type="containsText" dxfId="6250" priority="32222" operator="containsText" text="CANCELADO">
      <formula>NOT(ISERROR(SEARCH(("CANCELADO"),(N193))))</formula>
    </cfRule>
    <cfRule type="containsText" dxfId="6249" priority="31546" operator="containsText" text="PENDENTE">
      <formula>NOT(ISERROR(SEARCH(("PENDENTE"),(N97))))</formula>
    </cfRule>
    <cfRule type="containsText" dxfId="6248" priority="31545" operator="containsText" text="CANCELADO">
      <formula>NOT(ISERROR(SEARCH(("CANCELADO"),(N97))))</formula>
    </cfRule>
    <cfRule type="containsText" dxfId="6247" priority="31544" operator="containsText" text="PENDENTE">
      <formula>NOT(ISERROR(SEARCH(("PENDENTE"),(N97))))</formula>
    </cfRule>
    <cfRule type="containsText" dxfId="6246" priority="31543" operator="containsText" text="CUMPRIDO">
      <formula>NOT(ISERROR(SEARCH(("CUMPRIDO"),(N232))))</formula>
    </cfRule>
    <cfRule type="containsText" dxfId="6245" priority="31542" operator="containsText" text="PENDENTE">
      <formula>NOT(ISERROR(SEARCH(("PENDENTE"),(N232))))</formula>
    </cfRule>
    <cfRule type="containsText" dxfId="6244" priority="31541" operator="containsText" text="CANCELADO">
      <formula>NOT(ISERROR(SEARCH(("CANCELADO"),(N232))))</formula>
    </cfRule>
    <cfRule type="containsText" dxfId="6243" priority="31540" operator="containsText" text="PENDENTE">
      <formula>NOT(ISERROR(SEARCH(("PENDENTE"),(N97))))</formula>
    </cfRule>
    <cfRule type="containsText" dxfId="6242" priority="31557" operator="containsText" text="CUMPRIDO">
      <formula>NOT(ISERROR(SEARCH(("CUMPRIDO"),(N136))))</formula>
    </cfRule>
    <cfRule type="containsText" dxfId="6241" priority="31539" operator="containsText" text="CANCELADO">
      <formula>NOT(ISERROR(SEARCH(("CANCELADO"),(N97))))</formula>
    </cfRule>
    <cfRule type="containsText" dxfId="6240" priority="31538" operator="containsText" text="PENDENTE">
      <formula>NOT(ISERROR(SEARCH(("PENDENTE"),(N97))))</formula>
    </cfRule>
    <cfRule type="containsText" dxfId="6239" priority="31537" operator="containsText" text="CUMPRIDO">
      <formula>NOT(ISERROR(SEARCH(("CUMPRIDO"),(N158))))</formula>
    </cfRule>
    <cfRule type="containsText" dxfId="6238" priority="31536" operator="containsText" text="CUMPRIDO">
      <formula>NOT(ISERROR(SEARCH(("CUMPRIDO"),(N206))))</formula>
    </cfRule>
    <cfRule type="containsText" dxfId="6237" priority="31535" operator="containsText" text="PENDENTE">
      <formula>NOT(ISERROR(SEARCH(("PENDENTE"),(N206))))</formula>
    </cfRule>
    <cfRule type="containsText" dxfId="6236" priority="31534" operator="containsText" text="CANCELADO">
      <formula>NOT(ISERROR(SEARCH(("CANCELADO"),(N206))))</formula>
    </cfRule>
    <cfRule type="containsText" dxfId="6235" priority="31533" operator="containsText" text="PENDENTE">
      <formula>NOT(ISERROR(SEARCH(("PENDENTE"),(N97))))</formula>
    </cfRule>
    <cfRule type="containsText" dxfId="6234" priority="31532" operator="containsText" text="CANCELADO">
      <formula>NOT(ISERROR(SEARCH(("CANCELADO"),(N97))))</formula>
    </cfRule>
    <cfRule type="containsText" dxfId="6233" priority="31531" operator="containsText" text="PENDENTE">
      <formula>NOT(ISERROR(SEARCH(("PENDENTE"),(N97))))</formula>
    </cfRule>
    <cfRule type="containsText" dxfId="6232" priority="31530" operator="containsText" text="CUMPRIDO">
      <formula>NOT(ISERROR(SEARCH(("CUMPRIDO"),(N132))))</formula>
    </cfRule>
    <cfRule type="containsText" dxfId="6231" priority="31522" operator="containsText" text="CUMPRIDO">
      <formula>NOT(ISERROR(SEARCH(("CUMPRIDO"),(N204))))</formula>
    </cfRule>
    <cfRule type="containsText" dxfId="6230" priority="31521" operator="containsText" text="PENDENTE">
      <formula>NOT(ISERROR(SEARCH(("PENDENTE"),(N204))))</formula>
    </cfRule>
    <cfRule type="containsText" dxfId="6229" priority="31520" operator="containsText" text="CANCELADO">
      <formula>NOT(ISERROR(SEARCH(("CANCELADO"),(N204))))</formula>
    </cfRule>
    <cfRule type="containsText" dxfId="6228" priority="31519" operator="containsText" text="PENDENTE">
      <formula>NOT(ISERROR(SEARCH(("PENDENTE"),(N97))))</formula>
    </cfRule>
    <cfRule type="containsText" dxfId="6227" priority="31518" operator="containsText" text="CANCELADO">
      <formula>NOT(ISERROR(SEARCH(("CANCELADO"),(N97))))</formula>
    </cfRule>
    <cfRule type="containsText" dxfId="6226" priority="31517" operator="containsText" text="PENDENTE">
      <formula>NOT(ISERROR(SEARCH(("PENDENTE"),(N97))))</formula>
    </cfRule>
    <cfRule type="containsText" dxfId="6225" priority="31516" operator="containsText" text="CUMPRIDO">
      <formula>NOT(ISERROR(SEARCH(("CUMPRIDO"),(N130))))</formula>
    </cfRule>
    <cfRule type="containsText" dxfId="6224" priority="32221" operator="containsText" text="PENDENTE">
      <formula>NOT(ISERROR(SEARCH(("PENDENTE"),(N97))))</formula>
    </cfRule>
    <cfRule type="containsText" dxfId="6223" priority="32220" operator="containsText" text="CANCELADO">
      <formula>NOT(ISERROR(SEARCH(("CANCELADO"),(N97))))</formula>
    </cfRule>
    <cfRule type="containsText" dxfId="6222" priority="32219" operator="containsText" text="PENDENTE">
      <formula>NOT(ISERROR(SEARCH(("PENDENTE"),(N97))))</formula>
    </cfRule>
    <cfRule type="containsText" dxfId="6221" priority="32218" operator="containsText" text="CUMPRIDO">
      <formula>NOT(ISERROR(SEARCH(("CUMPRIDO"),(N119))))</formula>
    </cfRule>
    <cfRule type="containsText" dxfId="6220" priority="32123" operator="containsText" text="CUMPRIDO">
      <formula>NOT(ISERROR(SEARCH(("CUMPRIDO"),(N200))))</formula>
    </cfRule>
    <cfRule type="containsText" dxfId="6219" priority="32122" operator="containsText" text="PENDENTE">
      <formula>NOT(ISERROR(SEARCH(("PENDENTE"),(N200))))</formula>
    </cfRule>
    <cfRule type="containsText" dxfId="6218" priority="32121" operator="containsText" text="CANCELADO">
      <formula>NOT(ISERROR(SEARCH(("CANCELADO"),(N200))))</formula>
    </cfRule>
    <cfRule type="containsText" dxfId="6217" priority="32120" operator="containsText" text="PENDENTE">
      <formula>NOT(ISERROR(SEARCH(("PENDENTE"),(N97))))</formula>
    </cfRule>
    <cfRule type="containsText" dxfId="6216" priority="32119" operator="containsText" text="CANCELADO">
      <formula>NOT(ISERROR(SEARCH(("CANCELADO"),(N97))))</formula>
    </cfRule>
    <cfRule type="containsText" dxfId="6215" priority="32118" operator="containsText" text="PENDENTE">
      <formula>NOT(ISERROR(SEARCH(("PENDENTE"),(N97))))</formula>
    </cfRule>
    <cfRule type="containsText" dxfId="6214" priority="32117" operator="containsText" text="CUMPRIDO">
      <formula>NOT(ISERROR(SEARCH(("CUMPRIDO"),(N126))))</formula>
    </cfRule>
    <cfRule type="containsText" dxfId="6213" priority="32116" operator="containsText" text="CUMPRIDO">
      <formula>NOT(ISERROR(SEARCH(("CUMPRIDO"),(N203))))</formula>
    </cfRule>
    <cfRule type="containsText" dxfId="6212" priority="32115" operator="containsText" text="PENDENTE">
      <formula>NOT(ISERROR(SEARCH(("PENDENTE"),(N203))))</formula>
    </cfRule>
    <cfRule type="containsText" dxfId="6211" priority="32114" operator="containsText" text="CANCELADO">
      <formula>NOT(ISERROR(SEARCH(("CANCELADO"),(N203))))</formula>
    </cfRule>
    <cfRule type="containsText" dxfId="6210" priority="32113" operator="containsText" text="PENDENTE">
      <formula>NOT(ISERROR(SEARCH(("PENDENTE"),(N97))))</formula>
    </cfRule>
    <cfRule type="containsText" dxfId="6209" priority="32112" operator="containsText" text="CANCELADO">
      <formula>NOT(ISERROR(SEARCH(("CANCELADO"),(N97))))</formula>
    </cfRule>
    <cfRule type="containsText" dxfId="6208" priority="32111" operator="containsText" text="PENDENTE">
      <formula>NOT(ISERROR(SEARCH(("PENDENTE"),(N97))))</formula>
    </cfRule>
    <cfRule type="containsText" dxfId="6207" priority="32110" operator="containsText" text="CUMPRIDO">
      <formula>NOT(ISERROR(SEARCH(("CUMPRIDO"),(N129))))</formula>
    </cfRule>
    <cfRule type="containsText" dxfId="6206" priority="32109" operator="containsText" text="CUMPRIDO">
      <formula>NOT(ISERROR(SEARCH(("CUMPRIDO"),(N221))))</formula>
    </cfRule>
    <cfRule type="containsText" dxfId="6205" priority="32108" operator="containsText" text="PENDENTE">
      <formula>NOT(ISERROR(SEARCH(("PENDENTE"),(N221))))</formula>
    </cfRule>
    <cfRule type="containsText" dxfId="6204" priority="32107" operator="containsText" text="CANCELADO">
      <formula>NOT(ISERROR(SEARCH(("CANCELADO"),(N221))))</formula>
    </cfRule>
    <cfRule type="containsText" dxfId="6203" priority="32106" operator="containsText" text="PENDENTE">
      <formula>NOT(ISERROR(SEARCH(("PENDENTE"),(N97))))</formula>
    </cfRule>
    <cfRule type="containsText" dxfId="6202" priority="32105" operator="containsText" text="CANCELADO">
      <formula>NOT(ISERROR(SEARCH(("CANCELADO"),(N97))))</formula>
    </cfRule>
    <cfRule type="containsText" dxfId="6201" priority="32104" operator="containsText" text="PENDENTE">
      <formula>NOT(ISERROR(SEARCH(("PENDENTE"),(N97))))</formula>
    </cfRule>
    <cfRule type="containsText" dxfId="6200" priority="32103" operator="containsText" text="CUMPRIDO">
      <formula>NOT(ISERROR(SEARCH(("CUMPRIDO"),(N147))))</formula>
    </cfRule>
    <cfRule type="containsText" dxfId="6199" priority="32102" operator="containsText" text="CUMPRIDO">
      <formula>NOT(ISERROR(SEARCH(("CUMPRIDO"),(N222))))</formula>
    </cfRule>
    <cfRule type="containsText" dxfId="6198" priority="31623" operator="containsText" text="CUMPRIDO">
      <formula>NOT(ISERROR(SEARCH(("CUMPRIDO"),(N202))))</formula>
    </cfRule>
    <cfRule type="containsText" dxfId="6197" priority="32100" operator="containsText" text="CANCELADO">
      <formula>NOT(ISERROR(SEARCH(("CANCELADO"),(N222))))</formula>
    </cfRule>
    <cfRule type="containsText" dxfId="6196" priority="32099" operator="containsText" text="PENDENTE">
      <formula>NOT(ISERROR(SEARCH(("PENDENTE"),(N97))))</formula>
    </cfRule>
    <cfRule type="containsText" dxfId="6195" priority="32098" operator="containsText" text="CANCELADO">
      <formula>NOT(ISERROR(SEARCH(("CANCELADO"),(N97))))</formula>
    </cfRule>
    <cfRule type="containsText" dxfId="6194" priority="32097" operator="containsText" text="PENDENTE">
      <formula>NOT(ISERROR(SEARCH(("PENDENTE"),(N97))))</formula>
    </cfRule>
    <cfRule type="containsText" dxfId="6193" priority="32096" operator="containsText" text="CUMPRIDO">
      <formula>NOT(ISERROR(SEARCH(("CUMPRIDO"),(N148))))</formula>
    </cfRule>
    <cfRule type="containsText" dxfId="6192" priority="32095" operator="containsText" text="CUMPRIDO">
      <formula>NOT(ISERROR(SEARCH(("CUMPRIDO"),(N97))))</formula>
    </cfRule>
    <cfRule type="containsText" dxfId="6191" priority="32094" operator="containsText" text="CUMPRIDO">
      <formula>NOT(ISERROR(SEARCH(("CUMPRIDO"),(N194))))</formula>
    </cfRule>
    <cfRule type="containsText" dxfId="6190" priority="32093" operator="containsText" text="PENDENTE">
      <formula>NOT(ISERROR(SEARCH(("PENDENTE"),(N194))))</formula>
    </cfRule>
    <cfRule type="containsText" dxfId="6189" priority="32092" operator="containsText" text="CANCELADO">
      <formula>NOT(ISERROR(SEARCH(("CANCELADO"),(N194))))</formula>
    </cfRule>
    <cfRule type="containsText" dxfId="6188" priority="32091" operator="containsText" text="PENDENTE">
      <formula>NOT(ISERROR(SEARCH(("PENDENTE"),(N97))))</formula>
    </cfRule>
    <cfRule type="containsText" dxfId="6187" priority="32090" operator="containsText" text="CANCELADO">
      <formula>NOT(ISERROR(SEARCH(("CANCELADO"),(N97))))</formula>
    </cfRule>
    <cfRule type="containsText" dxfId="6186" priority="32089" operator="containsText" text="PENDENTE">
      <formula>NOT(ISERROR(SEARCH(("PENDENTE"),(N97))))</formula>
    </cfRule>
    <cfRule type="containsText" dxfId="6185" priority="32088" operator="containsText" text="CUMPRIDO">
      <formula>NOT(ISERROR(SEARCH(("CUMPRIDO"),(N120))))</formula>
    </cfRule>
    <cfRule type="containsText" dxfId="6184" priority="31753" operator="containsText" text="CANCELADO">
      <formula>NOT(ISERROR(SEARCH(("CANCELADO"),(N205))))</formula>
    </cfRule>
    <cfRule type="containsText" dxfId="6183" priority="31752" operator="containsText" text="PENDENTE">
      <formula>NOT(ISERROR(SEARCH(("PENDENTE"),(N97))))</formula>
    </cfRule>
    <cfRule type="containsText" dxfId="6182" priority="31617" operator="containsText" text="CUMPRIDO">
      <formula>NOT(ISERROR(SEARCH(("CUMPRIDO"),(N128))))</formula>
    </cfRule>
    <cfRule type="containsText" dxfId="6181" priority="31751" operator="containsText" text="CANCELADO">
      <formula>NOT(ISERROR(SEARCH(("CANCELADO"),(N97))))</formula>
    </cfRule>
    <cfRule type="containsText" dxfId="6180" priority="31750" operator="containsText" text="PENDENTE">
      <formula>NOT(ISERROR(SEARCH(("PENDENTE"),(N97))))</formula>
    </cfRule>
    <cfRule type="containsText" dxfId="6179" priority="31749" operator="containsText" text="CUMPRIDO">
      <formula>NOT(ISERROR(SEARCH(("CUMPRIDO"),(N131))))</formula>
    </cfRule>
    <cfRule type="containsText" dxfId="6178" priority="31748" operator="containsText" text="CUMPRIDO">
      <formula>NOT(ISERROR(SEARCH(("CUMPRIDO"),(N208))))</formula>
    </cfRule>
    <cfRule type="containsText" dxfId="6177" priority="31747" operator="containsText" text="PENDENTE">
      <formula>NOT(ISERROR(SEARCH(("PENDENTE"),(N208))))</formula>
    </cfRule>
    <cfRule type="containsText" dxfId="6176" priority="31746" operator="containsText" text="CANCELADO">
      <formula>NOT(ISERROR(SEARCH(("CANCELADO"),(N208))))</formula>
    </cfRule>
    <cfRule type="containsText" dxfId="6175" priority="31745" operator="containsText" text="PENDENTE">
      <formula>NOT(ISERROR(SEARCH(("PENDENTE"),(N97))))</formula>
    </cfRule>
    <cfRule type="containsText" dxfId="6174" priority="31743" operator="containsText" text="PENDENTE">
      <formula>NOT(ISERROR(SEARCH(("PENDENTE"),(N97))))</formula>
    </cfRule>
    <cfRule type="containsText" dxfId="6173" priority="31622" operator="containsText" text="PENDENTE">
      <formula>NOT(ISERROR(SEARCH(("PENDENTE"),(N202))))</formula>
    </cfRule>
    <cfRule type="containsText" dxfId="6172" priority="31742" operator="containsText" text="CUMPRIDO">
      <formula>NOT(ISERROR(SEARCH(("CUMPRIDO"),(N134))))</formula>
    </cfRule>
    <cfRule type="containsText" dxfId="6171" priority="31741" operator="containsText" text="CUMPRIDO">
      <formula>NOT(ISERROR(SEARCH(("CUMPRIDO"),(N226))))</formula>
    </cfRule>
    <cfRule type="containsText" dxfId="6170" priority="31740" operator="containsText" text="PENDENTE">
      <formula>NOT(ISERROR(SEARCH(("PENDENTE"),(N226))))</formula>
    </cfRule>
    <cfRule type="containsText" dxfId="6169" priority="31739" operator="containsText" text="CANCELADO">
      <formula>NOT(ISERROR(SEARCH(("CANCELADO"),(N226))))</formula>
    </cfRule>
    <cfRule type="containsText" dxfId="6168" priority="31738" operator="containsText" text="PENDENTE">
      <formula>NOT(ISERROR(SEARCH(("PENDENTE"),(N97))))</formula>
    </cfRule>
    <cfRule type="containsText" dxfId="6167" priority="31737" operator="containsText" text="CANCELADO">
      <formula>NOT(ISERROR(SEARCH(("CANCELADO"),(N97))))</formula>
    </cfRule>
    <cfRule type="containsText" dxfId="6166" priority="31736" operator="containsText" text="PENDENTE">
      <formula>NOT(ISERROR(SEARCH(("PENDENTE"),(N97))))</formula>
    </cfRule>
    <cfRule type="containsText" dxfId="6165" priority="31735" operator="containsText" text="CUMPRIDO">
      <formula>NOT(ISERROR(SEARCH(("CUMPRIDO"),(N152))))</formula>
    </cfRule>
    <cfRule type="containsText" dxfId="6164" priority="31734" operator="containsText" text="CUMPRIDO">
      <formula>NOT(ISERROR(SEARCH(("CUMPRIDO"),(N97))))</formula>
    </cfRule>
    <cfRule type="containsText" dxfId="6163" priority="31733" operator="containsText" text="CUMPRIDO">
      <formula>NOT(ISERROR(SEARCH(("CUMPRIDO"),(N227))))</formula>
    </cfRule>
    <cfRule type="containsText" dxfId="6162" priority="31732" operator="containsText" text="PENDENTE">
      <formula>NOT(ISERROR(SEARCH(("PENDENTE"),(N227))))</formula>
    </cfRule>
    <cfRule type="containsText" dxfId="6161" priority="31731" operator="containsText" text="CANCELADO">
      <formula>NOT(ISERROR(SEARCH(("CANCELADO"),(N227))))</formula>
    </cfRule>
    <cfRule type="containsText" dxfId="6160" priority="31730" operator="containsText" text="PENDENTE">
      <formula>NOT(ISERROR(SEARCH(("PENDENTE"),(N97))))</formula>
    </cfRule>
    <cfRule type="containsText" dxfId="6159" priority="31729" operator="containsText" text="CANCELADO">
      <formula>NOT(ISERROR(SEARCH(("CANCELADO"),(N97))))</formula>
    </cfRule>
    <cfRule type="containsText" dxfId="6158" priority="31728" operator="containsText" text="PENDENTE">
      <formula>NOT(ISERROR(SEARCH(("PENDENTE"),(N97))))</formula>
    </cfRule>
    <cfRule type="containsText" dxfId="6157" priority="31727" operator="containsText" text="CUMPRIDO">
      <formula>NOT(ISERROR(SEARCH(("CUMPRIDO"),(N153))))</formula>
    </cfRule>
    <cfRule type="containsText" dxfId="6156" priority="31726" operator="containsText" text="CUMPRIDO">
      <formula>NOT(ISERROR(SEARCH(("CUMPRIDO"),(N97))))</formula>
    </cfRule>
    <cfRule type="containsText" dxfId="6155" priority="31725" operator="containsText" text="CUMPRIDO">
      <formula>NOT(ISERROR(SEARCH(("CUMPRIDO"),(N200))))</formula>
    </cfRule>
    <cfRule type="containsText" dxfId="6154" priority="31724" operator="containsText" text="PENDENTE">
      <formula>NOT(ISERROR(SEARCH(("PENDENTE"),(N200))))</formula>
    </cfRule>
    <cfRule type="containsText" dxfId="6153" priority="31723" operator="containsText" text="CANCELADO">
      <formula>NOT(ISERROR(SEARCH(("CANCELADO"),(N200))))</formula>
    </cfRule>
    <cfRule type="containsText" dxfId="6152" priority="31722" operator="containsText" text="PENDENTE">
      <formula>NOT(ISERROR(SEARCH(("PENDENTE"),(N97))))</formula>
    </cfRule>
    <cfRule type="containsText" dxfId="6151" priority="31721" operator="containsText" text="CANCELADO">
      <formula>NOT(ISERROR(SEARCH(("CANCELADO"),(N97))))</formula>
    </cfRule>
    <cfRule type="containsText" dxfId="6150" priority="31720" operator="containsText" text="PENDENTE">
      <formula>NOT(ISERROR(SEARCH(("PENDENTE"),(N97))))</formula>
    </cfRule>
    <cfRule type="containsText" dxfId="6149" priority="31719" operator="containsText" text="CUMPRIDO">
      <formula>NOT(ISERROR(SEARCH(("CUMPRIDO"),(N126))))</formula>
    </cfRule>
    <cfRule type="containsText" dxfId="6148" priority="31718" operator="containsText" text="CUMPRIDO">
      <formula>NOT(ISERROR(SEARCH(("CUMPRIDO"),(N199))))</formula>
    </cfRule>
    <cfRule type="containsText" dxfId="6147" priority="31717" operator="containsText" text="PENDENTE">
      <formula>NOT(ISERROR(SEARCH(("PENDENTE"),(N199))))</formula>
    </cfRule>
    <cfRule type="containsText" dxfId="6146" priority="31716" operator="containsText" text="CANCELADO">
      <formula>NOT(ISERROR(SEARCH(("CANCELADO"),(N199))))</formula>
    </cfRule>
    <cfRule type="containsText" dxfId="6145" priority="31715" operator="containsText" text="PENDENTE">
      <formula>NOT(ISERROR(SEARCH(("PENDENTE"),(N97))))</formula>
    </cfRule>
    <cfRule type="containsText" dxfId="6144" priority="31714" operator="containsText" text="CANCELADO">
      <formula>NOT(ISERROR(SEARCH(("CANCELADO"),(N97))))</formula>
    </cfRule>
    <cfRule type="containsText" dxfId="6143" priority="31713" operator="containsText" text="PENDENTE">
      <formula>NOT(ISERROR(SEARCH(("PENDENTE"),(N97))))</formula>
    </cfRule>
    <cfRule type="containsText" dxfId="6142" priority="31712" operator="containsText" text="CUMPRIDO">
      <formula>NOT(ISERROR(SEARCH(("CUMPRIDO"),(N125))))</formula>
    </cfRule>
    <cfRule type="containsText" dxfId="6141" priority="31652" operator="containsText" text="PENDENTE">
      <formula>NOT(ISERROR(SEARCH(("PENDENTE"),(N206))))</formula>
    </cfRule>
    <cfRule type="containsText" dxfId="6140" priority="31621" operator="containsText" text="CANCELADO">
      <formula>NOT(ISERROR(SEARCH(("CANCELADO"),(N202))))</formula>
    </cfRule>
    <cfRule type="containsText" dxfId="6139" priority="31620" operator="containsText" text="PENDENTE">
      <formula>NOT(ISERROR(SEARCH(("PENDENTE"),(N97))))</formula>
    </cfRule>
    <cfRule type="containsText" dxfId="6138" priority="31619" operator="containsText" text="CANCELADO">
      <formula>NOT(ISERROR(SEARCH(("CANCELADO"),(N97))))</formula>
    </cfRule>
    <cfRule type="containsText" dxfId="6137" priority="31618" operator="containsText" text="PENDENTE">
      <formula>NOT(ISERROR(SEARCH(("PENDENTE"),(N97))))</formula>
    </cfRule>
    <cfRule type="containsText" dxfId="6136" priority="31616" operator="containsText" text="CUMPRIDO">
      <formula>NOT(ISERROR(SEARCH(("CUMPRIDO"),(N201))))</formula>
    </cfRule>
    <cfRule type="containsText" dxfId="6135" priority="31615" operator="containsText" text="PENDENTE">
      <formula>NOT(ISERROR(SEARCH(("PENDENTE"),(N201))))</formula>
    </cfRule>
    <cfRule type="containsText" dxfId="6134" priority="31614" operator="containsText" text="CANCELADO">
      <formula>NOT(ISERROR(SEARCH(("CANCELADO"),(N201))))</formula>
    </cfRule>
    <cfRule type="containsText" dxfId="6133" priority="31613" operator="containsText" text="PENDENTE">
      <formula>NOT(ISERROR(SEARCH(("PENDENTE"),(N97))))</formula>
    </cfRule>
    <cfRule type="containsText" dxfId="6132" priority="31612" operator="containsText" text="CANCELADO">
      <formula>NOT(ISERROR(SEARCH(("CANCELADO"),(N97))))</formula>
    </cfRule>
    <cfRule type="containsText" dxfId="6131" priority="31611" operator="containsText" text="PENDENTE">
      <formula>NOT(ISERROR(SEARCH(("PENDENTE"),(N97))))</formula>
    </cfRule>
    <cfRule type="containsText" dxfId="6130" priority="31610" operator="containsText" text="CUMPRIDO">
      <formula>NOT(ISERROR(SEARCH(("CUMPRIDO"),(N127))))</formula>
    </cfRule>
    <cfRule type="containsText" dxfId="6129" priority="31570" operator="containsText" text="CANCELADO">
      <formula>NOT(ISERROR(SEARCH(("CANCELADO"),(N208))))</formula>
    </cfRule>
    <cfRule type="containsText" dxfId="6128" priority="31652" operator="containsText" text="CUMPRIDO">
      <formula>NOT(ISERROR(SEARCH(("CUMPRIDO"),(N206))))</formula>
    </cfRule>
    <cfRule type="containsText" dxfId="6127" priority="31570" operator="containsText" text="CUMPRIDO">
      <formula>NOT(ISERROR(SEARCH(("CUMPRIDO"),(N134))))</formula>
    </cfRule>
    <cfRule type="containsText" dxfId="6126" priority="31570" operator="containsText" text="CUMPRIDO">
      <formula>NOT(ISERROR(SEARCH(("CUMPRIDO"),(N211))))</formula>
    </cfRule>
    <cfRule type="containsText" dxfId="6125" priority="31570" operator="containsText" text="CANCELADO">
      <formula>NOT(ISERROR(SEARCH(("CANCELADO"),(N97))))</formula>
    </cfRule>
    <cfRule type="containsText" dxfId="6124" priority="31570" operator="containsText" text="PENDENTE">
      <formula>NOT(ISERROR(SEARCH(("PENDENTE"),(N208))))</formula>
    </cfRule>
    <cfRule type="containsText" dxfId="6123" priority="31570" operator="containsText" text="PENDENTE">
      <formula>NOT(ISERROR(SEARCH(("PENDENTE"),(N97))))</formula>
    </cfRule>
    <cfRule type="containsText" dxfId="6122" priority="31744" operator="containsText" text="CANCELADO">
      <formula>NOT(ISERROR(SEARCH(("CANCELADO"),(N97))))</formula>
    </cfRule>
    <cfRule type="containsText" dxfId="6121" priority="31570" operator="containsText" text="CUMPRIDO">
      <formula>NOT(ISERROR(SEARCH(("CUMPRIDO"),(N208))))</formula>
    </cfRule>
    <cfRule type="containsText" dxfId="6120" priority="31570" operator="containsText" text="PENDENTE">
      <formula>NOT(ISERROR(SEARCH(("PENDENTE"),(N211))))</formula>
    </cfRule>
    <cfRule type="containsText" dxfId="6119" priority="31569" operator="containsText" text="CUMPRIDO">
      <formula>NOT(ISERROR(SEARCH(("CUMPRIDO"),(N209))))</formula>
    </cfRule>
    <cfRule type="containsText" dxfId="6118" priority="31568" operator="containsText" text="PENDENTE">
      <formula>NOT(ISERROR(SEARCH(("PENDENTE"),(N209))))</formula>
    </cfRule>
    <cfRule type="containsText" dxfId="6117" priority="31567" operator="containsText" text="CANCELADO">
      <formula>NOT(ISERROR(SEARCH(("CANCELADO"),(N209))))</formula>
    </cfRule>
    <cfRule type="containsText" dxfId="6116" priority="31566" operator="containsText" text="CANCELADO">
      <formula>NOT(ISERROR(SEARCH(("CANCELADO"),(N97))))</formula>
    </cfRule>
    <cfRule type="containsText" dxfId="6115" priority="31565" operator="containsText" text="PENDENTE">
      <formula>NOT(ISERROR(SEARCH(("PENDENTE"),(N97))))</formula>
    </cfRule>
    <cfRule type="containsText" dxfId="6114" priority="31564" operator="containsText" text="CUMPRIDO">
      <formula>NOT(ISERROR(SEARCH(("CUMPRIDO"),(N135))))</formula>
    </cfRule>
    <cfRule type="containsText" dxfId="6113" priority="31563" operator="containsText" text="CUMPRIDO">
      <formula>NOT(ISERROR(SEARCH(("CUMPRIDO"),(N210))))</formula>
    </cfRule>
    <cfRule type="containsText" dxfId="6112" priority="31562" operator="containsText" text="PENDENTE">
      <formula>NOT(ISERROR(SEARCH(("PENDENTE"),(N210))))</formula>
    </cfRule>
    <cfRule type="containsText" dxfId="6111" priority="31561" operator="containsText" text="CANCELADO">
      <formula>NOT(ISERROR(SEARCH(("CANCELADO"),(N210))))</formula>
    </cfRule>
    <cfRule type="containsText" dxfId="6110" priority="31560" operator="containsText" text="PENDENTE">
      <formula>NOT(ISERROR(SEARCH(("PENDENTE"),(N97))))</formula>
    </cfRule>
    <cfRule type="containsText" dxfId="6109" priority="31559" operator="containsText" text="CANCELADO">
      <formula>NOT(ISERROR(SEARCH(("CANCELADO"),(N97))))</formula>
    </cfRule>
    <cfRule type="containsText" dxfId="6108" priority="31558" operator="containsText" text="PENDENTE">
      <formula>NOT(ISERROR(SEARCH(("PENDENTE"),(N97))))</formula>
    </cfRule>
    <cfRule type="containsText" dxfId="6107" priority="31556" operator="containsText" text="CUMPRIDO">
      <formula>NOT(ISERROR(SEARCH(("CUMPRIDO"),(N213))))</formula>
    </cfRule>
    <cfRule type="containsText" dxfId="6106" priority="31555" operator="containsText" text="PENDENTE">
      <formula>NOT(ISERROR(SEARCH(("PENDENTE"),(N213))))</formula>
    </cfRule>
    <cfRule type="containsText" dxfId="6105" priority="31554" operator="containsText" text="CANCELADO">
      <formula>NOT(ISERROR(SEARCH(("CANCELADO"),(N213))))</formula>
    </cfRule>
    <cfRule type="containsText" dxfId="6104" priority="31553" operator="containsText" text="PENDENTE">
      <formula>NOT(ISERROR(SEARCH(("PENDENTE"),(N97))))</formula>
    </cfRule>
    <cfRule type="containsText" dxfId="6103" priority="31552" operator="containsText" text="CANCELADO">
      <formula>NOT(ISERROR(SEARCH(("CANCELADO"),(N97))))</formula>
    </cfRule>
    <cfRule type="containsText" dxfId="6102" priority="31551" operator="containsText" text="PENDENTE">
      <formula>NOT(ISERROR(SEARCH(("PENDENTE"),(N97))))</formula>
    </cfRule>
    <cfRule type="containsText" dxfId="6101" priority="31550" operator="containsText" text="CUMPRIDO">
      <formula>NOT(ISERROR(SEARCH(("CUMPRIDO"),(N139))))</formula>
    </cfRule>
    <cfRule type="containsText" dxfId="6100" priority="32101" operator="containsText" text="PENDENTE">
      <formula>NOT(ISERROR(SEARCH(("PENDENTE"),(N222))))</formula>
    </cfRule>
    <cfRule type="containsText" dxfId="6099" priority="31549" operator="containsText" text="CUMPRIDO">
      <formula>NOT(ISERROR(SEARCH(("CUMPRIDO"),(N231))))</formula>
    </cfRule>
    <cfRule type="containsText" dxfId="6098" priority="31548" operator="containsText" text="PENDENTE">
      <formula>NOT(ISERROR(SEARCH(("PENDENTE"),(N231))))</formula>
    </cfRule>
    <cfRule type="containsText" dxfId="6097" priority="32224" operator="containsText" text="CUMPRIDO">
      <formula>NOT(ISERROR(SEARCH(("CUMPRIDO"),(N193))))</formula>
    </cfRule>
    <cfRule type="containsText" dxfId="6096" priority="31651" operator="containsText" text="CANCELADO">
      <formula>NOT(ISERROR(SEARCH(("CANCELADO"),(N210))))</formula>
    </cfRule>
    <cfRule type="containsText" dxfId="6095" priority="32223" operator="containsText" text="PENDENTE">
      <formula>NOT(ISERROR(SEARCH(("PENDENTE"),(N193))))</formula>
    </cfRule>
    <cfRule type="containsText" dxfId="6094" priority="31650" operator="containsText" text="PENDENTE">
      <formula>NOT(ISERROR(SEARCH(("PENDENTE"),(N97))))</formula>
    </cfRule>
    <cfRule type="containsText" dxfId="6093" priority="31649" operator="containsText" text="CANCELADO">
      <formula>NOT(ISERROR(SEARCH(("CANCELADO"),(N97))))</formula>
    </cfRule>
    <cfRule type="containsText" dxfId="6092" priority="31648" operator="containsText" text="PENDENTE">
      <formula>NOT(ISERROR(SEARCH(("PENDENTE"),(N97))))</formula>
    </cfRule>
    <cfRule type="containsText" dxfId="6091" priority="31647" operator="containsText" text="CUMPRIDO">
      <formula>NOT(ISERROR(SEARCH(("CUMPRIDO"),(N136))))</formula>
    </cfRule>
    <cfRule type="containsText" dxfId="6090" priority="31646" operator="containsText" text="CUMPRIDO">
      <formula>NOT(ISERROR(SEARCH(("CUMPRIDO"),(N228))))</formula>
    </cfRule>
    <cfRule type="containsText" dxfId="6089" priority="31645" operator="containsText" text="PENDENTE">
      <formula>NOT(ISERROR(SEARCH(("PENDENTE"),(N228))))</formula>
    </cfRule>
    <cfRule type="containsText" dxfId="6088" priority="31644" operator="containsText" text="CANCELADO">
      <formula>NOT(ISERROR(SEARCH(("CANCELADO"),(N228))))</formula>
    </cfRule>
    <cfRule type="containsText" dxfId="6087" priority="31643" operator="containsText" text="PENDENTE">
      <formula>NOT(ISERROR(SEARCH(("PENDENTE"),(N97))))</formula>
    </cfRule>
    <cfRule type="containsText" dxfId="6086" priority="31642" operator="containsText" text="CANCELADO">
      <formula>NOT(ISERROR(SEARCH(("CANCELADO"),(N97))))</formula>
    </cfRule>
    <cfRule type="containsText" dxfId="6085" priority="31641" operator="containsText" text="PENDENTE">
      <formula>NOT(ISERROR(SEARCH(("PENDENTE"),(N97))))</formula>
    </cfRule>
    <cfRule type="containsText" dxfId="6084" priority="31640" operator="containsText" text="CUMPRIDO">
      <formula>NOT(ISERROR(SEARCH(("CUMPRIDO"),(N154))))</formula>
    </cfRule>
    <cfRule type="containsText" dxfId="6083" priority="31639" operator="containsText" text="CUMPRIDO">
      <formula>NOT(ISERROR(SEARCH(("CUMPRIDO"),(N97))))</formula>
    </cfRule>
    <cfRule type="containsText" dxfId="6082" priority="31638" operator="containsText" text="CUMPRIDO">
      <formula>NOT(ISERROR(SEARCH(("CUMPRIDO"),(N229))))</formula>
    </cfRule>
    <cfRule type="containsText" dxfId="6081" priority="31637" operator="containsText" text="PENDENTE">
      <formula>NOT(ISERROR(SEARCH(("PENDENTE"),(N229))))</formula>
    </cfRule>
    <cfRule type="containsText" dxfId="6080" priority="31636" operator="containsText" text="CANCELADO">
      <formula>NOT(ISERROR(SEARCH(("CANCELADO"),(N229))))</formula>
    </cfRule>
    <cfRule type="containsText" dxfId="6079" priority="31635" operator="containsText" text="PENDENTE">
      <formula>NOT(ISERROR(SEARCH(("PENDENTE"),(N97))))</formula>
    </cfRule>
    <cfRule type="containsText" dxfId="6078" priority="31634" operator="containsText" text="CANCELADO">
      <formula>NOT(ISERROR(SEARCH(("CANCELADO"),(N97))))</formula>
    </cfRule>
    <cfRule type="containsText" dxfId="6077" priority="31633" operator="containsText" text="PENDENTE">
      <formula>NOT(ISERROR(SEARCH(("PENDENTE"),(N97))))</formula>
    </cfRule>
    <cfRule type="containsText" dxfId="6076" priority="31632" operator="containsText" text="CUMPRIDO">
      <formula>NOT(ISERROR(SEARCH(("CUMPRIDO"),(N155))))</formula>
    </cfRule>
    <cfRule type="containsText" dxfId="6075" priority="31631" operator="containsText" text="CUMPRIDO">
      <formula>NOT(ISERROR(SEARCH(("CUMPRIDO"),(N97))))</formula>
    </cfRule>
    <cfRule type="containsText" dxfId="6074" priority="31630" operator="containsText" text="CUMPRIDO">
      <formula>NOT(ISERROR(SEARCH(("CUMPRIDO"),(N203))))</formula>
    </cfRule>
    <cfRule type="containsText" dxfId="6073" priority="31629" operator="containsText" text="PENDENTE">
      <formula>NOT(ISERROR(SEARCH(("PENDENTE"),(N203))))</formula>
    </cfRule>
    <cfRule type="containsText" dxfId="6072" priority="31628" operator="containsText" text="CANCELADO">
      <formula>NOT(ISERROR(SEARCH(("CANCELADO"),(N203))))</formula>
    </cfRule>
    <cfRule type="containsText" dxfId="6071" priority="31627" operator="containsText" text="PENDENTE">
      <formula>NOT(ISERROR(SEARCH(("PENDENTE"),(N97))))</formula>
    </cfRule>
    <cfRule type="containsText" dxfId="6070" priority="31626" operator="containsText" text="CANCELADO">
      <formula>NOT(ISERROR(SEARCH(("CANCELADO"),(N97))))</formula>
    </cfRule>
    <cfRule type="containsText" dxfId="6069" priority="31625" operator="containsText" text="PENDENTE">
      <formula>NOT(ISERROR(SEARCH(("PENDENTE"),(N97))))</formula>
    </cfRule>
    <cfRule type="containsText" dxfId="6068" priority="31624" operator="containsText" text="CUMPRIDO">
      <formula>NOT(ISERROR(SEARCH(("CUMPRIDO"),(N129))))</formula>
    </cfRule>
    <cfRule type="containsText" dxfId="6067" priority="31547" operator="containsText" text="CANCELADO">
      <formula>NOT(ISERROR(SEARCH(("CANCELADO"),(N231))))</formula>
    </cfRule>
  </conditionalFormatting>
  <conditionalFormatting sqref="N97:N100">
    <cfRule type="containsText" dxfId="6066" priority="34376" operator="containsText" text="PENDENTE">
      <formula>NOT(ISERROR(SEARCH(("PENDENTE"),(N97))))</formula>
    </cfRule>
    <cfRule type="containsText" dxfId="6065" priority="34375" operator="containsText" text="CUMPRIDO">
      <formula>NOT(ISERROR(SEARCH(("CUMPRIDO"),(N125))))</formula>
    </cfRule>
    <cfRule type="containsText" dxfId="6064" priority="34374" operator="containsText" text="CUMPRIDO">
      <formula>NOT(ISERROR(SEARCH(("CUMPRIDO"),(N202))))</formula>
    </cfRule>
    <cfRule type="containsText" dxfId="6063" priority="34373" operator="containsText" text="PENDENTE">
      <formula>NOT(ISERROR(SEARCH(("PENDENTE"),(N202))))</formula>
    </cfRule>
    <cfRule type="containsText" dxfId="6062" priority="34372" operator="containsText" text="CANCELADO">
      <formula>NOT(ISERROR(SEARCH(("CANCELADO"),(N202))))</formula>
    </cfRule>
    <cfRule type="containsText" dxfId="6061" priority="34371" operator="containsText" text="PENDENTE">
      <formula>NOT(ISERROR(SEARCH(("PENDENTE"),(N97))))</formula>
    </cfRule>
    <cfRule type="containsText" dxfId="6060" priority="34370" operator="containsText" text="CANCELADO">
      <formula>NOT(ISERROR(SEARCH(("CANCELADO"),(N97))))</formula>
    </cfRule>
    <cfRule type="containsText" dxfId="6059" priority="34369" operator="containsText" text="PENDENTE">
      <formula>NOT(ISERROR(SEARCH(("PENDENTE"),(N97))))</formula>
    </cfRule>
    <cfRule type="containsText" dxfId="6058" priority="34368" operator="containsText" text="CUMPRIDO">
      <formula>NOT(ISERROR(SEARCH(("CUMPRIDO"),(N128))))</formula>
    </cfRule>
    <cfRule type="containsText" dxfId="6057" priority="34367" operator="containsText" text="CUMPRIDO">
      <formula>NOT(ISERROR(SEARCH(("CUMPRIDO"),(N220))))</formula>
    </cfRule>
    <cfRule type="containsText" dxfId="6056" priority="34365" operator="containsText" text="CANCELADO">
      <formula>NOT(ISERROR(SEARCH(("CANCELADO"),(N220))))</formula>
    </cfRule>
    <cfRule type="containsText" dxfId="6055" priority="34364" operator="containsText" text="PENDENTE">
      <formula>NOT(ISERROR(SEARCH(("PENDENTE"),(N97))))</formula>
    </cfRule>
    <cfRule type="containsText" dxfId="6054" priority="34363" operator="containsText" text="CANCELADO">
      <formula>NOT(ISERROR(SEARCH(("CANCELADO"),(N97))))</formula>
    </cfRule>
    <cfRule type="containsText" dxfId="6053" priority="34362" operator="containsText" text="PENDENTE">
      <formula>NOT(ISERROR(SEARCH(("PENDENTE"),(N97))))</formula>
    </cfRule>
    <cfRule type="containsText" dxfId="6052" priority="34361" operator="containsText" text="CUMPRIDO">
      <formula>NOT(ISERROR(SEARCH(("CUMPRIDO"),(N146))))</formula>
    </cfRule>
    <cfRule type="containsText" dxfId="6051" priority="34360" operator="containsText" text="CUMPRIDO">
      <formula>NOT(ISERROR(SEARCH(("CUMPRIDO"),(N221))))</formula>
    </cfRule>
    <cfRule type="containsText" dxfId="6050" priority="34359" operator="containsText" text="PENDENTE">
      <formula>NOT(ISERROR(SEARCH(("PENDENTE"),(N221))))</formula>
    </cfRule>
    <cfRule type="containsText" dxfId="6049" priority="34358" operator="containsText" text="CANCELADO">
      <formula>NOT(ISERROR(SEARCH(("CANCELADO"),(N221))))</formula>
    </cfRule>
    <cfRule type="containsText" dxfId="6048" priority="34357" operator="containsText" text="PENDENTE">
      <formula>NOT(ISERROR(SEARCH(("PENDENTE"),(N97))))</formula>
    </cfRule>
    <cfRule type="containsText" dxfId="6047" priority="34356" operator="containsText" text="CANCELADO">
      <formula>NOT(ISERROR(SEARCH(("CANCELADO"),(N97))))</formula>
    </cfRule>
    <cfRule type="containsText" dxfId="6046" priority="34355" operator="containsText" text="PENDENTE">
      <formula>NOT(ISERROR(SEARCH(("PENDENTE"),(N97))))</formula>
    </cfRule>
    <cfRule type="containsText" dxfId="6045" priority="34354" operator="containsText" text="CUMPRIDO">
      <formula>NOT(ISERROR(SEARCH(("CUMPRIDO"),(N147))))</formula>
    </cfRule>
    <cfRule type="containsText" dxfId="6044" priority="34353" operator="containsText" text="CUMPRIDO">
      <formula>NOT(ISERROR(SEARCH(("CUMPRIDO"),(N97))))</formula>
    </cfRule>
    <cfRule type="containsText" dxfId="6043" priority="34366" operator="containsText" text="PENDENTE">
      <formula>NOT(ISERROR(SEARCH(("PENDENTE"),(N220))))</formula>
    </cfRule>
    <cfRule type="containsText" dxfId="6042" priority="34381" operator="containsText" text="CUMPRIDO">
      <formula>NOT(ISERROR(SEARCH(("CUMPRIDO"),(N199))))</formula>
    </cfRule>
    <cfRule type="containsText" dxfId="6041" priority="34380" operator="containsText" text="PENDENTE">
      <formula>NOT(ISERROR(SEARCH(("PENDENTE"),(N199))))</formula>
    </cfRule>
    <cfRule type="containsText" dxfId="6040" priority="34379" operator="containsText" text="CANCELADO">
      <formula>NOT(ISERROR(SEARCH(("CANCELADO"),(N199))))</formula>
    </cfRule>
    <cfRule type="containsText" dxfId="6039" priority="34378" operator="containsText" text="PENDENTE">
      <formula>NOT(ISERROR(SEARCH(("PENDENTE"),(N97))))</formula>
    </cfRule>
    <cfRule type="containsText" dxfId="6038" priority="34377" operator="containsText" text="CANCELADO">
      <formula>NOT(ISERROR(SEARCH(("CANCELADO"),(N97))))</formula>
    </cfRule>
  </conditionalFormatting>
  <conditionalFormatting sqref="N98:N100">
    <cfRule type="containsText" dxfId="6037" priority="34424" operator="containsText" text="CUMPRIDO">
      <formula>NOT(ISERROR(SEARCH(("CUMPRIDO"),(N194))))</formula>
    </cfRule>
    <cfRule type="containsText" dxfId="6036" priority="34423" operator="containsText" text="PENDENTE">
      <formula>NOT(ISERROR(SEARCH(("PENDENTE"),(N194))))</formula>
    </cfRule>
    <cfRule type="containsText" dxfId="6035" priority="34422" operator="containsText" text="CANCELADO">
      <formula>NOT(ISERROR(SEARCH(("CANCELADO"),(N194))))</formula>
    </cfRule>
    <cfRule type="containsText" dxfId="6034" priority="34421" operator="containsText" text="PENDENTE">
      <formula>NOT(ISERROR(SEARCH(("PENDENTE"),(N98))))</formula>
    </cfRule>
    <cfRule type="containsText" dxfId="6033" priority="34420" operator="containsText" text="CANCELADO">
      <formula>NOT(ISERROR(SEARCH(("CANCELADO"),(N98))))</formula>
    </cfRule>
    <cfRule type="containsText" dxfId="6032" priority="34419" operator="containsText" text="PENDENTE">
      <formula>NOT(ISERROR(SEARCH(("PENDENTE"),(N98))))</formula>
    </cfRule>
    <cfRule type="containsText" dxfId="6031" priority="34418" operator="containsText" text="CUMPRIDO">
      <formula>NOT(ISERROR(SEARCH(("CUMPRIDO"),(N120))))</formula>
    </cfRule>
    <cfRule type="containsText" dxfId="6030" priority="34417" operator="containsText" text="CUMPRIDO">
      <formula>NOT(ISERROR(SEARCH(("CUMPRIDO"),(N193))))</formula>
    </cfRule>
    <cfRule type="containsText" dxfId="6029" priority="34416" operator="containsText" text="PENDENTE">
      <formula>NOT(ISERROR(SEARCH(("PENDENTE"),(N193))))</formula>
    </cfRule>
    <cfRule type="containsText" dxfId="6028" priority="34415" operator="containsText" text="CANCELADO">
      <formula>NOT(ISERROR(SEARCH(("CANCELADO"),(N193))))</formula>
    </cfRule>
    <cfRule type="containsText" dxfId="6027" priority="34414" operator="containsText" text="PENDENTE">
      <formula>NOT(ISERROR(SEARCH(("PENDENTE"),(N98))))</formula>
    </cfRule>
    <cfRule type="containsText" dxfId="6026" priority="34413" operator="containsText" text="CANCELADO">
      <formula>NOT(ISERROR(SEARCH(("CANCELADO"),(N98))))</formula>
    </cfRule>
    <cfRule type="containsText" dxfId="6025" priority="34412" operator="containsText" text="PENDENTE">
      <formula>NOT(ISERROR(SEARCH(("PENDENTE"),(N98))))</formula>
    </cfRule>
    <cfRule type="containsText" dxfId="6024" priority="34411" operator="containsText" text="CUMPRIDO">
      <formula>NOT(ISERROR(SEARCH(("CUMPRIDO"),(N119))))</formula>
    </cfRule>
    <cfRule type="containsText" dxfId="6023" priority="34437" operator="containsText" text="CANCELADO">
      <formula>NOT(ISERROR(SEARCH(("CANCELADO"),(N221))))</formula>
    </cfRule>
    <cfRule type="containsText" dxfId="6022" priority="34382" operator="containsText" text="CUMPRIDO">
      <formula>NOT(ISERROR(SEARCH(("CUMPRIDO"),(N224))))</formula>
    </cfRule>
    <cfRule type="containsText" dxfId="6021" priority="34382" operator="containsText" text="CUMPRIDO">
      <formula>NOT(ISERROR(SEARCH(("CUMPRIDO"),(N137))))</formula>
    </cfRule>
    <cfRule type="containsText" dxfId="6020" priority="34382" operator="containsText" text="CANCELADO">
      <formula>NOT(ISERROR(SEARCH(("CANCELADO"),(N231))))</formula>
    </cfRule>
    <cfRule type="containsText" dxfId="6019" priority="34382" operator="containsText" text="CANCELADO">
      <formula>NOT(ISERROR(SEARCH(("CANCELADO"),(N235))))</formula>
    </cfRule>
    <cfRule type="containsText" dxfId="6018" priority="34382" operator="containsText" text="CUMPRIDO">
      <formula>NOT(ISERROR(SEARCH(("CUMPRIDO"),(N129))))</formula>
    </cfRule>
    <cfRule type="containsText" dxfId="6017" priority="34382" operator="containsText" text="CANCELADO">
      <formula>NOT(ISERROR(SEARCH(("CANCELADO"),(N98))))</formula>
    </cfRule>
    <cfRule type="containsText" dxfId="6016" priority="34382" operator="containsText" text="CUMPRIDO">
      <formula>NOT(ISERROR(SEARCH(("CUMPRIDO"),(N208))))</formula>
    </cfRule>
    <cfRule type="containsText" dxfId="6015" priority="34382" operator="containsText" text="CUMPRIDO">
      <formula>NOT(ISERROR(SEARCH(("CUMPRIDO"),(N228))))</formula>
    </cfRule>
    <cfRule type="containsText" dxfId="6014" priority="34382" operator="containsText" text="CUMPRIDO">
      <formula>NOT(ISERROR(SEARCH(("CUMPRIDO"),(N210))))</formula>
    </cfRule>
    <cfRule type="containsText" dxfId="6013" priority="34382" operator="containsText" text="PENDENTE">
      <formula>NOT(ISERROR(SEARCH(("PENDENTE"),(N98))))</formula>
    </cfRule>
    <cfRule type="containsText" dxfId="6012" priority="34382" operator="containsText" text="CUMPRIDO">
      <formula>NOT(ISERROR(SEARCH(("CUMPRIDO"),(N235))))</formula>
    </cfRule>
    <cfRule type="containsText" dxfId="6011" priority="34382" operator="containsText" text="CUMPRIDO">
      <formula>NOT(ISERROR(SEARCH(("CUMPRIDO"),(N98))))</formula>
    </cfRule>
    <cfRule type="containsText" dxfId="6010" priority="34382" operator="containsText" text="CANCELADO">
      <formula>NOT(ISERROR(SEARCH(("CANCELADO"),(N203))))</formula>
    </cfRule>
    <cfRule type="containsText" dxfId="6009" priority="34382" operator="containsText" text="CANCELADO">
      <formula>NOT(ISERROR(SEARCH(("CANCELADO"),(N98))))</formula>
    </cfRule>
    <cfRule type="containsText" dxfId="6008" priority="34382" operator="containsText" text="CANCELADO">
      <formula>NOT(ISERROR(SEARCH(("CANCELADO"),(N213))))</formula>
    </cfRule>
    <cfRule type="containsText" dxfId="6007" priority="34382" operator="containsText" text="PENDENTE">
      <formula>NOT(ISERROR(SEARCH(("PENDENTE"),(N211))))</formula>
    </cfRule>
    <cfRule type="containsText" dxfId="6006" priority="34382" operator="containsText" text="CUMPRIDO">
      <formula>NOT(ISERROR(SEARCH(("CUMPRIDO"),(N229))))</formula>
    </cfRule>
    <cfRule type="containsText" dxfId="6005" priority="34382" operator="containsText" text="PENDENTE">
      <formula>NOT(ISERROR(SEARCH(("PENDENTE"),(N232))))</formula>
    </cfRule>
    <cfRule type="containsText" dxfId="6004" priority="34382" operator="containsText" text="CANCELADO">
      <formula>NOT(ISERROR(SEARCH(("CANCELADO"),(N98))))</formula>
    </cfRule>
    <cfRule type="containsText" dxfId="6003" priority="34382" operator="containsText" text="PENDENTE">
      <formula>NOT(ISERROR(SEARCH(("PENDENTE"),(N212))))</formula>
    </cfRule>
    <cfRule type="containsText" dxfId="6002" priority="34382" operator="containsText" text="PENDENTE">
      <formula>NOT(ISERROR(SEARCH(("PENDENTE"),(N209))))</formula>
    </cfRule>
    <cfRule type="containsText" dxfId="6001" priority="34382" operator="containsText" text="PENDENTE">
      <formula>NOT(ISERROR(SEARCH(("PENDENTE"),(N98))))</formula>
    </cfRule>
    <cfRule type="containsText" dxfId="6000" priority="34382" operator="containsText" text="CUMPRIDO">
      <formula>NOT(ISERROR(SEARCH(("CUMPRIDO"),(N156))))</formula>
    </cfRule>
    <cfRule type="containsText" dxfId="5999" priority="34382" operator="containsText" text="CUMPRIDO">
      <formula>NOT(ISERROR(SEARCH(("CUMPRIDO"),(N161))))</formula>
    </cfRule>
    <cfRule type="containsText" dxfId="5998" priority="34382" operator="containsText" text="CANCELADO">
      <formula>NOT(ISERROR(SEARCH(("CANCELADO"),(N207))))</formula>
    </cfRule>
    <cfRule type="containsText" dxfId="5997" priority="34382" operator="containsText" text="CUMPRIDO">
      <formula>NOT(ISERROR(SEARCH(("CUMPRIDO"),(N149))))</formula>
    </cfRule>
    <cfRule type="containsText" dxfId="5996" priority="34382" operator="containsText" text="PENDENTE">
      <formula>NOT(ISERROR(SEARCH(("PENDENTE"),(N208))))</formula>
    </cfRule>
    <cfRule type="containsText" dxfId="5995" priority="34382" operator="containsText" text="CUMPRIDO">
      <formula>NOT(ISERROR(SEARCH(("CUMPRIDO"),(N135))))</formula>
    </cfRule>
    <cfRule type="containsText" dxfId="5994" priority="34382" operator="containsText" text="PENDENTE">
      <formula>NOT(ISERROR(SEARCH(("PENDENTE"),(N216))))</formula>
    </cfRule>
    <cfRule type="containsText" dxfId="5993" priority="34382" operator="containsText" text="PENDENTE">
      <formula>NOT(ISERROR(SEARCH(("PENDENTE"),(N206))))</formula>
    </cfRule>
    <cfRule type="containsText" dxfId="5992" priority="34382" operator="containsText" text="PENDENTE">
      <formula>NOT(ISERROR(SEARCH(("PENDENTE"),(N203))))</formula>
    </cfRule>
    <cfRule type="containsText" dxfId="5991" priority="34382" operator="containsText" text="CUMPRIDO">
      <formula>NOT(ISERROR(SEARCH(("CUMPRIDO"),(N136))))</formula>
    </cfRule>
    <cfRule type="containsText" dxfId="5990" priority="34382" operator="containsText" text="PENDENTE">
      <formula>NOT(ISERROR(SEARCH(("PENDENTE"),(N201))))</formula>
    </cfRule>
    <cfRule type="containsText" dxfId="5989" priority="34382" operator="containsText" text="CUMPRIDO">
      <formula>NOT(ISERROR(SEARCH(("CUMPRIDO"),(N202))))</formula>
    </cfRule>
    <cfRule type="containsText" dxfId="5988" priority="34382" operator="containsText" text="PENDENTE">
      <formula>NOT(ISERROR(SEARCH(("PENDENTE"),(N234))))</formula>
    </cfRule>
    <cfRule type="containsText" dxfId="5987" priority="34382" operator="containsText" text="PENDENTE">
      <formula>NOT(ISERROR(SEARCH(("PENDENTE"),(N208))))</formula>
    </cfRule>
    <cfRule type="containsText" dxfId="5986" priority="34382" operator="containsText" text="CUMPRIDO">
      <formula>NOT(ISERROR(SEARCH(("CUMPRIDO"),(N134))))</formula>
    </cfRule>
    <cfRule type="containsText" dxfId="5985" priority="34382" operator="containsText" text="CUMPRIDO">
      <formula>NOT(ISERROR(SEARCH(("CUMPRIDO"),(N201))))</formula>
    </cfRule>
    <cfRule type="containsText" dxfId="5984" priority="34382" operator="containsText" text="PENDENTE">
      <formula>NOT(ISERROR(SEARCH(("PENDENTE"),(N98))))</formula>
    </cfRule>
    <cfRule type="containsText" dxfId="5983" priority="34382" operator="containsText" text="CANCELADO">
      <formula>NOT(ISERROR(SEARCH(("CANCELADO"),(N228))))</formula>
    </cfRule>
    <cfRule type="containsText" dxfId="5982" priority="34382" operator="containsText" text="CANCELADO">
      <formula>NOT(ISERROR(SEARCH(("CANCELADO"),(N98))))</formula>
    </cfRule>
    <cfRule type="containsText" dxfId="5981" priority="34382" operator="containsText" text="CANCELADO">
      <formula>NOT(ISERROR(SEARCH(("CANCELADO"),(N211))))</formula>
    </cfRule>
    <cfRule type="containsText" dxfId="5980" priority="34382" operator="containsText" text="CUMPRIDO">
      <formula>NOT(ISERROR(SEARCH(("CUMPRIDO"),(N204))))</formula>
    </cfRule>
    <cfRule type="containsText" dxfId="5979" priority="34382" operator="containsText" text="CANCELADO">
      <formula>NOT(ISERROR(SEARCH(("CANCELADO"),(N212))))</formula>
    </cfRule>
    <cfRule type="containsText" dxfId="5978" priority="34382" operator="containsText" text="PENDENTE">
      <formula>NOT(ISERROR(SEARCH(("PENDENTE"),(N205))))</formula>
    </cfRule>
    <cfRule type="containsText" dxfId="5977" priority="34382" operator="containsText" text="CANCELADO">
      <formula>NOT(ISERROR(SEARCH(("CANCELADO"),(N223))))</formula>
    </cfRule>
    <cfRule type="containsText" dxfId="5976" priority="34382" operator="containsText" text="PENDENTE">
      <formula>NOT(ISERROR(SEARCH(("PENDENTE"),(N213))))</formula>
    </cfRule>
    <cfRule type="containsText" dxfId="5975" priority="34382" operator="containsText" text="CUMPRIDO">
      <formula>NOT(ISERROR(SEARCH(("CUMPRIDO"),(N133))))</formula>
    </cfRule>
    <cfRule type="containsText" dxfId="5974" priority="34382" operator="containsText" text="CANCELADO">
      <formula>NOT(ISERROR(SEARCH(("CANCELADO"),(N209))))</formula>
    </cfRule>
    <cfRule type="containsText" dxfId="5973" priority="34382" operator="containsText" text="CUMPRIDO">
      <formula>NOT(ISERROR(SEARCH(("CUMPRIDO"),(N155))))</formula>
    </cfRule>
    <cfRule type="containsText" dxfId="5972" priority="34382" operator="containsText" text="CUMPRIDO">
      <formula>NOT(ISERROR(SEARCH(("CUMPRIDO"),(N98))))</formula>
    </cfRule>
    <cfRule type="containsText" dxfId="5971" priority="34382" operator="containsText" text="CANCELADO">
      <formula>NOT(ISERROR(SEARCH(("CANCELADO"),(N98))))</formula>
    </cfRule>
    <cfRule type="containsText" dxfId="5970" priority="34382" operator="containsText" text="CUMPRIDO">
      <formula>NOT(ISERROR(SEARCH(("CUMPRIDO"),(N232))))</formula>
    </cfRule>
    <cfRule type="containsText" dxfId="5969" priority="34382" operator="containsText" text="CANCELADO">
      <formula>NOT(ISERROR(SEARCH(("CANCELADO"),(N98))))</formula>
    </cfRule>
    <cfRule type="containsText" dxfId="5968" priority="34382" operator="containsText" text="PENDENTE">
      <formula>NOT(ISERROR(SEARCH(("PENDENTE"),(N98))))</formula>
    </cfRule>
    <cfRule type="containsText" dxfId="5967" priority="34382" operator="containsText" text="CUMPRIDO">
      <formula>NOT(ISERROR(SEARCH(("CUMPRIDO"),(N98))))</formula>
    </cfRule>
    <cfRule type="containsText" dxfId="5966" priority="34382" operator="containsText" text="CUMPRIDO">
      <formula>NOT(ISERROR(SEARCH(("CUMPRIDO"),(N202))))</formula>
    </cfRule>
    <cfRule type="containsText" dxfId="5965" priority="34382" operator="containsText" text="PENDENTE">
      <formula>NOT(ISERROR(SEARCH(("PENDENTE"),(N231))))</formula>
    </cfRule>
    <cfRule type="containsText" dxfId="5964" priority="34382" operator="containsText" text="PENDENTE">
      <formula>NOT(ISERROR(SEARCH(("PENDENTE"),(N98))))</formula>
    </cfRule>
    <cfRule type="containsText" dxfId="5963" priority="34382" operator="containsText" text="PENDENTE">
      <formula>NOT(ISERROR(SEARCH(("PENDENTE"),(N200))))</formula>
    </cfRule>
    <cfRule type="containsText" dxfId="5962" priority="34382" operator="containsText" text="CUMPRIDO">
      <formula>NOT(ISERROR(SEARCH(("CUMPRIDO"),(N157))))</formula>
    </cfRule>
    <cfRule type="containsText" dxfId="5961" priority="34382" operator="containsText" text="CUMPRIDO">
      <formula>NOT(ISERROR(SEARCH(("CUMPRIDO"),(N205))))</formula>
    </cfRule>
    <cfRule type="containsText" dxfId="5960" priority="34382" operator="containsText" text="CANCELADO">
      <formula>NOT(ISERROR(SEARCH(("CANCELADO"),(N208))))</formula>
    </cfRule>
    <cfRule type="containsText" dxfId="5959" priority="34382" operator="containsText" text="CANCELADO">
      <formula>NOT(ISERROR(SEARCH(("CANCELADO"),(N98))))</formula>
    </cfRule>
    <cfRule type="containsText" dxfId="5958" priority="34382" operator="containsText" text="PENDENTE">
      <formula>NOT(ISERROR(SEARCH(("PENDENTE"),(N98))))</formula>
    </cfRule>
    <cfRule type="containsText" dxfId="5957" priority="34382" operator="containsText" text="CANCELADO">
      <formula>NOT(ISERROR(SEARCH(("CANCELADO"),(N213))))</formula>
    </cfRule>
    <cfRule type="containsText" dxfId="5956" priority="34382" operator="containsText" text="PENDENTE">
      <formula>NOT(ISERROR(SEARCH(("PENDENTE"),(N210))))</formula>
    </cfRule>
    <cfRule type="containsText" dxfId="5955" priority="34382" operator="containsText" text="CUMPRIDO">
      <formula>NOT(ISERROR(SEARCH(("CUMPRIDO"),(N203))))</formula>
    </cfRule>
    <cfRule type="containsText" dxfId="5954" priority="34382" operator="containsText" text="CANCELADO">
      <formula>NOT(ISERROR(SEARCH(("CANCELADO"),(N208))))</formula>
    </cfRule>
    <cfRule type="containsText" dxfId="5953" priority="34382" operator="containsText" text="CUMPRIDO">
      <formula>NOT(ISERROR(SEARCH(("CUMPRIDO"),(N229))))</formula>
    </cfRule>
    <cfRule type="containsText" dxfId="5952" priority="34382" operator="containsText" text="CUMPRIDO">
      <formula>NOT(ISERROR(SEARCH(("CUMPRIDO"),(N138))))</formula>
    </cfRule>
    <cfRule type="containsText" dxfId="5951" priority="34382" operator="containsText" text="CUMPRIDO">
      <formula>NOT(ISERROR(SEARCH(("CUMPRIDO"),(N208))))</formula>
    </cfRule>
    <cfRule type="containsText" dxfId="5950" priority="34382" operator="containsText" text="PENDENTE">
      <formula>NOT(ISERROR(SEARCH(("PENDENTE"),(N98))))</formula>
    </cfRule>
    <cfRule type="containsText" dxfId="5949" priority="34382" operator="containsText" text="CANCELADO">
      <formula>NOT(ISERROR(SEARCH(("CANCELADO"),(N232))))</formula>
    </cfRule>
    <cfRule type="containsText" dxfId="5948" priority="34382" operator="containsText" text="CANCELADO">
      <formula>NOT(ISERROR(SEARCH(("CANCELADO"),(N230))))</formula>
    </cfRule>
    <cfRule type="containsText" dxfId="5947" priority="34382" operator="containsText" text="CUMPRIDO">
      <formula>NOT(ISERROR(SEARCH(("CUMPRIDO"),(N131))))</formula>
    </cfRule>
    <cfRule type="containsText" dxfId="5946" priority="34382" operator="containsText" text="PENDENTE">
      <formula>NOT(ISERROR(SEARCH(("PENDENTE"),(N223))))</formula>
    </cfRule>
    <cfRule type="containsText" dxfId="5945" priority="34382" operator="containsText" text="CUMPRIDO">
      <formula>NOT(ISERROR(SEARCH(("CUMPRIDO"),(N216))))</formula>
    </cfRule>
    <cfRule type="containsText" dxfId="5944" priority="34382" operator="containsText" text="PENDENTE">
      <formula>NOT(ISERROR(SEARCH(("PENDENTE"),(N230))))</formula>
    </cfRule>
    <cfRule type="containsText" dxfId="5943" priority="34382" operator="containsText" text="PENDENTE">
      <formula>NOT(ISERROR(SEARCH(("PENDENTE"),(N204))))</formula>
    </cfRule>
    <cfRule type="containsText" dxfId="5942" priority="34382" operator="containsText" text="CUMPRIDO">
      <formula>NOT(ISERROR(SEARCH(("CUMPRIDO"),(N160))))</formula>
    </cfRule>
    <cfRule type="containsText" dxfId="5941" priority="34382" operator="containsText" text="CUMPRIDO">
      <formula>NOT(ISERROR(SEARCH(("CUMPRIDO"),(N211))))</formula>
    </cfRule>
    <cfRule type="containsText" dxfId="5940" priority="34382" operator="containsText" text="CANCELADO">
      <formula>NOT(ISERROR(SEARCH(("CANCELADO"),(N234))))</formula>
    </cfRule>
    <cfRule type="containsText" dxfId="5939" priority="34382" operator="containsText" text="PENDENTE">
      <formula>NOT(ISERROR(SEARCH(("PENDENTE"),(N98))))</formula>
    </cfRule>
    <cfRule type="containsText" dxfId="5938" priority="34382" operator="containsText" text="CUMPRIDO">
      <formula>NOT(ISERROR(SEARCH(("CUMPRIDO"),(N130))))</formula>
    </cfRule>
    <cfRule type="containsText" dxfId="5937" priority="34382" operator="containsText" text="CANCELADO">
      <formula>NOT(ISERROR(SEARCH(("CANCELADO"),(N216))))</formula>
    </cfRule>
    <cfRule type="containsText" dxfId="5936" priority="34382" operator="containsText" text="CUMPRIDO">
      <formula>NOT(ISERROR(SEARCH(("CUMPRIDO"),(N213))))</formula>
    </cfRule>
    <cfRule type="containsText" dxfId="5935" priority="34382" operator="containsText" text="CANCELADO">
      <formula>NOT(ISERROR(SEARCH(("CANCELADO"),(N98))))</formula>
    </cfRule>
    <cfRule type="containsText" dxfId="5934" priority="34382" operator="containsText" text="CUMPRIDO">
      <formula>NOT(ISERROR(SEARCH(("CUMPRIDO"),(N128))))</formula>
    </cfRule>
    <cfRule type="containsText" dxfId="5933" priority="34382" operator="containsText" text="CANCELADO">
      <formula>NOT(ISERROR(SEARCH(("CANCELADO"),(N202))))</formula>
    </cfRule>
    <cfRule type="containsText" dxfId="5932" priority="34382" operator="containsText" text="CUMPRIDO">
      <formula>NOT(ISERROR(SEARCH(("CUMPRIDO"),(N132))))</formula>
    </cfRule>
    <cfRule type="containsText" dxfId="5931" priority="34382" operator="containsText" text="PENDENTE">
      <formula>NOT(ISERROR(SEARCH(("PENDENTE"),(N213))))</formula>
    </cfRule>
    <cfRule type="containsText" dxfId="5930" priority="34382" operator="containsText" text="CUMPRIDO">
      <formula>NOT(ISERROR(SEARCH(("CUMPRIDO"),(N212))))</formula>
    </cfRule>
    <cfRule type="containsText" dxfId="5929" priority="34382" operator="containsText" text="CUMPRIDO">
      <formula>NOT(ISERROR(SEARCH(("CUMPRIDO"),(N127))))</formula>
    </cfRule>
    <cfRule type="containsText" dxfId="5928" priority="34382" operator="containsText" text="CUMPRIDO">
      <formula>NOT(ISERROR(SEARCH(("CUMPRIDO"),(N205))))</formula>
    </cfRule>
    <cfRule type="containsText" dxfId="5927" priority="34382" operator="containsText" text="CANCELADO">
      <formula>NOT(ISERROR(SEARCH(("CANCELADO"),(N210))))</formula>
    </cfRule>
    <cfRule type="containsText" dxfId="5926" priority="34382" operator="containsText" text="CUMPRIDO">
      <formula>NOT(ISERROR(SEARCH(("CUMPRIDO"),(N230))))</formula>
    </cfRule>
    <cfRule type="containsText" dxfId="5925" priority="34382" operator="containsText" text="CUMPRIDO">
      <formula>NOT(ISERROR(SEARCH(("CUMPRIDO"),(N136))))</formula>
    </cfRule>
    <cfRule type="containsText" dxfId="5924" priority="34382" operator="containsText" text="CUMPRIDO">
      <formula>NOT(ISERROR(SEARCH(("CUMPRIDO"),(N234))))</formula>
    </cfRule>
    <cfRule type="containsText" dxfId="5923" priority="34382" operator="containsText" text="CUMPRIDO">
      <formula>NOT(ISERROR(SEARCH(("CUMPRIDO"),(N155))))</formula>
    </cfRule>
    <cfRule type="containsText" dxfId="5922" priority="34382" operator="containsText" text="CUMPRIDO">
      <formula>NOT(ISERROR(SEARCH(("CUMPRIDO"),(N206))))</formula>
    </cfRule>
    <cfRule type="containsText" dxfId="5921" priority="34382" operator="containsText" text="CUMPRIDO">
      <formula>NOT(ISERROR(SEARCH(("CUMPRIDO"),(N209))))</formula>
    </cfRule>
    <cfRule type="containsText" dxfId="5920" priority="34382" operator="containsText" text="PENDENTE">
      <formula>NOT(ISERROR(SEARCH(("PENDENTE"),(N229))))</formula>
    </cfRule>
    <cfRule type="containsText" dxfId="5919" priority="34382" operator="containsText" text="CUMPRIDO">
      <formula>NOT(ISERROR(SEARCH(("CUMPRIDO"),(N126))))</formula>
    </cfRule>
    <cfRule type="containsText" dxfId="5918" priority="34382" operator="containsText" text="CANCELADO">
      <formula>NOT(ISERROR(SEARCH(("CANCELADO"),(N204))))</formula>
    </cfRule>
    <cfRule type="containsText" dxfId="5917" priority="34382" operator="containsText" text="CUMPRIDO">
      <formula>NOT(ISERROR(SEARCH(("CUMPRIDO"),(N134))))</formula>
    </cfRule>
    <cfRule type="containsText" dxfId="5916" priority="34382" operator="containsText" text="CANCELADO">
      <formula>NOT(ISERROR(SEARCH(("CANCELADO"),(N229))))</formula>
    </cfRule>
    <cfRule type="containsText" dxfId="5915" priority="34382" operator="containsText" text="PENDENTE">
      <formula>NOT(ISERROR(SEARCH(("PENDENTE"),(N202))))</formula>
    </cfRule>
    <cfRule type="containsText" dxfId="5914" priority="34382" operator="containsText" text="PENDENTE">
      <formula>NOT(ISERROR(SEARCH(("PENDENTE"),(N205))))</formula>
    </cfRule>
    <cfRule type="containsText" dxfId="5913" priority="34382" operator="containsText" text="CANCELADO">
      <formula>NOT(ISERROR(SEARCH(("CANCELADO"),(N205))))</formula>
    </cfRule>
    <cfRule type="containsText" dxfId="5912" priority="34382" operator="containsText" text="PENDENTE">
      <formula>NOT(ISERROR(SEARCH(("PENDENTE"),(N235))))</formula>
    </cfRule>
    <cfRule type="containsText" dxfId="5911" priority="34382" operator="containsText" text="PENDENTE">
      <formula>NOT(ISERROR(SEARCH(("PENDENTE"),(N224))))</formula>
    </cfRule>
    <cfRule type="containsText" dxfId="5910" priority="34382" operator="containsText" text="CUMPRIDO">
      <formula>NOT(ISERROR(SEARCH(("CUMPRIDO"),(N128))))</formula>
    </cfRule>
    <cfRule type="containsText" dxfId="5909" priority="34382" operator="containsText" text="PENDENTE">
      <formula>NOT(ISERROR(SEARCH(("PENDENTE"),(N98))))</formula>
    </cfRule>
    <cfRule type="containsText" dxfId="5908" priority="34382" operator="containsText" text="PENDENTE">
      <formula>NOT(ISERROR(SEARCH(("PENDENTE"),(N229))))</formula>
    </cfRule>
    <cfRule type="containsText" dxfId="5907" priority="34382" operator="containsText" text="CUMPRIDO">
      <formula>NOT(ISERROR(SEARCH(("CUMPRIDO"),(N213))))</formula>
    </cfRule>
    <cfRule type="containsText" dxfId="5906" priority="34382" operator="containsText" text="PENDENTE">
      <formula>NOT(ISERROR(SEARCH(("PENDENTE"),(N98))))</formula>
    </cfRule>
    <cfRule type="containsText" dxfId="5905" priority="34382" operator="containsText" text="CUMPRIDO">
      <formula>NOT(ISERROR(SEARCH(("CUMPRIDO"),(N154))))</formula>
    </cfRule>
    <cfRule type="containsText" dxfId="5904" priority="34382" operator="containsText" text="CANCELADO">
      <formula>NOT(ISERROR(SEARCH(("CANCELADO"),(N224))))</formula>
    </cfRule>
    <cfRule type="containsText" dxfId="5903" priority="34382" operator="containsText" text="CANCELADO">
      <formula>NOT(ISERROR(SEARCH(("CANCELADO"),(N200))))</formula>
    </cfRule>
    <cfRule type="containsText" dxfId="5902" priority="34382" operator="containsText" text="PENDENTE">
      <formula>NOT(ISERROR(SEARCH(("PENDENTE"),(N207))))</formula>
    </cfRule>
    <cfRule type="containsText" dxfId="5901" priority="34382" operator="containsText" text="CUMPRIDO">
      <formula>NOT(ISERROR(SEARCH(("CUMPRIDO"),(N142))))</formula>
    </cfRule>
    <cfRule type="containsText" dxfId="5900" priority="34382" operator="containsText" text="CUMPRIDO">
      <formula>NOT(ISERROR(SEARCH(("CUMPRIDO"),(N207))))</formula>
    </cfRule>
    <cfRule type="containsText" dxfId="5899" priority="34382" operator="containsText" text="CUMPRIDO">
      <formula>NOT(ISERROR(SEARCH(("CUMPRIDO"),(N139))))</formula>
    </cfRule>
    <cfRule type="containsText" dxfId="5898" priority="34382" operator="containsText" text="CANCELADO">
      <formula>NOT(ISERROR(SEARCH(("CANCELADO"),(N98))))</formula>
    </cfRule>
    <cfRule type="containsText" dxfId="5897" priority="34382" operator="containsText" text="CUMPRIDO">
      <formula>NOT(ISERROR(SEARCH(("CUMPRIDO"),(N150))))</formula>
    </cfRule>
    <cfRule type="containsText" dxfId="5896" priority="34382" operator="containsText" text="CUMPRIDO">
      <formula>NOT(ISERROR(SEARCH(("CUMPRIDO"),(N131))))</formula>
    </cfRule>
    <cfRule type="containsText" dxfId="5895" priority="34382" operator="containsText" text="CANCELADO">
      <formula>NOT(ISERROR(SEARCH(("CANCELADO"),(N206))))</formula>
    </cfRule>
    <cfRule type="containsText" dxfId="5894" priority="34382" operator="containsText" text="CUMPRIDO">
      <formula>NOT(ISERROR(SEARCH(("CUMPRIDO"),(N231))))</formula>
    </cfRule>
    <cfRule type="containsText" dxfId="5893" priority="34382" operator="containsText" text="PENDENTE">
      <formula>NOT(ISERROR(SEARCH(("PENDENTE"),(N210))))</formula>
    </cfRule>
    <cfRule type="containsText" dxfId="5892" priority="34382" operator="containsText" text="CUMPRIDO">
      <formula>NOT(ISERROR(SEARCH(("CUMPRIDO"),(N139))))</formula>
    </cfRule>
    <cfRule type="containsText" dxfId="5891" priority="34382" operator="containsText" text="CANCELADO">
      <formula>NOT(ISERROR(SEARCH(("CANCELADO"),(N98))))</formula>
    </cfRule>
    <cfRule type="containsText" dxfId="5890" priority="34382" operator="containsText" text="CANCELADO">
      <formula>NOT(ISERROR(SEARCH(("CANCELADO"),(N202))))</formula>
    </cfRule>
    <cfRule type="containsText" dxfId="5889" priority="34382" operator="containsText" text="CANCELADO">
      <formula>NOT(ISERROR(SEARCH(("CANCELADO"),(N210))))</formula>
    </cfRule>
    <cfRule type="containsText" dxfId="5888" priority="34382" operator="containsText" text="PENDENTE">
      <formula>NOT(ISERROR(SEARCH(("PENDENTE"),(N228))))</formula>
    </cfRule>
    <cfRule type="containsText" dxfId="5887" priority="34382" operator="containsText" text="CANCELADO">
      <formula>NOT(ISERROR(SEARCH(("CANCELADO"),(N205))))</formula>
    </cfRule>
    <cfRule type="containsText" dxfId="5886" priority="34382" operator="containsText" text="CANCELADO">
      <formula>NOT(ISERROR(SEARCH(("CANCELADO"),(N201))))</formula>
    </cfRule>
    <cfRule type="containsText" dxfId="5885" priority="34382" operator="containsText" text="CUMPRIDO">
      <formula>NOT(ISERROR(SEARCH(("CUMPRIDO"),(N158))))</formula>
    </cfRule>
    <cfRule type="containsText" dxfId="5884" priority="34382" operator="containsText" text="CUMPRIDO">
      <formula>NOT(ISERROR(SEARCH(("CUMPRIDO"),(N223))))</formula>
    </cfRule>
    <cfRule type="containsText" dxfId="5883" priority="34382" operator="containsText" text="CANCELADO">
      <formula>NOT(ISERROR(SEARCH(("CANCELADO"),(N98))))</formula>
    </cfRule>
    <cfRule type="containsText" dxfId="5882" priority="34438" operator="containsText" text="PENDENTE">
      <formula>NOT(ISERROR(SEARCH(("PENDENTE"),(N221))))</formula>
    </cfRule>
    <cfRule type="containsText" dxfId="5881" priority="34439" operator="containsText" text="CUMPRIDO">
      <formula>NOT(ISERROR(SEARCH(("CUMPRIDO"),(N221))))</formula>
    </cfRule>
    <cfRule type="containsText" dxfId="5880" priority="34440" operator="containsText" text="CUMPRIDO">
      <formula>NOT(ISERROR(SEARCH(("CUMPRIDO"),(N146))))</formula>
    </cfRule>
    <cfRule type="containsText" dxfId="5879" priority="34441" operator="containsText" text="PENDENTE">
      <formula>NOT(ISERROR(SEARCH(("PENDENTE"),(N98))))</formula>
    </cfRule>
    <cfRule type="containsText" dxfId="5878" priority="34442" operator="containsText" text="CANCELADO">
      <formula>NOT(ISERROR(SEARCH(("CANCELADO"),(N98))))</formula>
    </cfRule>
    <cfRule type="containsText" dxfId="5877" priority="34443" operator="containsText" text="PENDENTE">
      <formula>NOT(ISERROR(SEARCH(("PENDENTE"),(N98))))</formula>
    </cfRule>
    <cfRule type="containsText" dxfId="5876" priority="34444" operator="containsText" text="CANCELADO">
      <formula>NOT(ISERROR(SEARCH(("CANCELADO"),(N220))))</formula>
    </cfRule>
    <cfRule type="containsText" dxfId="5875" priority="34445" operator="containsText" text="PENDENTE">
      <formula>NOT(ISERROR(SEARCH(("PENDENTE"),(N220))))</formula>
    </cfRule>
    <cfRule type="containsText" dxfId="5874" priority="34446" operator="containsText" text="CUMPRIDO">
      <formula>NOT(ISERROR(SEARCH(("CUMPRIDO"),(N220))))</formula>
    </cfRule>
    <cfRule type="containsText" dxfId="5873" priority="34447" operator="containsText" text="CUMPRIDO">
      <formula>NOT(ISERROR(SEARCH(("CUMPRIDO"),(N128))))</formula>
    </cfRule>
    <cfRule type="containsText" dxfId="5872" priority="34448" operator="containsText" text="PENDENTE">
      <formula>NOT(ISERROR(SEARCH(("PENDENTE"),(N98))))</formula>
    </cfRule>
    <cfRule type="containsText" dxfId="5871" priority="34449" operator="containsText" text="CANCELADO">
      <formula>NOT(ISERROR(SEARCH(("CANCELADO"),(N98))))</formula>
    </cfRule>
    <cfRule type="containsText" dxfId="5870" priority="34450" operator="containsText" text="PENDENTE">
      <formula>NOT(ISERROR(SEARCH(("PENDENTE"),(N98))))</formula>
    </cfRule>
    <cfRule type="containsText" dxfId="5869" priority="34451" operator="containsText" text="CANCELADO">
      <formula>NOT(ISERROR(SEARCH(("CANCELADO"),(N202))))</formula>
    </cfRule>
    <cfRule type="containsText" dxfId="5868" priority="34452" operator="containsText" text="PENDENTE">
      <formula>NOT(ISERROR(SEARCH(("PENDENTE"),(N202))))</formula>
    </cfRule>
    <cfRule type="containsText" dxfId="5867" priority="34382" operator="containsText" text="PENDENTE">
      <formula>NOT(ISERROR(SEARCH(("PENDENTE"),(N98))))</formula>
    </cfRule>
    <cfRule type="containsText" dxfId="5866" priority="34430" operator="containsText" text="PENDENTE">
      <formula>NOT(ISERROR(SEARCH(("PENDENTE"),(N195))))</formula>
    </cfRule>
    <cfRule type="containsText" dxfId="5865" priority="34425" operator="containsText" text="CUMPRIDO">
      <formula>NOT(ISERROR(SEARCH(("CUMPRIDO"),(N121))))</formula>
    </cfRule>
    <cfRule type="containsText" dxfId="5864" priority="34426" operator="containsText" text="PENDENTE">
      <formula>NOT(ISERROR(SEARCH(("PENDENTE"),(N98))))</formula>
    </cfRule>
    <cfRule type="containsText" dxfId="5863" priority="34427" operator="containsText" text="CANCELADO">
      <formula>NOT(ISERROR(SEARCH(("CANCELADO"),(N98))))</formula>
    </cfRule>
    <cfRule type="containsText" dxfId="5862" priority="34428" operator="containsText" text="PENDENTE">
      <formula>NOT(ISERROR(SEARCH(("PENDENTE"),(N98))))</formula>
    </cfRule>
    <cfRule type="containsText" dxfId="5861" priority="34429" operator="containsText" text="CANCELADO">
      <formula>NOT(ISERROR(SEARCH(("CANCELADO"),(N195))))</formula>
    </cfRule>
    <cfRule type="containsText" dxfId="5860" priority="34431" operator="containsText" text="CUMPRIDO">
      <formula>NOT(ISERROR(SEARCH(("CUMPRIDO"),(N195))))</formula>
    </cfRule>
    <cfRule type="containsText" dxfId="5859" priority="34432" operator="containsText" text="CUMPRIDO">
      <formula>NOT(ISERROR(SEARCH(("CUMPRIDO"),(N98))))</formula>
    </cfRule>
    <cfRule type="containsText" dxfId="5858" priority="34433" operator="containsText" text="CUMPRIDO">
      <formula>NOT(ISERROR(SEARCH(("CUMPRIDO"),(N147))))</formula>
    </cfRule>
    <cfRule type="containsText" dxfId="5857" priority="34434" operator="containsText" text="PENDENTE">
      <formula>NOT(ISERROR(SEARCH(("PENDENTE"),(N98))))</formula>
    </cfRule>
    <cfRule type="containsText" dxfId="5856" priority="34435" operator="containsText" text="CANCELADO">
      <formula>NOT(ISERROR(SEARCH(("CANCELADO"),(N98))))</formula>
    </cfRule>
    <cfRule type="containsText" dxfId="5855" priority="34436" operator="containsText" text="PENDENTE">
      <formula>NOT(ISERROR(SEARCH(("PENDENTE"),(N98))))</formula>
    </cfRule>
  </conditionalFormatting>
  <conditionalFormatting sqref="N100">
    <cfRule type="containsText" dxfId="5854" priority="34960" operator="containsText" text="CUMPRIDO">
      <formula>NOT(ISERROR(SEARCH(("CUMPRIDO"),(N220))))</formula>
    </cfRule>
    <cfRule type="containsText" dxfId="5853" priority="34959" operator="containsText" text="PENDENTE">
      <formula>NOT(ISERROR(SEARCH(("PENDENTE"),(N220))))</formula>
    </cfRule>
    <cfRule type="containsText" dxfId="5852" priority="34958" operator="containsText" text="CANCELADO">
      <formula>NOT(ISERROR(SEARCH(("CANCELADO"),(N220))))</formula>
    </cfRule>
    <cfRule type="containsText" dxfId="5851" priority="34957" operator="containsText" text="PENDENTE">
      <formula>NOT(ISERROR(SEARCH(("PENDENTE"),(N100))))</formula>
    </cfRule>
    <cfRule type="containsText" dxfId="5850" priority="34956" operator="containsText" text="CANCELADO">
      <formula>NOT(ISERROR(SEARCH(("CANCELADO"),(N100))))</formula>
    </cfRule>
    <cfRule type="containsText" dxfId="5849" priority="34955" operator="containsText" text="PENDENTE">
      <formula>NOT(ISERROR(SEARCH(("PENDENTE"),(N100))))</formula>
    </cfRule>
    <cfRule type="containsText" dxfId="5848" priority="34954" operator="containsText" text="CUMPRIDO">
      <formula>NOT(ISERROR(SEARCH(("CUMPRIDO"),(N146))))</formula>
    </cfRule>
    <cfRule type="containsText" dxfId="5847" priority="34953" operator="containsText" text="CUMPRIDO">
      <formula>NOT(ISERROR(SEARCH(("CUMPRIDO"),(N100))))</formula>
    </cfRule>
    <cfRule type="containsText" dxfId="5846" priority="34952" operator="containsText" text="CUMPRIDO">
      <formula>NOT(ISERROR(SEARCH(("CUMPRIDO"),(N221))))</formula>
    </cfRule>
    <cfRule type="containsText" dxfId="5845" priority="34951" operator="containsText" text="PENDENTE">
      <formula>NOT(ISERROR(SEARCH(("PENDENTE"),(N221))))</formula>
    </cfRule>
    <cfRule type="containsText" dxfId="5844" priority="34950" operator="containsText" text="CANCELADO">
      <formula>NOT(ISERROR(SEARCH(("CANCELADO"),(N221))))</formula>
    </cfRule>
    <cfRule type="containsText" dxfId="5843" priority="34949" operator="containsText" text="PENDENTE">
      <formula>NOT(ISERROR(SEARCH(("PENDENTE"),(N100))))</formula>
    </cfRule>
    <cfRule type="containsText" dxfId="5842" priority="34948" operator="containsText" text="CANCELADO">
      <formula>NOT(ISERROR(SEARCH(("CANCELADO"),(N100))))</formula>
    </cfRule>
    <cfRule type="containsText" dxfId="5841" priority="34947" operator="containsText" text="PENDENTE">
      <formula>NOT(ISERROR(SEARCH(("PENDENTE"),(N100))))</formula>
    </cfRule>
    <cfRule type="containsText" dxfId="5840" priority="34946" operator="containsText" text="CUMPRIDO">
      <formula>NOT(ISERROR(SEARCH(("CUMPRIDO"),(N147))))</formula>
    </cfRule>
    <cfRule type="containsText" dxfId="5839" priority="34945" operator="containsText" text="CUMPRIDO">
      <formula>NOT(ISERROR(SEARCH(("CUMPRIDO"),(N100))))</formula>
    </cfRule>
    <cfRule type="containsText" dxfId="5838" priority="34944" operator="containsText" text="CUMPRIDO">
      <formula>NOT(ISERROR(SEARCH(("CUMPRIDO"),(N194))))</formula>
    </cfRule>
    <cfRule type="containsText" dxfId="5837" priority="34943" operator="containsText" text="PENDENTE">
      <formula>NOT(ISERROR(SEARCH(("PENDENTE"),(N194))))</formula>
    </cfRule>
    <cfRule type="containsText" dxfId="5836" priority="34942" operator="containsText" text="CANCELADO">
      <formula>NOT(ISERROR(SEARCH(("CANCELADO"),(N194))))</formula>
    </cfRule>
    <cfRule type="containsText" dxfId="5835" priority="34941" operator="containsText" text="PENDENTE">
      <formula>NOT(ISERROR(SEARCH(("PENDENTE"),(N100))))</formula>
    </cfRule>
    <cfRule type="containsText" dxfId="5834" priority="34940" operator="containsText" text="CANCELADO">
      <formula>NOT(ISERROR(SEARCH(("CANCELADO"),(N100))))</formula>
    </cfRule>
    <cfRule type="containsText" dxfId="5833" priority="34939" operator="containsText" text="PENDENTE">
      <formula>NOT(ISERROR(SEARCH(("PENDENTE"),(N100))))</formula>
    </cfRule>
    <cfRule type="containsText" dxfId="5832" priority="34938" operator="containsText" text="CUMPRIDO">
      <formula>NOT(ISERROR(SEARCH(("CUMPRIDO"),(N120))))</formula>
    </cfRule>
    <cfRule type="containsText" dxfId="5831" priority="34937" operator="containsText" text="CUMPRIDO">
      <formula>NOT(ISERROR(SEARCH(("CUMPRIDO"),(N193))))</formula>
    </cfRule>
    <cfRule type="containsText" dxfId="5830" priority="34936" operator="containsText" text="PENDENTE">
      <formula>NOT(ISERROR(SEARCH(("PENDENTE"),(N193))))</formula>
    </cfRule>
    <cfRule type="containsText" dxfId="5829" priority="34935" operator="containsText" text="CANCELADO">
      <formula>NOT(ISERROR(SEARCH(("CANCELADO"),(N193))))</formula>
    </cfRule>
    <cfRule type="containsText" dxfId="5828" priority="34934" operator="containsText" text="PENDENTE">
      <formula>NOT(ISERROR(SEARCH(("PENDENTE"),(N100))))</formula>
    </cfRule>
    <cfRule type="containsText" dxfId="5827" priority="34933" operator="containsText" text="CANCELADO">
      <formula>NOT(ISERROR(SEARCH(("CANCELADO"),(N100))))</formula>
    </cfRule>
    <cfRule type="containsText" dxfId="5826" priority="34932" operator="containsText" text="PENDENTE">
      <formula>NOT(ISERROR(SEARCH(("PENDENTE"),(N100))))</formula>
    </cfRule>
    <cfRule type="containsText" dxfId="5825" priority="34931" operator="containsText" text="CUMPRIDO">
      <formula>NOT(ISERROR(SEARCH(("CUMPRIDO"),(N119))))</formula>
    </cfRule>
    <cfRule type="containsText" dxfId="5824" priority="34453" operator="containsText" text="PENDENTE">
      <formula>NOT(ISERROR(SEARCH(("PENDENTE"),(N200))))</formula>
    </cfRule>
    <cfRule type="containsText" dxfId="5823" priority="34453" operator="containsText" text="CUMPRIDO">
      <formula>NOT(ISERROR(SEARCH(("CUMPRIDO"),(N200))))</formula>
    </cfRule>
    <cfRule type="containsText" dxfId="5822" priority="34964" operator="containsText" text="PENDENTE">
      <formula>NOT(ISERROR(SEARCH(("PENDENTE"),(N100))))</formula>
    </cfRule>
    <cfRule type="containsText" dxfId="5821" priority="34972" operator="containsText" text="CANCELADO">
      <formula>NOT(ISERROR(SEARCH(("CANCELADO"),(N199))))</formula>
    </cfRule>
    <cfRule type="containsText" dxfId="5820" priority="34971" operator="containsText" text="PENDENTE">
      <formula>NOT(ISERROR(SEARCH(("PENDENTE"),(N100))))</formula>
    </cfRule>
    <cfRule type="containsText" dxfId="5819" priority="34970" operator="containsText" text="CANCELADO">
      <formula>NOT(ISERROR(SEARCH(("CANCELADO"),(N100))))</formula>
    </cfRule>
    <cfRule type="containsText" dxfId="5818" priority="34969" operator="containsText" text="PENDENTE">
      <formula>NOT(ISERROR(SEARCH(("PENDENTE"),(N100))))</formula>
    </cfRule>
    <cfRule type="containsText" dxfId="5817" priority="34968" operator="containsText" text="CUMPRIDO">
      <formula>NOT(ISERROR(SEARCH(("CUMPRIDO"),(N125))))</formula>
    </cfRule>
    <cfRule type="containsText" dxfId="5816" priority="34967" operator="containsText" text="CUMPRIDO">
      <formula>NOT(ISERROR(SEARCH(("CUMPRIDO"),(N202))))</formula>
    </cfRule>
    <cfRule type="containsText" dxfId="5815" priority="34966" operator="containsText" text="PENDENTE">
      <formula>NOT(ISERROR(SEARCH(("PENDENTE"),(N202))))</formula>
    </cfRule>
    <cfRule type="containsText" dxfId="5814" priority="34965" operator="containsText" text="CANCELADO">
      <formula>NOT(ISERROR(SEARCH(("CANCELADO"),(N202))))</formula>
    </cfRule>
    <cfRule type="containsText" dxfId="5813" priority="34963" operator="containsText" text="CANCELADO">
      <formula>NOT(ISERROR(SEARCH(("CANCELADO"),(N100))))</formula>
    </cfRule>
    <cfRule type="containsText" dxfId="5812" priority="34962" operator="containsText" text="PENDENTE">
      <formula>NOT(ISERROR(SEARCH(("PENDENTE"),(N100))))</formula>
    </cfRule>
    <cfRule type="containsText" dxfId="5811" priority="34961" operator="containsText" text="CUMPRIDO">
      <formula>NOT(ISERROR(SEARCH(("CUMPRIDO"),(N128))))</formula>
    </cfRule>
  </conditionalFormatting>
  <conditionalFormatting sqref="N101:N107">
    <cfRule type="containsText" dxfId="5810" priority="41607" operator="containsText" text="PENDENTE">
      <formula>NOT(ISERROR(SEARCH(("PENDENTE"),(N223))))</formula>
    </cfRule>
    <cfRule type="containsText" dxfId="5809" priority="41607" operator="containsText" text="CUMPRIDO">
      <formula>NOT(ISERROR(SEARCH(("CUMPRIDO"),(N137))))</formula>
    </cfRule>
    <cfRule type="containsText" dxfId="5808" priority="41607" operator="containsText" text="PENDENTE">
      <formula>NOT(ISERROR(SEARCH(("PENDENTE"),(N101))))</formula>
    </cfRule>
    <cfRule type="containsText" dxfId="5807" priority="41607" operator="containsText" text="CANCELADO">
      <formula>NOT(ISERROR(SEARCH(("CANCELADO"),(N101))))</formula>
    </cfRule>
    <cfRule type="containsText" dxfId="5806" priority="41607" operator="containsText" text="CANCELADO">
      <formula>NOT(ISERROR(SEARCH(("CANCELADO"),(N229))))</formula>
    </cfRule>
    <cfRule type="containsText" dxfId="5805" priority="41607" operator="containsText" text="CANCELADO">
      <formula>NOT(ISERROR(SEARCH(("CANCELADO"),(N202))))</formula>
    </cfRule>
    <cfRule type="containsText" dxfId="5804" priority="41607" operator="containsText" text="PENDENTE">
      <formula>NOT(ISERROR(SEARCH(("PENDENTE"),(N208))))</formula>
    </cfRule>
    <cfRule type="containsText" dxfId="5803" priority="41607" operator="containsText" text="PENDENTE">
      <formula>NOT(ISERROR(SEARCH(("PENDENTE"),(N226))))</formula>
    </cfRule>
    <cfRule type="containsText" dxfId="5802" priority="41607" operator="containsText" text="CUMPRIDO">
      <formula>NOT(ISERROR(SEARCH(("CUMPRIDO"),(N134))))</formula>
    </cfRule>
    <cfRule type="containsText" dxfId="5801" priority="41607" operator="containsText" text="CANCELADO">
      <formula>NOT(ISERROR(SEARCH(("CANCELADO"),(N101))))</formula>
    </cfRule>
    <cfRule type="containsText" dxfId="5800" priority="41607" operator="containsText" text="CUMPRIDO">
      <formula>NOT(ISERROR(SEARCH(("CUMPRIDO"),(N203))))</formula>
    </cfRule>
    <cfRule type="containsText" dxfId="5799" priority="41607" operator="containsText" text="CUMPRIDO">
      <formula>NOT(ISERROR(SEARCH(("CUMPRIDO"),(N208))))</formula>
    </cfRule>
    <cfRule type="containsText" dxfId="5798" priority="41607" operator="containsText" text="CUMPRIDO">
      <formula>NOT(ISERROR(SEARCH(("CUMPRIDO"),(N223))))</formula>
    </cfRule>
    <cfRule type="containsText" dxfId="5797" priority="41607" operator="containsText" text="CUMPRIDO">
      <formula>NOT(ISERROR(SEARCH(("CUMPRIDO"),(N206))))</formula>
    </cfRule>
    <cfRule type="containsText" dxfId="5796" priority="41607" operator="containsText" text="PENDENTE">
      <formula>NOT(ISERROR(SEARCH(("PENDENTE"),(N218))))</formula>
    </cfRule>
    <cfRule type="containsText" dxfId="5795" priority="41607" operator="containsText" text="CUMPRIDO">
      <formula>NOT(ISERROR(SEARCH(("CUMPRIDO"),(N144))))</formula>
    </cfRule>
    <cfRule type="containsText" dxfId="5794" priority="41607" operator="containsText" text="CUMPRIDO">
      <formula>NOT(ISERROR(SEARCH(("CUMPRIDO"),(N195))))</formula>
    </cfRule>
    <cfRule type="containsText" dxfId="5793" priority="41607" operator="containsText" text="CANCELADO">
      <formula>NOT(ISERROR(SEARCH(("CANCELADO"),(N227))))</formula>
    </cfRule>
    <cfRule type="containsText" dxfId="5792" priority="41607" operator="containsText" text="PENDENTE">
      <formula>NOT(ISERROR(SEARCH(("PENDENTE"),(N101))))</formula>
    </cfRule>
    <cfRule type="containsText" dxfId="5791" priority="41607" operator="containsText" text="PENDENTE">
      <formula>NOT(ISERROR(SEARCH(("PENDENTE"),(N221))))</formula>
    </cfRule>
    <cfRule type="containsText" dxfId="5790" priority="41607" operator="containsText" text="CUMPRIDO">
      <formula>NOT(ISERROR(SEARCH(("CUMPRIDO"),(N201))))</formula>
    </cfRule>
    <cfRule type="containsText" dxfId="5789" priority="41607" operator="containsText" text="PENDENTE">
      <formula>NOT(ISERROR(SEARCH(("PENDENTE"),(N197))))</formula>
    </cfRule>
    <cfRule type="containsText" dxfId="5788" priority="41607" operator="containsText" text="CUMPRIDO">
      <formula>NOT(ISERROR(SEARCH(("CUMPRIDO"),(N118))))</formula>
    </cfRule>
    <cfRule type="containsText" dxfId="5787" priority="41607" operator="containsText" text="CUMPRIDO">
      <formula>NOT(ISERROR(SEARCH(("CUMPRIDO"),(N132))))</formula>
    </cfRule>
    <cfRule type="containsText" dxfId="5786" priority="41607" operator="containsText" text="CUMPRIDO">
      <formula>NOT(ISERROR(SEARCH(("CUMPRIDO"),(N203))))</formula>
    </cfRule>
    <cfRule type="containsText" dxfId="5785" priority="41607" operator="containsText" text="CUMPRIDO">
      <formula>NOT(ISERROR(SEARCH(("CUMPRIDO"),(N137))))</formula>
    </cfRule>
    <cfRule type="containsText" dxfId="5784" priority="41607" operator="containsText" text="CUMPRIDO">
      <formula>NOT(ISERROR(SEARCH(("CUMPRIDO"),(N202))))</formula>
    </cfRule>
    <cfRule type="containsText" dxfId="5783" priority="41607" operator="containsText" text="PENDENTE">
      <formula>NOT(ISERROR(SEARCH(("PENDENTE"),(N101))))</formula>
    </cfRule>
    <cfRule type="containsText" dxfId="5782" priority="41607" operator="containsText" text="CUMPRIDO">
      <formula>NOT(ISERROR(SEARCH(("CUMPRIDO"),(N214))))</formula>
    </cfRule>
    <cfRule type="containsText" dxfId="5781" priority="41607" operator="containsText" text="CUMPRIDO">
      <formula>NOT(ISERROR(SEARCH(("CUMPRIDO"),(N153))))</formula>
    </cfRule>
    <cfRule type="containsText" dxfId="5780" priority="41607" operator="containsText" text="CUMPRIDO">
      <formula>NOT(ISERROR(SEARCH(("CUMPRIDO"),(N101))))</formula>
    </cfRule>
    <cfRule type="containsText" dxfId="5779" priority="41607" operator="containsText" text="PENDENTE">
      <formula>NOT(ISERROR(SEARCH(("PENDENTE"),(N101))))</formula>
    </cfRule>
    <cfRule type="containsText" dxfId="5778" priority="41607" operator="containsText" text="CUMPRIDO">
      <formula>NOT(ISERROR(SEARCH(("CUMPRIDO"),(N128))))</formula>
    </cfRule>
    <cfRule type="containsText" dxfId="5777" priority="41607" operator="containsText" text="PENDENTE">
      <formula>NOT(ISERROR(SEARCH(("PENDENTE"),(N101))))</formula>
    </cfRule>
    <cfRule type="containsText" dxfId="5776" priority="41607" operator="containsText" text="CUMPRIDO">
      <formula>NOT(ISERROR(SEARCH(("CUMPRIDO"),(N158))))</formula>
    </cfRule>
    <cfRule type="containsText" dxfId="5775" priority="41607" operator="containsText" text="CANCELADO">
      <formula>NOT(ISERROR(SEARCH(("CANCELADO"),(N101))))</formula>
    </cfRule>
    <cfRule type="containsText" dxfId="5774" priority="41607" operator="containsText" text="CANCELADO">
      <formula>NOT(ISERROR(SEARCH(("CANCELADO"),(N204))))</formula>
    </cfRule>
    <cfRule type="containsText" dxfId="5773" priority="41607" operator="containsText" text="CANCELADO">
      <formula>NOT(ISERROR(SEARCH(("CANCELADO"),(N227))))</formula>
    </cfRule>
    <cfRule type="containsText" dxfId="5772" priority="41607" operator="containsText" text="CUMPRIDO">
      <formula>NOT(ISERROR(SEARCH(("CUMPRIDO"),(N153))))</formula>
    </cfRule>
    <cfRule type="containsText" dxfId="5771" priority="41607" operator="containsText" text="CUMPRIDO">
      <formula>NOT(ISERROR(SEARCH(("CUMPRIDO"),(N119))))</formula>
    </cfRule>
    <cfRule type="containsText" dxfId="5770" priority="41607" operator="containsText" text="CANCELADO">
      <formula>NOT(ISERROR(SEARCH(("CANCELADO"),(N200))))</formula>
    </cfRule>
    <cfRule type="containsText" dxfId="5769" priority="41607" operator="containsText" text="PENDENTE">
      <formula>NOT(ISERROR(SEARCH(("PENDENTE"),(N101))))</formula>
    </cfRule>
    <cfRule type="containsText" dxfId="5768" priority="41607" operator="containsText" text="CUMPRIDO">
      <formula>NOT(ISERROR(SEARCH(("CUMPRIDO"),(N210))))</formula>
    </cfRule>
    <cfRule type="containsText" dxfId="5767" priority="41607" operator="containsText" text="CUMPRIDO">
      <formula>NOT(ISERROR(SEARCH(("CUMPRIDO"),(N218))))</formula>
    </cfRule>
    <cfRule type="containsText" dxfId="5766" priority="41607" operator="containsText" text="CUMPRIDO">
      <formula>NOT(ISERROR(SEARCH(("CUMPRIDO"),(N219))))</formula>
    </cfRule>
    <cfRule type="containsText" dxfId="5765" priority="41607" operator="containsText" text="PENDENTE">
      <formula>NOT(ISERROR(SEARCH(("PENDENTE"),(N232))))</formula>
    </cfRule>
    <cfRule type="containsText" dxfId="5764" priority="41607" operator="containsText" text="CANCELADO">
      <formula>NOT(ISERROR(SEARCH(("CANCELADO"),(N101))))</formula>
    </cfRule>
    <cfRule type="containsText" dxfId="5763" priority="41607" operator="containsText" text="CANCELADO">
      <formula>NOT(ISERROR(SEARCH(("CANCELADO"),(N208))))</formula>
    </cfRule>
    <cfRule type="containsText" dxfId="5762" priority="41607" operator="containsText" text="CUMPRIDO">
      <formula>NOT(ISERROR(SEARCH(("CUMPRIDO"),(N133))))</formula>
    </cfRule>
    <cfRule type="containsText" dxfId="5761" priority="41607" operator="containsText" text="CUMPRIDO">
      <formula>NOT(ISERROR(SEARCH(("CUMPRIDO"),(N140))))</formula>
    </cfRule>
    <cfRule type="containsText" dxfId="5760" priority="41607" operator="containsText" text="CUMPRIDO">
      <formula>NOT(ISERROR(SEARCH(("CUMPRIDO"),(N125))))</formula>
    </cfRule>
    <cfRule type="containsText" dxfId="5759" priority="41607" operator="containsText" text="CUMPRIDO">
      <formula>NOT(ISERROR(SEARCH(("CUMPRIDO"),(N101))))</formula>
    </cfRule>
    <cfRule type="containsText" dxfId="5758" priority="41607" operator="containsText" text="CUMPRIDO">
      <formula>NOT(ISERROR(SEARCH(("CUMPRIDO"),(N159))))</formula>
    </cfRule>
    <cfRule type="containsText" dxfId="5757" priority="41607" operator="containsText" text="PENDENTE">
      <formula>NOT(ISERROR(SEARCH(("PENDENTE"),(N214))))</formula>
    </cfRule>
    <cfRule type="containsText" dxfId="5756" priority="41607" operator="containsText" text="PENDENTE">
      <formula>NOT(ISERROR(SEARCH(("PENDENTE"),(N101))))</formula>
    </cfRule>
    <cfRule type="containsText" dxfId="5755" priority="41607" operator="containsText" text="CANCELADO">
      <formula>NOT(ISERROR(SEARCH(("CANCELADO"),(N211))))</formula>
    </cfRule>
    <cfRule type="containsText" dxfId="5754" priority="41607" operator="containsText" text="CUMPRIDO">
      <formula>NOT(ISERROR(SEARCH(("CUMPRIDO"),(N211))))</formula>
    </cfRule>
    <cfRule type="containsText" dxfId="5753" priority="41607" operator="containsText" text="CUMPRIDO">
      <formula>NOT(ISERROR(SEARCH(("CUMPRIDO"),(N147))))</formula>
    </cfRule>
    <cfRule type="containsText" dxfId="5752" priority="41607" operator="containsText" text="CANCELADO">
      <formula>NOT(ISERROR(SEARCH(("CANCELADO"),(N192))))</formula>
    </cfRule>
    <cfRule type="containsText" dxfId="5751" priority="41607" operator="containsText" text="CANCELADO">
      <formula>NOT(ISERROR(SEARCH(("CANCELADO"),(N208))))</formula>
    </cfRule>
    <cfRule type="containsText" dxfId="5750" priority="41607" operator="containsText" text="PENDENTE">
      <formula>NOT(ISERROR(SEARCH(("PENDENTE"),(N226))))</formula>
    </cfRule>
    <cfRule type="containsText" dxfId="5749" priority="41607" operator="containsText" text="CANCELADO">
      <formula>NOT(ISERROR(SEARCH(("CANCELADO"),(N202))))</formula>
    </cfRule>
    <cfRule type="containsText" dxfId="5748" priority="41607" operator="containsText" text="CUMPRIDO">
      <formula>NOT(ISERROR(SEARCH(("CUMPRIDO"),(N197))))</formula>
    </cfRule>
    <cfRule type="containsText" dxfId="5747" priority="41607" operator="containsText" text="PENDENTE">
      <formula>NOT(ISERROR(SEARCH(("PENDENTE"),(N208))))</formula>
    </cfRule>
    <cfRule type="containsText" dxfId="5746" priority="41607" operator="containsText" text="PENDENTE">
      <formula>NOT(ISERROR(SEARCH(("PENDENTE"),(N209))))</formula>
    </cfRule>
    <cfRule type="containsText" dxfId="5745" priority="41607" operator="containsText" text="CUMPRIDO">
      <formula>NOT(ISERROR(SEARCH(("CUMPRIDO"),(N101))))</formula>
    </cfRule>
    <cfRule type="containsText" dxfId="5744" priority="41607" operator="containsText" text="CANCELADO">
      <formula>NOT(ISERROR(SEARCH(("CANCELADO"),(N199))))</formula>
    </cfRule>
    <cfRule type="containsText" dxfId="5743" priority="41607" operator="containsText" text="PENDENTE">
      <formula>NOT(ISERROR(SEARCH(("PENDENTE"),(N211))))</formula>
    </cfRule>
    <cfRule type="containsText" dxfId="5742" priority="41607" operator="containsText" text="CUMPRIDO">
      <formula>NOT(ISERROR(SEARCH(("CUMPRIDO"),(N233))))</formula>
    </cfRule>
    <cfRule type="containsText" dxfId="5741" priority="41607" operator="containsText" text="PENDENTE">
      <formula>NOT(ISERROR(SEARCH(("PENDENTE"),(N101))))</formula>
    </cfRule>
    <cfRule type="containsText" dxfId="5740" priority="41607" operator="containsText" text="CUMPRIDO">
      <formula>NOT(ISERROR(SEARCH(("CUMPRIDO"),(N152))))</formula>
    </cfRule>
    <cfRule type="containsText" dxfId="5739" priority="41607" operator="containsText" text="CANCELADO">
      <formula>NOT(ISERROR(SEARCH(("CANCELADO"),(N210))))</formula>
    </cfRule>
    <cfRule type="containsText" dxfId="5738" priority="41607" operator="containsText" text="CANCELADO">
      <formula>NOT(ISERROR(SEARCH(("CANCELADO"),(N101))))</formula>
    </cfRule>
    <cfRule type="containsText" dxfId="5737" priority="41607" operator="containsText" text="CUMPRIDO">
      <formula>NOT(ISERROR(SEARCH(("CUMPRIDO"),(N117))))</formula>
    </cfRule>
    <cfRule type="containsText" dxfId="5736" priority="41607" operator="containsText" text="CANCELADO">
      <formula>NOT(ISERROR(SEARCH(("CANCELADO"),(N221))))</formula>
    </cfRule>
    <cfRule type="containsText" dxfId="5735" priority="41607" operator="containsText" text="CANCELADO">
      <formula>NOT(ISERROR(SEARCH(("CANCELADO"),(N224))))</formula>
    </cfRule>
    <cfRule type="containsText" dxfId="5734" priority="41607" operator="containsText" text="CUMPRIDO">
      <formula>NOT(ISERROR(SEARCH(("CUMPRIDO"),(N156))))</formula>
    </cfRule>
    <cfRule type="containsText" dxfId="5733" priority="41607" operator="containsText" text="CUMPRIDO">
      <formula>NOT(ISERROR(SEARCH(("CUMPRIDO"),(N202))))</formula>
    </cfRule>
    <cfRule type="containsText" dxfId="5732" priority="41607" operator="containsText" text="PENDENTE">
      <formula>NOT(ISERROR(SEARCH(("PENDENTE"),(N224))))</formula>
    </cfRule>
    <cfRule type="containsText" dxfId="5731" priority="41607" operator="containsText" text="CUMPRIDO">
      <formula>NOT(ISERROR(SEARCH(("CUMPRIDO"),(N101))))</formula>
    </cfRule>
    <cfRule type="containsText" dxfId="5730" priority="41607" operator="containsText" text="PENDENTE">
      <formula>NOT(ISERROR(SEARCH(("PENDENTE"),(N203))))</formula>
    </cfRule>
    <cfRule type="containsText" dxfId="5729" priority="41607" operator="containsText" text="CUMPRIDO">
      <formula>NOT(ISERROR(SEARCH(("CUMPRIDO"),(N205))))</formula>
    </cfRule>
    <cfRule type="containsText" dxfId="5728" priority="41607" operator="containsText" text="CUMPRIDO">
      <formula>NOT(ISERROR(SEARCH(("CUMPRIDO"),(N221))))</formula>
    </cfRule>
    <cfRule type="containsText" dxfId="5727" priority="41607" operator="containsText" text="CUMPRIDO">
      <formula>NOT(ISERROR(SEARCH(("CUMPRIDO"),(N229))))</formula>
    </cfRule>
    <cfRule type="containsText" dxfId="5726" priority="41607" operator="containsText" text="CANCELADO">
      <formula>NOT(ISERROR(SEARCH(("CANCELADO"),(N101))))</formula>
    </cfRule>
    <cfRule type="containsText" dxfId="5725" priority="41607" operator="containsText" text="CUMPRIDO">
      <formula>NOT(ISERROR(SEARCH(("CUMPRIDO"),(N230))))</formula>
    </cfRule>
    <cfRule type="containsText" dxfId="5724" priority="41607" operator="containsText" text="CUMPRIDO">
      <formula>NOT(ISERROR(SEARCH(("CUMPRIDO"),(N226))))</formula>
    </cfRule>
    <cfRule type="containsText" dxfId="5723" priority="41607" operator="containsText" text="CANCELADO">
      <formula>NOT(ISERROR(SEARCH(("CANCELADO"),(N195))))</formula>
    </cfRule>
    <cfRule type="containsText" dxfId="5722" priority="41607" operator="containsText" text="CANCELADO">
      <formula>NOT(ISERROR(SEARCH(("CANCELADO"),(N233))))</formula>
    </cfRule>
    <cfRule type="containsText" dxfId="5721" priority="41607" operator="containsText" text="PENDENTE">
      <formula>NOT(ISERROR(SEARCH(("PENDENTE"),(N101))))</formula>
    </cfRule>
    <cfRule type="containsText" dxfId="5720" priority="41607" operator="containsText" text="CUMPRIDO">
      <formula>NOT(ISERROR(SEARCH(("CUMPRIDO"),(N226))))</formula>
    </cfRule>
    <cfRule type="containsText" dxfId="5719" priority="41607" operator="containsText" text="PENDENTE">
      <formula>NOT(ISERROR(SEARCH(("PENDENTE"),(N101))))</formula>
    </cfRule>
    <cfRule type="containsText" dxfId="5718" priority="41607" operator="containsText" text="CUMPRIDO">
      <formula>NOT(ISERROR(SEARCH(("CUMPRIDO"),(N148))))</formula>
    </cfRule>
    <cfRule type="containsText" dxfId="5717" priority="41607" operator="containsText" text="CUMPRIDO">
      <formula>NOT(ISERROR(SEARCH(("CUMPRIDO"),(N211))))</formula>
    </cfRule>
    <cfRule type="containsText" dxfId="5716" priority="41607" operator="containsText" text="CANCELADO">
      <formula>NOT(ISERROR(SEARCH(("CANCELADO"),(N205))))</formula>
    </cfRule>
    <cfRule type="containsText" dxfId="5715" priority="41607" operator="containsText" text="PENDENTE">
      <formula>NOT(ISERROR(SEARCH(("PENDENTE"),(N210))))</formula>
    </cfRule>
    <cfRule type="containsText" dxfId="5714" priority="41607" operator="containsText" text="PENDENTE">
      <formula>NOT(ISERROR(SEARCH(("PENDENTE"),(N200))))</formula>
    </cfRule>
    <cfRule type="containsText" dxfId="5713" priority="41607" operator="containsText" text="CANCELADO">
      <formula>NOT(ISERROR(SEARCH(("CANCELADO"),(N101))))</formula>
    </cfRule>
    <cfRule type="containsText" dxfId="5712" priority="41607" operator="containsText" text="PENDENTE">
      <formula>NOT(ISERROR(SEARCH(("PENDENTE"),(N101))))</formula>
    </cfRule>
    <cfRule type="containsText" dxfId="5711" priority="41607" operator="containsText" text="CUMPRIDO">
      <formula>NOT(ISERROR(SEARCH(("CUMPRIDO"),(N134))))</formula>
    </cfRule>
    <cfRule type="containsText" dxfId="5710" priority="41607" operator="containsText" text="PENDENTE">
      <formula>NOT(ISERROR(SEARCH(("PENDENTE"),(N219))))</formula>
    </cfRule>
    <cfRule type="containsText" dxfId="5709" priority="41607" operator="containsText" text="CUMPRIDO">
      <formula>NOT(ISERROR(SEARCH(("CUMPRIDO"),(N205))))</formula>
    </cfRule>
    <cfRule type="containsText" dxfId="5708" priority="41607" operator="containsText" text="CUMPRIDO">
      <formula>NOT(ISERROR(SEARCH(("CUMPRIDO"),(N131))))</formula>
    </cfRule>
    <cfRule type="containsText" dxfId="5707" priority="41607" operator="containsText" text="CUMPRIDO">
      <formula>NOT(ISERROR(SEARCH(("CUMPRIDO"),(N227))))</formula>
    </cfRule>
    <cfRule type="containsText" dxfId="5706" priority="41607" operator="containsText" text="CANCELADO">
      <formula>NOT(ISERROR(SEARCH(("CANCELADO"),(N227))))</formula>
    </cfRule>
    <cfRule type="containsText" dxfId="5705" priority="41607" operator="containsText" text="CUMPRIDO">
      <formula>NOT(ISERROR(SEARCH(("CUMPRIDO"),(N232))))</formula>
    </cfRule>
    <cfRule type="containsText" dxfId="5704" priority="41607" operator="containsText" text="PENDENTE">
      <formula>NOT(ISERROR(SEARCH(("PENDENTE"),(N205))))</formula>
    </cfRule>
    <cfRule type="containsText" dxfId="5703" priority="41607" operator="containsText" text="CANCELADO">
      <formula>NOT(ISERROR(SEARCH(("CANCELADO"),(N101))))</formula>
    </cfRule>
    <cfRule type="containsText" dxfId="5702" priority="41607" operator="containsText" text="CUMPRIDO">
      <formula>NOT(ISERROR(SEARCH(("CUMPRIDO"),(N126))))</formula>
    </cfRule>
    <cfRule type="containsText" dxfId="5701" priority="41607" operator="containsText" text="PENDENTE">
      <formula>NOT(ISERROR(SEARCH(("PENDENTE"),(N227))))</formula>
    </cfRule>
    <cfRule type="containsText" dxfId="5700" priority="41607" operator="containsText" text="CANCELADO">
      <formula>NOT(ISERROR(SEARCH(("CANCELADO"),(N209))))</formula>
    </cfRule>
    <cfRule type="containsText" dxfId="5699" priority="41732" operator="containsText" text="CANCELADO">
      <formula>NOT(ISERROR(SEARCH(("CANCELADO"),(N222))))</formula>
    </cfRule>
    <cfRule type="containsText" dxfId="5698" priority="41733" operator="containsText" text="PENDENTE">
      <formula>NOT(ISERROR(SEARCH(("PENDENTE"),(N222))))</formula>
    </cfRule>
    <cfRule type="containsText" dxfId="5697" priority="41734" operator="containsText" text="CUMPRIDO">
      <formula>NOT(ISERROR(SEARCH(("CUMPRIDO"),(N222))))</formula>
    </cfRule>
    <cfRule type="containsText" dxfId="5696" priority="41735" operator="containsText" text="CUMPRIDO">
      <formula>NOT(ISERROR(SEARCH(("CUMPRIDO"),(N101))))</formula>
    </cfRule>
    <cfRule type="containsText" dxfId="5695" priority="41736" operator="containsText" text="CUMPRIDO">
      <formula>NOT(ISERROR(SEARCH(("CUMPRIDO"),(N147))))</formula>
    </cfRule>
    <cfRule type="containsText" dxfId="5694" priority="41737" operator="containsText" text="PENDENTE">
      <formula>NOT(ISERROR(SEARCH(("PENDENTE"),(N101))))</formula>
    </cfRule>
    <cfRule type="containsText" dxfId="5693" priority="41607" operator="containsText" text="PENDENTE">
      <formula>NOT(ISERROR(SEARCH(("PENDENTE"),(N202))))</formula>
    </cfRule>
    <cfRule type="containsText" dxfId="5692" priority="41738" operator="containsText" text="CANCELADO">
      <formula>NOT(ISERROR(SEARCH(("CANCELADO"),(N101))))</formula>
    </cfRule>
    <cfRule type="containsText" dxfId="5691" priority="41739" operator="containsText" text="PENDENTE">
      <formula>NOT(ISERROR(SEARCH(("PENDENTE"),(N101))))</formula>
    </cfRule>
    <cfRule type="containsText" dxfId="5690" priority="41740" operator="containsText" text="CANCELADO">
      <formula>NOT(ISERROR(SEARCH(("CANCELADO"),(N221))))</formula>
    </cfRule>
    <cfRule type="containsText" dxfId="5689" priority="41741" operator="containsText" text="PENDENTE">
      <formula>NOT(ISERROR(SEARCH(("PENDENTE"),(N221))))</formula>
    </cfRule>
    <cfRule type="containsText" dxfId="5688" priority="41742" operator="containsText" text="CUMPRIDO">
      <formula>NOT(ISERROR(SEARCH(("CUMPRIDO"),(N221))))</formula>
    </cfRule>
    <cfRule type="containsText" dxfId="5687" priority="41743" operator="containsText" text="CUMPRIDO">
      <formula>NOT(ISERROR(SEARCH(("CUMPRIDO"),(N129))))</formula>
    </cfRule>
    <cfRule type="containsText" dxfId="5686" priority="41744" operator="containsText" text="PENDENTE">
      <formula>NOT(ISERROR(SEARCH(("PENDENTE"),(N101))))</formula>
    </cfRule>
    <cfRule type="containsText" dxfId="5685" priority="41745" operator="containsText" text="CANCELADO">
      <formula>NOT(ISERROR(SEARCH(("CANCELADO"),(N101))))</formula>
    </cfRule>
    <cfRule type="containsText" dxfId="5684" priority="41746" operator="containsText" text="PENDENTE">
      <formula>NOT(ISERROR(SEARCH(("PENDENTE"),(N101))))</formula>
    </cfRule>
    <cfRule type="containsText" dxfId="5683" priority="41747" operator="containsText" text="CANCELADO">
      <formula>NOT(ISERROR(SEARCH(("CANCELADO"),(N203))))</formula>
    </cfRule>
    <cfRule type="containsText" dxfId="5682" priority="41748" operator="containsText" text="PENDENTE">
      <formula>NOT(ISERROR(SEARCH(("PENDENTE"),(N203))))</formula>
    </cfRule>
    <cfRule type="containsText" dxfId="5681" priority="41749" operator="containsText" text="CUMPRIDO">
      <formula>NOT(ISERROR(SEARCH(("CUMPRIDO"),(N203))))</formula>
    </cfRule>
    <cfRule type="containsText" dxfId="5680" priority="41750" operator="containsText" text="CUMPRIDO">
      <formula>NOT(ISERROR(SEARCH(("CUMPRIDO"),(N126))))</formula>
    </cfRule>
    <cfRule type="containsText" dxfId="5679" priority="41751" operator="containsText" text="PENDENTE">
      <formula>NOT(ISERROR(SEARCH(("PENDENTE"),(N101))))</formula>
    </cfRule>
    <cfRule type="containsText" dxfId="5678" priority="41752" operator="containsText" text="CANCELADO">
      <formula>NOT(ISERROR(SEARCH(("CANCELADO"),(N101))))</formula>
    </cfRule>
    <cfRule type="containsText" dxfId="5677" priority="41753" operator="containsText" text="PENDENTE">
      <formula>NOT(ISERROR(SEARCH(("PENDENTE"),(N101))))</formula>
    </cfRule>
    <cfRule type="containsText" dxfId="5676" priority="41754" operator="containsText" text="CANCELADO">
      <formula>NOT(ISERROR(SEARCH(("CANCELADO"),(N200))))</formula>
    </cfRule>
    <cfRule type="containsText" dxfId="5675" priority="41755" operator="containsText" text="PENDENTE">
      <formula>NOT(ISERROR(SEARCH(("PENDENTE"),(N200))))</formula>
    </cfRule>
    <cfRule type="containsText" dxfId="5674" priority="41756" operator="containsText" text="CUMPRIDO">
      <formula>NOT(ISERROR(SEARCH(("CUMPRIDO"),(N200))))</formula>
    </cfRule>
    <cfRule type="containsText" dxfId="5673" priority="41757" operator="containsText" text="CUMPRIDO">
      <formula>NOT(ISERROR(SEARCH(("CUMPRIDO"),(N125))))</formula>
    </cfRule>
    <cfRule type="containsText" dxfId="5672" priority="41758" operator="containsText" text="PENDENTE">
      <formula>NOT(ISERROR(SEARCH(("PENDENTE"),(N101))))</formula>
    </cfRule>
    <cfRule type="containsText" dxfId="5671" priority="41607" operator="containsText" text="CANCELADO">
      <formula>NOT(ISERROR(SEARCH(("CANCELADO"),(N101))))</formula>
    </cfRule>
    <cfRule type="containsText" dxfId="5670" priority="41607" operator="containsText" text="CUMPRIDO">
      <formula>NOT(ISERROR(SEARCH(("CUMPRIDO"),(N224))))</formula>
    </cfRule>
    <cfRule type="containsText" dxfId="5669" priority="41607" operator="containsText" text="CANCELADO">
      <formula>NOT(ISERROR(SEARCH(("CANCELADO"),(N101))))</formula>
    </cfRule>
    <cfRule type="containsText" dxfId="5668" priority="41607" operator="containsText" text="CUMPRIDO">
      <formula>NOT(ISERROR(SEARCH(("CUMPRIDO"),(N131))))</formula>
    </cfRule>
    <cfRule type="containsText" dxfId="5667" priority="41607" operator="containsText" text="CANCELADO">
      <formula>NOT(ISERROR(SEARCH(("CANCELADO"),(N194))))</formula>
    </cfRule>
    <cfRule type="containsText" dxfId="5666" priority="41607" operator="containsText" text="CUMPRIDO">
      <formula>NOT(ISERROR(SEARCH(("CUMPRIDO"),(N122))))</formula>
    </cfRule>
    <cfRule type="containsText" dxfId="5665" priority="41607" operator="containsText" text="CUMPRIDO">
      <formula>NOT(ISERROR(SEARCH(("CUMPRIDO"),(N101))))</formula>
    </cfRule>
    <cfRule type="containsText" dxfId="5664" priority="41607" operator="containsText" text="CUMPRIDO">
      <formula>NOT(ISERROR(SEARCH(("CUMPRIDO"),(N129))))</formula>
    </cfRule>
    <cfRule type="containsText" dxfId="5663" priority="41607" operator="containsText" text="CUMPRIDO">
      <formula>NOT(ISERROR(SEARCH(("CUMPRIDO"),(N130))))</formula>
    </cfRule>
    <cfRule type="containsText" dxfId="5662" priority="41607" operator="containsText" text="CUMPRIDO">
      <formula>NOT(ISERROR(SEARCH(("CUMPRIDO"),(N204))))</formula>
    </cfRule>
    <cfRule type="containsText" dxfId="5661" priority="41607" operator="containsText" text="CUMPRIDO">
      <formula>NOT(ISERROR(SEARCH(("CUMPRIDO"),(N101))))</formula>
    </cfRule>
    <cfRule type="containsText" dxfId="5660" priority="41607" operator="containsText" text="CANCELADO">
      <formula>NOT(ISERROR(SEARCH(("CANCELADO"),(N219))))</formula>
    </cfRule>
    <cfRule type="containsText" dxfId="5659" priority="41607" operator="containsText" text="PENDENTE">
      <formula>NOT(ISERROR(SEARCH(("PENDENTE"),(N194))))</formula>
    </cfRule>
    <cfRule type="containsText" dxfId="5658" priority="41607" operator="containsText" text="CUMPRIDO">
      <formula>NOT(ISERROR(SEARCH(("CUMPRIDO"),(N192))))</formula>
    </cfRule>
    <cfRule type="containsText" dxfId="5657" priority="41607" operator="containsText" text="CANCELADO">
      <formula>NOT(ISERROR(SEARCH(("CANCELADO"),(N205))))</formula>
    </cfRule>
    <cfRule type="containsText" dxfId="5656" priority="41607" operator="containsText" text="CANCELADO">
      <formula>NOT(ISERROR(SEARCH(("CANCELADO"),(N101))))</formula>
    </cfRule>
    <cfRule type="containsText" dxfId="5655" priority="41607" operator="containsText" text="CANCELADO">
      <formula>NOT(ISERROR(SEARCH(("CANCELADO"),(N221))))</formula>
    </cfRule>
    <cfRule type="containsText" dxfId="5654" priority="41607" operator="containsText" text="CUMPRIDO">
      <formula>NOT(ISERROR(SEARCH(("CUMPRIDO"),(N193))))</formula>
    </cfRule>
    <cfRule type="containsText" dxfId="5653" priority="41607" operator="containsText" text="CUMPRIDO">
      <formula>NOT(ISERROR(SEARCH(("CUMPRIDO"),(N101))))</formula>
    </cfRule>
    <cfRule type="containsText" dxfId="5652" priority="41607" operator="containsText" text="CANCELADO">
      <formula>NOT(ISERROR(SEARCH(("CANCELADO"),(N101))))</formula>
    </cfRule>
    <cfRule type="containsText" dxfId="5651" priority="41607" operator="containsText" text="PENDENTE">
      <formula>NOT(ISERROR(SEARCH(("PENDENTE"),(N101))))</formula>
    </cfRule>
    <cfRule type="containsText" dxfId="5650" priority="41607" operator="containsText" text="CANCELADO">
      <formula>NOT(ISERROR(SEARCH(("CANCELADO"),(N196))))</formula>
    </cfRule>
    <cfRule type="containsText" dxfId="5649" priority="41607" operator="containsText" text="PENDENTE">
      <formula>NOT(ISERROR(SEARCH(("PENDENTE"),(N202))))</formula>
    </cfRule>
    <cfRule type="containsText" dxfId="5648" priority="41607" operator="containsText" text="CUMPRIDO">
      <formula>NOT(ISERROR(SEARCH(("CUMPRIDO"),(N228))))</formula>
    </cfRule>
    <cfRule type="containsText" dxfId="5647" priority="41607" operator="containsText" text="PENDENTE">
      <formula>NOT(ISERROR(SEARCH(("PENDENTE"),(N205))))</formula>
    </cfRule>
    <cfRule type="containsText" dxfId="5646" priority="41607" operator="containsText" text="PENDENTE">
      <formula>NOT(ISERROR(SEARCH(("PENDENTE"),(N203))))</formula>
    </cfRule>
    <cfRule type="containsText" dxfId="5645" priority="41607" operator="containsText" text="PENDENTE">
      <formula>NOT(ISERROR(SEARCH(("PENDENTE"),(N101))))</formula>
    </cfRule>
    <cfRule type="containsText" dxfId="5644" priority="41607" operator="containsText" text="CUMPRIDO">
      <formula>NOT(ISERROR(SEARCH(("CUMPRIDO"),(N200))))</formula>
    </cfRule>
    <cfRule type="containsText" dxfId="5643" priority="41607" operator="containsText" text="CANCELADO">
      <formula>NOT(ISERROR(SEARCH(("CANCELADO"),(N101))))</formula>
    </cfRule>
    <cfRule type="containsText" dxfId="5642" priority="41607" operator="containsText" text="PENDENTE">
      <formula>NOT(ISERROR(SEARCH(("PENDENTE"),(N101))))</formula>
    </cfRule>
    <cfRule type="containsText" dxfId="5641" priority="41607" operator="containsText" text="PENDENTE">
      <formula>NOT(ISERROR(SEARCH(("PENDENTE"),(N193))))</formula>
    </cfRule>
    <cfRule type="containsText" dxfId="5640" priority="41607" operator="containsText" text="PENDENTE">
      <formula>NOT(ISERROR(SEARCH(("PENDENTE"),(N205))))</formula>
    </cfRule>
    <cfRule type="containsText" dxfId="5639" priority="41607" operator="containsText" text="CANCELADO">
      <formula>NOT(ISERROR(SEARCH(("CANCELADO"),(N226))))</formula>
    </cfRule>
    <cfRule type="containsText" dxfId="5638" priority="41607" operator="containsText" text="CANCELADO">
      <formula>NOT(ISERROR(SEARCH(("CANCELADO"),(N211))))</formula>
    </cfRule>
    <cfRule type="containsText" dxfId="5637" priority="41607" operator="containsText" text="CANCELADO">
      <formula>NOT(ISERROR(SEARCH(("CANCELADO"),(N214))))</formula>
    </cfRule>
    <cfRule type="containsText" dxfId="5636" priority="41607" operator="containsText" text="CANCELADO">
      <formula>NOT(ISERROR(SEARCH(("CANCELADO"),(N201))))</formula>
    </cfRule>
    <cfRule type="containsText" dxfId="5635" priority="41607" operator="containsText" text="PENDENTE">
      <formula>NOT(ISERROR(SEARCH(("PENDENTE"),(N202))))</formula>
    </cfRule>
    <cfRule type="containsText" dxfId="5634" priority="41607" operator="containsText" text="CUMPRIDO">
      <formula>NOT(ISERROR(SEARCH(("CUMPRIDO"),(N220))))</formula>
    </cfRule>
    <cfRule type="containsText" dxfId="5633" priority="41607" operator="containsText" text="CUMPRIDO">
      <formula>NOT(ISERROR(SEARCH(("CUMPRIDO"),(N209))))</formula>
    </cfRule>
    <cfRule type="containsText" dxfId="5632" priority="41607" operator="containsText" text="CANCELADO">
      <formula>NOT(ISERROR(SEARCH(("CANCELADO"),(N193))))</formula>
    </cfRule>
    <cfRule type="containsText" dxfId="5631" priority="41607" operator="containsText" text="CUMPRIDO">
      <formula>NOT(ISERROR(SEARCH(("CUMPRIDO"),(N208))))</formula>
    </cfRule>
    <cfRule type="containsText" dxfId="5630" priority="41607" operator="containsText" text="PENDENTE">
      <formula>NOT(ISERROR(SEARCH(("PENDENTE"),(N101))))</formula>
    </cfRule>
    <cfRule type="containsText" dxfId="5629" priority="41607" operator="containsText" text="PENDENTE">
      <formula>NOT(ISERROR(SEARCH(("PENDENTE"),(N211))))</formula>
    </cfRule>
    <cfRule type="containsText" dxfId="5628" priority="41607" operator="containsText" text="CUMPRIDO">
      <formula>NOT(ISERROR(SEARCH(("CUMPRIDO"),(N127))))</formula>
    </cfRule>
    <cfRule type="containsText" dxfId="5627" priority="41607" operator="containsText" text="CUMPRIDO">
      <formula>NOT(ISERROR(SEARCH(("CUMPRIDO"),(N227))))</formula>
    </cfRule>
    <cfRule type="containsText" dxfId="5626" priority="41607" operator="containsText" text="CUMPRIDO">
      <formula>NOT(ISERROR(SEARCH(("CUMPRIDO"),(N203))))</formula>
    </cfRule>
    <cfRule type="containsText" dxfId="5625" priority="41607" operator="containsText" text="CUMPRIDO">
      <formula>NOT(ISERROR(SEARCH(("CUMPRIDO"),(N152))))</formula>
    </cfRule>
    <cfRule type="containsText" dxfId="5624" priority="41607" operator="containsText" text="PENDENTE">
      <formula>NOT(ISERROR(SEARCH(("PENDENTE"),(N101))))</formula>
    </cfRule>
    <cfRule type="containsText" dxfId="5623" priority="41607" operator="containsText" text="CUMPRIDO">
      <formula>NOT(ISERROR(SEARCH(("CUMPRIDO"),(N145))))</formula>
    </cfRule>
    <cfRule type="containsText" dxfId="5622" priority="41607" operator="containsText" text="CUMPRIDO">
      <formula>NOT(ISERROR(SEARCH(("CUMPRIDO"),(N131))))</formula>
    </cfRule>
    <cfRule type="containsText" dxfId="5621" priority="41607" operator="containsText" text="CUMPRIDO">
      <formula>NOT(ISERROR(SEARCH(("CUMPRIDO"),(N196))))</formula>
    </cfRule>
    <cfRule type="containsText" dxfId="5620" priority="41607" operator="containsText" text="CANCELADO">
      <formula>NOT(ISERROR(SEARCH(("CANCELADO"),(N200))))</formula>
    </cfRule>
    <cfRule type="containsText" dxfId="5619" priority="41607" operator="containsText" text="CANCELADO">
      <formula>NOT(ISERROR(SEARCH(("CANCELADO"),(N230))))</formula>
    </cfRule>
    <cfRule type="containsText" dxfId="5618" priority="41607" operator="containsText" text="CANCELADO">
      <formula>NOT(ISERROR(SEARCH(("CANCELADO"),(N101))))</formula>
    </cfRule>
    <cfRule type="containsText" dxfId="5617" priority="41607" operator="containsText" text="CUMPRIDO">
      <formula>NOT(ISERROR(SEARCH(("CUMPRIDO"),(N146))))</formula>
    </cfRule>
    <cfRule type="containsText" dxfId="5616" priority="41607" operator="containsText" text="CANCELADO">
      <formula>NOT(ISERROR(SEARCH(("CANCELADO"),(N206))))</formula>
    </cfRule>
    <cfRule type="containsText" dxfId="5615" priority="41607" operator="containsText" text="PENDENTE">
      <formula>NOT(ISERROR(SEARCH(("PENDENTE"),(N192))))</formula>
    </cfRule>
    <cfRule type="containsText" dxfId="5614" priority="41607" operator="containsText" text="PENDENTE">
      <formula>NOT(ISERROR(SEARCH(("PENDENTE"),(N203))))</formula>
    </cfRule>
    <cfRule type="containsText" dxfId="5613" priority="41607" operator="containsText" text="PENDENTE">
      <formula>NOT(ISERROR(SEARCH(("PENDENTE"),(N201))))</formula>
    </cfRule>
    <cfRule type="containsText" dxfId="5612" priority="41607" operator="containsText" text="PENDENTE">
      <formula>NOT(ISERROR(SEARCH(("PENDENTE"),(N222))))</formula>
    </cfRule>
    <cfRule type="containsText" dxfId="5611" priority="41607" operator="containsText" text="CUMPRIDO">
      <formula>NOT(ISERROR(SEARCH(("CUMPRIDO"),(N135))))</formula>
    </cfRule>
    <cfRule type="containsText" dxfId="5610" priority="41607" operator="containsText" text="PENDENTE">
      <formula>NOT(ISERROR(SEARCH(("PENDENTE"),(N101))))</formula>
    </cfRule>
    <cfRule type="containsText" dxfId="5609" priority="41607" operator="containsText" text="CANCELADO">
      <formula>NOT(ISERROR(SEARCH(("CANCELADO"),(N191))))</formula>
    </cfRule>
    <cfRule type="containsText" dxfId="5608" priority="41607" operator="containsText" text="PENDENTE">
      <formula>NOT(ISERROR(SEARCH(("PENDENTE"),(N229))))</formula>
    </cfRule>
    <cfRule type="containsText" dxfId="5607" priority="41607" operator="containsText" text="CUMPRIDO">
      <formula>NOT(ISERROR(SEARCH(("CUMPRIDO"),(N120))))</formula>
    </cfRule>
    <cfRule type="containsText" dxfId="5606" priority="41607" operator="containsText" text="CANCELADO">
      <formula>NOT(ISERROR(SEARCH(("CANCELADO"),(N228))))</formula>
    </cfRule>
    <cfRule type="containsText" dxfId="5605" priority="41719" operator="containsText" text="PENDENTE">
      <formula>NOT(ISERROR(SEARCH(("PENDENTE"),(N199))))</formula>
    </cfRule>
    <cfRule type="containsText" dxfId="5604" priority="41720" operator="containsText" text="CUMPRIDO">
      <formula>NOT(ISERROR(SEARCH(("CUMPRIDO"),(N199))))</formula>
    </cfRule>
    <cfRule type="containsText" dxfId="5603" priority="41721" operator="containsText" text="CUMPRIDO">
      <formula>NOT(ISERROR(SEARCH(("CUMPRIDO"),(N124))))</formula>
    </cfRule>
    <cfRule type="containsText" dxfId="5602" priority="41722" operator="containsText" text="PENDENTE">
      <formula>NOT(ISERROR(SEARCH(("PENDENTE"),(N101))))</formula>
    </cfRule>
    <cfRule type="containsText" dxfId="5601" priority="41723" operator="containsText" text="CANCELADO">
      <formula>NOT(ISERROR(SEARCH(("CANCELADO"),(N101))))</formula>
    </cfRule>
    <cfRule type="containsText" dxfId="5600" priority="41724" operator="containsText" text="PENDENTE">
      <formula>NOT(ISERROR(SEARCH(("PENDENTE"),(N101))))</formula>
    </cfRule>
    <cfRule type="containsText" dxfId="5599" priority="41725" operator="containsText" text="CANCELADO">
      <formula>NOT(ISERROR(SEARCH(("CANCELADO"),(N198))))</formula>
    </cfRule>
    <cfRule type="containsText" dxfId="5598" priority="41726" operator="containsText" text="PENDENTE">
      <formula>NOT(ISERROR(SEARCH(("PENDENTE"),(N198))))</formula>
    </cfRule>
    <cfRule type="containsText" dxfId="5597" priority="41727" operator="containsText" text="CUMPRIDO">
      <formula>NOT(ISERROR(SEARCH(("CUMPRIDO"),(N198))))</formula>
    </cfRule>
    <cfRule type="containsText" dxfId="5596" priority="41728" operator="containsText" text="CUMPRIDO">
      <formula>NOT(ISERROR(SEARCH(("CUMPRIDO"),(N148))))</formula>
    </cfRule>
    <cfRule type="containsText" dxfId="5595" priority="41729" operator="containsText" text="PENDENTE">
      <formula>NOT(ISERROR(SEARCH(("PENDENTE"),(N101))))</formula>
    </cfRule>
    <cfRule type="containsText" dxfId="5594" priority="41730" operator="containsText" text="CANCELADO">
      <formula>NOT(ISERROR(SEARCH(("CANCELADO"),(N101))))</formula>
    </cfRule>
    <cfRule type="containsText" dxfId="5593" priority="41731" operator="containsText" text="PENDENTE">
      <formula>NOT(ISERROR(SEARCH(("PENDENTE"),(N101))))</formula>
    </cfRule>
    <cfRule type="containsText" dxfId="5592" priority="41607" operator="containsText" text="CANCELADO">
      <formula>NOT(ISERROR(SEARCH(("CANCELADO"),(N101))))</formula>
    </cfRule>
    <cfRule type="containsText" dxfId="5591" priority="41607" operator="containsText" text="PENDENTE">
      <formula>NOT(ISERROR(SEARCH(("PENDENTE"),(N196))))</formula>
    </cfRule>
    <cfRule type="containsText" dxfId="5590" priority="41607" operator="containsText" text="PENDENTE">
      <formula>NOT(ISERROR(SEARCH(("PENDENTE"),(N195))))</formula>
    </cfRule>
    <cfRule type="containsText" dxfId="5589" priority="41607" operator="containsText" text="CUMPRIDO">
      <formula>NOT(ISERROR(SEARCH(("CUMPRIDO"),(N194))))</formula>
    </cfRule>
    <cfRule type="containsText" dxfId="5588" priority="41607" operator="containsText" text="PENDENTE">
      <formula>NOT(ISERROR(SEARCH(("PENDENTE"),(N227))))</formula>
    </cfRule>
    <cfRule type="containsText" dxfId="5587" priority="41607" operator="containsText" text="PENDENTE">
      <formula>NOT(ISERROR(SEARCH(("PENDENTE"),(N230))))</formula>
    </cfRule>
    <cfRule type="containsText" dxfId="5586" priority="41607" operator="containsText" text="CUMPRIDO">
      <formula>NOT(ISERROR(SEARCH(("CUMPRIDO"),(N153))))</formula>
    </cfRule>
    <cfRule type="containsText" dxfId="5585" priority="41607" operator="containsText" text="CANCELADO">
      <formula>NOT(ISERROR(SEARCH(("CANCELADO"),(N232))))</formula>
    </cfRule>
    <cfRule type="containsText" dxfId="5584" priority="41607" operator="containsText" text="PENDENTE">
      <formula>NOT(ISERROR(SEARCH(("PENDENTE"),(N207))))</formula>
    </cfRule>
    <cfRule type="containsText" dxfId="5583" priority="41607" operator="containsText" text="CUMPRIDO">
      <formula>NOT(ISERROR(SEARCH(("CUMPRIDO"),(N155))))</formula>
    </cfRule>
    <cfRule type="containsText" dxfId="5582" priority="41607" operator="containsText" text="PENDENTE">
      <formula>NOT(ISERROR(SEARCH(("PENDENTE"),(N101))))</formula>
    </cfRule>
    <cfRule type="containsText" dxfId="5581" priority="41607" operator="containsText" text="CANCELADO">
      <formula>NOT(ISERROR(SEARCH(("CANCELADO"),(N101))))</formula>
    </cfRule>
    <cfRule type="containsText" dxfId="5580" priority="41607" operator="containsText" text="CANCELADO">
      <formula>NOT(ISERROR(SEARCH(("CANCELADO"),(N218))))</formula>
    </cfRule>
    <cfRule type="containsText" dxfId="5579" priority="41607" operator="containsText" text="CANCELADO">
      <formula>NOT(ISERROR(SEARCH(("CANCELADO"),(N207))))</formula>
    </cfRule>
    <cfRule type="containsText" dxfId="5578" priority="41607" operator="containsText" text="CUMPRIDO">
      <formula>NOT(ISERROR(SEARCH(("CUMPRIDO"),(N207))))</formula>
    </cfRule>
    <cfRule type="containsText" dxfId="5577" priority="41607" operator="containsText" text="CUMPRIDO">
      <formula>NOT(ISERROR(SEARCH(("CUMPRIDO"),(N150))))</formula>
    </cfRule>
    <cfRule type="containsText" dxfId="5576" priority="41607" operator="containsText" text="CUMPRIDO">
      <formula>NOT(ISERROR(SEARCH(("CUMPRIDO"),(N154))))</formula>
    </cfRule>
    <cfRule type="containsText" dxfId="5575" priority="41607" operator="containsText" text="CANCELADO">
      <formula>NOT(ISERROR(SEARCH(("CANCELADO"),(N226))))</formula>
    </cfRule>
    <cfRule type="containsText" dxfId="5574" priority="41607" operator="containsText" text="CUMPRIDO">
      <formula>NOT(ISERROR(SEARCH(("CUMPRIDO"),(N136))))</formula>
    </cfRule>
    <cfRule type="containsText" dxfId="5573" priority="41607" operator="containsText" text="PENDENTE">
      <formula>NOT(ISERROR(SEARCH(("PENDENTE"),(N227))))</formula>
    </cfRule>
    <cfRule type="containsText" dxfId="5572" priority="41607" operator="containsText" text="CUMPRIDO">
      <formula>NOT(ISERROR(SEARCH(("CUMPRIDO"),(N123))))</formula>
    </cfRule>
    <cfRule type="containsText" dxfId="5571" priority="41607" operator="containsText" text="CANCELADO">
      <formula>NOT(ISERROR(SEARCH(("CANCELADO"),(N223))))</formula>
    </cfRule>
    <cfRule type="containsText" dxfId="5570" priority="41607" operator="containsText" text="CUMPRIDO">
      <formula>NOT(ISERROR(SEARCH(("CUMPRIDO"),(N227))))</formula>
    </cfRule>
    <cfRule type="containsText" dxfId="5569" priority="41607" operator="containsText" text="PENDENTE">
      <formula>NOT(ISERROR(SEARCH(("PENDENTE"),(N101))))</formula>
    </cfRule>
    <cfRule type="containsText" dxfId="5568" priority="41607" operator="containsText" text="CUMPRIDO">
      <formula>NOT(ISERROR(SEARCH(("CUMPRIDO"),(N128))))</formula>
    </cfRule>
    <cfRule type="containsText" dxfId="5567" priority="41607" operator="containsText" text="CUMPRIDO">
      <formula>NOT(ISERROR(SEARCH(("CUMPRIDO"),(N126))))</formula>
    </cfRule>
    <cfRule type="containsText" dxfId="5566" priority="41607" operator="containsText" text="CANCELADO">
      <formula>NOT(ISERROR(SEARCH(("CANCELADO"),(N101))))</formula>
    </cfRule>
    <cfRule type="containsText" dxfId="5565" priority="41607" operator="containsText" text="CUMPRIDO">
      <formula>NOT(ISERROR(SEARCH(("CUMPRIDO"),(N149))))</formula>
    </cfRule>
    <cfRule type="containsText" dxfId="5564" priority="41607" operator="containsText" text="CUMPRIDO">
      <formula>NOT(ISERROR(SEARCH(("CUMPRIDO"),(N208))))</formula>
    </cfRule>
    <cfRule type="containsText" dxfId="5563" priority="41607" operator="containsText" text="PENDENTE">
      <formula>NOT(ISERROR(SEARCH(("PENDENTE"),(N101))))</formula>
    </cfRule>
    <cfRule type="containsText" dxfId="5562" priority="41607" operator="containsText" text="CUMPRIDO">
      <formula>NOT(ISERROR(SEARCH(("CUMPRIDO"),(N128))))</formula>
    </cfRule>
    <cfRule type="containsText" dxfId="5561" priority="41607" operator="containsText" text="CUMPRIDO">
      <formula>NOT(ISERROR(SEARCH(("CUMPRIDO"),(N101))))</formula>
    </cfRule>
    <cfRule type="containsText" dxfId="5560" priority="41607" operator="containsText" text="CANCELADO">
      <formula>NOT(ISERROR(SEARCH(("CANCELADO"),(N203))))</formula>
    </cfRule>
    <cfRule type="containsText" dxfId="5559" priority="41607" operator="containsText" text="PENDENTE">
      <formula>NOT(ISERROR(SEARCH(("PENDENTE"),(N233))))</formula>
    </cfRule>
    <cfRule type="containsText" dxfId="5558" priority="41607" operator="containsText" text="PENDENTE">
      <formula>NOT(ISERROR(SEARCH(("PENDENTE"),(N220))))</formula>
    </cfRule>
    <cfRule type="containsText" dxfId="5557" priority="41607" operator="containsText" text="PENDENTE">
      <formula>NOT(ISERROR(SEARCH(("PENDENTE"),(N204))))</formula>
    </cfRule>
    <cfRule type="containsText" dxfId="5556" priority="41607" operator="containsText" text="CANCELADO">
      <formula>NOT(ISERROR(SEARCH(("CANCELADO"),(N220))))</formula>
    </cfRule>
    <cfRule type="containsText" dxfId="5555" priority="41607" operator="containsText" text="PENDENTE">
      <formula>NOT(ISERROR(SEARCH(("PENDENTE"),(N205))))</formula>
    </cfRule>
    <cfRule type="containsText" dxfId="5554" priority="41607" operator="containsText" text="CANCELADO">
      <formula>NOT(ISERROR(SEARCH(("CANCELADO"),(N202))))</formula>
    </cfRule>
    <cfRule type="containsText" dxfId="5553" priority="41607" operator="containsText" text="PENDENTE">
      <formula>NOT(ISERROR(SEARCH(("PENDENTE"),(N101))))</formula>
    </cfRule>
    <cfRule type="containsText" dxfId="5552" priority="41607" operator="containsText" text="CANCELADO">
      <formula>NOT(ISERROR(SEARCH(("CANCELADO"),(N205))))</formula>
    </cfRule>
    <cfRule type="containsText" dxfId="5551" priority="41607" operator="containsText" text="CUMPRIDO">
      <formula>NOT(ISERROR(SEARCH(("CUMPRIDO"),(N200))))</formula>
    </cfRule>
    <cfRule type="containsText" dxfId="5550" priority="41607" operator="containsText" text="CUMPRIDO">
      <formula>NOT(ISERROR(SEARCH(("CUMPRIDO"),(N221))))</formula>
    </cfRule>
    <cfRule type="containsText" dxfId="5549" priority="41607" operator="containsText" text="PENDENTE">
      <formula>NOT(ISERROR(SEARCH(("PENDENTE"),(N206))))</formula>
    </cfRule>
    <cfRule type="containsText" dxfId="5548" priority="41607" operator="containsText" text="CUMPRIDO">
      <formula>NOT(ISERROR(SEARCH(("CUMPRIDO"),(N191))))</formula>
    </cfRule>
    <cfRule type="containsText" dxfId="5547" priority="41607" operator="containsText" text="CUMPRIDO">
      <formula>NOT(ISERROR(SEARCH(("CUMPRIDO"),(N129))))</formula>
    </cfRule>
    <cfRule type="containsText" dxfId="5546" priority="41607" operator="containsText" text="PENDENTE">
      <formula>NOT(ISERROR(SEARCH(("PENDENTE"),(N200))))</formula>
    </cfRule>
    <cfRule type="containsText" dxfId="5545" priority="41607" operator="containsText" text="PENDENTE">
      <formula>NOT(ISERROR(SEARCH(("PENDENTE"),(N208))))</formula>
    </cfRule>
    <cfRule type="containsText" dxfId="5544" priority="41607" operator="containsText" text="CUMPRIDO">
      <formula>NOT(ISERROR(SEARCH(("CUMPRIDO"),(N147))))</formula>
    </cfRule>
    <cfRule type="containsText" dxfId="5543" priority="41607" operator="containsText" text="CUMPRIDO">
      <formula>NOT(ISERROR(SEARCH(("CUMPRIDO"),(N132))))</formula>
    </cfRule>
    <cfRule type="containsText" dxfId="5542" priority="41607" operator="containsText" text="CUMPRIDO">
      <formula>NOT(ISERROR(SEARCH(("CUMPRIDO"),(N205))))</formula>
    </cfRule>
    <cfRule type="containsText" dxfId="5541" priority="41607" operator="containsText" text="CANCELADO">
      <formula>NOT(ISERROR(SEARCH(("CANCELADO"),(N222))))</formula>
    </cfRule>
    <cfRule type="containsText" dxfId="5540" priority="41607" operator="containsText" text="PENDENTE">
      <formula>NOT(ISERROR(SEARCH(("PENDENTE"),(N199))))</formula>
    </cfRule>
    <cfRule type="containsText" dxfId="5539" priority="41607" operator="containsText" text="CUMPRIDO">
      <formula>NOT(ISERROR(SEARCH(("CUMPRIDO"),(N199))))</formula>
    </cfRule>
    <cfRule type="containsText" dxfId="5538" priority="41607" operator="containsText" text="PENDENTE">
      <formula>NOT(ISERROR(SEARCH(("PENDENTE"),(N191))))</formula>
    </cfRule>
    <cfRule type="containsText" dxfId="5537" priority="41607" operator="containsText" text="CANCELADO">
      <formula>NOT(ISERROR(SEARCH(("CANCELADO"),(N206))))</formula>
    </cfRule>
    <cfRule type="containsText" dxfId="5536" priority="41607" operator="containsText" text="CANCELADO">
      <formula>NOT(ISERROR(SEARCH(("CANCELADO"),(N197))))</formula>
    </cfRule>
    <cfRule type="containsText" dxfId="5535" priority="41607" operator="containsText" text="CANCELADO">
      <formula>NOT(ISERROR(SEARCH(("CANCELADO"),(N101))))</formula>
    </cfRule>
    <cfRule type="containsText" dxfId="5534" priority="41607" operator="containsText" text="PENDENTE">
      <formula>NOT(ISERROR(SEARCH(("PENDENTE"),(N101))))</formula>
    </cfRule>
    <cfRule type="containsText" dxfId="5533" priority="41607" operator="containsText" text="CANCELADO">
      <formula>NOT(ISERROR(SEARCH(("CANCELADO"),(N203))))</formula>
    </cfRule>
    <cfRule type="containsText" dxfId="5532" priority="41607" operator="containsText" text="PENDENTE">
      <formula>NOT(ISERROR(SEARCH(("PENDENTE"),(N101))))</formula>
    </cfRule>
    <cfRule type="containsText" dxfId="5531" priority="41607" operator="containsText" text="CUMPRIDO">
      <formula>NOT(ISERROR(SEARCH(("CUMPRIDO"),(N101))))</formula>
    </cfRule>
    <cfRule type="containsText" dxfId="5530" priority="41607" operator="containsText" text="CUMPRIDO">
      <formula>NOT(ISERROR(SEARCH(("CUMPRIDO"),(N121))))</formula>
    </cfRule>
    <cfRule type="containsText" dxfId="5529" priority="41607" operator="containsText" text="PENDENTE">
      <formula>NOT(ISERROR(SEARCH(("PENDENTE"),(N228))))</formula>
    </cfRule>
    <cfRule type="containsText" dxfId="5528" priority="41607" operator="containsText" text="PENDENTE">
      <formula>NOT(ISERROR(SEARCH(("PENDENTE"),(N206))))</formula>
    </cfRule>
    <cfRule type="containsText" dxfId="5527" priority="41607" operator="containsText" text="PENDENTE">
      <formula>NOT(ISERROR(SEARCH(("PENDENTE"),(N221))))</formula>
    </cfRule>
    <cfRule type="containsText" dxfId="5526" priority="41607" operator="containsText" text="CUMPRIDO">
      <formula>NOT(ISERROR(SEARCH(("CUMPRIDO"),(N222))))</formula>
    </cfRule>
    <cfRule type="containsText" dxfId="5525" priority="41607" operator="containsText" text="CANCELADO">
      <formula>NOT(ISERROR(SEARCH(("CANCELADO"),(N101))))</formula>
    </cfRule>
    <cfRule type="containsText" dxfId="5524" priority="41607" operator="containsText" text="CUMPRIDO">
      <formula>NOT(ISERROR(SEARCH(("CUMPRIDO"),(N204))))</formula>
    </cfRule>
    <cfRule type="containsText" dxfId="5523" priority="41607" operator="containsText" text="CUMPRIDO">
      <formula>NOT(ISERROR(SEARCH(("CUMPRIDO"),(N206))))</formula>
    </cfRule>
    <cfRule type="containsText" dxfId="5522" priority="41607" operator="containsText" text="CANCELADO">
      <formula>NOT(ISERROR(SEARCH(("CANCELADO"),(N101))))</formula>
    </cfRule>
    <cfRule type="containsText" dxfId="5521" priority="41607" operator="containsText" text="CUMPRIDO">
      <formula>NOT(ISERROR(SEARCH(("CUMPRIDO"),(N131))))</formula>
    </cfRule>
  </conditionalFormatting>
  <conditionalFormatting sqref="N102:N103 N79:N91 N100">
    <cfRule type="containsText" dxfId="5520" priority="32359" operator="containsText" text="CUMPRIDO">
      <formula>NOT(ISERROR(SEARCH(("CUMPRIDO"),(N138))))</formula>
    </cfRule>
  </conditionalFormatting>
  <conditionalFormatting sqref="N102:N107">
    <cfRule type="containsText" dxfId="5519" priority="24599" operator="containsText" text="PENDENTE">
      <formula>NOT(ISERROR(SEARCH(("PENDENTE"),(N102))))</formula>
    </cfRule>
  </conditionalFormatting>
  <conditionalFormatting sqref="N103:N107">
    <cfRule type="containsText" dxfId="5518" priority="26634" operator="containsText" text="PENDENTE">
      <formula>NOT(ISERROR(SEARCH(("PENDENTE"),(N194))))</formula>
    </cfRule>
    <cfRule type="containsText" dxfId="5517" priority="26635" operator="containsText" text="CUMPRIDO">
      <formula>NOT(ISERROR(SEARCH(("CUMPRIDO"),(N194))))</formula>
    </cfRule>
    <cfRule type="containsText" dxfId="5516" priority="26758" operator="containsText" text="CUMPRIDO">
      <formula>NOT(ISERROR(SEARCH(("CUMPRIDO"),(N121))))</formula>
    </cfRule>
    <cfRule type="containsText" dxfId="5515" priority="26759" operator="containsText" text="PENDENTE">
      <formula>NOT(ISERROR(SEARCH(("PENDENTE"),(N103))))</formula>
    </cfRule>
    <cfRule type="containsText" dxfId="5514" priority="26760" operator="containsText" text="CANCELADO">
      <formula>NOT(ISERROR(SEARCH(("CANCELADO"),(N103))))</formula>
    </cfRule>
    <cfRule type="containsText" dxfId="5513" priority="26761" operator="containsText" text="PENDENTE">
      <formula>NOT(ISERROR(SEARCH(("PENDENTE"),(N103))))</formula>
    </cfRule>
    <cfRule type="containsText" dxfId="5512" priority="26762" operator="containsText" text="CANCELADO">
      <formula>NOT(ISERROR(SEARCH(("CANCELADO"),(N195))))</formula>
    </cfRule>
    <cfRule type="containsText" dxfId="5511" priority="26763" operator="containsText" text="PENDENTE">
      <formula>NOT(ISERROR(SEARCH(("PENDENTE"),(N195))))</formula>
    </cfRule>
    <cfRule type="containsText" dxfId="5510" priority="26764" operator="containsText" text="CUMPRIDO">
      <formula>NOT(ISERROR(SEARCH(("CUMPRIDO"),(N195))))</formula>
    </cfRule>
    <cfRule type="containsText" dxfId="5509" priority="26978" operator="containsText" text="CUMPRIDO">
      <formula>NOT(ISERROR(SEARCH(("CUMPRIDO"),(N103))))</formula>
    </cfRule>
    <cfRule type="containsText" dxfId="5508" priority="27099" operator="containsText" text="CUMPRIDO">
      <formula>NOT(ISERROR(SEARCH(("CUMPRIDO"),(N147))))</formula>
    </cfRule>
    <cfRule type="containsText" dxfId="5507" priority="27101" operator="containsText" text="PENDENTE">
      <formula>NOT(ISERROR(SEARCH(("PENDENTE"),(N103))))</formula>
    </cfRule>
    <cfRule type="containsText" dxfId="5506" priority="27102" operator="containsText" text="CANCELADO">
      <formula>NOT(ISERROR(SEARCH(("CANCELADO"),(N103))))</formula>
    </cfRule>
    <cfRule type="containsText" dxfId="5505" priority="27103" operator="containsText" text="PENDENTE">
      <formula>NOT(ISERROR(SEARCH(("PENDENTE"),(N103))))</formula>
    </cfRule>
    <cfRule type="containsText" dxfId="5504" priority="27104" operator="containsText" text="CANCELADO">
      <formula>NOT(ISERROR(SEARCH(("CANCELADO"),(N221))))</formula>
    </cfRule>
    <cfRule type="containsText" dxfId="5503" priority="27106" operator="containsText" text="CUMPRIDO">
      <formula>NOT(ISERROR(SEARCH(("CUMPRIDO"),(N221))))</formula>
    </cfRule>
    <cfRule type="containsText" dxfId="5502" priority="27107" operator="containsText" text="CUMPRIDO">
      <formula>NOT(ISERROR(SEARCH(("CUMPRIDO"),(N103))))</formula>
    </cfRule>
    <cfRule type="containsText" dxfId="5501" priority="27108" operator="containsText" text="CUMPRIDO">
      <formula>NOT(ISERROR(SEARCH(("CUMPRIDO"),(N146))))</formula>
    </cfRule>
    <cfRule type="containsText" dxfId="5500" priority="27109" operator="containsText" text="PENDENTE">
      <formula>NOT(ISERROR(SEARCH(("PENDENTE"),(N103))))</formula>
    </cfRule>
    <cfRule type="containsText" dxfId="5499" priority="27110" operator="containsText" text="CANCELADO">
      <formula>NOT(ISERROR(SEARCH(("CANCELADO"),(N103))))</formula>
    </cfRule>
    <cfRule type="containsText" dxfId="5498" priority="27111" operator="containsText" text="PENDENTE">
      <formula>NOT(ISERROR(SEARCH(("PENDENTE"),(N103))))</formula>
    </cfRule>
    <cfRule type="containsText" dxfId="5497" priority="27112" operator="containsText" text="CANCELADO">
      <formula>NOT(ISERROR(SEARCH(("CANCELADO"),(N220))))</formula>
    </cfRule>
    <cfRule type="containsText" dxfId="5496" priority="27113" operator="containsText" text="PENDENTE">
      <formula>NOT(ISERROR(SEARCH(("PENDENTE"),(N220))))</formula>
    </cfRule>
    <cfRule type="containsText" dxfId="5495" priority="27114" operator="containsText" text="CUMPRIDO">
      <formula>NOT(ISERROR(SEARCH(("CUMPRIDO"),(N220))))</formula>
    </cfRule>
    <cfRule type="containsText" dxfId="5494" priority="27115" operator="containsText" text="CUMPRIDO">
      <formula>NOT(ISERROR(SEARCH(("CUMPRIDO"),(N128))))</formula>
    </cfRule>
    <cfRule type="containsText" dxfId="5493" priority="27116" operator="containsText" text="PENDENTE">
      <formula>NOT(ISERROR(SEARCH(("PENDENTE"),(N103))))</formula>
    </cfRule>
    <cfRule type="containsText" dxfId="5492" priority="27117" operator="containsText" text="CANCELADO">
      <formula>NOT(ISERROR(SEARCH(("CANCELADO"),(N103))))</formula>
    </cfRule>
    <cfRule type="containsText" dxfId="5491" priority="27118" operator="containsText" text="PENDENTE">
      <formula>NOT(ISERROR(SEARCH(("PENDENTE"),(N103))))</formula>
    </cfRule>
    <cfRule type="containsText" dxfId="5490" priority="27119" operator="containsText" text="CANCELADO">
      <formula>NOT(ISERROR(SEARCH(("CANCELADO"),(N202))))</formula>
    </cfRule>
    <cfRule type="containsText" dxfId="5489" priority="27120" operator="containsText" text="PENDENTE">
      <formula>NOT(ISERROR(SEARCH(("PENDENTE"),(N202))))</formula>
    </cfRule>
    <cfRule type="containsText" dxfId="5488" priority="27121" operator="containsText" text="CUMPRIDO">
      <formula>NOT(ISERROR(SEARCH(("CUMPRIDO"),(N202))))</formula>
    </cfRule>
    <cfRule type="containsText" dxfId="5487" priority="27122" operator="containsText" text="CUMPRIDO">
      <formula>NOT(ISERROR(SEARCH(("CUMPRIDO"),(N125))))</formula>
    </cfRule>
    <cfRule type="containsText" dxfId="5486" priority="27123" operator="containsText" text="PENDENTE">
      <formula>NOT(ISERROR(SEARCH(("PENDENTE"),(N103))))</formula>
    </cfRule>
    <cfRule type="containsText" dxfId="5485" priority="27124" operator="containsText" text="CANCELADO">
      <formula>NOT(ISERROR(SEARCH(("CANCELADO"),(N103))))</formula>
    </cfRule>
    <cfRule type="containsText" dxfId="5484" priority="27125" operator="containsText" text="PENDENTE">
      <formula>NOT(ISERROR(SEARCH(("PENDENTE"),(N103))))</formula>
    </cfRule>
    <cfRule type="containsText" dxfId="5483" priority="27126" operator="containsText" text="CANCELADO">
      <formula>NOT(ISERROR(SEARCH(("CANCELADO"),(N199))))</formula>
    </cfRule>
    <cfRule type="containsText" dxfId="5482" priority="27127" operator="containsText" text="PENDENTE">
      <formula>NOT(ISERROR(SEARCH(("PENDENTE"),(N199))))</formula>
    </cfRule>
    <cfRule type="containsText" dxfId="5481" priority="27128" operator="containsText" text="CUMPRIDO">
      <formula>NOT(ISERROR(SEARCH(("CUMPRIDO"),(N199))))</formula>
    </cfRule>
    <cfRule type="containsText" dxfId="5480" priority="27105" operator="containsText" text="PENDENTE">
      <formula>NOT(ISERROR(SEARCH(("PENDENTE"),(N221))))</formula>
    </cfRule>
    <cfRule type="containsText" dxfId="5479" priority="24594" operator="containsText" text="CUMPRIDO">
      <formula>NOT(ISERROR(SEARCH(("CUMPRIDO"),(N119))))</formula>
    </cfRule>
    <cfRule type="containsText" dxfId="5478" priority="26463" operator="containsText" text="CANCELADO">
      <formula>NOT(ISERROR(SEARCH(("CANCELADO"),(N103))))</formula>
    </cfRule>
    <cfRule type="containsText" dxfId="5477" priority="26464" operator="containsText" text="PENDENTE">
      <formula>NOT(ISERROR(SEARCH(("PENDENTE"),(N103))))</formula>
    </cfRule>
    <cfRule type="containsText" dxfId="5476" priority="26465" operator="containsText" text="CANCELADO">
      <formula>NOT(ISERROR(SEARCH(("CANCELADO"),(N193))))</formula>
    </cfRule>
    <cfRule type="containsText" dxfId="5475" priority="26466" operator="containsText" text="PENDENTE">
      <formula>NOT(ISERROR(SEARCH(("PENDENTE"),(N193))))</formula>
    </cfRule>
    <cfRule type="containsText" dxfId="5474" priority="26467" operator="containsText" text="CUMPRIDO">
      <formula>NOT(ISERROR(SEARCH(("CUMPRIDO"),(N193))))</formula>
    </cfRule>
    <cfRule type="containsText" dxfId="5473" priority="26629" operator="containsText" text="CUMPRIDO">
      <formula>NOT(ISERROR(SEARCH(("CUMPRIDO"),(N120))))</formula>
    </cfRule>
    <cfRule type="containsText" dxfId="5472" priority="26630" operator="containsText" text="PENDENTE">
      <formula>NOT(ISERROR(SEARCH(("PENDENTE"),(N103))))</formula>
    </cfRule>
    <cfRule type="containsText" dxfId="5471" priority="26631" operator="containsText" text="CANCELADO">
      <formula>NOT(ISERROR(SEARCH(("CANCELADO"),(N103))))</formula>
    </cfRule>
    <cfRule type="containsText" dxfId="5470" priority="26632" operator="containsText" text="PENDENTE">
      <formula>NOT(ISERROR(SEARCH(("PENDENTE"),(N103))))</formula>
    </cfRule>
    <cfRule type="containsText" dxfId="5469" priority="26633" operator="containsText" text="CANCELADO">
      <formula>NOT(ISERROR(SEARCH(("CANCELADO"),(N194))))</formula>
    </cfRule>
  </conditionalFormatting>
  <conditionalFormatting sqref="N104:N107">
    <cfRule type="containsText" dxfId="5468" priority="26985" operator="containsText" text="CUMPRIDO">
      <formula>NOT(ISERROR(SEARCH(("CUMPRIDO"),(N220))))</formula>
    </cfRule>
    <cfRule type="containsText" dxfId="5467" priority="26995" operator="containsText" text="CANCELADO">
      <formula>NOT(ISERROR(SEARCH(("CANCELADO"),(N104))))</formula>
    </cfRule>
    <cfRule type="containsText" dxfId="5466" priority="26991" operator="containsText" text="PENDENTE">
      <formula>NOT(ISERROR(SEARCH(("PENDENTE"),(N202))))</formula>
    </cfRule>
    <cfRule type="containsText" dxfId="5465" priority="26990" operator="containsText" text="CANCELADO">
      <formula>NOT(ISERROR(SEARCH(("CANCELADO"),(N202))))</formula>
    </cfRule>
    <cfRule type="containsText" dxfId="5464" priority="26989" operator="containsText" text="PENDENTE">
      <formula>NOT(ISERROR(SEARCH(("PENDENTE"),(N104))))</formula>
    </cfRule>
    <cfRule type="containsText" dxfId="5463" priority="26988" operator="containsText" text="CANCELADO">
      <formula>NOT(ISERROR(SEARCH(("CANCELADO"),(N104))))</formula>
    </cfRule>
    <cfRule type="containsText" dxfId="5462" priority="26987" operator="containsText" text="PENDENTE">
      <formula>NOT(ISERROR(SEARCH(("PENDENTE"),(N104))))</formula>
    </cfRule>
    <cfRule type="containsText" dxfId="5461" priority="26986" operator="containsText" text="CUMPRIDO">
      <formula>NOT(ISERROR(SEARCH(("CUMPRIDO"),(N128))))</formula>
    </cfRule>
    <cfRule type="containsText" dxfId="5460" priority="26977" operator="containsText" text="CUMPRIDO">
      <formula>NOT(ISERROR(SEARCH(("CUMPRIDO"),(N221))))</formula>
    </cfRule>
    <cfRule type="containsText" dxfId="5459" priority="26984" operator="containsText" text="PENDENTE">
      <formula>NOT(ISERROR(SEARCH(("PENDENTE"),(N220))))</formula>
    </cfRule>
    <cfRule type="containsText" dxfId="5458" priority="26983" operator="containsText" text="CANCELADO">
      <formula>NOT(ISERROR(SEARCH(("CANCELADO"),(N220))))</formula>
    </cfRule>
    <cfRule type="containsText" dxfId="5457" priority="26973" operator="containsText" text="CANCELADO">
      <formula>NOT(ISERROR(SEARCH(("CANCELADO"),(N104))))</formula>
    </cfRule>
    <cfRule type="containsText" dxfId="5456" priority="26974" operator="containsText" text="PENDENTE">
      <formula>NOT(ISERROR(SEARCH(("PENDENTE"),(N104))))</formula>
    </cfRule>
    <cfRule type="containsText" dxfId="5455" priority="26975" operator="containsText" text="CANCELADO">
      <formula>NOT(ISERROR(SEARCH(("CANCELADO"),(N221))))</formula>
    </cfRule>
    <cfRule type="containsText" dxfId="5454" priority="26994" operator="containsText" text="PENDENTE">
      <formula>NOT(ISERROR(SEARCH(("PENDENTE"),(N104))))</formula>
    </cfRule>
    <cfRule type="containsText" dxfId="5453" priority="26976" operator="containsText" text="PENDENTE">
      <formula>NOT(ISERROR(SEARCH(("PENDENTE"),(N221))))</formula>
    </cfRule>
    <cfRule type="containsText" dxfId="5452" priority="26849" operator="containsText" text="CUMPRIDO">
      <formula>NOT(ISERROR(SEARCH(("CUMPRIDO"),(N104))))</formula>
    </cfRule>
    <cfRule type="containsText" dxfId="5451" priority="26979" operator="containsText" text="CUMPRIDO">
      <formula>NOT(ISERROR(SEARCH(("CUMPRIDO"),(N146))))</formula>
    </cfRule>
    <cfRule type="containsText" dxfId="5450" priority="26970" operator="containsText" text="CUMPRIDO">
      <formula>NOT(ISERROR(SEARCH(("CUMPRIDO"),(N147))))</formula>
    </cfRule>
    <cfRule type="containsText" dxfId="5449" priority="26972" operator="containsText" text="PENDENTE">
      <formula>NOT(ISERROR(SEARCH(("PENDENTE"),(N104))))</formula>
    </cfRule>
    <cfRule type="containsText" dxfId="5448" priority="26992" operator="containsText" text="CUMPRIDO">
      <formula>NOT(ISERROR(SEARCH(("CUMPRIDO"),(N202))))</formula>
    </cfRule>
    <cfRule type="containsText" dxfId="5447" priority="26993" operator="containsText" text="CUMPRIDO">
      <formula>NOT(ISERROR(SEARCH(("CUMPRIDO"),(N125))))</formula>
    </cfRule>
    <cfRule type="containsText" dxfId="5446" priority="26996" operator="containsText" text="PENDENTE">
      <formula>NOT(ISERROR(SEARCH(("PENDENTE"),(N104))))</formula>
    </cfRule>
    <cfRule type="containsText" dxfId="5445" priority="26997" operator="containsText" text="CANCELADO">
      <formula>NOT(ISERROR(SEARCH(("CANCELADO"),(N199))))</formula>
    </cfRule>
    <cfRule type="containsText" dxfId="5444" priority="26999" operator="containsText" text="CUMPRIDO">
      <formula>NOT(ISERROR(SEARCH(("CUMPRIDO"),(N199))))</formula>
    </cfRule>
    <cfRule type="containsText" dxfId="5443" priority="24550" operator="containsText" text="CUMPRIDO">
      <formula>NOT(ISERROR(SEARCH(("CUMPRIDO"),(N193))))</formula>
    </cfRule>
    <cfRule type="containsText" dxfId="5442" priority="24549" operator="containsText" text="PENDENTE">
      <formula>NOT(ISERROR(SEARCH(("PENDENTE"),(N193))))</formula>
    </cfRule>
    <cfRule type="containsText" dxfId="5441" priority="24548" operator="containsText" text="CANCELADO">
      <formula>NOT(ISERROR(SEARCH(("CANCELADO"),(N193))))</formula>
    </cfRule>
    <cfRule type="containsText" dxfId="5440" priority="26982" operator="containsText" text="PENDENTE">
      <formula>NOT(ISERROR(SEARCH(("PENDENTE"),(N104))))</formula>
    </cfRule>
    <cfRule type="containsText" dxfId="5439" priority="24547" operator="containsText" text="PENDENTE">
      <formula>NOT(ISERROR(SEARCH(("PENDENTE"),(N104))))</formula>
    </cfRule>
    <cfRule type="containsText" dxfId="5438" priority="24546" operator="containsText" text="CANCELADO">
      <formula>NOT(ISERROR(SEARCH(("CANCELADO"),(N104))))</formula>
    </cfRule>
    <cfRule type="containsText" dxfId="5437" priority="24545" operator="containsText" text="PENDENTE">
      <formula>NOT(ISERROR(SEARCH(("PENDENTE"),(N104))))</formula>
    </cfRule>
    <cfRule type="containsText" dxfId="5436" priority="24528" operator="containsText" text="CUMPRIDO">
      <formula>NOT(ISERROR(SEARCH(("CUMPRIDO"),(N119))))</formula>
    </cfRule>
    <cfRule type="containsText" dxfId="5435" priority="26998" operator="containsText" text="PENDENTE">
      <formula>NOT(ISERROR(SEARCH(("PENDENTE"),(N199))))</formula>
    </cfRule>
    <cfRule type="containsText" dxfId="5434" priority="26981" operator="containsText" text="CANCELADO">
      <formula>NOT(ISERROR(SEARCH(("CANCELADO"),(N104))))</formula>
    </cfRule>
    <cfRule type="containsText" dxfId="5433" priority="26980" operator="containsText" text="PENDENTE">
      <formula>NOT(ISERROR(SEARCH(("PENDENTE"),(N104))))</formula>
    </cfRule>
  </conditionalFormatting>
  <conditionalFormatting sqref="N106">
    <cfRule type="containsText" dxfId="5432" priority="26708" operator="containsText" text="PENDENTE">
      <formula>NOT(ISERROR(SEARCH(("PENDENTE"),(N106))))</formula>
    </cfRule>
    <cfRule type="containsText" dxfId="5431" priority="26698" operator="containsText" text="CUMPRIDO">
      <formula>NOT(ISERROR(SEARCH(("CUMPRIDO"),(N147))))</formula>
    </cfRule>
    <cfRule type="containsText" dxfId="5430" priority="26699" operator="containsText" text="CUMPRIDO">
      <formula>NOT(ISERROR(SEARCH(("CUMPRIDO"),(N106))))</formula>
    </cfRule>
    <cfRule type="containsText" dxfId="5429" priority="26700" operator="containsText" text="PENDENTE">
      <formula>NOT(ISERROR(SEARCH(("PENDENTE"),(N106))))</formula>
    </cfRule>
    <cfRule type="containsText" dxfId="5428" priority="26701" operator="containsText" text="CANCELADO">
      <formula>NOT(ISERROR(SEARCH(("CANCELADO"),(N106))))</formula>
    </cfRule>
    <cfRule type="containsText" dxfId="5427" priority="26702" operator="containsText" text="PENDENTE">
      <formula>NOT(ISERROR(SEARCH(("PENDENTE"),(N106))))</formula>
    </cfRule>
    <cfRule type="containsText" dxfId="5426" priority="26703" operator="containsText" text="CANCELADO">
      <formula>NOT(ISERROR(SEARCH(("CANCELADO"),(N221))))</formula>
    </cfRule>
    <cfRule type="containsText" dxfId="5425" priority="26704" operator="containsText" text="PENDENTE">
      <formula>NOT(ISERROR(SEARCH(("PENDENTE"),(N221))))</formula>
    </cfRule>
    <cfRule type="containsText" dxfId="5424" priority="26705" operator="containsText" text="CUMPRIDO">
      <formula>NOT(ISERROR(SEARCH(("CUMPRIDO"),(N221))))</formula>
    </cfRule>
    <cfRule type="containsText" dxfId="5423" priority="26706" operator="containsText" text="CUMPRIDO">
      <formula>NOT(ISERROR(SEARCH(("CUMPRIDO"),(N106))))</formula>
    </cfRule>
    <cfRule type="containsText" dxfId="5422" priority="26707" operator="containsText" text="CUMPRIDO">
      <formula>NOT(ISERROR(SEARCH(("CUMPRIDO"),(N146))))</formula>
    </cfRule>
    <cfRule type="containsText" dxfId="5421" priority="26709" operator="containsText" text="CANCELADO">
      <formula>NOT(ISERROR(SEARCH(("CANCELADO"),(N106))))</formula>
    </cfRule>
    <cfRule type="containsText" dxfId="5420" priority="26710" operator="containsText" text="PENDENTE">
      <formula>NOT(ISERROR(SEARCH(("PENDENTE"),(N106))))</formula>
    </cfRule>
    <cfRule type="containsText" dxfId="5419" priority="26711" operator="containsText" text="CANCELADO">
      <formula>NOT(ISERROR(SEARCH(("CANCELADO"),(N220))))</formula>
    </cfRule>
    <cfRule type="containsText" dxfId="5418" priority="26712" operator="containsText" text="PENDENTE">
      <formula>NOT(ISERROR(SEARCH(("PENDENTE"),(N220))))</formula>
    </cfRule>
    <cfRule type="containsText" dxfId="5417" priority="26718" operator="containsText" text="CANCELADO">
      <formula>NOT(ISERROR(SEARCH(("CANCELADO"),(N202))))</formula>
    </cfRule>
    <cfRule type="containsText" dxfId="5416" priority="26714" operator="containsText" text="CUMPRIDO">
      <formula>NOT(ISERROR(SEARCH(("CUMPRIDO"),(N128))))</formula>
    </cfRule>
    <cfRule type="containsText" dxfId="5415" priority="26719" operator="containsText" text="PENDENTE">
      <formula>NOT(ISERROR(SEARCH(("PENDENTE"),(N202))))</formula>
    </cfRule>
    <cfRule type="containsText" dxfId="5414" priority="26723" operator="containsText" text="CANCELADO">
      <formula>NOT(ISERROR(SEARCH(("CANCELADO"),(N106))))</formula>
    </cfRule>
    <cfRule type="containsText" dxfId="5413" priority="26720" operator="containsText" text="CUMPRIDO">
      <formula>NOT(ISERROR(SEARCH(("CUMPRIDO"),(N202))))</formula>
    </cfRule>
    <cfRule type="containsText" dxfId="5412" priority="26721" operator="containsText" text="CUMPRIDO">
      <formula>NOT(ISERROR(SEARCH(("CUMPRIDO"),(N125))))</formula>
    </cfRule>
    <cfRule type="containsText" dxfId="5411" priority="26713" operator="containsText" text="CUMPRIDO">
      <formula>NOT(ISERROR(SEARCH(("CUMPRIDO"),(N220))))</formula>
    </cfRule>
    <cfRule type="containsText" dxfId="5410" priority="26722" operator="containsText" text="PENDENTE">
      <formula>NOT(ISERROR(SEARCH(("PENDENTE"),(N106))))</formula>
    </cfRule>
    <cfRule type="containsText" dxfId="5409" priority="26715" operator="containsText" text="PENDENTE">
      <formula>NOT(ISERROR(SEARCH(("PENDENTE"),(N106))))</formula>
    </cfRule>
    <cfRule type="containsText" dxfId="5408" priority="26724" operator="containsText" text="PENDENTE">
      <formula>NOT(ISERROR(SEARCH(("PENDENTE"),(N106))))</formula>
    </cfRule>
    <cfRule type="containsText" dxfId="5407" priority="26725" operator="containsText" text="CANCELADO">
      <formula>NOT(ISERROR(SEARCH(("CANCELADO"),(N199))))</formula>
    </cfRule>
    <cfRule type="containsText" dxfId="5406" priority="26726" operator="containsText" text="PENDENTE">
      <formula>NOT(ISERROR(SEARCH(("PENDENTE"),(N199))))</formula>
    </cfRule>
    <cfRule type="containsText" dxfId="5405" priority="26727" operator="containsText" text="CUMPRIDO">
      <formula>NOT(ISERROR(SEARCH(("CUMPRIDO"),(N199))))</formula>
    </cfRule>
    <cfRule type="containsText" dxfId="5404" priority="26716" operator="containsText" text="CANCELADO">
      <formula>NOT(ISERROR(SEARCH(("CANCELADO"),(N106))))</formula>
    </cfRule>
    <cfRule type="containsText" dxfId="5403" priority="26717" operator="containsText" text="PENDENTE">
      <formula>NOT(ISERROR(SEARCH(("PENDENTE"),(N106))))</formula>
    </cfRule>
  </conditionalFormatting>
  <conditionalFormatting sqref="N106:N107">
    <cfRule type="containsText" dxfId="5402" priority="26476" operator="containsText" text="PENDENTE">
      <formula>NOT(ISERROR(SEARCH(("PENDENTE"),(N106))))</formula>
    </cfRule>
    <cfRule type="containsText" dxfId="5401" priority="26481" operator="containsText" text="CUMPRIDO">
      <formula>NOT(ISERROR(SEARCH(("CUMPRIDO"),(N193))))</formula>
    </cfRule>
    <cfRule type="containsText" dxfId="5400" priority="26480" operator="containsText" text="PENDENTE">
      <formula>NOT(ISERROR(SEARCH(("PENDENTE"),(N193))))</formula>
    </cfRule>
    <cfRule type="containsText" dxfId="5399" priority="26479" operator="containsText" text="CANCELADO">
      <formula>NOT(ISERROR(SEARCH(("CANCELADO"),(N193))))</formula>
    </cfRule>
    <cfRule type="containsText" dxfId="5398" priority="26478" operator="containsText" text="PENDENTE">
      <formula>NOT(ISERROR(SEARCH(("PENDENTE"),(N106))))</formula>
    </cfRule>
    <cfRule type="containsText" dxfId="5397" priority="26477" operator="containsText" text="CANCELADO">
      <formula>NOT(ISERROR(SEARCH(("CANCELADO"),(N106))))</formula>
    </cfRule>
    <cfRule type="containsText" dxfId="5396" priority="26475" operator="containsText" text="CUMPRIDO">
      <formula>NOT(ISERROR(SEARCH(("CUMPRIDO"),(N119))))</formula>
    </cfRule>
    <cfRule type="containsText" dxfId="5395" priority="26643" operator="containsText" text="CUMPRIDO">
      <formula>NOT(ISERROR(SEARCH(("CUMPRIDO"),(N120))))</formula>
    </cfRule>
    <cfRule type="containsText" dxfId="5394" priority="26644" operator="containsText" text="PENDENTE">
      <formula>NOT(ISERROR(SEARCH(("PENDENTE"),(N106))))</formula>
    </cfRule>
    <cfRule type="containsText" dxfId="5393" priority="26645" operator="containsText" text="CANCELADO">
      <formula>NOT(ISERROR(SEARCH(("CANCELADO"),(N106))))</formula>
    </cfRule>
    <cfRule type="containsText" dxfId="5392" priority="26647" operator="containsText" text="CANCELADO">
      <formula>NOT(ISERROR(SEARCH(("CANCELADO"),(N194))))</formula>
    </cfRule>
    <cfRule type="containsText" dxfId="5391" priority="26648" operator="containsText" text="PENDENTE">
      <formula>NOT(ISERROR(SEARCH(("PENDENTE"),(N194))))</formula>
    </cfRule>
    <cfRule type="containsText" dxfId="5390" priority="26649" operator="containsText" text="CUMPRIDO">
      <formula>NOT(ISERROR(SEARCH(("CUMPRIDO"),(N194))))</formula>
    </cfRule>
    <cfRule type="containsText" dxfId="5389" priority="26646" operator="containsText" text="PENDENTE">
      <formula>NOT(ISERROR(SEARCH(("PENDENTE"),(N106))))</formula>
    </cfRule>
  </conditionalFormatting>
  <conditionalFormatting sqref="N107">
    <cfRule type="containsText" dxfId="5388" priority="26585" operator="containsText" text="CUMPRIDO">
      <formula>NOT(ISERROR(SEARCH(("CUMPRIDO"),(N128))))</formula>
    </cfRule>
    <cfRule type="containsText" dxfId="5387" priority="26584" operator="containsText" text="CUMPRIDO">
      <formula>NOT(ISERROR(SEARCH(("CUMPRIDO"),(N220))))</formula>
    </cfRule>
    <cfRule type="containsText" dxfId="5386" priority="26583" operator="containsText" text="PENDENTE">
      <formula>NOT(ISERROR(SEARCH(("PENDENTE"),(N220))))</formula>
    </cfRule>
    <cfRule type="containsText" dxfId="5385" priority="26582" operator="containsText" text="CANCELADO">
      <formula>NOT(ISERROR(SEARCH(("CANCELADO"),(N220))))</formula>
    </cfRule>
    <cfRule type="containsText" dxfId="5384" priority="26581" operator="containsText" text="PENDENTE">
      <formula>NOT(ISERROR(SEARCH(("PENDENTE"),(N107))))</formula>
    </cfRule>
    <cfRule type="containsText" dxfId="5383" priority="26580" operator="containsText" text="CANCELADO">
      <formula>NOT(ISERROR(SEARCH(("CANCELADO"),(N107))))</formula>
    </cfRule>
    <cfRule type="containsText" dxfId="5382" priority="26579" operator="containsText" text="PENDENTE">
      <formula>NOT(ISERROR(SEARCH(("PENDENTE"),(N107))))</formula>
    </cfRule>
    <cfRule type="containsText" dxfId="5381" priority="26578" operator="containsText" text="CUMPRIDO">
      <formula>NOT(ISERROR(SEARCH(("CUMPRIDO"),(N146))))</formula>
    </cfRule>
    <cfRule type="containsText" dxfId="5380" priority="26592" operator="containsText" text="CUMPRIDO">
      <formula>NOT(ISERROR(SEARCH(("CUMPRIDO"),(N125))))</formula>
    </cfRule>
    <cfRule type="containsText" dxfId="5379" priority="26576" operator="containsText" text="CUMPRIDO">
      <formula>NOT(ISERROR(SEARCH(("CUMPRIDO"),(N221))))</formula>
    </cfRule>
    <cfRule type="containsText" dxfId="5378" priority="26575" operator="containsText" text="PENDENTE">
      <formula>NOT(ISERROR(SEARCH(("PENDENTE"),(N221))))</formula>
    </cfRule>
    <cfRule type="containsText" dxfId="5377" priority="26574" operator="containsText" text="CANCELADO">
      <formula>NOT(ISERROR(SEARCH(("CANCELADO"),(N221))))</formula>
    </cfRule>
    <cfRule type="containsText" dxfId="5376" priority="26573" operator="containsText" text="PENDENTE">
      <formula>NOT(ISERROR(SEARCH(("PENDENTE"),(N107))))</formula>
    </cfRule>
    <cfRule type="containsText" dxfId="5375" priority="26572" operator="containsText" text="CANCELADO">
      <formula>NOT(ISERROR(SEARCH(("CANCELADO"),(N107))))</formula>
    </cfRule>
    <cfRule type="containsText" dxfId="5374" priority="26571" operator="containsText" text="PENDENTE">
      <formula>NOT(ISERROR(SEARCH(("PENDENTE"),(N107))))</formula>
    </cfRule>
    <cfRule type="containsText" dxfId="5373" priority="26570" operator="containsText" text="CUMPRIDO">
      <formula>NOT(ISERROR(SEARCH(("CUMPRIDO"),(N107))))</formula>
    </cfRule>
    <cfRule type="containsText" dxfId="5372" priority="26569" operator="containsText" text="CUMPRIDO">
      <formula>NOT(ISERROR(SEARCH(("CUMPRIDO"),(N147))))</formula>
    </cfRule>
    <cfRule type="containsText" dxfId="5371" priority="26591" operator="containsText" text="CUMPRIDO">
      <formula>NOT(ISERROR(SEARCH(("CUMPRIDO"),(N202))))</formula>
    </cfRule>
    <cfRule type="containsText" dxfId="5370" priority="26590" operator="containsText" text="PENDENTE">
      <formula>NOT(ISERROR(SEARCH(("PENDENTE"),(N202))))</formula>
    </cfRule>
    <cfRule type="containsText" dxfId="5369" priority="26589" operator="containsText" text="CANCELADO">
      <formula>NOT(ISERROR(SEARCH(("CANCELADO"),(N202))))</formula>
    </cfRule>
    <cfRule type="containsText" dxfId="5368" priority="24386" operator="containsText" text="CUMPRIDO">
      <formula>NOT(ISERROR(SEARCH(("CUMPRIDO"),(N119))))</formula>
    </cfRule>
    <cfRule type="containsText" dxfId="5367" priority="26594" operator="containsText" text="CANCELADO">
      <formula>NOT(ISERROR(SEARCH(("CANCELADO"),(N107))))</formula>
    </cfRule>
    <cfRule type="containsText" dxfId="5366" priority="26577" operator="containsText" text="CUMPRIDO">
      <formula>NOT(ISERROR(SEARCH(("CUMPRIDO"),(N107))))</formula>
    </cfRule>
    <cfRule type="containsText" dxfId="5365" priority="26598" operator="containsText" text="CUMPRIDO">
      <formula>NOT(ISERROR(SEARCH(("CUMPRIDO"),(N199))))</formula>
    </cfRule>
    <cfRule type="containsText" dxfId="5364" priority="26597" operator="containsText" text="PENDENTE">
      <formula>NOT(ISERROR(SEARCH(("PENDENTE"),(N199))))</formula>
    </cfRule>
    <cfRule type="containsText" dxfId="5363" priority="26596" operator="containsText" text="CANCELADO">
      <formula>NOT(ISERROR(SEARCH(("CANCELADO"),(N199))))</formula>
    </cfRule>
    <cfRule type="containsText" dxfId="5362" priority="26595" operator="containsText" text="PENDENTE">
      <formula>NOT(ISERROR(SEARCH(("PENDENTE"),(N107))))</formula>
    </cfRule>
    <cfRule type="containsText" dxfId="5361" priority="26593" operator="containsText" text="PENDENTE">
      <formula>NOT(ISERROR(SEARCH(("PENDENTE"),(N107))))</formula>
    </cfRule>
    <cfRule type="containsText" dxfId="5360" priority="26588" operator="containsText" text="PENDENTE">
      <formula>NOT(ISERROR(SEARCH(("PENDENTE"),(N107))))</formula>
    </cfRule>
    <cfRule type="containsText" dxfId="5359" priority="26587" operator="containsText" text="CANCELADO">
      <formula>NOT(ISERROR(SEARCH(("CANCELADO"),(N107))))</formula>
    </cfRule>
    <cfRule type="containsText" dxfId="5358" priority="26586" operator="containsText" text="PENDENTE">
      <formula>NOT(ISERROR(SEARCH(("PENDENTE"),(N107))))</formula>
    </cfRule>
    <cfRule type="containsText" dxfId="5357" priority="24394" operator="containsText" text="CUMPRIDO">
      <formula>NOT(ISERROR(SEARCH(("CUMPRIDO"),(N193))))</formula>
    </cfRule>
    <cfRule type="containsText" dxfId="5356" priority="24393" operator="containsText" text="PENDENTE">
      <formula>NOT(ISERROR(SEARCH(("PENDENTE"),(N193))))</formula>
    </cfRule>
    <cfRule type="containsText" dxfId="5355" priority="24392" operator="containsText" text="CANCELADO">
      <formula>NOT(ISERROR(SEARCH(("CANCELADO"),(N193))))</formula>
    </cfRule>
    <cfRule type="containsText" dxfId="5354" priority="24391" operator="containsText" text="PENDENTE">
      <formula>NOT(ISERROR(SEARCH(("PENDENTE"),(N107))))</formula>
    </cfRule>
    <cfRule type="containsText" dxfId="5353" priority="24390" operator="containsText" text="CANCELADO">
      <formula>NOT(ISERROR(SEARCH(("CANCELADO"),(N107))))</formula>
    </cfRule>
    <cfRule type="containsText" dxfId="5352" priority="24389" operator="containsText" text="PENDENTE">
      <formula>NOT(ISERROR(SEARCH(("PENDENTE"),(N107))))</formula>
    </cfRule>
  </conditionalFormatting>
  <conditionalFormatting sqref="N108:N111">
    <cfRule type="containsText" dxfId="5351" priority="40640" operator="containsText" text="PENDENTE">
      <formula>NOT(ISERROR(SEARCH(("PENDENTE"),(N236))))</formula>
    </cfRule>
    <cfRule type="containsText" dxfId="5350" priority="40640" operator="containsText" text="CANCELADO">
      <formula>NOT(ISERROR(SEARCH(("CANCELADO"),(N198))))</formula>
    </cfRule>
    <cfRule type="containsText" dxfId="5349" priority="40640" operator="containsText" text="CUMPRIDO">
      <formula>NOT(ISERROR(SEARCH(("CUMPRIDO"),(N125))))</formula>
    </cfRule>
    <cfRule type="containsText" dxfId="5348" priority="40640" operator="containsText" text="CUMPRIDO">
      <formula>NOT(ISERROR(SEARCH(("CUMPRIDO"),(N138))))</formula>
    </cfRule>
    <cfRule type="containsText" dxfId="5347" priority="40640" operator="containsText" text="PENDENTE">
      <formula>NOT(ISERROR(SEARCH(("PENDENTE"),(N218))))</formula>
    </cfRule>
    <cfRule type="containsText" dxfId="5346" priority="40640" operator="containsText" text="CANCELADO">
      <formula>NOT(ISERROR(SEARCH(("CANCELADO"),(N108))))</formula>
    </cfRule>
    <cfRule type="containsText" dxfId="5345" priority="40640" operator="containsText" text="CUMPRIDO">
      <formula>NOT(ISERROR(SEARCH(("CUMPRIDO"),(N108))))</formula>
    </cfRule>
    <cfRule type="containsText" dxfId="5344" priority="40640" operator="containsText" text="CUMPRIDO">
      <formula>NOT(ISERROR(SEARCH(("CUMPRIDO"),(N140))))</formula>
    </cfRule>
    <cfRule type="containsText" dxfId="5343" priority="40640" operator="containsText" text="PENDENTE">
      <formula>NOT(ISERROR(SEARCH(("PENDENTE"),(N213))))</formula>
    </cfRule>
    <cfRule type="containsText" dxfId="5342" priority="40640" operator="containsText" text="PENDENTE">
      <formula>NOT(ISERROR(SEARCH(("PENDENTE"),(N226))))</formula>
    </cfRule>
    <cfRule type="containsText" dxfId="5341" priority="40640" operator="containsText" text="CANCELADO">
      <formula>NOT(ISERROR(SEARCH(("CANCELADO"),(N108))))</formula>
    </cfRule>
    <cfRule type="containsText" dxfId="5340" priority="40640" operator="containsText" text="CANCELADO">
      <formula>NOT(ISERROR(SEARCH(("CANCELADO"),(N234))))</formula>
    </cfRule>
    <cfRule type="containsText" dxfId="5339" priority="40640" operator="containsText" text="PENDENTE">
      <formula>NOT(ISERROR(SEARCH(("PENDENTE"),(N228))))</formula>
    </cfRule>
    <cfRule type="containsText" dxfId="5338" priority="40640" operator="containsText" text="CUMPRIDO">
      <formula>NOT(ISERROR(SEARCH(("CUMPRIDO"),(N215))))</formula>
    </cfRule>
    <cfRule type="containsText" dxfId="5337" priority="40640" operator="containsText" text="CUMPRIDO">
      <formula>NOT(ISERROR(SEARCH(("CUMPRIDO"),(N108))))</formula>
    </cfRule>
    <cfRule type="containsText" dxfId="5336" priority="40640" operator="containsText" text="CANCELADO">
      <formula>NOT(ISERROR(SEARCH(("CANCELADO"),(N210))))</formula>
    </cfRule>
    <cfRule type="containsText" dxfId="5335" priority="40640" operator="containsText" text="PENDENTE">
      <formula>NOT(ISERROR(SEARCH(("PENDENTE"),(N229))))</formula>
    </cfRule>
    <cfRule type="containsText" dxfId="5334" priority="40640" operator="containsText" text="CUMPRIDO">
      <formula>NOT(ISERROR(SEARCH(("CUMPRIDO"),(N162))))</formula>
    </cfRule>
    <cfRule type="containsText" dxfId="5333" priority="40640" operator="containsText" text="CANCELADO">
      <formula>NOT(ISERROR(SEARCH(("CANCELADO"),(N108))))</formula>
    </cfRule>
    <cfRule type="containsText" dxfId="5332" priority="40640" operator="containsText" text="CUMPRIDO">
      <formula>NOT(ISERROR(SEARCH(("CUMPRIDO"),(N234))))</formula>
    </cfRule>
    <cfRule type="containsText" dxfId="5331" priority="40640" operator="containsText" text="PENDENTE">
      <formula>NOT(ISERROR(SEARCH(("PENDENTE"),(N108))))</formula>
    </cfRule>
    <cfRule type="containsText" dxfId="5330" priority="40640" operator="containsText" text="CANCELADO">
      <formula>NOT(ISERROR(SEARCH(("CANCELADO"),(N210))))</formula>
    </cfRule>
    <cfRule type="containsText" dxfId="5329" priority="40640" operator="containsText" text="CANCELADO">
      <formula>NOT(ISERROR(SEARCH(("CANCELADO"),(N218))))</formula>
    </cfRule>
    <cfRule type="containsText" dxfId="5328" priority="40640" operator="containsText" text="PENDENTE">
      <formula>NOT(ISERROR(SEARCH(("PENDENTE"),(N108))))</formula>
    </cfRule>
    <cfRule type="containsText" dxfId="5327" priority="40640" operator="containsText" text="CUMPRIDO">
      <formula>NOT(ISERROR(SEARCH(("CUMPRIDO"),(N229))))</formula>
    </cfRule>
    <cfRule type="containsText" dxfId="5326" priority="40640" operator="containsText" text="PENDENTE">
      <formula>NOT(ISERROR(SEARCH(("PENDENTE"),(N204))))</formula>
    </cfRule>
    <cfRule type="containsText" dxfId="5325" priority="40640" operator="containsText" text="CANCELADO">
      <formula>NOT(ISERROR(SEARCH(("CANCELADO"),(N221))))</formula>
    </cfRule>
    <cfRule type="containsText" dxfId="5324" priority="40640" operator="containsText" text="CANCELADO">
      <formula>NOT(ISERROR(SEARCH(("CANCELADO"),(N229))))</formula>
    </cfRule>
    <cfRule type="containsText" dxfId="5323" priority="40640" operator="containsText" text="CUMPRIDO">
      <formula>NOT(ISERROR(SEARCH(("CUMPRIDO"),(N151))))</formula>
    </cfRule>
    <cfRule type="containsText" dxfId="5322" priority="40640" operator="containsText" text="CUMPRIDO">
      <formula>NOT(ISERROR(SEARCH(("CUMPRIDO"),(N225))))</formula>
    </cfRule>
    <cfRule type="containsText" dxfId="5321" priority="40640" operator="containsText" text="PENDENTE">
      <formula>NOT(ISERROR(SEARCH(("PENDENTE"),(N228))))</formula>
    </cfRule>
    <cfRule type="containsText" dxfId="5320" priority="40640" operator="containsText" text="PENDENTE">
      <formula>NOT(ISERROR(SEARCH(("PENDENTE"),(N214))))</formula>
    </cfRule>
    <cfRule type="containsText" dxfId="5319" priority="40640" operator="containsText" text="CUMPRIDO">
      <formula>NOT(ISERROR(SEARCH(("CUMPRIDO"),(N237))))</formula>
    </cfRule>
    <cfRule type="containsText" dxfId="5318" priority="40640" operator="containsText" text="CUMPRIDO">
      <formula>NOT(ISERROR(SEARCH(("CUMPRIDO"),(N213))))</formula>
    </cfRule>
    <cfRule type="containsText" dxfId="5317" priority="40640" operator="containsText" text="PENDENTE">
      <formula>NOT(ISERROR(SEARCH(("PENDENTE"),(N108))))</formula>
    </cfRule>
    <cfRule type="containsText" dxfId="5316" priority="40640" operator="containsText" text="CUMPRIDO">
      <formula>NOT(ISERROR(SEARCH(("CUMPRIDO"),(N239))))</formula>
    </cfRule>
    <cfRule type="containsText" dxfId="5315" priority="40640" operator="containsText" text="PENDENTE">
      <formula>NOT(ISERROR(SEARCH(("PENDENTE"),(N240))))</formula>
    </cfRule>
    <cfRule type="containsText" dxfId="5314" priority="40640" operator="containsText" text="PENDENTE">
      <formula>NOT(ISERROR(SEARCH(("PENDENTE"),(N108))))</formula>
    </cfRule>
    <cfRule type="containsText" dxfId="5313" priority="40640" operator="containsText" text="CANCELADO">
      <formula>NOT(ISERROR(SEARCH(("CANCELADO"),(N108))))</formula>
    </cfRule>
    <cfRule type="containsText" dxfId="5312" priority="40640" operator="containsText" text="CANCELADO">
      <formula>NOT(ISERROR(SEARCH(("CANCELADO"),(N215))))</formula>
    </cfRule>
    <cfRule type="containsText" dxfId="5311" priority="40640" operator="containsText" text="PENDENTE">
      <formula>NOT(ISERROR(SEARCH(("PENDENTE"),(N108))))</formula>
    </cfRule>
    <cfRule type="containsText" dxfId="5310" priority="40640" operator="containsText" text="PENDENTE">
      <formula>NOT(ISERROR(SEARCH(("PENDENTE"),(N215))))</formula>
    </cfRule>
    <cfRule type="containsText" dxfId="5309" priority="40640" operator="containsText" text="CUMPRIDO">
      <formula>NOT(ISERROR(SEARCH(("CUMPRIDO"),(N141))))</formula>
    </cfRule>
    <cfRule type="containsText" dxfId="5308" priority="40640" operator="containsText" text="CANCELADO">
      <formula>NOT(ISERROR(SEARCH(("CANCELADO"),(N218))))</formula>
    </cfRule>
    <cfRule type="containsText" dxfId="5307" priority="40640" operator="containsText" text="PENDENTE">
      <formula>NOT(ISERROR(SEARCH(("PENDENTE"),(N225))))</formula>
    </cfRule>
    <cfRule type="containsText" dxfId="5306" priority="40640" operator="containsText" text="PENDENTE">
      <formula>NOT(ISERROR(SEARCH(("PENDENTE"),(N217))))</formula>
    </cfRule>
    <cfRule type="containsText" dxfId="5305" priority="39636" operator="containsText" text="PENDENTE">
      <formula>NOT(ISERROR(SEARCH(("PENDENTE"),(N212))))</formula>
    </cfRule>
    <cfRule type="containsText" dxfId="5304" priority="40640" operator="containsText" text="PENDENTE">
      <formula>NOT(ISERROR(SEARCH(("PENDENTE"),(N108))))</formula>
    </cfRule>
    <cfRule type="containsText" dxfId="5303" priority="40640" operator="containsText" text="CUMPRIDO">
      <formula>NOT(ISERROR(SEARCH(("CUMPRIDO"),(N133))))</formula>
    </cfRule>
    <cfRule type="containsText" dxfId="5302" priority="40640" operator="containsText" text="CANCELADO">
      <formula>NOT(ISERROR(SEARCH(("CANCELADO"),(N108))))</formula>
    </cfRule>
    <cfRule type="containsText" dxfId="5301" priority="40640" operator="containsText" text="PENDENTE">
      <formula>NOT(ISERROR(SEARCH(("PENDENTE"),(N108))))</formula>
    </cfRule>
    <cfRule type="containsText" dxfId="5300" priority="40640" operator="containsText" text="CANCELADO">
      <formula>NOT(ISERROR(SEARCH(("CANCELADO"),(N240))))</formula>
    </cfRule>
    <cfRule type="containsText" dxfId="5299" priority="40640" operator="containsText" text="CANCELADO">
      <formula>NOT(ISERROR(SEARCH(("CANCELADO"),(N235))))</formula>
    </cfRule>
    <cfRule type="containsText" dxfId="5298" priority="40640" operator="containsText" text="PENDENTE">
      <formula>NOT(ISERROR(SEARCH(("PENDENTE"),(N227))))</formula>
    </cfRule>
    <cfRule type="containsText" dxfId="5297" priority="40640" operator="containsText" text="CUMPRIDO">
      <formula>NOT(ISERROR(SEARCH(("CUMPRIDO"),(N127))))</formula>
    </cfRule>
    <cfRule type="containsText" dxfId="5296" priority="40640" operator="containsText" text="CUMPRIDO">
      <formula>NOT(ISERROR(SEARCH(("CUMPRIDO"),(N160))))</formula>
    </cfRule>
    <cfRule type="containsText" dxfId="5295" priority="40640" operator="containsText" text="PENDENTE">
      <formula>NOT(ISERROR(SEARCH(("PENDENTE"),(N108))))</formula>
    </cfRule>
    <cfRule type="containsText" dxfId="5294" priority="40640" operator="containsText" text="PENDENTE">
      <formula>NOT(ISERROR(SEARCH(("PENDENTE"),(N200))))</formula>
    </cfRule>
    <cfRule type="containsText" dxfId="5293" priority="40640" operator="containsText" text="CUMPRIDO">
      <formula>NOT(ISERROR(SEARCH(("CUMPRIDO"),(N142))))</formula>
    </cfRule>
    <cfRule type="containsText" dxfId="5292" priority="40640" operator="containsText" text="PENDENTE">
      <formula>NOT(ISERROR(SEARCH(("PENDENTE"),(N218))))</formula>
    </cfRule>
    <cfRule type="containsText" dxfId="5291" priority="40640" operator="containsText" text="CANCELADO">
      <formula>NOT(ISERROR(SEARCH(("CANCELADO"),(N199))))</formula>
    </cfRule>
    <cfRule type="containsText" dxfId="5290" priority="40640" operator="containsText" text="CANCELADO">
      <formula>NOT(ISERROR(SEARCH(("CANCELADO"),(N108))))</formula>
    </cfRule>
    <cfRule type="containsText" dxfId="5289" priority="40640" operator="containsText" text="CUMPRIDO">
      <formula>NOT(ISERROR(SEARCH(("CUMPRIDO"),(N212))))</formula>
    </cfRule>
    <cfRule type="containsText" dxfId="5288" priority="40640" operator="containsText" text="PENDENTE">
      <formula>NOT(ISERROR(SEARCH(("PENDENTE"),(N202))))</formula>
    </cfRule>
    <cfRule type="containsText" dxfId="5287" priority="40640" operator="containsText" text="CUMPRIDO">
      <formula>NOT(ISERROR(SEARCH(("CUMPRIDO"),(N141))))</formula>
    </cfRule>
    <cfRule type="containsText" dxfId="5286" priority="40640" operator="containsText" text="PENDENTE">
      <formula>NOT(ISERROR(SEARCH(("PENDENTE"),(N108))))</formula>
    </cfRule>
    <cfRule type="containsText" dxfId="5285" priority="40640" operator="containsText" text="CANCELADO">
      <formula>NOT(ISERROR(SEARCH(("CANCELADO"),(N207))))</formula>
    </cfRule>
    <cfRule type="containsText" dxfId="5284" priority="40640" operator="containsText" text="PENDENTE">
      <formula>NOT(ISERROR(SEARCH(("PENDENTE"),(N233))))</formula>
    </cfRule>
    <cfRule type="containsText" dxfId="5283" priority="40640" operator="containsText" text="CUMPRIDO">
      <formula>NOT(ISERROR(SEARCH(("CUMPRIDO"),(N144))))</formula>
    </cfRule>
    <cfRule type="containsText" dxfId="5282" priority="40640" operator="containsText" text="CUMPRIDO">
      <formula>NOT(ISERROR(SEARCH(("CUMPRIDO"),(N236))))</formula>
    </cfRule>
    <cfRule type="containsText" dxfId="5281" priority="40640" operator="containsText" text="PENDENTE">
      <formula>NOT(ISERROR(SEARCH(("PENDENTE"),(N216))))</formula>
    </cfRule>
    <cfRule type="containsText" dxfId="5280" priority="40640" operator="containsText" text="CUMPRIDO">
      <formula>NOT(ISERROR(SEARCH(("CUMPRIDO"),(N108))))</formula>
    </cfRule>
    <cfRule type="containsText" dxfId="5279" priority="40640" operator="containsText" text="CANCELADO">
      <formula>NOT(ISERROR(SEARCH(("CANCELADO"),(N212))))</formula>
    </cfRule>
    <cfRule type="containsText" dxfId="5278" priority="40640" operator="containsText" text="PENDENTE">
      <formula>NOT(ISERROR(SEARCH(("PENDENTE"),(N199))))</formula>
    </cfRule>
    <cfRule type="containsText" dxfId="5277" priority="40640" operator="containsText" text="CUMPRIDO">
      <formula>NOT(ISERROR(SEARCH(("CUMPRIDO"),(N212))))</formula>
    </cfRule>
    <cfRule type="containsText" dxfId="5276" priority="40640" operator="containsText" text="PENDENTE">
      <formula>NOT(ISERROR(SEARCH(("PENDENTE"),(N215))))</formula>
    </cfRule>
    <cfRule type="containsText" dxfId="5275" priority="40640" operator="containsText" text="PENDENTE">
      <formula>NOT(ISERROR(SEARCH(("PENDENTE"),(N211))))</formula>
    </cfRule>
    <cfRule type="containsText" dxfId="5274" priority="40640" operator="containsText" text="PENDENTE">
      <formula>NOT(ISERROR(SEARCH(("PENDENTE"),(N108))))</formula>
    </cfRule>
    <cfRule type="containsText" dxfId="5273" priority="40640" operator="containsText" text="CUMPRIDO">
      <formula>NOT(ISERROR(SEARCH(("CUMPRIDO"),(N209))))</formula>
    </cfRule>
    <cfRule type="containsText" dxfId="5272" priority="40640" operator="containsText" text="CUMPRIDO">
      <formula>NOT(ISERROR(SEARCH(("CUMPRIDO"),(N132))))</formula>
    </cfRule>
    <cfRule type="containsText" dxfId="5271" priority="40640" operator="containsText" text="CANCELADO">
      <formula>NOT(ISERROR(SEARCH(("CANCELADO"),(N225))))</formula>
    </cfRule>
    <cfRule type="containsText" dxfId="5270" priority="40640" operator="containsText" text="CANCELADO">
      <formula>NOT(ISERROR(SEARCH(("CANCELADO"),(N237))))</formula>
    </cfRule>
    <cfRule type="containsText" dxfId="5269" priority="40640" operator="containsText" text="CUMPRIDO">
      <formula>NOT(ISERROR(SEARCH(("CUMPRIDO"),(N143))))</formula>
    </cfRule>
    <cfRule type="containsText" dxfId="5268" priority="40640" operator="containsText" text="CUMPRIDO">
      <formula>NOT(ISERROR(SEARCH(("CUMPRIDO"),(N240))))</formula>
    </cfRule>
    <cfRule type="containsText" dxfId="5267" priority="40640" operator="containsText" text="CUMPRIDO">
      <formula>NOT(ISERROR(SEARCH(("CUMPRIDO"),(N203))))</formula>
    </cfRule>
    <cfRule type="containsText" dxfId="5266" priority="40640" operator="containsText" text="CANCELADO">
      <formula>NOT(ISERROR(SEARCH(("CANCELADO"),(N202))))</formula>
    </cfRule>
    <cfRule type="containsText" dxfId="5265" priority="40640" operator="containsText" text="CANCELADO">
      <formula>NOT(ISERROR(SEARCH(("CANCELADO"),(N228))))</formula>
    </cfRule>
    <cfRule type="containsText" dxfId="5264" priority="40640" operator="containsText" text="PENDENTE">
      <formula>NOT(ISERROR(SEARCH(("PENDENTE"),(N108))))</formula>
    </cfRule>
    <cfRule type="containsText" dxfId="5263" priority="40640" operator="containsText" text="CUMPRIDO">
      <formula>NOT(ISERROR(SEARCH(("CUMPRIDO"),(N216))))</formula>
    </cfRule>
    <cfRule type="containsText" dxfId="5262" priority="40640" operator="containsText" text="PENDENTE">
      <formula>NOT(ISERROR(SEARCH(("PENDENTE"),(N108))))</formula>
    </cfRule>
    <cfRule type="containsText" dxfId="5261" priority="40640" operator="containsText" text="PENDENTE">
      <formula>NOT(ISERROR(SEARCH(("PENDENTE"),(N210))))</formula>
    </cfRule>
    <cfRule type="containsText" dxfId="5260" priority="40640" operator="containsText" text="CUMPRIDO">
      <formula>NOT(ISERROR(SEARCH(("CUMPRIDO"),(N198))))</formula>
    </cfRule>
    <cfRule type="containsText" dxfId="5259" priority="40639" operator="containsText" text="CUMPRIDO">
      <formula>NOT(ISERROR(SEARCH(("CUMPRIDO"),(N216))))</formula>
    </cfRule>
    <cfRule type="containsText" dxfId="5258" priority="40638" operator="containsText" text="PENDENTE">
      <formula>NOT(ISERROR(SEARCH(("PENDENTE"),(N216))))</formula>
    </cfRule>
    <cfRule type="containsText" dxfId="5257" priority="40637" operator="containsText" text="CANCELADO">
      <formula>NOT(ISERROR(SEARCH(("CANCELADO"),(N216))))</formula>
    </cfRule>
    <cfRule type="containsText" dxfId="5256" priority="40636" operator="containsText" text="PENDENTE">
      <formula>NOT(ISERROR(SEARCH(("PENDENTE"),(N108))))</formula>
    </cfRule>
    <cfRule type="containsText" dxfId="5255" priority="40635" operator="containsText" text="CANCELADO">
      <formula>NOT(ISERROR(SEARCH(("CANCELADO"),(N108))))</formula>
    </cfRule>
    <cfRule type="containsText" dxfId="5254" priority="40634" operator="containsText" text="PENDENTE">
      <formula>NOT(ISERROR(SEARCH(("PENDENTE"),(N108))))</formula>
    </cfRule>
    <cfRule type="containsText" dxfId="5253" priority="40633" operator="containsText" text="CUMPRIDO">
      <formula>NOT(ISERROR(SEARCH(("CUMPRIDO"),(N142))))</formula>
    </cfRule>
    <cfRule type="containsText" dxfId="5252" priority="40632" operator="containsText" text="CUMPRIDO">
      <formula>NOT(ISERROR(SEARCH(("CUMPRIDO"),(N219))))</formula>
    </cfRule>
    <cfRule type="containsText" dxfId="5251" priority="40631" operator="containsText" text="PENDENTE">
      <formula>NOT(ISERROR(SEARCH(("PENDENTE"),(N219))))</formula>
    </cfRule>
    <cfRule type="containsText" dxfId="5250" priority="40630" operator="containsText" text="CANCELADO">
      <formula>NOT(ISERROR(SEARCH(("CANCELADO"),(N219))))</formula>
    </cfRule>
    <cfRule type="containsText" dxfId="5249" priority="40629" operator="containsText" text="PENDENTE">
      <formula>NOT(ISERROR(SEARCH(("PENDENTE"),(N108))))</formula>
    </cfRule>
    <cfRule type="containsText" dxfId="5248" priority="40628" operator="containsText" text="CANCELADO">
      <formula>NOT(ISERROR(SEARCH(("CANCELADO"),(N108))))</formula>
    </cfRule>
    <cfRule type="containsText" dxfId="5247" priority="40627" operator="containsText" text="PENDENTE">
      <formula>NOT(ISERROR(SEARCH(("PENDENTE"),(N108))))</formula>
    </cfRule>
    <cfRule type="containsText" dxfId="5246" priority="40626" operator="containsText" text="CUMPRIDO">
      <formula>NOT(ISERROR(SEARCH(("CUMPRIDO"),(N145))))</formula>
    </cfRule>
    <cfRule type="containsText" dxfId="5245" priority="40625" operator="containsText" text="CUMPRIDO">
      <formula>NOT(ISERROR(SEARCH(("CUMPRIDO"),(N237))))</formula>
    </cfRule>
    <cfRule type="containsText" dxfId="5244" priority="40624" operator="containsText" text="PENDENTE">
      <formula>NOT(ISERROR(SEARCH(("PENDENTE"),(N237))))</formula>
    </cfRule>
    <cfRule type="containsText" dxfId="5243" priority="40623" operator="containsText" text="CANCELADO">
      <formula>NOT(ISERROR(SEARCH(("CANCELADO"),(N237))))</formula>
    </cfRule>
    <cfRule type="containsText" dxfId="5242" priority="40622" operator="containsText" text="PENDENTE">
      <formula>NOT(ISERROR(SEARCH(("PENDENTE"),(N108))))</formula>
    </cfRule>
    <cfRule type="containsText" dxfId="5241" priority="40621" operator="containsText" text="CANCELADO">
      <formula>NOT(ISERROR(SEARCH(("CANCELADO"),(N108))))</formula>
    </cfRule>
    <cfRule type="containsText" dxfId="5240" priority="40620" operator="containsText" text="PENDENTE">
      <formula>NOT(ISERROR(SEARCH(("PENDENTE"),(N108))))</formula>
    </cfRule>
    <cfRule type="containsText" dxfId="5239" priority="40619" operator="containsText" text="CUMPRIDO">
      <formula>NOT(ISERROR(SEARCH(("CUMPRIDO"),(N163))))</formula>
    </cfRule>
    <cfRule type="containsText" dxfId="5238" priority="40618" operator="containsText" text="CUMPRIDO">
      <formula>NOT(ISERROR(SEARCH(("CUMPRIDO"),(N238))))</formula>
    </cfRule>
    <cfRule type="containsText" dxfId="5237" priority="40617" operator="containsText" text="PENDENTE">
      <formula>NOT(ISERROR(SEARCH(("PENDENTE"),(N238))))</formula>
    </cfRule>
    <cfRule type="containsText" dxfId="5236" priority="40640" operator="containsText" text="CANCELADO">
      <formula>NOT(ISERROR(SEARCH(("CANCELADO"),(N211))))</formula>
    </cfRule>
    <cfRule type="containsText" dxfId="5235" priority="40615" operator="containsText" text="PENDENTE">
      <formula>NOT(ISERROR(SEARCH(("PENDENTE"),(N108))))</formula>
    </cfRule>
    <cfRule type="containsText" dxfId="5234" priority="40614" operator="containsText" text="CANCELADO">
      <formula>NOT(ISERROR(SEARCH(("CANCELADO"),(N108))))</formula>
    </cfRule>
    <cfRule type="containsText" dxfId="5233" priority="40613" operator="containsText" text="PENDENTE">
      <formula>NOT(ISERROR(SEARCH(("PENDENTE"),(N108))))</formula>
    </cfRule>
    <cfRule type="containsText" dxfId="5232" priority="40612" operator="containsText" text="CUMPRIDO">
      <formula>NOT(ISERROR(SEARCH(("CUMPRIDO"),(N164))))</formula>
    </cfRule>
    <cfRule type="containsText" dxfId="5231" priority="40611" operator="containsText" text="CUMPRIDO">
      <formula>NOT(ISERROR(SEARCH(("CUMPRIDO"),(N108))))</formula>
    </cfRule>
    <cfRule type="containsText" dxfId="5230" priority="40610" operator="containsText" text="CUMPRIDO">
      <formula>NOT(ISERROR(SEARCH(("CUMPRIDO"),(N210))))</formula>
    </cfRule>
    <cfRule type="containsText" dxfId="5229" priority="40609" operator="containsText" text="PENDENTE">
      <formula>NOT(ISERROR(SEARCH(("PENDENTE"),(N210))))</formula>
    </cfRule>
    <cfRule type="containsText" dxfId="5228" priority="40608" operator="containsText" text="CANCELADO">
      <formula>NOT(ISERROR(SEARCH(("CANCELADO"),(N210))))</formula>
    </cfRule>
    <cfRule type="containsText" dxfId="5227" priority="40607" operator="containsText" text="PENDENTE">
      <formula>NOT(ISERROR(SEARCH(("PENDENTE"),(N108))))</formula>
    </cfRule>
    <cfRule type="containsText" dxfId="5226" priority="40606" operator="containsText" text="CANCELADO">
      <formula>NOT(ISERROR(SEARCH(("CANCELADO"),(N108))))</formula>
    </cfRule>
    <cfRule type="containsText" dxfId="5225" priority="40605" operator="containsText" text="PENDENTE">
      <formula>NOT(ISERROR(SEARCH(("PENDENTE"),(N108))))</formula>
    </cfRule>
    <cfRule type="containsText" dxfId="5224" priority="40604" operator="containsText" text="CUMPRIDO">
      <formula>NOT(ISERROR(SEARCH(("CUMPRIDO"),(N136))))</formula>
    </cfRule>
    <cfRule type="containsText" dxfId="5223" priority="39652" operator="containsText" text="CUMPRIDO">
      <formula>NOT(ISERROR(SEARCH(("CUMPRIDO"),(N135))))</formula>
    </cfRule>
    <cfRule type="containsText" dxfId="5222" priority="39651" operator="containsText" text="CUMPRIDO">
      <formula>NOT(ISERROR(SEARCH(("CUMPRIDO"),(N208))))</formula>
    </cfRule>
    <cfRule type="containsText" dxfId="5221" priority="39650" operator="containsText" text="PENDENTE">
      <formula>NOT(ISERROR(SEARCH(("PENDENTE"),(N208))))</formula>
    </cfRule>
    <cfRule type="containsText" dxfId="5220" priority="39649" operator="containsText" text="CANCELADO">
      <formula>NOT(ISERROR(SEARCH(("CANCELADO"),(N208))))</formula>
    </cfRule>
    <cfRule type="containsText" dxfId="5219" priority="39648" operator="containsText" text="PENDENTE">
      <formula>NOT(ISERROR(SEARCH(("PENDENTE"),(N108))))</formula>
    </cfRule>
    <cfRule type="containsText" dxfId="5218" priority="39647" operator="containsText" text="CANCELADO">
      <formula>NOT(ISERROR(SEARCH(("CANCELADO"),(N108))))</formula>
    </cfRule>
    <cfRule type="containsText" dxfId="5217" priority="39646" operator="containsText" text="PENDENTE">
      <formula>NOT(ISERROR(SEARCH(("PENDENTE"),(N108))))</formula>
    </cfRule>
    <cfRule type="containsText" dxfId="5216" priority="39639" operator="containsText" text="PENDENTE">
      <formula>NOT(ISERROR(SEARCH(("PENDENTE"),(N108))))</formula>
    </cfRule>
    <cfRule type="containsText" dxfId="5215" priority="39644" operator="containsText" text="CUMPRIDO">
      <formula>NOT(ISERROR(SEARCH(("CUMPRIDO"),(N209))))</formula>
    </cfRule>
    <cfRule type="containsText" dxfId="5214" priority="39643" operator="containsText" text="PENDENTE">
      <formula>NOT(ISERROR(SEARCH(("PENDENTE"),(N209))))</formula>
    </cfRule>
    <cfRule type="containsText" dxfId="5213" priority="39642" operator="containsText" text="CANCELADO">
      <formula>NOT(ISERROR(SEARCH(("CANCELADO"),(N209))))</formula>
    </cfRule>
    <cfRule type="containsText" dxfId="5212" priority="39641" operator="containsText" text="PENDENTE">
      <formula>NOT(ISERROR(SEARCH(("PENDENTE"),(N108))))</formula>
    </cfRule>
    <cfRule type="containsText" dxfId="5211" priority="39640" operator="containsText" text="CANCELADO">
      <formula>NOT(ISERROR(SEARCH(("CANCELADO"),(N108))))</formula>
    </cfRule>
    <cfRule type="containsText" dxfId="5210" priority="39638" operator="containsText" text="CUMPRIDO">
      <formula>NOT(ISERROR(SEARCH(("CUMPRIDO"),(N135))))</formula>
    </cfRule>
    <cfRule type="containsText" dxfId="5209" priority="39637" operator="containsText" text="CUMPRIDO">
      <formula>NOT(ISERROR(SEARCH(("CUMPRIDO"),(N212))))</formula>
    </cfRule>
    <cfRule type="containsText" dxfId="5208" priority="40694" operator="containsText" text="CANCELADO">
      <formula>NOT(ISERROR(SEARCH(("CANCELADO"),(N234))))</formula>
    </cfRule>
    <cfRule type="containsText" dxfId="5207" priority="39635" operator="containsText" text="CANCELADO">
      <formula>NOT(ISERROR(SEARCH(("CANCELADO"),(N212))))</formula>
    </cfRule>
    <cfRule type="containsText" dxfId="5206" priority="39634" operator="containsText" text="PENDENTE">
      <formula>NOT(ISERROR(SEARCH(("PENDENTE"),(N108))))</formula>
    </cfRule>
    <cfRule type="containsText" dxfId="5205" priority="39633" operator="containsText" text="CANCELADO">
      <formula>NOT(ISERROR(SEARCH(("CANCELADO"),(N108))))</formula>
    </cfRule>
    <cfRule type="containsText" dxfId="5204" priority="39632" operator="containsText" text="PENDENTE">
      <formula>NOT(ISERROR(SEARCH(("PENDENTE"),(N108))))</formula>
    </cfRule>
    <cfRule type="containsText" dxfId="5203" priority="39631" operator="containsText" text="CUMPRIDO">
      <formula>NOT(ISERROR(SEARCH(("CUMPRIDO"),(N138))))</formula>
    </cfRule>
    <cfRule type="containsText" dxfId="5202" priority="39630" operator="containsText" text="CUMPRIDO">
      <formula>NOT(ISERROR(SEARCH(("CUMPRIDO"),(N230))))</formula>
    </cfRule>
    <cfRule type="containsText" dxfId="5201" priority="39629" operator="containsText" text="PENDENTE">
      <formula>NOT(ISERROR(SEARCH(("PENDENTE"),(N230))))</formula>
    </cfRule>
    <cfRule type="containsText" dxfId="5200" priority="39628" operator="containsText" text="CANCELADO">
      <formula>NOT(ISERROR(SEARCH(("CANCELADO"),(N230))))</formula>
    </cfRule>
    <cfRule type="containsText" dxfId="5199" priority="39627" operator="containsText" text="PENDENTE">
      <formula>NOT(ISERROR(SEARCH(("PENDENTE"),(N108))))</formula>
    </cfRule>
    <cfRule type="containsText" dxfId="5198" priority="39626" operator="containsText" text="CANCELADO">
      <formula>NOT(ISERROR(SEARCH(("CANCELADO"),(N108))))</formula>
    </cfRule>
    <cfRule type="containsText" dxfId="5197" priority="39625" operator="containsText" text="PENDENTE">
      <formula>NOT(ISERROR(SEARCH(("PENDENTE"),(N108))))</formula>
    </cfRule>
    <cfRule type="containsText" dxfId="5196" priority="39624" operator="containsText" text="CUMPRIDO">
      <formula>NOT(ISERROR(SEARCH(("CUMPRIDO"),(N156))))</formula>
    </cfRule>
    <cfRule type="containsText" dxfId="5195" priority="39623" operator="containsText" text="CUMPRIDO">
      <formula>NOT(ISERROR(SEARCH(("CUMPRIDO"),(N231))))</formula>
    </cfRule>
    <cfRule type="containsText" dxfId="5194" priority="39622" operator="containsText" text="PENDENTE">
      <formula>NOT(ISERROR(SEARCH(("PENDENTE"),(N231))))</formula>
    </cfRule>
    <cfRule type="containsText" dxfId="5193" priority="39621" operator="containsText" text="CANCELADO">
      <formula>NOT(ISERROR(SEARCH(("CANCELADO"),(N231))))</formula>
    </cfRule>
    <cfRule type="containsText" dxfId="5192" priority="39620" operator="containsText" text="PENDENTE">
      <formula>NOT(ISERROR(SEARCH(("PENDENTE"),(N108))))</formula>
    </cfRule>
    <cfRule type="containsText" dxfId="5191" priority="39619" operator="containsText" text="CANCELADO">
      <formula>NOT(ISERROR(SEARCH(("CANCELADO"),(N108))))</formula>
    </cfRule>
    <cfRule type="containsText" dxfId="5190" priority="39618" operator="containsText" text="PENDENTE">
      <formula>NOT(ISERROR(SEARCH(("PENDENTE"),(N108))))</formula>
    </cfRule>
    <cfRule type="containsText" dxfId="5189" priority="39617" operator="containsText" text="CUMPRIDO">
      <formula>NOT(ISERROR(SEARCH(("CUMPRIDO"),(N157))))</formula>
    </cfRule>
    <cfRule type="containsText" dxfId="5188" priority="39616" operator="containsText" text="CUMPRIDO">
      <formula>NOT(ISERROR(SEARCH(("CUMPRIDO"),(N207))))</formula>
    </cfRule>
    <cfRule type="containsText" dxfId="5187" priority="39615" operator="containsText" text="PENDENTE">
      <formula>NOT(ISERROR(SEARCH(("PENDENTE"),(N207))))</formula>
    </cfRule>
    <cfRule type="containsText" dxfId="5186" priority="39614" operator="containsText" text="CANCELADO">
      <formula>NOT(ISERROR(SEARCH(("CANCELADO"),(N207))))</formula>
    </cfRule>
    <cfRule type="containsText" dxfId="5185" priority="39613" operator="containsText" text="PENDENTE">
      <formula>NOT(ISERROR(SEARCH(("PENDENTE"),(N108))))</formula>
    </cfRule>
    <cfRule type="containsText" dxfId="5184" priority="39612" operator="containsText" text="CANCELADO">
      <formula>NOT(ISERROR(SEARCH(("CANCELADO"),(N108))))</formula>
    </cfRule>
    <cfRule type="containsText" dxfId="5183" priority="39611" operator="containsText" text="PENDENTE">
      <formula>NOT(ISERROR(SEARCH(("PENDENTE"),(N108))))</formula>
    </cfRule>
    <cfRule type="containsText" dxfId="5182" priority="40693" operator="containsText" text="PENDENTE">
      <formula>NOT(ISERROR(SEARCH(("PENDENTE"),(N108))))</formula>
    </cfRule>
    <cfRule type="containsText" dxfId="5181" priority="40692" operator="containsText" text="CANCELADO">
      <formula>NOT(ISERROR(SEARCH(("CANCELADO"),(N108))))</formula>
    </cfRule>
    <cfRule type="containsText" dxfId="5180" priority="40691" operator="containsText" text="PENDENTE">
      <formula>NOT(ISERROR(SEARCH(("PENDENTE"),(N108))))</formula>
    </cfRule>
    <cfRule type="containsText" dxfId="5179" priority="40616" operator="containsText" text="CANCELADO">
      <formula>NOT(ISERROR(SEARCH(("CANCELADO"),(N238))))</formula>
    </cfRule>
    <cfRule type="containsText" dxfId="5178" priority="40690" operator="containsText" text="CUMPRIDO">
      <formula>NOT(ISERROR(SEARCH(("CUMPRIDO"),(N160))))</formula>
    </cfRule>
    <cfRule type="containsText" dxfId="5177" priority="40689" operator="containsText" text="CUMPRIDO">
      <formula>NOT(ISERROR(SEARCH(("CUMPRIDO"),(N210))))</formula>
    </cfRule>
    <cfRule type="containsText" dxfId="5176" priority="40688" operator="containsText" text="PENDENTE">
      <formula>NOT(ISERROR(SEARCH(("PENDENTE"),(N210))))</formula>
    </cfRule>
    <cfRule type="containsText" dxfId="5175" priority="40687" operator="containsText" text="CANCELADO">
      <formula>NOT(ISERROR(SEARCH(("CANCELADO"),(N210))))</formula>
    </cfRule>
    <cfRule type="containsText" dxfId="5174" priority="40686" operator="containsText" text="PENDENTE">
      <formula>NOT(ISERROR(SEARCH(("PENDENTE"),(N108))))</formula>
    </cfRule>
    <cfRule type="containsText" dxfId="5173" priority="40685" operator="containsText" text="CANCELADO">
      <formula>NOT(ISERROR(SEARCH(("CANCELADO"),(N108))))</formula>
    </cfRule>
    <cfRule type="containsText" dxfId="5172" priority="40684" operator="containsText" text="PENDENTE">
      <formula>NOT(ISERROR(SEARCH(("PENDENTE"),(N108))))</formula>
    </cfRule>
    <cfRule type="containsText" dxfId="5171" priority="40683" operator="containsText" text="CUMPRIDO">
      <formula>NOT(ISERROR(SEARCH(("CUMPRIDO"),(N136))))</formula>
    </cfRule>
    <cfRule type="containsText" dxfId="5170" priority="40682" operator="containsText" text="CUMPRIDO">
      <formula>NOT(ISERROR(SEARCH(("CUMPRIDO"),(N108))))</formula>
    </cfRule>
    <cfRule type="containsText" dxfId="5169" priority="40681" operator="containsText" text="CUMPRIDO">
      <formula>NOT(ISERROR(SEARCH(("CUMPRIDO"),(N209))))</formula>
    </cfRule>
    <cfRule type="containsText" dxfId="5168" priority="40680" operator="containsText" text="PENDENTE">
      <formula>NOT(ISERROR(SEARCH(("PENDENTE"),(N209))))</formula>
    </cfRule>
    <cfRule type="containsText" dxfId="5167" priority="40679" operator="containsText" text="CANCELADO">
      <formula>NOT(ISERROR(SEARCH(("CANCELADO"),(N209))))</formula>
    </cfRule>
    <cfRule type="containsText" dxfId="5166" priority="40640" operator="containsText" text="CUMPRIDO">
      <formula>NOT(ISERROR(SEARCH(("CUMPRIDO"),(N218))))</formula>
    </cfRule>
    <cfRule type="containsText" dxfId="5165" priority="40640" operator="containsText" text="CUMPRIDO">
      <formula>NOT(ISERROR(SEARCH(("CUMPRIDO"),(N228))))</formula>
    </cfRule>
    <cfRule type="containsText" dxfId="5164" priority="40640" operator="containsText" text="CUMPRIDO">
      <formula>NOT(ISERROR(SEARCH(("CUMPRIDO"),(N214))))</formula>
    </cfRule>
    <cfRule type="containsText" dxfId="5163" priority="40640" operator="containsText" text="CUMPRIDO">
      <formula>NOT(ISERROR(SEARCH(("CUMPRIDO"),(N144))))</formula>
    </cfRule>
    <cfRule type="containsText" dxfId="5162" priority="40640" operator="containsText" text="CUMPRIDO">
      <formula>NOT(ISERROR(SEARCH(("CUMPRIDO"),(N233))))</formula>
    </cfRule>
    <cfRule type="containsText" dxfId="5161" priority="40640" operator="containsText" text="CANCELADO">
      <formula>NOT(ISERROR(SEARCH(("CANCELADO"),(N233))))</formula>
    </cfRule>
    <cfRule type="containsText" dxfId="5160" priority="40640" operator="containsText" text="CUMPRIDO">
      <formula>NOT(ISERROR(SEARCH(("CUMPRIDO"),(N155))))</formula>
    </cfRule>
    <cfRule type="containsText" dxfId="5159" priority="40640" operator="containsText" text="CUMPRIDO">
      <formula>NOT(ISERROR(SEARCH(("CUMPRIDO"),(N234))))</formula>
    </cfRule>
    <cfRule type="containsText" dxfId="5158" priority="40640" operator="containsText" text="CUMPRIDO">
      <formula>NOT(ISERROR(SEARCH(("CUMPRIDO"),(N226))))</formula>
    </cfRule>
    <cfRule type="containsText" dxfId="5157" priority="40640" operator="containsText" text="CUMPRIDO">
      <formula>NOT(ISERROR(SEARCH(("CUMPRIDO"),(N217))))</formula>
    </cfRule>
    <cfRule type="containsText" dxfId="5156" priority="40640" operator="containsText" text="CUMPRIDO">
      <formula>NOT(ISERROR(SEARCH(("CUMPRIDO"),(N139))))</formula>
    </cfRule>
    <cfRule type="containsText" dxfId="5155" priority="40640" operator="containsText" text="CANCELADO">
      <formula>NOT(ISERROR(SEARCH(("CANCELADO"),(N234))))</formula>
    </cfRule>
    <cfRule type="containsText" dxfId="5154" priority="40640" operator="containsText" text="CUMPRIDO">
      <formula>NOT(ISERROR(SEARCH(("CUMPRIDO"),(N124))))</formula>
    </cfRule>
    <cfRule type="containsText" dxfId="5153" priority="40640" operator="containsText" text="CUMPRIDO">
      <formula>NOT(ISERROR(SEARCH(("CUMPRIDO"),(N204))))</formula>
    </cfRule>
    <cfRule type="containsText" dxfId="5152" priority="40640" operator="containsText" text="PENDENTE">
      <formula>NOT(ISERROR(SEARCH(("PENDENTE"),(N203))))</formula>
    </cfRule>
    <cfRule type="containsText" dxfId="5151" priority="40640" operator="containsText" text="CANCELADO">
      <formula>NOT(ISERROR(SEARCH(("CANCELADO"),(N206))))</formula>
    </cfRule>
    <cfRule type="containsText" dxfId="5150" priority="40640" operator="containsText" text="PENDENTE">
      <formula>NOT(ISERROR(SEARCH(("PENDENTE"),(N201))))</formula>
    </cfRule>
    <cfRule type="containsText" dxfId="5149" priority="40640" operator="containsText" text="CUMPRIDO">
      <formula>NOT(ISERROR(SEARCH(("CUMPRIDO"),(N213))))</formula>
    </cfRule>
    <cfRule type="containsText" dxfId="5148" priority="40640" operator="containsText" text="PENDENTE">
      <formula>NOT(ISERROR(SEARCH(("PENDENTE"),(N234))))</formula>
    </cfRule>
    <cfRule type="containsText" dxfId="5147" priority="40640" operator="containsText" text="CUMPRIDO">
      <formula>NOT(ISERROR(SEARCH(("CUMPRIDO"),(N137))))</formula>
    </cfRule>
    <cfRule type="containsText" dxfId="5146" priority="38587" operator="containsText" text="CUMPRIDO">
      <formula>NOT(ISERROR(SEARCH(("CUMPRIDO"),(N133))))</formula>
    </cfRule>
    <cfRule type="containsText" dxfId="5145" priority="38586" operator="containsText" text="CUMPRIDO">
      <formula>NOT(ISERROR(SEARCH(("CUMPRIDO"),(N208))))</formula>
    </cfRule>
    <cfRule type="containsText" dxfId="5144" priority="38585" operator="containsText" text="PENDENTE">
      <formula>NOT(ISERROR(SEARCH(("PENDENTE"),(N208))))</formula>
    </cfRule>
    <cfRule type="containsText" dxfId="5143" priority="38584" operator="containsText" text="CANCELADO">
      <formula>NOT(ISERROR(SEARCH(("CANCELADO"),(N208))))</formula>
    </cfRule>
    <cfRule type="containsText" dxfId="5142" priority="38583" operator="containsText" text="PENDENTE">
      <formula>NOT(ISERROR(SEARCH(("PENDENTE"),(N108))))</formula>
    </cfRule>
    <cfRule type="containsText" dxfId="5141" priority="38582" operator="containsText" text="CANCELADO">
      <formula>NOT(ISERROR(SEARCH(("CANCELADO"),(N108))))</formula>
    </cfRule>
    <cfRule type="containsText" dxfId="5140" priority="38581" operator="containsText" text="PENDENTE">
      <formula>NOT(ISERROR(SEARCH(("PENDENTE"),(N108))))</formula>
    </cfRule>
    <cfRule type="containsText" dxfId="5139" priority="38580" operator="containsText" text="CUMPRIDO">
      <formula>NOT(ISERROR(SEARCH(("CUMPRIDO"),(N134))))</formula>
    </cfRule>
    <cfRule type="containsText" dxfId="5138" priority="38579" operator="containsText" text="CUMPRIDO">
      <formula>NOT(ISERROR(SEARCH(("CUMPRIDO"),(N211))))</formula>
    </cfRule>
    <cfRule type="containsText" dxfId="5137" priority="38578" operator="containsText" text="PENDENTE">
      <formula>NOT(ISERROR(SEARCH(("PENDENTE"),(N211))))</formula>
    </cfRule>
    <cfRule type="containsText" dxfId="5136" priority="38577" operator="containsText" text="CANCELADO">
      <formula>NOT(ISERROR(SEARCH(("CANCELADO"),(N211))))</formula>
    </cfRule>
    <cfRule type="containsText" dxfId="5135" priority="38576" operator="containsText" text="PENDENTE">
      <formula>NOT(ISERROR(SEARCH(("PENDENTE"),(N108))))</formula>
    </cfRule>
    <cfRule type="containsText" dxfId="5134" priority="38575" operator="containsText" text="CANCELADO">
      <formula>NOT(ISERROR(SEARCH(("CANCELADO"),(N108))))</formula>
    </cfRule>
    <cfRule type="containsText" dxfId="5133" priority="38574" operator="containsText" text="PENDENTE">
      <formula>NOT(ISERROR(SEARCH(("PENDENTE"),(N108))))</formula>
    </cfRule>
    <cfRule type="containsText" dxfId="5132" priority="38573" operator="containsText" text="CUMPRIDO">
      <formula>NOT(ISERROR(SEARCH(("CUMPRIDO"),(N137))))</formula>
    </cfRule>
    <cfRule type="containsText" dxfId="5131" priority="38572" operator="containsText" text="CUMPRIDO">
      <formula>NOT(ISERROR(SEARCH(("CUMPRIDO"),(N229))))</formula>
    </cfRule>
    <cfRule type="containsText" dxfId="5130" priority="38571" operator="containsText" text="PENDENTE">
      <formula>NOT(ISERROR(SEARCH(("PENDENTE"),(N229))))</formula>
    </cfRule>
    <cfRule type="containsText" dxfId="5129" priority="38570" operator="containsText" text="CANCELADO">
      <formula>NOT(ISERROR(SEARCH(("CANCELADO"),(N229))))</formula>
    </cfRule>
    <cfRule type="containsText" dxfId="5128" priority="38569" operator="containsText" text="PENDENTE">
      <formula>NOT(ISERROR(SEARCH(("PENDENTE"),(N108))))</formula>
    </cfRule>
    <cfRule type="containsText" dxfId="5127" priority="38568" operator="containsText" text="CANCELADO">
      <formula>NOT(ISERROR(SEARCH(("CANCELADO"),(N108))))</formula>
    </cfRule>
    <cfRule type="containsText" dxfId="5126" priority="38567" operator="containsText" text="PENDENTE">
      <formula>NOT(ISERROR(SEARCH(("PENDENTE"),(N108))))</formula>
    </cfRule>
    <cfRule type="containsText" dxfId="5125" priority="38566" operator="containsText" text="CUMPRIDO">
      <formula>NOT(ISERROR(SEARCH(("CUMPRIDO"),(N155))))</formula>
    </cfRule>
    <cfRule type="containsText" dxfId="5124" priority="38565" operator="containsText" text="CUMPRIDO">
      <formula>NOT(ISERROR(SEARCH(("CUMPRIDO"),(N108))))</formula>
    </cfRule>
    <cfRule type="containsText" dxfId="5123" priority="38564" operator="containsText" text="CUMPRIDO">
      <formula>NOT(ISERROR(SEARCH(("CUMPRIDO"),(N230))))</formula>
    </cfRule>
    <cfRule type="containsText" dxfId="5122" priority="40640" operator="containsText" text="CANCELADO">
      <formula>NOT(ISERROR(SEARCH(("CANCELADO"),(N227))))</formula>
    </cfRule>
    <cfRule type="containsText" dxfId="5121" priority="38562" operator="containsText" text="CANCELADO">
      <formula>NOT(ISERROR(SEARCH(("CANCELADO"),(N230))))</formula>
    </cfRule>
    <cfRule type="containsText" dxfId="5120" priority="38561" operator="containsText" text="PENDENTE">
      <formula>NOT(ISERROR(SEARCH(("PENDENTE"),(N108))))</formula>
    </cfRule>
    <cfRule type="containsText" dxfId="5119" priority="38560" operator="containsText" text="CANCELADO">
      <formula>NOT(ISERROR(SEARCH(("CANCELADO"),(N108))))</formula>
    </cfRule>
    <cfRule type="containsText" dxfId="5118" priority="38559" operator="containsText" text="PENDENTE">
      <formula>NOT(ISERROR(SEARCH(("PENDENTE"),(N108))))</formula>
    </cfRule>
    <cfRule type="containsText" dxfId="5117" priority="38558" operator="containsText" text="CUMPRIDO">
      <formula>NOT(ISERROR(SEARCH(("CUMPRIDO"),(N156))))</formula>
    </cfRule>
    <cfRule type="containsText" dxfId="5116" priority="38557" operator="containsText" text="CUMPRIDO">
      <formula>NOT(ISERROR(SEARCH(("CUMPRIDO"),(N206))))</formula>
    </cfRule>
    <cfRule type="containsText" dxfId="5115" priority="38556" operator="containsText" text="PENDENTE">
      <formula>NOT(ISERROR(SEARCH(("PENDENTE"),(N206))))</formula>
    </cfRule>
    <cfRule type="containsText" dxfId="5114" priority="38555" operator="containsText" text="CANCELADO">
      <formula>NOT(ISERROR(SEARCH(("CANCELADO"),(N206))))</formula>
    </cfRule>
    <cfRule type="containsText" dxfId="5113" priority="38554" operator="containsText" text="PENDENTE">
      <formula>NOT(ISERROR(SEARCH(("PENDENTE"),(N108))))</formula>
    </cfRule>
    <cfRule type="containsText" dxfId="5112" priority="38553" operator="containsText" text="CANCELADO">
      <formula>NOT(ISERROR(SEARCH(("CANCELADO"),(N108))))</formula>
    </cfRule>
    <cfRule type="containsText" dxfId="5111" priority="38552" operator="containsText" text="PENDENTE">
      <formula>NOT(ISERROR(SEARCH(("PENDENTE"),(N108))))</formula>
    </cfRule>
    <cfRule type="containsText" dxfId="5110" priority="38551" operator="containsText" text="CUMPRIDO">
      <formula>NOT(ISERROR(SEARCH(("CUMPRIDO"),(N132))))</formula>
    </cfRule>
    <cfRule type="containsText" dxfId="5109" priority="38550" operator="containsText" text="CUMPRIDO">
      <formula>NOT(ISERROR(SEARCH(("CUMPRIDO"),(N207))))</formula>
    </cfRule>
    <cfRule type="containsText" dxfId="5108" priority="38549" operator="containsText" text="PENDENTE">
      <formula>NOT(ISERROR(SEARCH(("PENDENTE"),(N207))))</formula>
    </cfRule>
    <cfRule type="containsText" dxfId="5107" priority="38548" operator="containsText" text="CANCELADO">
      <formula>NOT(ISERROR(SEARCH(("CANCELADO"),(N207))))</formula>
    </cfRule>
    <cfRule type="containsText" dxfId="5106" priority="40640" operator="containsText" text="PENDENTE">
      <formula>NOT(ISERROR(SEARCH(("PENDENTE"),(N237))))</formula>
    </cfRule>
    <cfRule type="containsText" dxfId="5105" priority="40640" operator="containsText" text="CUMPRIDO">
      <formula>NOT(ISERROR(SEARCH(("CUMPRIDO"),(N152))))</formula>
    </cfRule>
    <cfRule type="containsText" dxfId="5104" priority="40640" operator="containsText" text="CUMPRIDO">
      <formula>NOT(ISERROR(SEARCH(("CUMPRIDO"),(N211))))</formula>
    </cfRule>
    <cfRule type="containsText" dxfId="5103" priority="40640" operator="containsText" text="CANCELADO">
      <formula>NOT(ISERROR(SEARCH(("CANCELADO"),(N226))))</formula>
    </cfRule>
    <cfRule type="containsText" dxfId="5102" priority="40640" operator="containsText" text="CANCELADO">
      <formula>NOT(ISERROR(SEARCH(("CANCELADO"),(N108))))</formula>
    </cfRule>
    <cfRule type="containsText" dxfId="5101" priority="40640" operator="containsText" text="CUMPRIDO">
      <formula>NOT(ISERROR(SEARCH(("CUMPRIDO"),(N108))))</formula>
    </cfRule>
    <cfRule type="containsText" dxfId="5100" priority="40640" operator="containsText" text="CANCELADO">
      <formula>NOT(ISERROR(SEARCH(("CANCELADO"),(N209))))</formula>
    </cfRule>
    <cfRule type="containsText" dxfId="5099" priority="40640" operator="containsText" text="CUMPRIDO">
      <formula>NOT(ISERROR(SEARCH(("CUMPRIDO"),(N153))))</formula>
    </cfRule>
    <cfRule type="containsText" dxfId="5098" priority="40640" operator="containsText" text="CUMPRIDO">
      <formula>NOT(ISERROR(SEARCH(("CUMPRIDO"),(N218))))</formula>
    </cfRule>
    <cfRule type="containsText" dxfId="5097" priority="40640" operator="containsText" text="PENDENTE">
      <formula>NOT(ISERROR(SEARCH(("PENDENTE"),(N209))))</formula>
    </cfRule>
    <cfRule type="containsText" dxfId="5096" priority="40640" operator="containsText" text="CUMPRIDO">
      <formula>NOT(ISERROR(SEARCH(("CUMPRIDO"),(N138))))</formula>
    </cfRule>
    <cfRule type="containsText" dxfId="5095" priority="40640" operator="containsText" text="CANCELADO">
      <formula>NOT(ISERROR(SEARCH(("CANCELADO"),(N239))))</formula>
    </cfRule>
    <cfRule type="containsText" dxfId="5094" priority="40640" operator="containsText" text="CANCELADO">
      <formula>NOT(ISERROR(SEARCH(("CANCELADO"),(N236))))</formula>
    </cfRule>
    <cfRule type="containsText" dxfId="5093" priority="40640" operator="containsText" text="CUMPRIDO">
      <formula>NOT(ISERROR(SEARCH(("CUMPRIDO"),(N139))))</formula>
    </cfRule>
    <cfRule type="containsText" dxfId="5092" priority="40640" operator="containsText" text="CUMPRIDO">
      <formula>NOT(ISERROR(SEARCH(("CUMPRIDO"),(N129))))</formula>
    </cfRule>
    <cfRule type="containsText" dxfId="5091" priority="40640" operator="containsText" text="CUMPRIDO">
      <formula>NOT(ISERROR(SEARCH(("CUMPRIDO"),(N227))))</formula>
    </cfRule>
    <cfRule type="containsText" dxfId="5090" priority="40640" operator="containsText" text="CUMPRIDO">
      <formula>NOT(ISERROR(SEARCH(("CUMPRIDO"),(N136))))</formula>
    </cfRule>
    <cfRule type="containsText" dxfId="5089" priority="40640" operator="containsText" text="CANCELADO">
      <formula>NOT(ISERROR(SEARCH(("CANCELADO"),(N215))))</formula>
    </cfRule>
    <cfRule type="containsText" dxfId="5088" priority="40640" operator="containsText" text="PENDENTE">
      <formula>NOT(ISERROR(SEARCH(("PENDENTE"),(N108))))</formula>
    </cfRule>
    <cfRule type="containsText" dxfId="5087" priority="40640" operator="containsText" text="PENDENTE">
      <formula>NOT(ISERROR(SEARCH(("PENDENTE"),(N239))))</formula>
    </cfRule>
    <cfRule type="containsText" dxfId="5086" priority="40640" operator="containsText" text="CANCELADO">
      <formula>NOT(ISERROR(SEARCH(("CANCELADO"),(N214))))</formula>
    </cfRule>
    <cfRule type="containsText" dxfId="5085" priority="40640" operator="containsText" text="PENDENTE">
      <formula>NOT(ISERROR(SEARCH(("PENDENTE"),(N212))))</formula>
    </cfRule>
    <cfRule type="containsText" dxfId="5084" priority="40640" operator="containsText" text="CUMPRIDO">
      <formula>NOT(ISERROR(SEARCH(("CUMPRIDO"),(N159))))</formula>
    </cfRule>
    <cfRule type="containsText" dxfId="5083" priority="40640" operator="containsText" text="CUMPRIDO">
      <formula>NOT(ISERROR(SEARCH(("CUMPRIDO"),(N135))))</formula>
    </cfRule>
    <cfRule type="containsText" dxfId="5082" priority="40640" operator="containsText" text="CUMPRIDO">
      <formula>NOT(ISERROR(SEARCH(("CUMPRIDO"),(N130))))</formula>
    </cfRule>
    <cfRule type="containsText" dxfId="5081" priority="40640" operator="containsText" text="CUMPRIDO">
      <formula>NOT(ISERROR(SEARCH(("CUMPRIDO"),(N221))))</formula>
    </cfRule>
    <cfRule type="containsText" dxfId="5080" priority="40640" operator="containsText" text="CUMPRIDO">
      <formula>NOT(ISERROR(SEARCH(("CUMPRIDO"),(N210))))</formula>
    </cfRule>
    <cfRule type="containsText" dxfId="5079" priority="40640" operator="containsText" text="CUMPRIDO">
      <formula>NOT(ISERROR(SEARCH(("CUMPRIDO"),(N154))))</formula>
    </cfRule>
    <cfRule type="containsText" dxfId="5078" priority="40640" operator="containsText" text="CUMPRIDO">
      <formula>NOT(ISERROR(SEARCH(("CUMPRIDO"),(N235))))</formula>
    </cfRule>
    <cfRule type="containsText" dxfId="5077" priority="40640" operator="containsText" text="PENDENTE">
      <formula>NOT(ISERROR(SEARCH(("PENDENTE"),(N108))))</formula>
    </cfRule>
    <cfRule type="containsText" dxfId="5076" priority="40640" operator="containsText" text="CUMPRIDO">
      <formula>NOT(ISERROR(SEARCH(("CUMPRIDO"),(N199))))</formula>
    </cfRule>
    <cfRule type="containsText" dxfId="5075" priority="40640" operator="containsText" text="CANCELADO">
      <formula>NOT(ISERROR(SEARCH(("CANCELADO"),(N108))))</formula>
    </cfRule>
    <cfRule type="containsText" dxfId="5074" priority="40640" operator="containsText" text="CUMPRIDO">
      <formula>NOT(ISERROR(SEARCH(("CUMPRIDO"),(N206))))</formula>
    </cfRule>
    <cfRule type="containsText" dxfId="5073" priority="40640" operator="containsText" text="CUMPRIDO">
      <formula>NOT(ISERROR(SEARCH(("CUMPRIDO"),(N128))))</formula>
    </cfRule>
    <cfRule type="containsText" dxfId="5072" priority="40640" operator="containsText" text="CANCELADO">
      <formula>NOT(ISERROR(SEARCH(("CANCELADO"),(N201))))</formula>
    </cfRule>
    <cfRule type="containsText" dxfId="5071" priority="40640" operator="containsText" text="CUMPRIDO">
      <formula>NOT(ISERROR(SEARCH(("CUMPRIDO"),(N133))))</formula>
    </cfRule>
    <cfRule type="containsText" dxfId="5070" priority="40640" operator="containsText" text="CUMPRIDO">
      <formula>NOT(ISERROR(SEARCH(("CUMPRIDO"),(N201))))</formula>
    </cfRule>
    <cfRule type="containsText" dxfId="5069" priority="40640" operator="containsText" text="CUMPRIDO">
      <formula>NOT(ISERROR(SEARCH(("CUMPRIDO"),(N108))))</formula>
    </cfRule>
    <cfRule type="containsText" dxfId="5068" priority="40695" operator="containsText" text="PENDENTE">
      <formula>NOT(ISERROR(SEARCH(("PENDENTE"),(N234))))</formula>
    </cfRule>
    <cfRule type="containsText" dxfId="5067" priority="40696" operator="containsText" text="CUMPRIDO">
      <formula>NOT(ISERROR(SEARCH(("CUMPRIDO"),(N234))))</formula>
    </cfRule>
    <cfRule type="containsText" dxfId="5066" priority="40697" operator="containsText" text="CUMPRIDO">
      <formula>NOT(ISERROR(SEARCH(("CUMPRIDO"),(N108))))</formula>
    </cfRule>
    <cfRule type="containsText" dxfId="5065" priority="40698" operator="containsText" text="CUMPRIDO">
      <formula>NOT(ISERROR(SEARCH(("CUMPRIDO"),(N159))))</formula>
    </cfRule>
    <cfRule type="containsText" dxfId="5064" priority="38563" operator="containsText" text="PENDENTE">
      <formula>NOT(ISERROR(SEARCH(("PENDENTE"),(N230))))</formula>
    </cfRule>
    <cfRule type="containsText" dxfId="5063" priority="40700" operator="containsText" text="CANCELADO">
      <formula>NOT(ISERROR(SEARCH(("CANCELADO"),(N108))))</formula>
    </cfRule>
    <cfRule type="containsText" dxfId="5062" priority="40701" operator="containsText" text="PENDENTE">
      <formula>NOT(ISERROR(SEARCH(("PENDENTE"),(N108))))</formula>
    </cfRule>
    <cfRule type="containsText" dxfId="5061" priority="40702" operator="containsText" text="CANCELADO">
      <formula>NOT(ISERROR(SEARCH(("CANCELADO"),(N233))))</formula>
    </cfRule>
    <cfRule type="containsText" dxfId="5060" priority="40703" operator="containsText" text="PENDENTE">
      <formula>NOT(ISERROR(SEARCH(("PENDENTE"),(N233))))</formula>
    </cfRule>
    <cfRule type="containsText" dxfId="5059" priority="40704" operator="containsText" text="CUMPRIDO">
      <formula>NOT(ISERROR(SEARCH(("CUMPRIDO"),(N233))))</formula>
    </cfRule>
    <cfRule type="containsText" dxfId="5058" priority="40705" operator="containsText" text="CUMPRIDO">
      <formula>NOT(ISERROR(SEARCH(("CUMPRIDO"),(N141))))</formula>
    </cfRule>
    <cfRule type="containsText" dxfId="5057" priority="40706" operator="containsText" text="PENDENTE">
      <formula>NOT(ISERROR(SEARCH(("PENDENTE"),(N108))))</formula>
    </cfRule>
    <cfRule type="containsText" dxfId="5056" priority="40707" operator="containsText" text="CANCELADO">
      <formula>NOT(ISERROR(SEARCH(("CANCELADO"),(N108))))</formula>
    </cfRule>
    <cfRule type="containsText" dxfId="5055" priority="40708" operator="containsText" text="PENDENTE">
      <formula>NOT(ISERROR(SEARCH(("PENDENTE"),(N108))))</formula>
    </cfRule>
    <cfRule type="containsText" dxfId="5054" priority="40709" operator="containsText" text="CANCELADO">
      <formula>NOT(ISERROR(SEARCH(("CANCELADO"),(N215))))</formula>
    </cfRule>
    <cfRule type="containsText" dxfId="5053" priority="40710" operator="containsText" text="PENDENTE">
      <formula>NOT(ISERROR(SEARCH(("PENDENTE"),(N215))))</formula>
    </cfRule>
    <cfRule type="containsText" dxfId="5052" priority="40711" operator="containsText" text="CUMPRIDO">
      <formula>NOT(ISERROR(SEARCH(("CUMPRIDO"),(N215))))</formula>
    </cfRule>
    <cfRule type="containsText" dxfId="5051" priority="40712" operator="containsText" text="CUMPRIDO">
      <formula>NOT(ISERROR(SEARCH(("CUMPRIDO"),(N138))))</formula>
    </cfRule>
    <cfRule type="containsText" dxfId="5050" priority="40713" operator="containsText" text="PENDENTE">
      <formula>NOT(ISERROR(SEARCH(("PENDENTE"),(N108))))</formula>
    </cfRule>
    <cfRule type="containsText" dxfId="5049" priority="40714" operator="containsText" text="CANCELADO">
      <formula>NOT(ISERROR(SEARCH(("CANCELADO"),(N108))))</formula>
    </cfRule>
    <cfRule type="containsText" dxfId="5048" priority="40640" operator="containsText" text="CANCELADO">
      <formula>NOT(ISERROR(SEARCH(("CANCELADO"),(N108))))</formula>
    </cfRule>
    <cfRule type="containsText" dxfId="5047" priority="40716" operator="containsText" text="CANCELADO">
      <formula>NOT(ISERROR(SEARCH(("CANCELADO"),(N212))))</formula>
    </cfRule>
    <cfRule type="containsText" dxfId="5046" priority="40717" operator="containsText" text="PENDENTE">
      <formula>NOT(ISERROR(SEARCH(("PENDENTE"),(N212))))</formula>
    </cfRule>
    <cfRule type="containsText" dxfId="5045" priority="40640" operator="containsText" text="CANCELADO">
      <formula>NOT(ISERROR(SEARCH(("CANCELADO"),(N228))))</formula>
    </cfRule>
    <cfRule type="containsText" dxfId="5044" priority="40640" operator="containsText" text="CUMPRIDO">
      <formula>NOT(ISERROR(SEARCH(("CUMPRIDO"),(N126))))</formula>
    </cfRule>
    <cfRule type="containsText" dxfId="5043" priority="40640" operator="containsText" text="CUMPRIDO">
      <formula>NOT(ISERROR(SEARCH(("CUMPRIDO"),(N108))))</formula>
    </cfRule>
    <cfRule type="containsText" dxfId="5042" priority="40640" operator="containsText" text="CANCELADO">
      <formula>NOT(ISERROR(SEARCH(("CANCELADO"),(N108))))</formula>
    </cfRule>
    <cfRule type="containsText" dxfId="5041" priority="40640" operator="containsText" text="CANCELADO">
      <formula>NOT(ISERROR(SEARCH(("CANCELADO"),(N212))))</formula>
    </cfRule>
    <cfRule type="containsText" dxfId="5040" priority="40640" operator="containsText" text="CUMPRIDO">
      <formula>NOT(ISERROR(SEARCH(("CUMPRIDO"),(N200))))</formula>
    </cfRule>
    <cfRule type="containsText" dxfId="5039" priority="40640" operator="containsText" text="PENDENTE">
      <formula>NOT(ISERROR(SEARCH(("PENDENTE"),(N108))))</formula>
    </cfRule>
    <cfRule type="containsText" dxfId="5038" priority="40640" operator="containsText" text="CUMPRIDO">
      <formula>NOT(ISERROR(SEARCH(("CUMPRIDO"),(N166))))</formula>
    </cfRule>
    <cfRule type="containsText" dxfId="5037" priority="40640" operator="containsText" text="PENDENTE">
      <formula>NOT(ISERROR(SEARCH(("PENDENTE"),(N108))))</formula>
    </cfRule>
    <cfRule type="containsText" dxfId="5036" priority="40640" operator="containsText" text="PENDENTE">
      <formula>NOT(ISERROR(SEARCH(("PENDENTE"),(N212))))</formula>
    </cfRule>
    <cfRule type="containsText" dxfId="5035" priority="40640" operator="containsText" text="CANCELADO">
      <formula>NOT(ISERROR(SEARCH(("CANCELADO"),(N108))))</formula>
    </cfRule>
    <cfRule type="containsText" dxfId="5034" priority="40640" operator="containsText" text="PENDENTE">
      <formula>NOT(ISERROR(SEARCH(("PENDENTE"),(N206))))</formula>
    </cfRule>
    <cfRule type="containsText" dxfId="5033" priority="40640" operator="containsText" text="CUMPRIDO">
      <formula>NOT(ISERROR(SEARCH(("CUMPRIDO"),(N207))))</formula>
    </cfRule>
    <cfRule type="containsText" dxfId="5032" priority="40640" operator="containsText" text="CANCELADO">
      <formula>NOT(ISERROR(SEARCH(("CANCELADO"),(N203))))</formula>
    </cfRule>
    <cfRule type="containsText" dxfId="5031" priority="40640" operator="containsText" text="CUMPRIDO">
      <formula>NOT(ISERROR(SEARCH(("CUMPRIDO"),(N202))))</formula>
    </cfRule>
    <cfRule type="containsText" dxfId="5030" priority="40640" operator="containsText" text="PENDENTE">
      <formula>NOT(ISERROR(SEARCH(("PENDENTE"),(N198))))</formula>
    </cfRule>
    <cfRule type="containsText" dxfId="5029" priority="40640" operator="containsText" text="CUMPRIDO">
      <formula>NOT(ISERROR(SEARCH(("CUMPRIDO"),(N163))))</formula>
    </cfRule>
    <cfRule type="containsText" dxfId="5028" priority="40640" operator="containsText" text="CUMPRIDO">
      <formula>NOT(ISERROR(SEARCH(("CUMPRIDO"),(N160))))</formula>
    </cfRule>
    <cfRule type="containsText" dxfId="5027" priority="40640" operator="containsText" text="CUMPRIDO">
      <formula>NOT(ISERROR(SEARCH(("CUMPRIDO"),(N215))))</formula>
    </cfRule>
    <cfRule type="containsText" dxfId="5026" priority="40640" operator="containsText" text="PENDENTE">
      <formula>NOT(ISERROR(SEARCH(("PENDENTE"),(N108))))</formula>
    </cfRule>
    <cfRule type="containsText" dxfId="5025" priority="40640" operator="containsText" text="CANCELADO">
      <formula>NOT(ISERROR(SEARCH(("CANCELADO"),(N204))))</formula>
    </cfRule>
    <cfRule type="containsText" dxfId="5024" priority="40640" operator="containsText" text="PENDENTE">
      <formula>NOT(ISERROR(SEARCH(("PENDENTE"),(N234))))</formula>
    </cfRule>
    <cfRule type="containsText" dxfId="5023" priority="40640" operator="containsText" text="CANCELADO">
      <formula>NOT(ISERROR(SEARCH(("CANCELADO"),(N200))))</formula>
    </cfRule>
    <cfRule type="containsText" dxfId="5022" priority="40640" operator="containsText" text="CUMPRIDO">
      <formula>NOT(ISERROR(SEARCH(("CUMPRIDO"),(N211))))</formula>
    </cfRule>
    <cfRule type="containsText" dxfId="5021" priority="40640" operator="containsText" text="CANCELADO">
      <formula>NOT(ISERROR(SEARCH(("CANCELADO"),(N108))))</formula>
    </cfRule>
    <cfRule type="containsText" dxfId="5020" priority="40640" operator="containsText" text="PENDENTE">
      <formula>NOT(ISERROR(SEARCH(("PENDENTE"),(N213))))</formula>
    </cfRule>
    <cfRule type="containsText" dxfId="5019" priority="40640" operator="containsText" text="CUMPRIDO">
      <formula>NOT(ISERROR(SEARCH(("CUMPRIDO"),(N165))))</formula>
    </cfRule>
    <cfRule type="containsText" dxfId="5018" priority="40640" operator="containsText" text="CANCELADO">
      <formula>NOT(ISERROR(SEARCH(("CANCELADO"),(N213))))</formula>
    </cfRule>
    <cfRule type="containsText" dxfId="5017" priority="40640" operator="containsText" text="CANCELADO">
      <formula>NOT(ISERROR(SEARCH(("CANCELADO"),(N217))))</formula>
    </cfRule>
    <cfRule type="containsText" dxfId="5016" priority="40640" operator="containsText" text="PENDENTE">
      <formula>NOT(ISERROR(SEARCH(("PENDENTE"),(N108))))</formula>
    </cfRule>
    <cfRule type="containsText" dxfId="5015" priority="40640" operator="containsText" text="PENDENTE">
      <formula>NOT(ISERROR(SEARCH(("PENDENTE"),(N207))))</formula>
    </cfRule>
    <cfRule type="containsText" dxfId="5014" priority="40640" operator="containsText" text="CANCELADO">
      <formula>NOT(ISERROR(SEARCH(("CANCELADO"),(N216))))</formula>
    </cfRule>
    <cfRule type="containsText" dxfId="5013" priority="40640" operator="containsText" text="PENDENTE">
      <formula>NOT(ISERROR(SEARCH(("PENDENTE"),(N235))))</formula>
    </cfRule>
    <cfRule type="containsText" dxfId="5012" priority="40640" operator="containsText" text="CUMPRIDO">
      <formula>NOT(ISERROR(SEARCH(("CUMPRIDO"),(N228))))</formula>
    </cfRule>
    <cfRule type="containsText" dxfId="5011" priority="40640" operator="containsText" text="CUMPRIDO">
      <formula>NOT(ISERROR(SEARCH(("CUMPRIDO"),(N154))))</formula>
    </cfRule>
    <cfRule type="containsText" dxfId="5010" priority="40640" operator="containsText" text="CUMPRIDO">
      <formula>NOT(ISERROR(SEARCH(("CUMPRIDO"),(N161))))</formula>
    </cfRule>
    <cfRule type="containsText" dxfId="5009" priority="40640" operator="containsText" text="CANCELADO">
      <formula>NOT(ISERROR(SEARCH(("CANCELADO"),(N108))))</formula>
    </cfRule>
    <cfRule type="containsText" dxfId="5008" priority="40640" operator="containsText" text="PENDENTE">
      <formula>NOT(ISERROR(SEARCH(("PENDENTE"),(N221))))</formula>
    </cfRule>
    <cfRule type="containsText" dxfId="5007" priority="40640" operator="containsText" text="CUMPRIDO">
      <formula>NOT(ISERROR(SEARCH(("CUMPRIDO"),(N147))))</formula>
    </cfRule>
    <cfRule type="containsText" dxfId="5006" priority="40699" operator="containsText" text="PENDENTE">
      <formula>NOT(ISERROR(SEARCH(("PENDENTE"),(N108))))</formula>
    </cfRule>
  </conditionalFormatting>
  <conditionalFormatting sqref="N108:N112">
    <cfRule type="containsText" dxfId="5005" priority="37522" operator="containsText" text="PENDENTE">
      <formula>NOT(ISERROR(SEARCH(("PENDENTE"),(N108))))</formula>
    </cfRule>
  </conditionalFormatting>
  <conditionalFormatting sqref="N112">
    <cfRule type="containsText" dxfId="5004" priority="37445" operator="containsText" text="CUMPRIDO">
      <formula>NOT(ISERROR(SEARCH(("CUMPRIDO"),(N112))))</formula>
    </cfRule>
    <cfRule type="containsText" dxfId="5003" priority="37445" operator="containsText" text="CANCELADO">
      <formula>NOT(ISERROR(SEARCH(("CANCELADO"),(N112))))</formula>
    </cfRule>
    <cfRule type="containsText" dxfId="5002" priority="37445" operator="containsText" text="CUMPRIDO">
      <formula>NOT(ISERROR(SEARCH(("CUMPRIDO"),(N112))))</formula>
    </cfRule>
    <cfRule type="containsText" dxfId="5001" priority="37445" operator="containsText" text="CANCELADO">
      <formula>NOT(ISERROR(SEARCH(("CANCELADO"),(N222))))</formula>
    </cfRule>
    <cfRule type="containsText" dxfId="5000" priority="37445" operator="containsText" text="CUMPRIDO">
      <formula>NOT(ISERROR(SEARCH(("CUMPRIDO"),(N112))))</formula>
    </cfRule>
    <cfRule type="containsText" dxfId="4999" priority="37445" operator="containsText" text="CUMPRIDO">
      <formula>NOT(ISERROR(SEARCH(("CUMPRIDO"),(N219))))</formula>
    </cfRule>
    <cfRule type="containsText" dxfId="4998" priority="37445" operator="containsText" text="CUMPRIDO">
      <formula>NOT(ISERROR(SEARCH(("CUMPRIDO"),(N160))))</formula>
    </cfRule>
    <cfRule type="containsText" dxfId="4997" priority="37445" operator="containsText" text="CANCELADO">
      <formula>NOT(ISERROR(SEARCH(("CANCELADO"),(N202))))</formula>
    </cfRule>
    <cfRule type="containsText" dxfId="4996" priority="37445" operator="containsText" text="PENDENTE">
      <formula>NOT(ISERROR(SEARCH(("PENDENTE"),(N215))))</formula>
    </cfRule>
    <cfRule type="containsText" dxfId="4995" priority="37445" operator="containsText" text="CUMPRIDO">
      <formula>NOT(ISERROR(SEARCH(("CUMPRIDO"),(N230))))</formula>
    </cfRule>
    <cfRule type="containsText" dxfId="4994" priority="37445" operator="containsText" text="PENDENTE">
      <formula>NOT(ISERROR(SEARCH(("PENDENTE"),(N112))))</formula>
    </cfRule>
    <cfRule type="containsText" dxfId="4993" priority="37445" operator="containsText" text="CANCELADO">
      <formula>NOT(ISERROR(SEARCH(("CANCELADO"),(N232))))</formula>
    </cfRule>
    <cfRule type="containsText" dxfId="4992" priority="37445" operator="containsText" text="PENDENTE">
      <formula>NOT(ISERROR(SEARCH(("PENDENTE"),(N232))))</formula>
    </cfRule>
    <cfRule type="containsText" dxfId="4991" priority="37445" operator="containsText" text="CUMPRIDO">
      <formula>NOT(ISERROR(SEARCH(("CUMPRIDO"),(N148))))</formula>
    </cfRule>
    <cfRule type="containsText" dxfId="4990" priority="37445" operator="containsText" text="CANCELADO">
      <formula>NOT(ISERROR(SEARCH(("CANCELADO"),(N232))))</formula>
    </cfRule>
    <cfRule type="containsText" dxfId="4989" priority="37445" operator="containsText" text="CANCELADO">
      <formula>NOT(ISERROR(SEARCH(("CANCELADO"),(N225))))</formula>
    </cfRule>
    <cfRule type="containsText" dxfId="4988" priority="37445" operator="containsText" text="CUMPRIDO">
      <formula>NOT(ISERROR(SEARCH(("CUMPRIDO"),(N222))))</formula>
    </cfRule>
    <cfRule type="containsText" dxfId="4987" priority="37445" operator="containsText" text="CANCELADO">
      <formula>NOT(ISERROR(SEARCH(("CANCELADO"),(N243))))</formula>
    </cfRule>
    <cfRule type="containsText" dxfId="4986" priority="37445" operator="containsText" text="CUMPRIDO">
      <formula>NOT(ISERROR(SEARCH(("CUMPRIDO"),(N144))))</formula>
    </cfRule>
    <cfRule type="containsText" dxfId="4985" priority="37445" operator="containsText" text="CANCELADO">
      <formula>NOT(ISERROR(SEARCH(("CANCELADO"),(N233))))</formula>
    </cfRule>
    <cfRule type="containsText" dxfId="4984" priority="37445" operator="containsText" text="PENDENTE">
      <formula>NOT(ISERROR(SEARCH(("PENDENTE"),(N211))))</formula>
    </cfRule>
    <cfRule type="containsText" dxfId="4983" priority="37445" operator="containsText" text="CANCELADO">
      <formula>NOT(ISERROR(SEARCH(("CANCELADO"),(N112))))</formula>
    </cfRule>
    <cfRule type="containsText" dxfId="4982" priority="37445" operator="containsText" text="PENDENTE">
      <formula>NOT(ISERROR(SEARCH(("PENDENTE"),(N112))))</formula>
    </cfRule>
    <cfRule type="containsText" dxfId="4981" priority="37445" operator="containsText" text="PENDENTE">
      <formula>NOT(ISERROR(SEARCH(("PENDENTE"),(N234))))</formula>
    </cfRule>
    <cfRule type="containsText" dxfId="4980" priority="37445" operator="containsText" text="PENDENTE">
      <formula>NOT(ISERROR(SEARCH(("PENDENTE"),(N218))))</formula>
    </cfRule>
    <cfRule type="containsText" dxfId="4979" priority="37445" operator="containsText" text="CUMPRIDO">
      <formula>NOT(ISERROR(SEARCH(("CUMPRIDO"),(N206))))</formula>
    </cfRule>
    <cfRule type="containsText" dxfId="4978" priority="37445" operator="containsText" text="CUMPRIDO">
      <formula>NOT(ISERROR(SEARCH(("CUMPRIDO"),(N219))))</formula>
    </cfRule>
    <cfRule type="containsText" dxfId="4977" priority="37445" operator="containsText" text="PENDENTE">
      <formula>NOT(ISERROR(SEARCH(("PENDENTE"),(N112))))</formula>
    </cfRule>
    <cfRule type="containsText" dxfId="4976" priority="37445" operator="containsText" text="CUMPRIDO">
      <formula>NOT(ISERROR(SEARCH(("CUMPRIDO"),(N237))))</formula>
    </cfRule>
    <cfRule type="containsText" dxfId="4975" priority="37445" operator="containsText" text="PENDENTE">
      <formula>NOT(ISERROR(SEARCH(("PENDENTE"),(N219))))</formula>
    </cfRule>
    <cfRule type="containsText" dxfId="4974" priority="37445" operator="containsText" text="PENDENTE">
      <formula>NOT(ISERROR(SEARCH(("PENDENTE"),(N236))))</formula>
    </cfRule>
    <cfRule type="containsText" dxfId="4973" priority="37445" operator="containsText" text="CUMPRIDO">
      <formula>NOT(ISERROR(SEARCH(("CUMPRIDO"),(N221))))</formula>
    </cfRule>
    <cfRule type="containsText" dxfId="4972" priority="37445" operator="containsText" text="PENDENTE">
      <formula>NOT(ISERROR(SEARCH(("PENDENTE"),(N202))))</formula>
    </cfRule>
    <cfRule type="containsText" dxfId="4971" priority="37445" operator="containsText" text="CUMPRIDO">
      <formula>NOT(ISERROR(SEARCH(("CUMPRIDO"),(N138))))</formula>
    </cfRule>
    <cfRule type="containsText" dxfId="4970" priority="37445" operator="containsText" text="CUMPRIDO">
      <formula>NOT(ISERROR(SEARCH(("CUMPRIDO"),(N140))))</formula>
    </cfRule>
    <cfRule type="containsText" dxfId="4969" priority="37445" operator="containsText" text="CUMPRIDO">
      <formula>NOT(ISERROR(SEARCH(("CUMPRIDO"),(N167))))</formula>
    </cfRule>
    <cfRule type="containsText" dxfId="4968" priority="37445" operator="containsText" text="CUMPRIDO">
      <formula>NOT(ISERROR(SEARCH(("CUMPRIDO"),(N158))))</formula>
    </cfRule>
    <cfRule type="containsText" dxfId="4967" priority="37445" operator="containsText" text="PENDENTE">
      <formula>NOT(ISERROR(SEARCH(("PENDENTE"),(N240))))</formula>
    </cfRule>
    <cfRule type="containsText" dxfId="4966" priority="37445" operator="containsText" text="CANCELADO">
      <formula>NOT(ISERROR(SEARCH(("CANCELADO"),(N214))))</formula>
    </cfRule>
    <cfRule type="containsText" dxfId="4965" priority="37445" operator="containsText" text="PENDENTE">
      <formula>NOT(ISERROR(SEARCH(("PENDENTE"),(N237))))</formula>
    </cfRule>
    <cfRule type="containsText" dxfId="4964" priority="37445" operator="containsText" text="CANCELADO">
      <formula>NOT(ISERROR(SEARCH(("CANCELADO"),(N211))))</formula>
    </cfRule>
    <cfRule type="containsText" dxfId="4963" priority="37445" operator="containsText" text="PENDENTE">
      <formula>NOT(ISERROR(SEARCH(("PENDENTE"),(N219))))</formula>
    </cfRule>
    <cfRule type="containsText" dxfId="4962" priority="37445" operator="containsText" text="CUMPRIDO">
      <formula>NOT(ISERROR(SEARCH(("CUMPRIDO"),(N218))))</formula>
    </cfRule>
    <cfRule type="containsText" dxfId="4961" priority="37445" operator="containsText" text="CANCELADO">
      <formula>NOT(ISERROR(SEARCH(("CANCELADO"),(N112))))</formula>
    </cfRule>
    <cfRule type="containsText" dxfId="4960" priority="37445" operator="containsText" text="PENDENTE">
      <formula>NOT(ISERROR(SEARCH(("PENDENTE"),(N238))))</formula>
    </cfRule>
    <cfRule type="containsText" dxfId="4959" priority="37445" operator="containsText" text="CUMPRIDO">
      <formula>NOT(ISERROR(SEARCH(("CUMPRIDO"),(N112))))</formula>
    </cfRule>
    <cfRule type="containsText" dxfId="4958" priority="37445" operator="containsText" text="CUMPRIDO">
      <formula>NOT(ISERROR(SEARCH(("CUMPRIDO"),(N147))))</formula>
    </cfRule>
    <cfRule type="containsText" dxfId="4957" priority="37445" operator="containsText" text="PENDENTE">
      <formula>NOT(ISERROR(SEARCH(("PENDENTE"),(N112))))</formula>
    </cfRule>
    <cfRule type="containsText" dxfId="4956" priority="37445" operator="containsText" text="PENDENTE">
      <formula>NOT(ISERROR(SEARCH(("PENDENTE"),(N232))))</formula>
    </cfRule>
    <cfRule type="containsText" dxfId="4955" priority="37445" operator="containsText" text="CUMPRIDO">
      <formula>NOT(ISERROR(SEARCH(("CUMPRIDO"),(N148))))</formula>
    </cfRule>
    <cfRule type="containsText" dxfId="4954" priority="37445" operator="containsText" text="PENDENTE">
      <formula>NOT(ISERROR(SEARCH(("PENDENTE"),(N208))))</formula>
    </cfRule>
    <cfRule type="containsText" dxfId="4953" priority="37445" operator="containsText" text="CANCELADO">
      <formula>NOT(ISERROR(SEARCH(("CANCELADO"),(N230))))</formula>
    </cfRule>
    <cfRule type="containsText" dxfId="4952" priority="37445" operator="containsText" text="PENDENTE">
      <formula>NOT(ISERROR(SEARCH(("PENDENTE"),(N218))))</formula>
    </cfRule>
    <cfRule type="containsText" dxfId="4951" priority="37445" operator="containsText" text="CUMPRIDO">
      <formula>NOT(ISERROR(SEARCH(("CUMPRIDO"),(N238))))</formula>
    </cfRule>
    <cfRule type="containsText" dxfId="4950" priority="37445" operator="containsText" text="CUMPRIDO">
      <formula>NOT(ISERROR(SEARCH(("CUMPRIDO"),(N213))))</formula>
    </cfRule>
    <cfRule type="containsText" dxfId="4949" priority="37445" operator="containsText" text="CUMPRIDO">
      <formula>NOT(ISERROR(SEARCH(("CUMPRIDO"),(N162))))</formula>
    </cfRule>
    <cfRule type="containsText" dxfId="4948" priority="37445" operator="containsText" text="PENDENTE">
      <formula>NOT(ISERROR(SEARCH(("PENDENTE"),(N112))))</formula>
    </cfRule>
    <cfRule type="containsText" dxfId="4947" priority="37445" operator="containsText" text="CUMPRIDO">
      <formula>NOT(ISERROR(SEARCH(("CUMPRIDO"),(N243))))</formula>
    </cfRule>
    <cfRule type="containsText" dxfId="4946" priority="37445" operator="containsText" text="CANCELADO">
      <formula>NOT(ISERROR(SEARCH(("CANCELADO"),(N203))))</formula>
    </cfRule>
    <cfRule type="containsText" dxfId="4945" priority="37445" operator="containsText" text="CUMPRIDO">
      <formula>NOT(ISERROR(SEARCH(("CUMPRIDO"),(N205))))</formula>
    </cfRule>
    <cfRule type="containsText" dxfId="4944" priority="37445" operator="containsText" text="PENDENTE">
      <formula>NOT(ISERROR(SEARCH(("PENDENTE"),(N211))))</formula>
    </cfRule>
    <cfRule type="containsText" dxfId="4943" priority="37445" operator="containsText" text="PENDENTE">
      <formula>NOT(ISERROR(SEARCH(("PENDENTE"),(N112))))</formula>
    </cfRule>
    <cfRule type="containsText" dxfId="4942" priority="37445" operator="containsText" text="CUMPRIDO">
      <formula>NOT(ISERROR(SEARCH(("CUMPRIDO"),(N208))))</formula>
    </cfRule>
    <cfRule type="containsText" dxfId="4941" priority="37445" operator="containsText" text="CUMPRIDO">
      <formula>NOT(ISERROR(SEARCH(("CUMPRIDO"),(N216))))</formula>
    </cfRule>
    <cfRule type="containsText" dxfId="4940" priority="37445" operator="containsText" text="PENDENTE">
      <formula>NOT(ISERROR(SEARCH(("PENDENTE"),(N207))))</formula>
    </cfRule>
    <cfRule type="containsText" dxfId="4939" priority="37445" operator="containsText" text="PENDENTE">
      <formula>NOT(ISERROR(SEARCH(("PENDENTE"),(N112))))</formula>
    </cfRule>
    <cfRule type="containsText" dxfId="4938" priority="37445" operator="containsText" text="PENDENTE">
      <formula>NOT(ISERROR(SEARCH(("PENDENTE"),(N212))))</formula>
    </cfRule>
    <cfRule type="containsText" dxfId="4937" priority="37445" operator="containsText" text="CANCELADO">
      <formula>NOT(ISERROR(SEARCH(("CANCELADO"),(N215))))</formula>
    </cfRule>
    <cfRule type="containsText" dxfId="4936" priority="37445" operator="containsText" text="CUMPRIDO">
      <formula>NOT(ISERROR(SEARCH(("CUMPRIDO"),(N233))))</formula>
    </cfRule>
    <cfRule type="containsText" dxfId="4935" priority="37445" operator="containsText" text="PENDENTE">
      <formula>NOT(ISERROR(SEARCH(("PENDENTE"),(N217))))</formula>
    </cfRule>
    <cfRule type="containsText" dxfId="4934" priority="37445" operator="containsText" text="CUMPRIDO">
      <formula>NOT(ISERROR(SEARCH(("CUMPRIDO"),(N131))))</formula>
    </cfRule>
    <cfRule type="containsText" dxfId="4933" priority="37445" operator="containsText" text="CUMPRIDO">
      <formula>NOT(ISERROR(SEARCH(("CUMPRIDO"),(N136))))</formula>
    </cfRule>
    <cfRule type="containsText" dxfId="4932" priority="37445" operator="containsText" text="CANCELADO">
      <formula>NOT(ISERROR(SEARCH(("CANCELADO"),(N112))))</formula>
    </cfRule>
    <cfRule type="containsText" dxfId="4931" priority="37445" operator="containsText" text="CANCELADO">
      <formula>NOT(ISERROR(SEARCH(("CANCELADO"),(N234))))</formula>
    </cfRule>
    <cfRule type="containsText" dxfId="4930" priority="37445" operator="containsText" text="CUMPRIDO">
      <formula>NOT(ISERROR(SEARCH(("CUMPRIDO"),(N112))))</formula>
    </cfRule>
    <cfRule type="containsText" dxfId="4929" priority="37445" operator="containsText" text="PENDENTE">
      <formula>NOT(ISERROR(SEARCH(("PENDENTE"),(N210))))</formula>
    </cfRule>
    <cfRule type="containsText" dxfId="4928" priority="37445" operator="containsText" text="CUMPRIDO">
      <formula>NOT(ISERROR(SEARCH(("CUMPRIDO"),(N112))))</formula>
    </cfRule>
    <cfRule type="containsText" dxfId="4927" priority="37445" operator="containsText" text="PENDENTE">
      <formula>NOT(ISERROR(SEARCH(("PENDENTE"),(N215))))</formula>
    </cfRule>
    <cfRule type="containsText" dxfId="4926" priority="37445" operator="containsText" text="CUMPRIDO">
      <formula>NOT(ISERROR(SEARCH(("CUMPRIDO"),(N215))))</formula>
    </cfRule>
    <cfRule type="containsText" dxfId="4925" priority="37445" operator="containsText" text="PENDENTE">
      <formula>NOT(ISERROR(SEARCH(("PENDENTE"),(N112))))</formula>
    </cfRule>
    <cfRule type="containsText" dxfId="4924" priority="37445" operator="containsText" text="PENDENTE">
      <formula>NOT(ISERROR(SEARCH(("PENDENTE"),(N210))))</formula>
    </cfRule>
    <cfRule type="containsText" dxfId="4923" priority="37445" operator="containsText" text="CUMPRIDO">
      <formula>NOT(ISERROR(SEARCH(("CUMPRIDO"),(N138))))</formula>
    </cfRule>
    <cfRule type="containsText" dxfId="4922" priority="37445" operator="containsText" text="PENDENTE">
      <formula>NOT(ISERROR(SEARCH(("PENDENTE"),(N217))))</formula>
    </cfRule>
    <cfRule type="containsText" dxfId="4921" priority="37445" operator="containsText" text="PENDENTE">
      <formula>NOT(ISERROR(SEARCH(("PENDENTE"),(N112))))</formula>
    </cfRule>
    <cfRule type="containsText" dxfId="4920" priority="37445" operator="containsText" text="CUMPRIDO">
      <formula>NOT(ISERROR(SEARCH(("CUMPRIDO"),(N143))))</formula>
    </cfRule>
    <cfRule type="containsText" dxfId="4919" priority="37445" operator="containsText" text="PENDENTE">
      <formula>NOT(ISERROR(SEARCH(("PENDENTE"),(N214))))</formula>
    </cfRule>
    <cfRule type="containsText" dxfId="4918" priority="37445" operator="containsText" text="CANCELADO">
      <formula>NOT(ISERROR(SEARCH(("CANCELADO"),(N244))))</formula>
    </cfRule>
    <cfRule type="containsText" dxfId="4917" priority="37445" operator="containsText" text="PENDENTE">
      <formula>NOT(ISERROR(SEARCH(("PENDENTE"),(N112))))</formula>
    </cfRule>
    <cfRule type="containsText" dxfId="4916" priority="37445" operator="containsText" text="CUMPRIDO">
      <formula>NOT(ISERROR(SEARCH(("CUMPRIDO"),(N159))))</formula>
    </cfRule>
    <cfRule type="containsText" dxfId="4915" priority="37445" operator="containsText" text="CUMPRIDO">
      <formula>NOT(ISERROR(SEARCH(("CUMPRIDO"),(N112))))</formula>
    </cfRule>
    <cfRule type="containsText" dxfId="4914" priority="37445" operator="containsText" text="CANCELADO">
      <formula>NOT(ISERROR(SEARCH(("CANCELADO"),(N211))))</formula>
    </cfRule>
    <cfRule type="containsText" dxfId="4913" priority="37445" operator="containsText" text="PENDENTE">
      <formula>NOT(ISERROR(SEARCH(("PENDENTE"),(N233))))</formula>
    </cfRule>
    <cfRule type="containsText" dxfId="4912" priority="37445" operator="containsText" text="CANCELADO">
      <formula>NOT(ISERROR(SEARCH(("CANCELADO"),(N218))))</formula>
    </cfRule>
    <cfRule type="containsText" dxfId="4911" priority="37445" operator="containsText" text="PENDENTE">
      <formula>NOT(ISERROR(SEARCH(("PENDENTE"),(N112))))</formula>
    </cfRule>
    <cfRule type="containsText" dxfId="4910" priority="37445" operator="containsText" text="CANCELADO">
      <formula>NOT(ISERROR(SEARCH(("CANCELADO"),(N112))))</formula>
    </cfRule>
    <cfRule type="containsText" dxfId="4909" priority="37445" operator="containsText" text="CANCELADO">
      <formula>NOT(ISERROR(SEARCH(("CANCELADO"),(N208))))</formula>
    </cfRule>
    <cfRule type="containsText" dxfId="4908" priority="37445" operator="containsText" text="CANCELADO">
      <formula>NOT(ISERROR(SEARCH(("CANCELADO"),(N236))))</formula>
    </cfRule>
    <cfRule type="containsText" dxfId="4907" priority="37445" operator="containsText" text="PENDENTE">
      <formula>NOT(ISERROR(SEARCH(("PENDENTE"),(N112))))</formula>
    </cfRule>
    <cfRule type="containsText" dxfId="4906" priority="37445" operator="containsText" text="CUMPRIDO">
      <formula>NOT(ISERROR(SEARCH(("CUMPRIDO"),(N214))))</formula>
    </cfRule>
    <cfRule type="containsText" dxfId="4905" priority="37445" operator="containsText" text="PENDENTE">
      <formula>NOT(ISERROR(SEARCH(("PENDENTE"),(N241))))</formula>
    </cfRule>
    <cfRule type="containsText" dxfId="4904" priority="37445" operator="containsText" text="PENDENTE">
      <formula>NOT(ISERROR(SEARCH(("PENDENTE"),(N112))))</formula>
    </cfRule>
    <cfRule type="containsText" dxfId="4903" priority="37445" operator="containsText" text="CANCELADO">
      <formula>NOT(ISERROR(SEARCH(("CANCELADO"),(N213))))</formula>
    </cfRule>
    <cfRule type="containsText" dxfId="4902" priority="37445" operator="containsText" text="CUMPRIDO">
      <formula>NOT(ISERROR(SEARCH(("CUMPRIDO"),(N156))))</formula>
    </cfRule>
    <cfRule type="containsText" dxfId="4901" priority="37445" operator="containsText" text="CANCELADO">
      <formula>NOT(ISERROR(SEARCH(("CANCELADO"),(N204))))</formula>
    </cfRule>
    <cfRule type="containsText" dxfId="4900" priority="37445" operator="containsText" text="CUMPRIDO">
      <formula>NOT(ISERROR(SEARCH(("CUMPRIDO"),(N225))))</formula>
    </cfRule>
    <cfRule type="containsText" dxfId="4899" priority="37445" operator="containsText" text="CANCELADO">
      <formula>NOT(ISERROR(SEARCH(("CANCELADO"),(N207))))</formula>
    </cfRule>
    <cfRule type="containsText" dxfId="4898" priority="37445" operator="containsText" text="CUMPRIDO">
      <formula>NOT(ISERROR(SEARCH(("CUMPRIDO"),(N134))))</formula>
    </cfRule>
    <cfRule type="containsText" dxfId="4897" priority="37445" operator="containsText" text="CUMPRIDO">
      <formula>NOT(ISERROR(SEARCH(("CUMPRIDO"),(N218))))</formula>
    </cfRule>
    <cfRule type="containsText" dxfId="4896" priority="37445" operator="containsText" text="PENDENTE">
      <formula>NOT(ISERROR(SEARCH(("PENDENTE"),(N222))))</formula>
    </cfRule>
    <cfRule type="containsText" dxfId="4895" priority="37445" operator="containsText" text="PENDENTE">
      <formula>NOT(ISERROR(SEARCH(("PENDENTE"),(N230))))</formula>
    </cfRule>
    <cfRule type="containsText" dxfId="4894" priority="37445" operator="containsText" text="CUMPRIDO">
      <formula>NOT(ISERROR(SEARCH(("CUMPRIDO"),(N212))))</formula>
    </cfRule>
    <cfRule type="containsText" dxfId="4893" priority="37445" operator="containsText" text="CANCELADO">
      <formula>NOT(ISERROR(SEARCH(("CANCELADO"),(N212))))</formula>
    </cfRule>
    <cfRule type="containsText" dxfId="4892" priority="37445" operator="containsText" text="CANCELADO">
      <formula>NOT(ISERROR(SEARCH(("CANCELADO"),(N210))))</formula>
    </cfRule>
    <cfRule type="containsText" dxfId="4891" priority="37445" operator="containsText" text="CUMPRIDO">
      <formula>NOT(ISERROR(SEARCH(("CUMPRIDO"),(N159))))</formula>
    </cfRule>
    <cfRule type="containsText" dxfId="4890" priority="37445" operator="containsText" text="CUMPRIDO">
      <formula>NOT(ISERROR(SEARCH(("CUMPRIDO"),(N145))))</formula>
    </cfRule>
    <cfRule type="containsText" dxfId="4889" priority="37445" operator="containsText" text="CANCELADO">
      <formula>NOT(ISERROR(SEARCH(("CANCELADO"),(N112))))</formula>
    </cfRule>
    <cfRule type="containsText" dxfId="4888" priority="37445" operator="containsText" text="CANCELADO">
      <formula>NOT(ISERROR(SEARCH(("CANCELADO"),(N112))))</formula>
    </cfRule>
    <cfRule type="containsText" dxfId="4887" priority="37445" operator="containsText" text="CUMPRIDO">
      <formula>NOT(ISERROR(SEARCH(("CUMPRIDO"),(N166))))</formula>
    </cfRule>
    <cfRule type="containsText" dxfId="4886" priority="37445" operator="containsText" text="CANCELADO">
      <formula>NOT(ISERROR(SEARCH(("CANCELADO"),(N112))))</formula>
    </cfRule>
    <cfRule type="containsText" dxfId="4885" priority="37445" operator="containsText" text="PENDENTE">
      <formula>NOT(ISERROR(SEARCH(("PENDENTE"),(N112))))</formula>
    </cfRule>
    <cfRule type="containsText" dxfId="4884" priority="37445" operator="containsText" text="CUMPRIDO">
      <formula>NOT(ISERROR(SEARCH(("CUMPRIDO"),(N232))))</formula>
    </cfRule>
    <cfRule type="containsText" dxfId="4883" priority="37445" operator="containsText" text="CUMPRIDO">
      <formula>NOT(ISERROR(SEARCH(("CUMPRIDO"),(N144))))</formula>
    </cfRule>
    <cfRule type="containsText" dxfId="4882" priority="37445" operator="containsText" text="PENDENTE">
      <formula>NOT(ISERROR(SEARCH(("PENDENTE"),(N112))))</formula>
    </cfRule>
    <cfRule type="containsText" dxfId="4881" priority="37445" operator="containsText" text="CUMPRIDO">
      <formula>NOT(ISERROR(SEARCH(("CUMPRIDO"),(N214))))</formula>
    </cfRule>
    <cfRule type="containsText" dxfId="4880" priority="37445" operator="containsText" text="CUMPRIDO">
      <formula>NOT(ISERROR(SEARCH(("CUMPRIDO"),(N207))))</formula>
    </cfRule>
    <cfRule type="containsText" dxfId="4879" priority="37445" operator="containsText" text="CUMPRIDO">
      <formula>NOT(ISERROR(SEARCH(("CUMPRIDO"),(N157))))</formula>
    </cfRule>
    <cfRule type="containsText" dxfId="4878" priority="37445" operator="containsText" text="PENDENTE">
      <formula>NOT(ISERROR(SEARCH(("PENDENTE"),(N211))))</formula>
    </cfRule>
    <cfRule type="containsText" dxfId="4877" priority="37445" operator="containsText" text="PENDENTE">
      <formula>NOT(ISERROR(SEARCH(("PENDENTE"),(N216))))</formula>
    </cfRule>
    <cfRule type="containsText" dxfId="4876" priority="37445" operator="containsText" text="CUMPRIDO">
      <formula>NOT(ISERROR(SEARCH(("CUMPRIDO"),(N142))))</formula>
    </cfRule>
    <cfRule type="containsText" dxfId="4875" priority="37445" operator="containsText" text="CANCELADO">
      <formula>NOT(ISERROR(SEARCH(("CANCELADO"),(N112))))</formula>
    </cfRule>
    <cfRule type="containsText" dxfId="4874" priority="37445" operator="containsText" text="CANCELADO">
      <formula>NOT(ISERROR(SEARCH(("CANCELADO"),(N216))))</formula>
    </cfRule>
    <cfRule type="containsText" dxfId="4873" priority="37445" operator="containsText" text="CUMPRIDO">
      <formula>NOT(ISERROR(SEARCH(("CUMPRIDO"),(N204))))</formula>
    </cfRule>
    <cfRule type="containsText" dxfId="4872" priority="37445" operator="containsText" text="CUMPRIDO">
      <formula>NOT(ISERROR(SEARCH(("CUMPRIDO"),(N211))))</formula>
    </cfRule>
    <cfRule type="containsText" dxfId="4871" priority="37445" operator="containsText" text="PENDENTE">
      <formula>NOT(ISERROR(SEARCH(("PENDENTE"),(N237))))</formula>
    </cfRule>
    <cfRule type="containsText" dxfId="4870" priority="37445" operator="containsText" text="CUMPRIDO">
      <formula>NOT(ISERROR(SEARCH(("CUMPRIDO"),(N234))))</formula>
    </cfRule>
    <cfRule type="containsText" dxfId="4869" priority="37445" operator="containsText" text="PENDENTE">
      <formula>NOT(ISERROR(SEARCH(("PENDENTE"),(N209))))</formula>
    </cfRule>
    <cfRule type="containsText" dxfId="4868" priority="37445" operator="containsText" text="PENDENTE">
      <formula>NOT(ISERROR(SEARCH(("PENDENTE"),(N221))))</formula>
    </cfRule>
    <cfRule type="containsText" dxfId="4867" priority="37445" operator="containsText" text="CUMPRIDO">
      <formula>NOT(ISERROR(SEARCH(("CUMPRIDO"),(N164))))</formula>
    </cfRule>
    <cfRule type="containsText" dxfId="4866" priority="37445" operator="containsText" text="CUMPRIDO">
      <formula>NOT(ISERROR(SEARCH(("CUMPRIDO"),(N217))))</formula>
    </cfRule>
    <cfRule type="containsText" dxfId="4865" priority="37445" operator="containsText" text="CUMPRIDO">
      <formula>NOT(ISERROR(SEARCH(("CUMPRIDO"),(N139))))</formula>
    </cfRule>
    <cfRule type="containsText" dxfId="4864" priority="37445" operator="containsText" text="CANCELADO">
      <formula>NOT(ISERROR(SEARCH(("CANCELADO"),(N112))))</formula>
    </cfRule>
    <cfRule type="containsText" dxfId="4863" priority="37445" operator="containsText" text="CANCELADO">
      <formula>NOT(ISERROR(SEARCH(("CANCELADO"),(N219))))</formula>
    </cfRule>
    <cfRule type="containsText" dxfId="4862" priority="37445" operator="containsText" text="PENDENTE">
      <formula>NOT(ISERROR(SEARCH(("PENDENTE"),(N220))))</formula>
    </cfRule>
    <cfRule type="containsText" dxfId="4861" priority="37445" operator="containsText" text="CUMPRIDO">
      <formula>NOT(ISERROR(SEARCH(("CUMPRIDO"),(N238))))</formula>
    </cfRule>
    <cfRule type="containsText" dxfId="4860" priority="37445" operator="containsText" text="CUMPRIDO">
      <formula>NOT(ISERROR(SEARCH(("CUMPRIDO"),(N241))))</formula>
    </cfRule>
    <cfRule type="containsText" dxfId="4859" priority="37445" operator="containsText" text="PENDENTE">
      <formula>NOT(ISERROR(SEARCH(("PENDENTE"),(N243))))</formula>
    </cfRule>
    <cfRule type="containsText" dxfId="4858" priority="37445" operator="containsText" text="CUMPRIDO">
      <formula>NOT(ISERROR(SEARCH(("CUMPRIDO"),(N141))))</formula>
    </cfRule>
    <cfRule type="containsText" dxfId="4857" priority="37445" operator="containsText" text="CANCELADO">
      <formula>NOT(ISERROR(SEARCH(("CANCELADO"),(N240))))</formula>
    </cfRule>
    <cfRule type="containsText" dxfId="4856" priority="37445" operator="containsText" text="PENDENTE">
      <formula>NOT(ISERROR(SEARCH(("PENDENTE"),(N112))))</formula>
    </cfRule>
    <cfRule type="containsText" dxfId="4855" priority="37445" operator="containsText" text="CUMPRIDO">
      <formula>NOT(ISERROR(SEARCH(("CUMPRIDO"),(N151))))</formula>
    </cfRule>
    <cfRule type="containsText" dxfId="4854" priority="37445" operator="containsText" text="PENDENTE">
      <formula>NOT(ISERROR(SEARCH(("PENDENTE"),(N112))))</formula>
    </cfRule>
    <cfRule type="containsText" dxfId="4853" priority="37445" operator="containsText" text="CUMPRIDO">
      <formula>NOT(ISERROR(SEARCH(("CUMPRIDO"),(N141))))</formula>
    </cfRule>
    <cfRule type="containsText" dxfId="4852" priority="37445" operator="containsText" text="PENDENTE">
      <formula>NOT(ISERROR(SEARCH(("PENDENTE"),(N229))))</formula>
    </cfRule>
    <cfRule type="containsText" dxfId="4851" priority="37445" operator="containsText" text="PENDENTE">
      <formula>NOT(ISERROR(SEARCH(("PENDENTE"),(N112))))</formula>
    </cfRule>
    <cfRule type="containsText" dxfId="4850" priority="37445" operator="containsText" text="CUMPRIDO">
      <formula>NOT(ISERROR(SEARCH(("CUMPRIDO"),(N222))))</formula>
    </cfRule>
    <cfRule type="containsText" dxfId="4849" priority="37445" operator="containsText" text="CANCELADO">
      <formula>NOT(ISERROR(SEARCH(("CANCELADO"),(N112))))</formula>
    </cfRule>
    <cfRule type="containsText" dxfId="4848" priority="37445" operator="containsText" text="CUMPRIDO">
      <formula>NOT(ISERROR(SEARCH(("CUMPRIDO"),(N229))))</formula>
    </cfRule>
    <cfRule type="containsText" dxfId="4847" priority="37445" operator="containsText" text="CANCELADO">
      <formula>NOT(ISERROR(SEARCH(("CANCELADO"),(N222))))</formula>
    </cfRule>
    <cfRule type="containsText" dxfId="4846" priority="37445" operator="containsText" text="PENDENTE">
      <formula>NOT(ISERROR(SEARCH(("PENDENTE"),(N205))))</formula>
    </cfRule>
    <cfRule type="containsText" dxfId="4845" priority="37445" operator="containsText" text="CUMPRIDO">
      <formula>NOT(ISERROR(SEARCH(("CUMPRIDO"),(N202))))</formula>
    </cfRule>
    <cfRule type="containsText" dxfId="4844" priority="37445" operator="containsText" text="CUMPRIDO">
      <formula>NOT(ISERROR(SEARCH(("CUMPRIDO"),(N203))))</formula>
    </cfRule>
    <cfRule type="containsText" dxfId="4843" priority="37445" operator="containsText" text="PENDENTE">
      <formula>NOT(ISERROR(SEARCH(("PENDENTE"),(N239))))</formula>
    </cfRule>
    <cfRule type="containsText" dxfId="4842" priority="37445" operator="containsText" text="CANCELADO">
      <formula>NOT(ISERROR(SEARCH(("CANCELADO"),(N238))))</formula>
    </cfRule>
    <cfRule type="containsText" dxfId="4841" priority="37445" operator="containsText" text="PENDENTE">
      <formula>NOT(ISERROR(SEARCH(("PENDENTE"),(N112))))</formula>
    </cfRule>
    <cfRule type="containsText" dxfId="4840" priority="37445" operator="containsText" text="CUMPRIDO">
      <formula>NOT(ISERROR(SEARCH(("CUMPRIDO"),(N211))))</formula>
    </cfRule>
    <cfRule type="containsText" dxfId="4839" priority="37445" operator="containsText" text="CUMPRIDO">
      <formula>NOT(ISERROR(SEARCH(("CUMPRIDO"),(N132))))</formula>
    </cfRule>
    <cfRule type="containsText" dxfId="4838" priority="37445" operator="containsText" text="CANCELADO">
      <formula>NOT(ISERROR(SEARCH(("CANCELADO"),(N215))))</formula>
    </cfRule>
    <cfRule type="containsText" dxfId="4837" priority="37445" operator="containsText" text="PENDENTE">
      <formula>NOT(ISERROR(SEARCH(("PENDENTE"),(N206))))</formula>
    </cfRule>
    <cfRule type="containsText" dxfId="4836" priority="37445" operator="containsText" text="CANCELADO">
      <formula>NOT(ISERROR(SEARCH(("CANCELADO"),(N221))))</formula>
    </cfRule>
    <cfRule type="containsText" dxfId="4835" priority="37445" operator="containsText" text="CANCELADO">
      <formula>NOT(ISERROR(SEARCH(("CANCELADO"),(N206))))</formula>
    </cfRule>
    <cfRule type="containsText" dxfId="4834" priority="37445" operator="containsText" text="CANCELADO">
      <formula>NOT(ISERROR(SEARCH(("CANCELADO"),(N112))))</formula>
    </cfRule>
    <cfRule type="containsText" dxfId="4833" priority="37445" operator="containsText" text="PENDENTE">
      <formula>NOT(ISERROR(SEARCH(("PENDENTE"),(N112))))</formula>
    </cfRule>
    <cfRule type="containsText" dxfId="4832" priority="37445" operator="containsText" text="CUMPRIDO">
      <formula>NOT(ISERROR(SEARCH(("CUMPRIDO"),(N216))))</formula>
    </cfRule>
    <cfRule type="containsText" dxfId="4831" priority="37445" operator="containsText" text="CUMPRIDO">
      <formula>NOT(ISERROR(SEARCH(("CUMPRIDO"),(N210))))</formula>
    </cfRule>
    <cfRule type="containsText" dxfId="4830" priority="37445" operator="containsText" text="CUMPRIDO">
      <formula>NOT(ISERROR(SEARCH(("CUMPRIDO"),(N112))))</formula>
    </cfRule>
    <cfRule type="containsText" dxfId="4829" priority="37445" operator="containsText" text="CUMPRIDO">
      <formula>NOT(ISERROR(SEARCH(("CUMPRIDO"),(N169))))</formula>
    </cfRule>
    <cfRule type="containsText" dxfId="4828" priority="37445" operator="containsText" text="CUMPRIDO">
      <formula>NOT(ISERROR(SEARCH(("CUMPRIDO"),(N239))))</formula>
    </cfRule>
    <cfRule type="containsText" dxfId="4827" priority="37445" operator="containsText" text="CANCELADO">
      <formula>NOT(ISERROR(SEARCH(("CANCELADO"),(N229))))</formula>
    </cfRule>
    <cfRule type="containsText" dxfId="4826" priority="37445" operator="containsText" text="CUMPRIDO">
      <formula>NOT(ISERROR(SEARCH(("CUMPRIDO"),(N146))))</formula>
    </cfRule>
    <cfRule type="containsText" dxfId="4825" priority="37445" operator="containsText" text="CANCELADO">
      <formula>NOT(ISERROR(SEARCH(("CANCELADO"),(N112))))</formula>
    </cfRule>
    <cfRule type="containsText" dxfId="4824" priority="37445" operator="containsText" text="PENDENTE">
      <formula>NOT(ISERROR(SEARCH(("PENDENTE"),(N238))))</formula>
    </cfRule>
    <cfRule type="containsText" dxfId="4823" priority="37445" operator="containsText" text="CUMPRIDO">
      <formula>NOT(ISERROR(SEARCH(("CUMPRIDO"),(N165))))</formula>
    </cfRule>
    <cfRule type="containsText" dxfId="4822" priority="37445" operator="containsText" text="PENDENTE">
      <formula>NOT(ISERROR(SEARCH(("PENDENTE"),(N212))))</formula>
    </cfRule>
    <cfRule type="containsText" dxfId="4821" priority="37445" operator="containsText" text="CANCELADO">
      <formula>NOT(ISERROR(SEARCH(("CANCELADO"),(N112))))</formula>
    </cfRule>
    <cfRule type="containsText" dxfId="4820" priority="37445" operator="containsText" text="PENDENTE">
      <formula>NOT(ISERROR(SEARCH(("PENDENTE"),(N112))))</formula>
    </cfRule>
    <cfRule type="containsText" dxfId="4819" priority="37445" operator="containsText" text="CUMPRIDO">
      <formula>NOT(ISERROR(SEARCH(("CUMPRIDO"),(N112))))</formula>
    </cfRule>
    <cfRule type="containsText" dxfId="4818" priority="37445" operator="containsText" text="CANCELADO">
      <formula>NOT(ISERROR(SEARCH(("CANCELADO"),(N112))))</formula>
    </cfRule>
    <cfRule type="containsText" dxfId="4817" priority="37445" operator="containsText" text="CUMPRIDO">
      <formula>NOT(ISERROR(SEARCH(("CUMPRIDO"),(N233))))</formula>
    </cfRule>
    <cfRule type="containsText" dxfId="4816" priority="37445" operator="containsText" text="CUMPRIDO">
      <formula>NOT(ISERROR(SEARCH(("CUMPRIDO"),(N145))))</formula>
    </cfRule>
    <cfRule type="containsText" dxfId="4815" priority="37445" operator="containsText" text="PENDENTE">
      <formula>NOT(ISERROR(SEARCH(("PENDENTE"),(N112))))</formula>
    </cfRule>
    <cfRule type="containsText" dxfId="4814" priority="37445" operator="containsText" text="CANCELADO">
      <formula>NOT(ISERROR(SEARCH(("CANCELADO"),(N237))))</formula>
    </cfRule>
    <cfRule type="containsText" dxfId="4813" priority="37445" operator="containsText" text="CUMPRIDO">
      <formula>NOT(ISERROR(SEARCH(("CUMPRIDO"),(N210))))</formula>
    </cfRule>
    <cfRule type="containsText" dxfId="4812" priority="37445" operator="containsText" text="CUMPRIDO">
      <formula>NOT(ISERROR(SEARCH(("CUMPRIDO"),(N143))))</formula>
    </cfRule>
    <cfRule type="containsText" dxfId="4811" priority="37445" operator="containsText" text="CANCELADO">
      <formula>NOT(ISERROR(SEARCH(("CANCELADO"),(N233))))</formula>
    </cfRule>
    <cfRule type="containsText" dxfId="4810" priority="37445" operator="containsText" text="CUMPRIDO">
      <formula>NOT(ISERROR(SEARCH(("CUMPRIDO"),(N128))))</formula>
    </cfRule>
    <cfRule type="containsText" dxfId="4809" priority="37445" operator="containsText" text="CANCELADO">
      <formula>NOT(ISERROR(SEARCH(("CANCELADO"),(N215))))</formula>
    </cfRule>
    <cfRule type="containsText" dxfId="4808" priority="37445" operator="containsText" text="CANCELADO">
      <formula>NOT(ISERROR(SEARCH(("CANCELADO"),(N211))))</formula>
    </cfRule>
    <cfRule type="containsText" dxfId="4807" priority="37445" operator="containsText" text="PENDENTE">
      <formula>NOT(ISERROR(SEARCH(("PENDENTE"),(N222))))</formula>
    </cfRule>
    <cfRule type="containsText" dxfId="4806" priority="37445" operator="containsText" text="CUMPRIDO">
      <formula>NOT(ISERROR(SEARCH(("CUMPRIDO"),(N135))))</formula>
    </cfRule>
    <cfRule type="containsText" dxfId="4805" priority="37445" operator="containsText" text="CANCELADO">
      <formula>NOT(ISERROR(SEARCH(("CANCELADO"),(N112))))</formula>
    </cfRule>
    <cfRule type="containsText" dxfId="4804" priority="37445" operator="containsText" text="CUMPRIDO">
      <formula>NOT(ISERROR(SEARCH(("CUMPRIDO"),(N137))))</formula>
    </cfRule>
    <cfRule type="containsText" dxfId="4803" priority="37445" operator="containsText" text="CUMPRIDO">
      <formula>NOT(ISERROR(SEARCH(("CUMPRIDO"),(N133))))</formula>
    </cfRule>
    <cfRule type="containsText" dxfId="4802" priority="37445" operator="containsText" text="CANCELADO">
      <formula>NOT(ISERROR(SEARCH(("CANCELADO"),(N217))))</formula>
    </cfRule>
    <cfRule type="containsText" dxfId="4801" priority="37445" operator="containsText" text="PENDENTE">
      <formula>NOT(ISERROR(SEARCH(("PENDENTE"),(N233))))</formula>
    </cfRule>
    <cfRule type="containsText" dxfId="4800" priority="37445" operator="containsText" text="CUMPRIDO">
      <formula>NOT(ISERROR(SEARCH(("CUMPRIDO"),(N170))))</formula>
    </cfRule>
    <cfRule type="containsText" dxfId="4799" priority="37445" operator="containsText" text="PENDENTE">
      <formula>NOT(ISERROR(SEARCH(("PENDENTE"),(N203))))</formula>
    </cfRule>
    <cfRule type="containsText" dxfId="4798" priority="37445" operator="containsText" text="PENDENTE">
      <formula>NOT(ISERROR(SEARCH(("PENDENTE"),(N112))))</formula>
    </cfRule>
    <cfRule type="containsText" dxfId="4797" priority="37445" operator="containsText" text="CUMPRIDO">
      <formula>NOT(ISERROR(SEARCH(("CUMPRIDO"),(N163))))</formula>
    </cfRule>
    <cfRule type="containsText" dxfId="4796" priority="37445" operator="containsText" text="PENDENTE">
      <formula>NOT(ISERROR(SEARCH(("PENDENTE"),(N216))))</formula>
    </cfRule>
    <cfRule type="containsText" dxfId="4795" priority="37445" operator="containsText" text="CANCELADO">
      <formula>NOT(ISERROR(SEARCH(("CANCELADO"),(N217))))</formula>
    </cfRule>
    <cfRule type="containsText" dxfId="4794" priority="37444" operator="containsText" text="CUMPRIDO">
      <formula>NOT(ISERROR(SEARCH(("CUMPRIDO"),(N217))))</formula>
    </cfRule>
    <cfRule type="containsText" dxfId="4793" priority="37443" operator="containsText" text="PENDENTE">
      <formula>NOT(ISERROR(SEARCH(("PENDENTE"),(N217))))</formula>
    </cfRule>
    <cfRule type="containsText" dxfId="4792" priority="37442" operator="containsText" text="CANCELADO">
      <formula>NOT(ISERROR(SEARCH(("CANCELADO"),(N217))))</formula>
    </cfRule>
    <cfRule type="containsText" dxfId="4791" priority="37441" operator="containsText" text="PENDENTE">
      <formula>NOT(ISERROR(SEARCH(("PENDENTE"),(N112))))</formula>
    </cfRule>
    <cfRule type="containsText" dxfId="4790" priority="37440" operator="containsText" text="CANCELADO">
      <formula>NOT(ISERROR(SEARCH(("CANCELADO"),(N112))))</formula>
    </cfRule>
    <cfRule type="containsText" dxfId="4789" priority="37439" operator="containsText" text="PENDENTE">
      <formula>NOT(ISERROR(SEARCH(("PENDENTE"),(N112))))</formula>
    </cfRule>
    <cfRule type="containsText" dxfId="4788" priority="37438" operator="containsText" text="CUMPRIDO">
      <formula>NOT(ISERROR(SEARCH(("CUMPRIDO"),(N143))))</formula>
    </cfRule>
    <cfRule type="containsText" dxfId="4787" priority="37437" operator="containsText" text="CUMPRIDO">
      <formula>NOT(ISERROR(SEARCH(("CUMPRIDO"),(N220))))</formula>
    </cfRule>
    <cfRule type="containsText" dxfId="4786" priority="37436" operator="containsText" text="PENDENTE">
      <formula>NOT(ISERROR(SEARCH(("PENDENTE"),(N220))))</formula>
    </cfRule>
    <cfRule type="containsText" dxfId="4785" priority="37435" operator="containsText" text="CANCELADO">
      <formula>NOT(ISERROR(SEARCH(("CANCELADO"),(N220))))</formula>
    </cfRule>
    <cfRule type="containsText" dxfId="4784" priority="37434" operator="containsText" text="PENDENTE">
      <formula>NOT(ISERROR(SEARCH(("PENDENTE"),(N112))))</formula>
    </cfRule>
    <cfRule type="containsText" dxfId="4783" priority="37433" operator="containsText" text="CANCELADO">
      <formula>NOT(ISERROR(SEARCH(("CANCELADO"),(N112))))</formula>
    </cfRule>
    <cfRule type="containsText" dxfId="4782" priority="37432" operator="containsText" text="PENDENTE">
      <formula>NOT(ISERROR(SEARCH(("PENDENTE"),(N112))))</formula>
    </cfRule>
    <cfRule type="containsText" dxfId="4781" priority="37431" operator="containsText" text="CUMPRIDO">
      <formula>NOT(ISERROR(SEARCH(("CUMPRIDO"),(N146))))</formula>
    </cfRule>
    <cfRule type="containsText" dxfId="4780" priority="37430" operator="containsText" text="CUMPRIDO">
      <formula>NOT(ISERROR(SEARCH(("CUMPRIDO"),(N238))))</formula>
    </cfRule>
    <cfRule type="containsText" dxfId="4779" priority="37429" operator="containsText" text="PENDENTE">
      <formula>NOT(ISERROR(SEARCH(("PENDENTE"),(N238))))</formula>
    </cfRule>
    <cfRule type="containsText" dxfId="4778" priority="37428" operator="containsText" text="CANCELADO">
      <formula>NOT(ISERROR(SEARCH(("CANCELADO"),(N238))))</formula>
    </cfRule>
    <cfRule type="containsText" dxfId="4777" priority="37427" operator="containsText" text="PENDENTE">
      <formula>NOT(ISERROR(SEARCH(("PENDENTE"),(N112))))</formula>
    </cfRule>
    <cfRule type="containsText" dxfId="4776" priority="37426" operator="containsText" text="CANCELADO">
      <formula>NOT(ISERROR(SEARCH(("CANCELADO"),(N112))))</formula>
    </cfRule>
    <cfRule type="containsText" dxfId="4775" priority="37425" operator="containsText" text="PENDENTE">
      <formula>NOT(ISERROR(SEARCH(("PENDENTE"),(N112))))</formula>
    </cfRule>
    <cfRule type="containsText" dxfId="4774" priority="37424" operator="containsText" text="CUMPRIDO">
      <formula>NOT(ISERROR(SEARCH(("CUMPRIDO"),(N164))))</formula>
    </cfRule>
    <cfRule type="containsText" dxfId="4773" priority="37423" operator="containsText" text="CUMPRIDO">
      <formula>NOT(ISERROR(SEARCH(("CUMPRIDO"),(N239))))</formula>
    </cfRule>
    <cfRule type="containsText" dxfId="4772" priority="37422" operator="containsText" text="PENDENTE">
      <formula>NOT(ISERROR(SEARCH(("PENDENTE"),(N239))))</formula>
    </cfRule>
    <cfRule type="containsText" dxfId="4771" priority="37421" operator="containsText" text="CANCELADO">
      <formula>NOT(ISERROR(SEARCH(("CANCELADO"),(N239))))</formula>
    </cfRule>
    <cfRule type="containsText" dxfId="4770" priority="37420" operator="containsText" text="PENDENTE">
      <formula>NOT(ISERROR(SEARCH(("PENDENTE"),(N112))))</formula>
    </cfRule>
    <cfRule type="containsText" dxfId="4769" priority="37419" operator="containsText" text="CANCELADO">
      <formula>NOT(ISERROR(SEARCH(("CANCELADO"),(N112))))</formula>
    </cfRule>
    <cfRule type="containsText" dxfId="4768" priority="37418" operator="containsText" text="PENDENTE">
      <formula>NOT(ISERROR(SEARCH(("PENDENTE"),(N112))))</formula>
    </cfRule>
    <cfRule type="containsText" dxfId="4767" priority="37417" operator="containsText" text="CUMPRIDO">
      <formula>NOT(ISERROR(SEARCH(("CUMPRIDO"),(N165))))</formula>
    </cfRule>
    <cfRule type="containsText" dxfId="4766" priority="37416" operator="containsText" text="CUMPRIDO">
      <formula>NOT(ISERROR(SEARCH(("CUMPRIDO"),(N112))))</formula>
    </cfRule>
    <cfRule type="containsText" dxfId="4765" priority="37415" operator="containsText" text="CUMPRIDO">
      <formula>NOT(ISERROR(SEARCH(("CUMPRIDO"),(N211))))</formula>
    </cfRule>
    <cfRule type="containsText" dxfId="4764" priority="37414" operator="containsText" text="PENDENTE">
      <formula>NOT(ISERROR(SEARCH(("PENDENTE"),(N211))))</formula>
    </cfRule>
    <cfRule type="containsText" dxfId="4763" priority="37413" operator="containsText" text="CANCELADO">
      <formula>NOT(ISERROR(SEARCH(("CANCELADO"),(N211))))</formula>
    </cfRule>
    <cfRule type="containsText" dxfId="4762" priority="37412" operator="containsText" text="PENDENTE">
      <formula>NOT(ISERROR(SEARCH(("PENDENTE"),(N112))))</formula>
    </cfRule>
    <cfRule type="containsText" dxfId="4761" priority="37445" operator="containsText" text="CUMPRIDO">
      <formula>NOT(ISERROR(SEARCH(("CUMPRIDO"),(N164))))</formula>
    </cfRule>
    <cfRule type="containsText" dxfId="4760" priority="37445" operator="containsText" text="CANCELADO">
      <formula>NOT(ISERROR(SEARCH(("CANCELADO"),(N212))))</formula>
    </cfRule>
    <cfRule type="containsText" dxfId="4759" priority="37445" operator="containsText" text="PENDENTE">
      <formula>NOT(ISERROR(SEARCH(("PENDENTE"),(N204))))</formula>
    </cfRule>
    <cfRule type="containsText" dxfId="4758" priority="37521" operator="containsText" text="CUMPRIDO">
      <formula>NOT(ISERROR(SEARCH(("CUMPRIDO"),(N137))))</formula>
    </cfRule>
    <cfRule type="containsText" dxfId="4757" priority="37520" operator="containsText" text="CUMPRIDO">
      <formula>NOT(ISERROR(SEARCH(("CUMPRIDO"),(N214))))</formula>
    </cfRule>
    <cfRule type="containsText" dxfId="4756" priority="37519" operator="containsText" text="PENDENTE">
      <formula>NOT(ISERROR(SEARCH(("PENDENTE"),(N214))))</formula>
    </cfRule>
    <cfRule type="containsText" dxfId="4755" priority="37445" operator="containsText" text="CANCELADO">
      <formula>NOT(ISERROR(SEARCH(("CANCELADO"),(N237))))</formula>
    </cfRule>
    <cfRule type="containsText" dxfId="4754" priority="37445" operator="containsText" text="CANCELADO">
      <formula>NOT(ISERROR(SEARCH(("CANCELADO"),(N112))))</formula>
    </cfRule>
    <cfRule type="containsText" dxfId="4753" priority="37445" operator="containsText" text="CUMPRIDO">
      <formula>NOT(ISERROR(SEARCH(("CUMPRIDO"),(N244))))</formula>
    </cfRule>
    <cfRule type="containsText" dxfId="4752" priority="37445" operator="containsText" text="PENDENTE">
      <formula>NOT(ISERROR(SEARCH(("PENDENTE"),(N112))))</formula>
    </cfRule>
    <cfRule type="containsText" dxfId="4751" priority="37445" operator="containsText" text="PENDENTE">
      <formula>NOT(ISERROR(SEARCH(("PENDENTE"),(N214))))</formula>
    </cfRule>
    <cfRule type="containsText" dxfId="4750" priority="37445" operator="containsText" text="CUMPRIDO">
      <formula>NOT(ISERROR(SEARCH(("CUMPRIDO"),(N240))))</formula>
    </cfRule>
    <cfRule type="containsText" dxfId="4749" priority="37445" operator="containsText" text="CANCELADO">
      <formula>NOT(ISERROR(SEARCH(("CANCELADO"),(N216))))</formula>
    </cfRule>
    <cfRule type="containsText" dxfId="4748" priority="37445" operator="containsText" text="CUMPRIDO">
      <formula>NOT(ISERROR(SEARCH(("CUMPRIDO"),(N220))))</formula>
    </cfRule>
    <cfRule type="containsText" dxfId="4747" priority="37445" operator="containsText" text="CANCELADO">
      <formula>NOT(ISERROR(SEARCH(("CANCELADO"),(N219))))</formula>
    </cfRule>
    <cfRule type="containsText" dxfId="4746" priority="37445" operator="containsText" text="CANCELADO">
      <formula>NOT(ISERROR(SEARCH(("CANCELADO"),(N239))))</formula>
    </cfRule>
    <cfRule type="containsText" dxfId="4745" priority="37445" operator="containsText" text="CUMPRIDO">
      <formula>NOT(ISERROR(SEARCH(("CUMPRIDO"),(N212))))</formula>
    </cfRule>
    <cfRule type="containsText" dxfId="4744" priority="37445" operator="containsText" text="PENDENTE">
      <formula>NOT(ISERROR(SEARCH(("PENDENTE"),(N112))))</formula>
    </cfRule>
    <cfRule type="containsText" dxfId="4743" priority="37445" operator="containsText" text="CANCELADO">
      <formula>NOT(ISERROR(SEARCH(("CANCELADO"),(N112))))</formula>
    </cfRule>
    <cfRule type="containsText" dxfId="4742" priority="37445" operator="containsText" text="CUMPRIDO">
      <formula>NOT(ISERROR(SEARCH(("CUMPRIDO"),(N137))))</formula>
    </cfRule>
    <cfRule type="containsText" dxfId="4741" priority="37445" operator="containsText" text="PENDENTE">
      <formula>NOT(ISERROR(SEARCH(("PENDENTE"),(N112))))</formula>
    </cfRule>
    <cfRule type="containsText" dxfId="4740" priority="37445" operator="containsText" text="CANCELADO">
      <formula>NOT(ISERROR(SEARCH(("CANCELADO"),(N238))))</formula>
    </cfRule>
    <cfRule type="containsText" dxfId="4739" priority="37445" operator="containsText" text="CANCELADO">
      <formula>NOT(ISERROR(SEARCH(("CANCELADO"),(N214))))</formula>
    </cfRule>
    <cfRule type="containsText" dxfId="4738" priority="37518" operator="containsText" text="CANCELADO">
      <formula>NOT(ISERROR(SEARCH(("CANCELADO"),(N214))))</formula>
    </cfRule>
    <cfRule type="containsText" dxfId="4737" priority="37517" operator="containsText" text="PENDENTE">
      <formula>NOT(ISERROR(SEARCH(("PENDENTE"),(N112))))</formula>
    </cfRule>
    <cfRule type="containsText" dxfId="4736" priority="37516" operator="containsText" text="CANCELADO">
      <formula>NOT(ISERROR(SEARCH(("CANCELADO"),(N112))))</formula>
    </cfRule>
    <cfRule type="containsText" dxfId="4735" priority="37515" operator="containsText" text="PENDENTE">
      <formula>NOT(ISERROR(SEARCH(("PENDENTE"),(N112))))</formula>
    </cfRule>
    <cfRule type="containsText" dxfId="4734" priority="37514" operator="containsText" text="CUMPRIDO">
      <formula>NOT(ISERROR(SEARCH(("CUMPRIDO"),(N140))))</formula>
    </cfRule>
    <cfRule type="containsText" dxfId="4733" priority="37513" operator="containsText" text="CUMPRIDO">
      <formula>NOT(ISERROR(SEARCH(("CUMPRIDO"),(N232))))</formula>
    </cfRule>
    <cfRule type="containsText" dxfId="4732" priority="37512" operator="containsText" text="PENDENTE">
      <formula>NOT(ISERROR(SEARCH(("PENDENTE"),(N232))))</formula>
    </cfRule>
    <cfRule type="containsText" dxfId="4731" priority="37511" operator="containsText" text="CANCELADO">
      <formula>NOT(ISERROR(SEARCH(("CANCELADO"),(N232))))</formula>
    </cfRule>
    <cfRule type="containsText" dxfId="4730" priority="37510" operator="containsText" text="PENDENTE">
      <formula>NOT(ISERROR(SEARCH(("PENDENTE"),(N112))))</formula>
    </cfRule>
    <cfRule type="containsText" dxfId="4729" priority="37509" operator="containsText" text="CANCELADO">
      <formula>NOT(ISERROR(SEARCH(("CANCELADO"),(N112))))</formula>
    </cfRule>
    <cfRule type="containsText" dxfId="4728" priority="37508" operator="containsText" text="PENDENTE">
      <formula>NOT(ISERROR(SEARCH(("PENDENTE"),(N112))))</formula>
    </cfRule>
    <cfRule type="containsText" dxfId="4727" priority="37507" operator="containsText" text="CUMPRIDO">
      <formula>NOT(ISERROR(SEARCH(("CUMPRIDO"),(N158))))</formula>
    </cfRule>
    <cfRule type="containsText" dxfId="4726" priority="37506" operator="containsText" text="CUMPRIDO">
      <formula>NOT(ISERROR(SEARCH(("CUMPRIDO"),(N112))))</formula>
    </cfRule>
    <cfRule type="containsText" dxfId="4725" priority="37505" operator="containsText" text="CUMPRIDO">
      <formula>NOT(ISERROR(SEARCH(("CUMPRIDO"),(N233))))</formula>
    </cfRule>
    <cfRule type="containsText" dxfId="4724" priority="37504" operator="containsText" text="PENDENTE">
      <formula>NOT(ISERROR(SEARCH(("PENDENTE"),(N233))))</formula>
    </cfRule>
    <cfRule type="containsText" dxfId="4723" priority="37503" operator="containsText" text="CANCELADO">
      <formula>NOT(ISERROR(SEARCH(("CANCELADO"),(N233))))</formula>
    </cfRule>
    <cfRule type="containsText" dxfId="4722" priority="37502" operator="containsText" text="PENDENTE">
      <formula>NOT(ISERROR(SEARCH(("PENDENTE"),(N112))))</formula>
    </cfRule>
    <cfRule type="containsText" dxfId="4721" priority="37445" operator="containsText" text="PENDENTE">
      <formula>NOT(ISERROR(SEARCH(("PENDENTE"),(N112))))</formula>
    </cfRule>
    <cfRule type="containsText" dxfId="4720" priority="37501" operator="containsText" text="CANCELADO">
      <formula>NOT(ISERROR(SEARCH(("CANCELADO"),(N112))))</formula>
    </cfRule>
    <cfRule type="containsText" dxfId="4719" priority="37500" operator="containsText" text="PENDENTE">
      <formula>NOT(ISERROR(SEARCH(("PENDENTE"),(N112))))</formula>
    </cfRule>
    <cfRule type="containsText" dxfId="4718" priority="37499" operator="containsText" text="CUMPRIDO">
      <formula>NOT(ISERROR(SEARCH(("CUMPRIDO"),(N159))))</formula>
    </cfRule>
    <cfRule type="containsText" dxfId="4717" priority="37498" operator="containsText" text="CUMPRIDO">
      <formula>NOT(ISERROR(SEARCH(("CUMPRIDO"),(N210))))</formula>
    </cfRule>
    <cfRule type="containsText" dxfId="4716" priority="37497" operator="containsText" text="PENDENTE">
      <formula>NOT(ISERROR(SEARCH(("PENDENTE"),(N210))))</formula>
    </cfRule>
    <cfRule type="containsText" dxfId="4715" priority="37496" operator="containsText" text="CANCELADO">
      <formula>NOT(ISERROR(SEARCH(("CANCELADO"),(N210))))</formula>
    </cfRule>
    <cfRule type="containsText" dxfId="4714" priority="37495" operator="containsText" text="PENDENTE">
      <formula>NOT(ISERROR(SEARCH(("PENDENTE"),(N112))))</formula>
    </cfRule>
    <cfRule type="containsText" dxfId="4713" priority="37494" operator="containsText" text="CANCELADO">
      <formula>NOT(ISERROR(SEARCH(("CANCELADO"),(N112))))</formula>
    </cfRule>
    <cfRule type="containsText" dxfId="4712" priority="37493" operator="containsText" text="PENDENTE">
      <formula>NOT(ISERROR(SEARCH(("PENDENTE"),(N112))))</formula>
    </cfRule>
    <cfRule type="containsText" dxfId="4711" priority="37492" operator="containsText" text="CUMPRIDO">
      <formula>NOT(ISERROR(SEARCH(("CUMPRIDO"),(N136))))</formula>
    </cfRule>
    <cfRule type="containsText" dxfId="4710" priority="37491" operator="containsText" text="CUMPRIDO">
      <formula>NOT(ISERROR(SEARCH(("CUMPRIDO"),(N213))))</formula>
    </cfRule>
    <cfRule type="containsText" dxfId="4709" priority="37490" operator="containsText" text="PENDENTE">
      <formula>NOT(ISERROR(SEARCH(("PENDENTE"),(N213))))</formula>
    </cfRule>
    <cfRule type="containsText" dxfId="4708" priority="37489" operator="containsText" text="CANCELADO">
      <formula>NOT(ISERROR(SEARCH(("CANCELADO"),(N213))))</formula>
    </cfRule>
    <cfRule type="containsText" dxfId="4707" priority="37488" operator="containsText" text="PENDENTE">
      <formula>NOT(ISERROR(SEARCH(("PENDENTE"),(N112))))</formula>
    </cfRule>
    <cfRule type="containsText" dxfId="4706" priority="37487" operator="containsText" text="CANCELADO">
      <formula>NOT(ISERROR(SEARCH(("CANCELADO"),(N112))))</formula>
    </cfRule>
    <cfRule type="containsText" dxfId="4705" priority="37486" operator="containsText" text="PENDENTE">
      <formula>NOT(ISERROR(SEARCH(("PENDENTE"),(N112))))</formula>
    </cfRule>
    <cfRule type="containsText" dxfId="4704" priority="37485" operator="containsText" text="CUMPRIDO">
      <formula>NOT(ISERROR(SEARCH(("CUMPRIDO"),(N139))))</formula>
    </cfRule>
    <cfRule type="containsText" dxfId="4703" priority="37484" operator="containsText" text="CUMPRIDO">
      <formula>NOT(ISERROR(SEARCH(("CUMPRIDO"),(N231))))</formula>
    </cfRule>
    <cfRule type="containsText" dxfId="4702" priority="37483" operator="containsText" text="PENDENTE">
      <formula>NOT(ISERROR(SEARCH(("PENDENTE"),(N231))))</formula>
    </cfRule>
    <cfRule type="containsText" dxfId="4701" priority="37482" operator="containsText" text="CANCELADO">
      <formula>NOT(ISERROR(SEARCH(("CANCELADO"),(N231))))</formula>
    </cfRule>
    <cfRule type="containsText" dxfId="4700" priority="37445" operator="containsText" text="CUMPRIDO">
      <formula>NOT(ISERROR(SEARCH(("CUMPRIDO"),(N129))))</formula>
    </cfRule>
    <cfRule type="containsText" dxfId="4699" priority="37445" operator="containsText" text="CUMPRIDO">
      <formula>NOT(ISERROR(SEARCH(("CUMPRIDO"),(N209))))</formula>
    </cfRule>
    <cfRule type="containsText" dxfId="4698" priority="37445" operator="containsText" text="PENDENTE">
      <formula>NOT(ISERROR(SEARCH(("PENDENTE"),(N244))))</formula>
    </cfRule>
    <cfRule type="containsText" dxfId="4697" priority="37445" operator="containsText" text="CUMPRIDO">
      <formula>NOT(ISERROR(SEARCH(("CUMPRIDO"),(N142))))</formula>
    </cfRule>
    <cfRule type="containsText" dxfId="4696" priority="37445" operator="containsText" text="CANCELADO">
      <formula>NOT(ISERROR(SEARCH(("CANCELADO"),(N241))))</formula>
    </cfRule>
    <cfRule type="containsText" dxfId="4695" priority="37445" operator="containsText" text="CUMPRIDO">
      <formula>NOT(ISERROR(SEARCH(("CUMPRIDO"),(N137))))</formula>
    </cfRule>
    <cfRule type="containsText" dxfId="4694" priority="37445" operator="containsText" text="PENDENTE">
      <formula>NOT(ISERROR(SEARCH(("PENDENTE"),(N112))))</formula>
    </cfRule>
    <cfRule type="containsText" dxfId="4693" priority="37445" operator="containsText" text="CUMPRIDO">
      <formula>NOT(ISERROR(SEARCH(("CUMPRIDO"),(N232))))</formula>
    </cfRule>
    <cfRule type="containsText" dxfId="4692" priority="37445" operator="containsText" text="CUMPRIDO">
      <formula>NOT(ISERROR(SEARCH(("CUMPRIDO"),(N215))))</formula>
    </cfRule>
    <cfRule type="containsText" dxfId="4691" priority="37445" operator="containsText" text="CANCELADO">
      <formula>NOT(ISERROR(SEARCH(("CANCELADO"),(N220))))</formula>
    </cfRule>
    <cfRule type="containsText" dxfId="4690" priority="37445" operator="containsText" text="CANCELADO">
      <formula>NOT(ISERROR(SEARCH(("CANCELADO"),(N210))))</formula>
    </cfRule>
    <cfRule type="containsText" dxfId="4689" priority="37445" operator="containsText" text="CUMPRIDO">
      <formula>NOT(ISERROR(SEARCH(("CUMPRIDO"),(N130))))</formula>
    </cfRule>
    <cfRule type="containsText" dxfId="4688" priority="37445" operator="containsText" text="CUMPRIDO">
      <formula>NOT(ISERROR(SEARCH(("CUMPRIDO"),(N237))))</formula>
    </cfRule>
    <cfRule type="containsText" dxfId="4687" priority="37445" operator="containsText" text="CUMPRIDO">
      <formula>NOT(ISERROR(SEARCH(("CUMPRIDO"),(N236))))</formula>
    </cfRule>
    <cfRule type="containsText" dxfId="4686" priority="37445" operator="containsText" text="CUMPRIDO">
      <formula>NOT(ISERROR(SEARCH(("CUMPRIDO"),(N155))))</formula>
    </cfRule>
    <cfRule type="containsText" dxfId="4685" priority="37445" operator="containsText" text="PENDENTE">
      <formula>NOT(ISERROR(SEARCH(("PENDENTE"),(N225))))</formula>
    </cfRule>
    <cfRule type="containsText" dxfId="4684" priority="37445" operator="containsText" text="CANCELADO">
      <formula>NOT(ISERROR(SEARCH(("CANCELADO"),(N205))))</formula>
    </cfRule>
    <cfRule type="containsText" dxfId="4683" priority="37445" operator="containsText" text="PENDENTE">
      <formula>NOT(ISERROR(SEARCH(("PENDENTE"),(N215))))</formula>
    </cfRule>
    <cfRule type="containsText" dxfId="4682" priority="37445" operator="containsText" text="PENDENTE">
      <formula>NOT(ISERROR(SEARCH(("PENDENTE"),(N213))))</formula>
    </cfRule>
    <cfRule type="containsText" dxfId="4681" priority="37445" operator="containsText" text="CUMPRIDO">
      <formula>NOT(ISERROR(SEARCH(("CUMPRIDO"),(N158))))</formula>
    </cfRule>
    <cfRule type="containsText" dxfId="4680" priority="37445" operator="containsText" text="CUMPRIDO">
      <formula>NOT(ISERROR(SEARCH(("CUMPRIDO"),(N163))))</formula>
    </cfRule>
    <cfRule type="containsText" dxfId="4679" priority="37445" operator="containsText" text="PENDENTE">
      <formula>NOT(ISERROR(SEARCH(("PENDENTE"),(N112))))</formula>
    </cfRule>
    <cfRule type="containsText" dxfId="4678" priority="37445" operator="containsText" text="CANCELADO">
      <formula>NOT(ISERROR(SEARCH(("CANCELADO"),(N209))))</formula>
    </cfRule>
    <cfRule type="containsText" dxfId="4677" priority="37445" operator="containsText" text="PENDENTE">
      <formula>NOT(ISERROR(SEARCH(("PENDENTE"),(N112))))</formula>
    </cfRule>
    <cfRule type="containsText" dxfId="4676" priority="37445" operator="containsText" text="CUMPRIDO">
      <formula>NOT(ISERROR(SEARCH(("CUMPRIDO"),(N211))))</formula>
    </cfRule>
  </conditionalFormatting>
  <conditionalFormatting sqref="N112:N113">
    <cfRule type="containsText" dxfId="4675" priority="36379" operator="containsText" text="CUMPRIDO">
      <formula>NOT(ISERROR(SEARCH(("CUMPRIDO"),(N216))))</formula>
    </cfRule>
    <cfRule type="containsText" dxfId="4674" priority="36346" operator="containsText" text="CANCELADO">
      <formula>NOT(ISERROR(SEARCH(("CANCELADO"),(N112))))</formula>
    </cfRule>
    <cfRule type="containsText" dxfId="4673" priority="36425" operator="containsText" text="CUMPRIDO">
      <formula>NOT(ISERROR(SEARCH(("CUMPRIDO"),(N137))))</formula>
    </cfRule>
    <cfRule type="containsText" dxfId="4672" priority="36378" operator="containsText" text="PENDENTE">
      <formula>NOT(ISERROR(SEARCH(("PENDENTE"),(N216))))</formula>
    </cfRule>
    <cfRule type="containsText" dxfId="4671" priority="36377" operator="containsText" text="CANCELADO">
      <formula>NOT(ISERROR(SEARCH(("CANCELADO"),(N216))))</formula>
    </cfRule>
    <cfRule type="containsText" dxfId="4670" priority="36376" operator="containsText" text="PENDENTE">
      <formula>NOT(ISERROR(SEARCH(("PENDENTE"),(N112))))</formula>
    </cfRule>
    <cfRule type="containsText" dxfId="4669" priority="36375" operator="containsText" text="CANCELADO">
      <formula>NOT(ISERROR(SEARCH(("CANCELADO"),(N112))))</formula>
    </cfRule>
    <cfRule type="containsText" dxfId="4668" priority="36374" operator="containsText" text="PENDENTE">
      <formula>NOT(ISERROR(SEARCH(("PENDENTE"),(N112))))</formula>
    </cfRule>
    <cfRule type="containsText" dxfId="4667" priority="36373" operator="containsText" text="CUMPRIDO">
      <formula>NOT(ISERROR(SEARCH(("CUMPRIDO"),(N142))))</formula>
    </cfRule>
    <cfRule type="containsText" dxfId="4666" priority="36372" operator="containsText" text="CUMPRIDO">
      <formula>NOT(ISERROR(SEARCH(("CUMPRIDO"),(N219))))</formula>
    </cfRule>
    <cfRule type="containsText" dxfId="4665" priority="36371" operator="containsText" text="PENDENTE">
      <formula>NOT(ISERROR(SEARCH(("PENDENTE"),(N219))))</formula>
    </cfRule>
    <cfRule type="containsText" dxfId="4664" priority="36370" operator="containsText" text="CANCELADO">
      <formula>NOT(ISERROR(SEARCH(("CANCELADO"),(N219))))</formula>
    </cfRule>
    <cfRule type="containsText" dxfId="4663" priority="36369" operator="containsText" text="PENDENTE">
      <formula>NOT(ISERROR(SEARCH(("PENDENTE"),(N112))))</formula>
    </cfRule>
    <cfRule type="containsText" dxfId="4662" priority="36368" operator="containsText" text="CANCELADO">
      <formula>NOT(ISERROR(SEARCH(("CANCELADO"),(N112))))</formula>
    </cfRule>
    <cfRule type="containsText" dxfId="4661" priority="36367" operator="containsText" text="PENDENTE">
      <formula>NOT(ISERROR(SEARCH(("PENDENTE"),(N112))))</formula>
    </cfRule>
    <cfRule type="containsText" dxfId="4660" priority="36366" operator="containsText" text="CUMPRIDO">
      <formula>NOT(ISERROR(SEARCH(("CUMPRIDO"),(N145))))</formula>
    </cfRule>
    <cfRule type="containsText" dxfId="4659" priority="36365" operator="containsText" text="CUMPRIDO">
      <formula>NOT(ISERROR(SEARCH(("CUMPRIDO"),(N237))))</formula>
    </cfRule>
    <cfRule type="containsText" dxfId="4658" priority="36364" operator="containsText" text="PENDENTE">
      <formula>NOT(ISERROR(SEARCH(("PENDENTE"),(N237))))</formula>
    </cfRule>
    <cfRule type="containsText" dxfId="4657" priority="36363" operator="containsText" text="CANCELADO">
      <formula>NOT(ISERROR(SEARCH(("CANCELADO"),(N237))))</formula>
    </cfRule>
    <cfRule type="containsText" dxfId="4656" priority="36362" operator="containsText" text="PENDENTE">
      <formula>NOT(ISERROR(SEARCH(("PENDENTE"),(N112))))</formula>
    </cfRule>
    <cfRule type="containsText" dxfId="4655" priority="36361" operator="containsText" text="CANCELADO">
      <formula>NOT(ISERROR(SEARCH(("CANCELADO"),(N112))))</formula>
    </cfRule>
    <cfRule type="containsText" dxfId="4654" priority="36360" operator="containsText" text="PENDENTE">
      <formula>NOT(ISERROR(SEARCH(("PENDENTE"),(N112))))</formula>
    </cfRule>
    <cfRule type="containsText" dxfId="4653" priority="36359" operator="containsText" text="CUMPRIDO">
      <formula>NOT(ISERROR(SEARCH(("CUMPRIDO"),(N163))))</formula>
    </cfRule>
    <cfRule type="containsText" dxfId="4652" priority="36358" operator="containsText" text="CUMPRIDO">
      <formula>NOT(ISERROR(SEARCH(("CUMPRIDO"),(N238))))</formula>
    </cfRule>
    <cfRule type="containsText" dxfId="4651" priority="36357" operator="containsText" text="PENDENTE">
      <formula>NOT(ISERROR(SEARCH(("PENDENTE"),(N238))))</formula>
    </cfRule>
    <cfRule type="containsText" dxfId="4650" priority="36356" operator="containsText" text="CANCELADO">
      <formula>NOT(ISERROR(SEARCH(("CANCELADO"),(N238))))</formula>
    </cfRule>
    <cfRule type="containsText" dxfId="4649" priority="36355" operator="containsText" text="PENDENTE">
      <formula>NOT(ISERROR(SEARCH(("PENDENTE"),(N112))))</formula>
    </cfRule>
    <cfRule type="containsText" dxfId="4648" priority="36354" operator="containsText" text="CANCELADO">
      <formula>NOT(ISERROR(SEARCH(("CANCELADO"),(N112))))</formula>
    </cfRule>
    <cfRule type="containsText" dxfId="4647" priority="36353" operator="containsText" text="PENDENTE">
      <formula>NOT(ISERROR(SEARCH(("PENDENTE"),(N112))))</formula>
    </cfRule>
    <cfRule type="containsText" dxfId="4646" priority="36352" operator="containsText" text="CUMPRIDO">
      <formula>NOT(ISERROR(SEARCH(("CUMPRIDO"),(N164))))</formula>
    </cfRule>
    <cfRule type="containsText" dxfId="4645" priority="36351" operator="containsText" text="CUMPRIDO">
      <formula>NOT(ISERROR(SEARCH(("CUMPRIDO"),(N112))))</formula>
    </cfRule>
    <cfRule type="containsText" dxfId="4644" priority="36350" operator="containsText" text="CUMPRIDO">
      <formula>NOT(ISERROR(SEARCH(("CUMPRIDO"),(N210))))</formula>
    </cfRule>
    <cfRule type="containsText" dxfId="4643" priority="36349" operator="containsText" text="PENDENTE">
      <formula>NOT(ISERROR(SEARCH(("PENDENTE"),(N210))))</formula>
    </cfRule>
    <cfRule type="containsText" dxfId="4642" priority="36348" operator="containsText" text="CANCELADO">
      <formula>NOT(ISERROR(SEARCH(("CANCELADO"),(N210))))</formula>
    </cfRule>
    <cfRule type="containsText" dxfId="4641" priority="36347" operator="containsText" text="PENDENTE">
      <formula>NOT(ISERROR(SEARCH(("PENDENTE"),(N112))))</formula>
    </cfRule>
  </conditionalFormatting>
  <conditionalFormatting sqref="N112:N114">
    <cfRule type="containsText" dxfId="4640" priority="36457" operator="containsText" text="CANCELADO">
      <formula>NOT(ISERROR(SEARCH(("CANCELADO"),(N112))))</formula>
    </cfRule>
    <cfRule type="containsText" dxfId="4639" priority="36456" operator="containsText" text="PENDENTE">
      <formula>NOT(ISERROR(SEARCH(("PENDENTE"),(N112))))</formula>
    </cfRule>
    <cfRule type="containsText" dxfId="4638" priority="35342" operator="containsText" text="CUMPRIDO">
      <formula>NOT(ISERROR(SEARCH(("CUMPRIDO"),(N136))))</formula>
    </cfRule>
    <cfRule type="containsText" dxfId="4637" priority="35417" operator="containsText" text="PENDENTE">
      <formula>NOT(ISERROR(SEARCH(("PENDENTE"),(N112))))</formula>
    </cfRule>
  </conditionalFormatting>
  <conditionalFormatting sqref="N113">
    <cfRule type="containsText" dxfId="4636" priority="36380" operator="containsText" text="CUMPRIDO">
      <formula>NOT(ISERROR(SEARCH(("CUMPRIDO"),(N234))))</formula>
    </cfRule>
    <cfRule type="containsText" dxfId="4635" priority="36380" operator="containsText" text="CUMPRIDO">
      <formula>NOT(ISERROR(SEARCH(("CUMPRIDO"),(N165))))</formula>
    </cfRule>
    <cfRule type="containsText" dxfId="4634" priority="36380" operator="containsText" text="CANCELADO">
      <formula>NOT(ISERROR(SEARCH(("CANCELADO"),(N113))))</formula>
    </cfRule>
    <cfRule type="containsText" dxfId="4633" priority="36380" operator="containsText" text="CUMPRIDO">
      <formula>NOT(ISERROR(SEARCH(("CUMPRIDO"),(N149))))</formula>
    </cfRule>
    <cfRule type="containsText" dxfId="4632" priority="36380" operator="containsText" text="PENDENTE">
      <formula>NOT(ISERROR(SEARCH(("PENDENTE"),(N219))))</formula>
    </cfRule>
    <cfRule type="containsText" dxfId="4631" priority="36380" operator="containsText" text="CUMPRIDO">
      <formula>NOT(ISERROR(SEARCH(("CUMPRIDO"),(N160))))</formula>
    </cfRule>
    <cfRule type="containsText" dxfId="4630" priority="36380" operator="containsText" text="CUMPRIDO">
      <formula>NOT(ISERROR(SEARCH(("CUMPRIDO"),(N233))))</formula>
    </cfRule>
    <cfRule type="containsText" dxfId="4629" priority="36380" operator="containsText" text="CUMPRIDO">
      <formula>NOT(ISERROR(SEARCH(("CUMPRIDO"),(N147))))</formula>
    </cfRule>
    <cfRule type="containsText" dxfId="4628" priority="36380" operator="containsText" text="CANCELADO">
      <formula>NOT(ISERROR(SEARCH(("CANCELADO"),(N216))))</formula>
    </cfRule>
    <cfRule type="containsText" dxfId="4627" priority="36380" operator="containsText" text="CUMPRIDO">
      <formula>NOT(ISERROR(SEARCH(("CUMPRIDO"),(N132))))</formula>
    </cfRule>
    <cfRule type="containsText" dxfId="4626" priority="36380" operator="containsText" text="CANCELADO">
      <formula>NOT(ISERROR(SEARCH(("CANCELADO"),(N113))))</formula>
    </cfRule>
    <cfRule type="containsText" dxfId="4625" priority="36380" operator="containsText" text="CUMPRIDO">
      <formula>NOT(ISERROR(SEARCH(("CUMPRIDO"),(N141))))</formula>
    </cfRule>
    <cfRule type="containsText" dxfId="4624" priority="36380" operator="containsText" text="PENDENTE">
      <formula>NOT(ISERROR(SEARCH(("PENDENTE"),(N213))))</formula>
    </cfRule>
    <cfRule type="containsText" dxfId="4623" priority="36380" operator="containsText" text="CANCELADO">
      <formula>NOT(ISERROR(SEARCH(("CANCELADO"),(N217))))</formula>
    </cfRule>
    <cfRule type="containsText" dxfId="4622" priority="36380" operator="containsText" text="CUMPRIDO">
      <formula>NOT(ISERROR(SEARCH(("CUMPRIDO"),(N137))))</formula>
    </cfRule>
    <cfRule type="containsText" dxfId="4621" priority="36380" operator="containsText" text="CANCELADO">
      <formula>NOT(ISERROR(SEARCH(("CANCELADO"),(N113))))</formula>
    </cfRule>
    <cfRule type="containsText" dxfId="4620" priority="36380" operator="containsText" text="CUMPRIDO">
      <formula>NOT(ISERROR(SEARCH(("CUMPRIDO"),(N158))))</formula>
    </cfRule>
    <cfRule type="containsText" dxfId="4619" priority="36380" operator="containsText" text="PENDENTE">
      <formula>NOT(ISERROR(SEARCH(("PENDENTE"),(N213))))</formula>
    </cfRule>
    <cfRule type="containsText" dxfId="4618" priority="36380" operator="containsText" text="PENDENTE">
      <formula>NOT(ISERROR(SEARCH(("PENDENTE"),(N113))))</formula>
    </cfRule>
    <cfRule type="containsText" dxfId="4617" priority="36380" operator="containsText" text="PENDENTE">
      <formula>NOT(ISERROR(SEARCH(("PENDENTE"),(N226))))</formula>
    </cfRule>
    <cfRule type="containsText" dxfId="4616" priority="36380" operator="containsText" text="PENDENTE">
      <formula>NOT(ISERROR(SEARCH(("PENDENTE"),(N212))))</formula>
    </cfRule>
    <cfRule type="containsText" dxfId="4615" priority="36380" operator="containsText" text="PENDENTE">
      <formula>NOT(ISERROR(SEARCH(("PENDENTE"),(N222))))</formula>
    </cfRule>
    <cfRule type="containsText" dxfId="4614" priority="36380" operator="containsText" text="CUMPRIDO">
      <formula>NOT(ISERROR(SEARCH(("CUMPRIDO"),(N142))))</formula>
    </cfRule>
    <cfRule type="containsText" dxfId="4613" priority="36380" operator="containsText" text="CANCELADO">
      <formula>NOT(ISERROR(SEARCH(("CANCELADO"),(N113))))</formula>
    </cfRule>
    <cfRule type="containsText" dxfId="4612" priority="36380" operator="containsText" text="CANCELADO">
      <formula>NOT(ISERROR(SEARCH(("CANCELADO"),(N222))))</formula>
    </cfRule>
    <cfRule type="containsText" dxfId="4611" priority="36380" operator="containsText" text="CUMPRIDO">
      <formula>NOT(ISERROR(SEARCH(("CUMPRIDO"),(N140))))</formula>
    </cfRule>
    <cfRule type="containsText" dxfId="4610" priority="36380" operator="containsText" text="PENDENTE">
      <formula>NOT(ISERROR(SEARCH(("PENDENTE"),(N214))))</formula>
    </cfRule>
    <cfRule type="containsText" dxfId="4609" priority="36380" operator="containsText" text="CANCELADO">
      <formula>NOT(ISERROR(SEARCH(("CANCELADO"),(N113))))</formula>
    </cfRule>
    <cfRule type="containsText" dxfId="4608" priority="36380" operator="containsText" text="CUMPRIDO">
      <formula>NOT(ISERROR(SEARCH(("CUMPRIDO"),(N238))))</formula>
    </cfRule>
    <cfRule type="containsText" dxfId="4607" priority="36380" operator="containsText" text="CUMPRIDO">
      <formula>NOT(ISERROR(SEARCH(("CUMPRIDO"),(N237))))</formula>
    </cfRule>
    <cfRule type="containsText" dxfId="4606" priority="36380" operator="containsText" text="CANCELADO">
      <formula>NOT(ISERROR(SEARCH(("CANCELADO"),(N216))))</formula>
    </cfRule>
    <cfRule type="containsText" dxfId="4605" priority="36380" operator="containsText" text="CUMPRIDO">
      <formula>NOT(ISERROR(SEARCH(("CUMPRIDO"),(N143))))</formula>
    </cfRule>
    <cfRule type="containsText" dxfId="4604" priority="36380" operator="containsText" text="CANCELADO">
      <formula>NOT(ISERROR(SEARCH(("CANCELADO"),(N223))))</formula>
    </cfRule>
    <cfRule type="containsText" dxfId="4603" priority="36380" operator="containsText" text="PENDENTE">
      <formula>NOT(ISERROR(SEARCH(("PENDENTE"),(N220))))</formula>
    </cfRule>
    <cfRule type="containsText" dxfId="4602" priority="36380" operator="containsText" text="CANCELADO">
      <formula>NOT(ISERROR(SEARCH(("CANCELADO"),(N239))))</formula>
    </cfRule>
    <cfRule type="containsText" dxfId="4601" priority="36380" operator="containsText" text="CANCELADO">
      <formula>NOT(ISERROR(SEARCH(("CANCELADO"),(N113))))</formula>
    </cfRule>
    <cfRule type="containsText" dxfId="4600" priority="36380" operator="containsText" text="CUMPRIDO">
      <formula>NOT(ISERROR(SEARCH(("CUMPRIDO"),(N171))))</formula>
    </cfRule>
    <cfRule type="containsText" dxfId="4599" priority="36380" operator="containsText" text="CANCELADO">
      <formula>NOT(ISERROR(SEARCH(("CANCELADO"),(N244))))</formula>
    </cfRule>
    <cfRule type="containsText" dxfId="4598" priority="36380" operator="containsText" text="CUMPRIDO">
      <formula>NOT(ISERROR(SEARCH(("CUMPRIDO"),(N143))))</formula>
    </cfRule>
    <cfRule type="containsText" dxfId="4597" priority="36380" operator="containsText" text="PENDENTE">
      <formula>NOT(ISERROR(SEARCH(("PENDENTE"),(N113))))</formula>
    </cfRule>
    <cfRule type="containsText" dxfId="4596" priority="36380" operator="containsText" text="CANCELADO">
      <formula>NOT(ISERROR(SEARCH(("CANCELADO"),(N203))))</formula>
    </cfRule>
    <cfRule type="containsText" dxfId="4595" priority="36380" operator="containsText" text="CUMPRIDO">
      <formula>NOT(ISERROR(SEARCH(("CUMPRIDO"),(N129))))</formula>
    </cfRule>
    <cfRule type="containsText" dxfId="4594" priority="36380" operator="containsText" text="PENDENTE">
      <formula>NOT(ISERROR(SEARCH(("PENDENTE"),(N240))))</formula>
    </cfRule>
    <cfRule type="containsText" dxfId="4593" priority="36380" operator="containsText" text="CUMPRIDO">
      <formula>NOT(ISERROR(SEARCH(("CUMPRIDO"),(N216))))</formula>
    </cfRule>
    <cfRule type="containsText" dxfId="4592" priority="36380" operator="containsText" text="CANCELADO">
      <formula>NOT(ISERROR(SEARCH(("CANCELADO"),(N226))))</formula>
    </cfRule>
    <cfRule type="containsText" dxfId="4591" priority="36380" operator="containsText" text="PENDENTE">
      <formula>NOT(ISERROR(SEARCH(("PENDENTE"),(N113))))</formula>
    </cfRule>
    <cfRule type="containsText" dxfId="4590" priority="36380" operator="containsText" text="CUMPRIDO">
      <formula>NOT(ISERROR(SEARCH(("CUMPRIDO"),(N207))))</formula>
    </cfRule>
    <cfRule type="containsText" dxfId="4589" priority="36380" operator="containsText" text="CUMPRIDO">
      <formula>NOT(ISERROR(SEARCH(("CUMPRIDO"),(N216))))</formula>
    </cfRule>
    <cfRule type="containsText" dxfId="4588" priority="36380" operator="containsText" text="CUMPRIDO">
      <formula>NOT(ISERROR(SEARCH(("CUMPRIDO"),(N232))))</formula>
    </cfRule>
    <cfRule type="containsText" dxfId="4587" priority="36380" operator="containsText" text="CUMPRIDO">
      <formula>NOT(ISERROR(SEARCH(("CUMPRIDO"),(N163))))</formula>
    </cfRule>
    <cfRule type="containsText" dxfId="4586" priority="36380" operator="containsText" text="CANCELADO">
      <formula>NOT(ISERROR(SEARCH(("CANCELADO"),(N233))))</formula>
    </cfRule>
    <cfRule type="containsText" dxfId="4585" priority="36380" operator="containsText" text="PENDENTE">
      <formula>NOT(ISERROR(SEARCH(("PENDENTE"),(N113))))</formula>
    </cfRule>
    <cfRule type="containsText" dxfId="4584" priority="36380" operator="containsText" text="CUMPRIDO">
      <formula>NOT(ISERROR(SEARCH(("CUMPRIDO"),(N234))))</formula>
    </cfRule>
    <cfRule type="containsText" dxfId="4583" priority="36380" operator="containsText" text="CANCELADO">
      <formula>NOT(ISERROR(SEARCH(("CANCELADO"),(N239))))</formula>
    </cfRule>
    <cfRule type="containsText" dxfId="4582" priority="36380" operator="containsText" text="CUMPRIDO">
      <formula>NOT(ISERROR(SEARCH(("CUMPRIDO"),(N235))))</formula>
    </cfRule>
    <cfRule type="containsText" dxfId="4581" priority="36380" operator="containsText" text="CUMPRIDO">
      <formula>NOT(ISERROR(SEARCH(("CUMPRIDO"),(N164))))</formula>
    </cfRule>
    <cfRule type="containsText" dxfId="4580" priority="36380" operator="containsText" text="CUMPRIDO">
      <formula>NOT(ISERROR(SEARCH(("CUMPRIDO"),(N142))))</formula>
    </cfRule>
    <cfRule type="containsText" dxfId="4579" priority="36380" operator="containsText" text="PENDENTE">
      <formula>NOT(ISERROR(SEARCH(("PENDENTE"),(N113))))</formula>
    </cfRule>
    <cfRule type="containsText" dxfId="4578" priority="36380" operator="containsText" text="CUMPRIDO">
      <formula>NOT(ISERROR(SEARCH(("CUMPRIDO"),(N152))))</formula>
    </cfRule>
    <cfRule type="containsText" dxfId="4577" priority="36380" operator="containsText" text="CUMPRIDO">
      <formula>NOT(ISERROR(SEARCH(("CUMPRIDO"),(N113))))</formula>
    </cfRule>
    <cfRule type="containsText" dxfId="4576" priority="36380" operator="containsText" text="CUMPRIDO">
      <formula>NOT(ISERROR(SEARCH(("CUMPRIDO"),(N210))))</formula>
    </cfRule>
    <cfRule type="containsText" dxfId="4575" priority="36380" operator="containsText" text="CANCELADO">
      <formula>NOT(ISERROR(SEARCH(("CANCELADO"),(N214))))</formula>
    </cfRule>
    <cfRule type="containsText" dxfId="4574" priority="36380" operator="containsText" text="PENDENTE">
      <formula>NOT(ISERROR(SEARCH(("PENDENTE"),(N235))))</formula>
    </cfRule>
    <cfRule type="containsText" dxfId="4573" priority="36380" operator="containsText" text="CUMPRIDO">
      <formula>NOT(ISERROR(SEARCH(("CUMPRIDO"),(N160))))</formula>
    </cfRule>
    <cfRule type="containsText" dxfId="4572" priority="36380" operator="containsText" text="CANCELADO">
      <formula>NOT(ISERROR(SEARCH(("CANCELADO"),(N214))))</formula>
    </cfRule>
    <cfRule type="containsText" dxfId="4571" priority="36380" operator="containsText" text="PENDENTE">
      <formula>NOT(ISERROR(SEARCH(("PENDENTE"),(N113))))</formula>
    </cfRule>
    <cfRule type="containsText" dxfId="4570" priority="36380" operator="containsText" text="CUMPRIDO">
      <formula>NOT(ISERROR(SEARCH(("CUMPRIDO"),(N217))))</formula>
    </cfRule>
    <cfRule type="containsText" dxfId="4569" priority="36380" operator="containsText" text="PENDENTE">
      <formula>NOT(ISERROR(SEARCH(("PENDENTE"),(N113))))</formula>
    </cfRule>
    <cfRule type="containsText" dxfId="4568" priority="36380" operator="containsText" text="CUMPRIDO">
      <formula>NOT(ISERROR(SEARCH(("CUMPRIDO"),(N149))))</formula>
    </cfRule>
    <cfRule type="containsText" dxfId="4567" priority="36380" operator="containsText" text="CUMPRIDO">
      <formula>NOT(ISERROR(SEARCH(("CUMPRIDO"),(N170))))</formula>
    </cfRule>
    <cfRule type="containsText" dxfId="4566" priority="36380" operator="containsText" text="CANCELADO">
      <formula>NOT(ISERROR(SEARCH(("CANCELADO"),(N233))))</formula>
    </cfRule>
    <cfRule type="containsText" dxfId="4565" priority="36380" operator="containsText" text="CANCELADO">
      <formula>NOT(ISERROR(SEARCH(("CANCELADO"),(N113))))</formula>
    </cfRule>
    <cfRule type="containsText" dxfId="4564" priority="36380" operator="containsText" text="CUMPRIDO">
      <formula>NOT(ISERROR(SEARCH(("CUMPRIDO"),(N218))))</formula>
    </cfRule>
    <cfRule type="containsText" dxfId="4563" priority="36380" operator="containsText" text="CUMPRIDO">
      <formula>NOT(ISERROR(SEARCH(("CUMPRIDO"),(N167))))</formula>
    </cfRule>
    <cfRule type="containsText" dxfId="4562" priority="36380" operator="containsText" text="CUMPRIDO">
      <formula>NOT(ISERROR(SEARCH(("CUMPRIDO"),(N166))))</formula>
    </cfRule>
    <cfRule type="containsText" dxfId="4561" priority="36380" operator="containsText" text="PENDENTE">
      <formula>NOT(ISERROR(SEARCH(("PENDENTE"),(N113))))</formula>
    </cfRule>
    <cfRule type="containsText" dxfId="4560" priority="36380" operator="containsText" text="CANCELADO">
      <formula>NOT(ISERROR(SEARCH(("CANCELADO"),(N113))))</formula>
    </cfRule>
    <cfRule type="containsText" dxfId="4559" priority="36380" operator="containsText" text="CUMPRIDO">
      <formula>NOT(ISERROR(SEARCH(("CUMPRIDO"),(N148))))</formula>
    </cfRule>
    <cfRule type="containsText" dxfId="4558" priority="36380" operator="containsText" text="CUMPRIDO">
      <formula>NOT(ISERROR(SEARCH(("CUMPRIDO"),(N139))))</formula>
    </cfRule>
    <cfRule type="containsText" dxfId="4557" priority="36380" operator="containsText" text="CUMPRIDO">
      <formula>NOT(ISERROR(SEARCH(("CUMPRIDO"),(N211))))</formula>
    </cfRule>
    <cfRule type="containsText" dxfId="4556" priority="36380" operator="containsText" text="CANCELADO">
      <formula>NOT(ISERROR(SEARCH(("CANCELADO"),(N113))))</formula>
    </cfRule>
    <cfRule type="containsText" dxfId="4555" priority="36380" operator="containsText" text="CUMPRIDO">
      <formula>NOT(ISERROR(SEARCH(("CUMPRIDO"),(N139))))</formula>
    </cfRule>
    <cfRule type="containsText" dxfId="4554" priority="36380" operator="containsText" text="PENDENTE">
      <formula>NOT(ISERROR(SEARCH(("PENDENTE"),(N223))))</formula>
    </cfRule>
    <cfRule type="containsText" dxfId="4553" priority="36380" operator="containsText" text="PENDENTE">
      <formula>NOT(ISERROR(SEARCH(("PENDENTE"),(N213))))</formula>
    </cfRule>
    <cfRule type="containsText" dxfId="4552" priority="36380" operator="containsText" text="CUMPRIDO">
      <formula>NOT(ISERROR(SEARCH(("CUMPRIDO"),(N242))))</formula>
    </cfRule>
    <cfRule type="containsText" dxfId="4551" priority="36380" operator="containsText" text="CUMPRIDO">
      <formula>NOT(ISERROR(SEARCH(("CUMPRIDO"),(N215))))</formula>
    </cfRule>
    <cfRule type="containsText" dxfId="4550" priority="36380" operator="containsText" text="CANCELADO">
      <formula>NOT(ISERROR(SEARCH(("CANCELADO"),(N218))))</formula>
    </cfRule>
    <cfRule type="containsText" dxfId="4549" priority="36380" operator="containsText" text="PENDENTE">
      <formula>NOT(ISERROR(SEARCH(("PENDENTE"),(N113))))</formula>
    </cfRule>
    <cfRule type="containsText" dxfId="4548" priority="36380" operator="containsText" text="CUMPRIDO">
      <formula>NOT(ISERROR(SEARCH(("CUMPRIDO"),(N137))))</formula>
    </cfRule>
    <cfRule type="containsText" dxfId="4547" priority="36380" operator="containsText" text="PENDENTE">
      <formula>NOT(ISERROR(SEARCH(("PENDENTE"),(N233))))</formula>
    </cfRule>
    <cfRule type="containsText" dxfId="4546" priority="36380" operator="containsText" text="CANCELADO">
      <formula>NOT(ISERROR(SEARCH(("CANCELADO"),(N245))))</formula>
    </cfRule>
    <cfRule type="containsText" dxfId="4545" priority="36380" operator="containsText" text="PENDENTE">
      <formula>NOT(ISERROR(SEARCH(("PENDENTE"),(N218))))</formula>
    </cfRule>
    <cfRule type="containsText" dxfId="4544" priority="36380" operator="containsText" text="CUMPRIDO">
      <formula>NOT(ISERROR(SEARCH(("CUMPRIDO"),(N245))))</formula>
    </cfRule>
    <cfRule type="containsText" dxfId="4543" priority="36380" operator="containsText" text="PENDENTE">
      <formula>NOT(ISERROR(SEARCH(("PENDENTE"),(N231))))</formula>
    </cfRule>
    <cfRule type="containsText" dxfId="4542" priority="36380" operator="containsText" text="CUMPRIDO">
      <formula>NOT(ISERROR(SEARCH(("CUMPRIDO"),(N161))))</formula>
    </cfRule>
    <cfRule type="containsText" dxfId="4541" priority="36380" operator="containsText" text="CANCELADO">
      <formula>NOT(ISERROR(SEARCH(("CANCELADO"),(N113))))</formula>
    </cfRule>
    <cfRule type="containsText" dxfId="4540" priority="36380" operator="containsText" text="CANCELADO">
      <formula>NOT(ISERROR(SEARCH(("CANCELADO"),(N211))))</formula>
    </cfRule>
    <cfRule type="containsText" dxfId="4539" priority="36380" operator="containsText" text="CANCELADO">
      <formula>NOT(ISERROR(SEARCH(("CANCELADO"),(N237))))</formula>
    </cfRule>
    <cfRule type="containsText" dxfId="4538" priority="36380" operator="containsText" text="PENDENTE">
      <formula>NOT(ISERROR(SEARCH(("PENDENTE"),(N113))))</formula>
    </cfRule>
    <cfRule type="containsText" dxfId="4537" priority="36380" operator="containsText" text="CUMPRIDO">
      <formula>NOT(ISERROR(SEARCH(("CUMPRIDO"),(N136))))</formula>
    </cfRule>
    <cfRule type="containsText" dxfId="4536" priority="36380" operator="containsText" text="PENDENTE">
      <formula>NOT(ISERROR(SEARCH(("PENDENTE"),(N113))))</formula>
    </cfRule>
    <cfRule type="containsText" dxfId="4535" priority="36380" operator="containsText" text="PENDENTE">
      <formula>NOT(ISERROR(SEARCH(("PENDENTE"),(N215))))</formula>
    </cfRule>
    <cfRule type="containsText" dxfId="4534" priority="36380" operator="containsText" text="CANCELADO">
      <formula>NOT(ISERROR(SEARCH(("CANCELADO"),(N213))))</formula>
    </cfRule>
    <cfRule type="containsText" dxfId="4533" priority="36380" operator="containsText" text="CUMPRIDO">
      <formula>NOT(ISERROR(SEARCH(("CUMPRIDO"),(N113))))</formula>
    </cfRule>
    <cfRule type="containsText" dxfId="4532" priority="36380" operator="containsText" text="CUMPRIDO">
      <formula>NOT(ISERROR(SEARCH(("CUMPRIDO"),(N130))))</formula>
    </cfRule>
    <cfRule type="containsText" dxfId="4531" priority="36380" operator="containsText" text="CANCELADO">
      <formula>NOT(ISERROR(SEARCH(("CANCELADO"),(N113))))</formula>
    </cfRule>
    <cfRule type="containsText" dxfId="4530" priority="36380" operator="containsText" text="PENDENTE">
      <formula>NOT(ISERROR(SEARCH(("PENDENTE"),(N223))))</formula>
    </cfRule>
    <cfRule type="containsText" dxfId="4529" priority="36380" operator="containsText" text="PENDENTE">
      <formula>NOT(ISERROR(SEARCH(("PENDENTE"),(N241))))</formula>
    </cfRule>
    <cfRule type="containsText" dxfId="4528" priority="36380" operator="containsText" text="PENDENTE">
      <formula>NOT(ISERROR(SEARCH(("PENDENTE"),(N242))))</formula>
    </cfRule>
    <cfRule type="containsText" dxfId="4527" priority="36380" operator="containsText" text="CUMPRIDO">
      <formula>NOT(ISERROR(SEARCH(("CUMPRIDO"),(N239))))</formula>
    </cfRule>
    <cfRule type="containsText" dxfId="4526" priority="36380" operator="containsText" text="CUMPRIDO">
      <formula>NOT(ISERROR(SEARCH(("CUMPRIDO"),(N133))))</formula>
    </cfRule>
    <cfRule type="containsText" dxfId="4525" priority="36380" operator="containsText" text="CANCELADO">
      <formula>NOT(ISERROR(SEARCH(("CANCELADO"),(N238))))</formula>
    </cfRule>
    <cfRule type="containsText" dxfId="4524" priority="36380" operator="containsText" text="PENDENTE">
      <formula>NOT(ISERROR(SEARCH(("PENDENTE"),(N204))))</formula>
    </cfRule>
    <cfRule type="containsText" dxfId="4523" priority="36380" operator="containsText" text="CUMPRIDO">
      <formula>NOT(ISERROR(SEARCH(("CUMPRIDO"),(N226))))</formula>
    </cfRule>
    <cfRule type="containsText" dxfId="4522" priority="36380" operator="containsText" text="PENDENTE">
      <formula>NOT(ISERROR(SEARCH(("PENDENTE"),(N203))))</formula>
    </cfRule>
    <cfRule type="containsText" dxfId="4521" priority="36380" operator="containsText" text="PENDENTE">
      <formula>NOT(ISERROR(SEARCH(("PENDENTE"),(N210))))</formula>
    </cfRule>
    <cfRule type="containsText" dxfId="4520" priority="36380" operator="containsText" text="PENDENTE">
      <formula>NOT(ISERROR(SEARCH(("PENDENTE"),(N113))))</formula>
    </cfRule>
    <cfRule type="containsText" dxfId="4519" priority="36380" operator="containsText" text="CANCELADO">
      <formula>NOT(ISERROR(SEARCH(("CANCELADO"),(N204))))</formula>
    </cfRule>
    <cfRule type="containsText" dxfId="4518" priority="36380" operator="containsText" text="CANCELADO">
      <formula>NOT(ISERROR(SEARCH(("CANCELADO"),(N113))))</formula>
    </cfRule>
    <cfRule type="containsText" dxfId="4517" priority="36380" operator="containsText" text="PENDENTE">
      <formula>NOT(ISERROR(SEARCH(("PENDENTE"),(N244))))</formula>
    </cfRule>
    <cfRule type="containsText" dxfId="4516" priority="36380" operator="containsText" text="CANCELADO">
      <formula>NOT(ISERROR(SEARCH(("CANCELADO"),(N113))))</formula>
    </cfRule>
    <cfRule type="containsText" dxfId="4515" priority="36380" operator="containsText" text="CANCELADO">
      <formula>NOT(ISERROR(SEARCH(("CANCELADO"),(N220))))</formula>
    </cfRule>
    <cfRule type="containsText" dxfId="4514" priority="36380" operator="containsText" text="CANCELADO">
      <formula>NOT(ISERROR(SEARCH(("CANCELADO"),(N210))))</formula>
    </cfRule>
    <cfRule type="containsText" dxfId="4513" priority="36380" operator="containsText" text="CUMPRIDO">
      <formula>NOT(ISERROR(SEARCH(("CUMPRIDO"),(N113))))</formula>
    </cfRule>
    <cfRule type="containsText" dxfId="4512" priority="36380" operator="containsText" text="PENDENTE">
      <formula>NOT(ISERROR(SEARCH(("PENDENTE"),(N113))))</formula>
    </cfRule>
    <cfRule type="containsText" dxfId="4511" priority="36380" operator="containsText" text="CUMPRIDO">
      <formula>NOT(ISERROR(SEARCH(("CUMPRIDO"),(N144))))</formula>
    </cfRule>
    <cfRule type="containsText" dxfId="4510" priority="36380" operator="containsText" text="CUMPRIDO">
      <formula>NOT(ISERROR(SEARCH(("CUMPRIDO"),(N223))))</formula>
    </cfRule>
    <cfRule type="containsText" dxfId="4509" priority="36380" operator="containsText" text="CANCELADO">
      <formula>NOT(ISERROR(SEARCH(("CANCELADO"),(N205))))</formula>
    </cfRule>
    <cfRule type="containsText" dxfId="4508" priority="36380" operator="containsText" text="CANCELADO">
      <formula>NOT(ISERROR(SEARCH(("CANCELADO"),(N234))))</formula>
    </cfRule>
    <cfRule type="containsText" dxfId="4507" priority="36380" operator="containsText" text="CUMPRIDO">
      <formula>NOT(ISERROR(SEARCH(("CUMPRIDO"),(N146))))</formula>
    </cfRule>
    <cfRule type="containsText" dxfId="4506" priority="36380" operator="containsText" text="PENDENTE">
      <formula>NOT(ISERROR(SEARCH(("PENDENTE"),(N219))))</formula>
    </cfRule>
    <cfRule type="containsText" dxfId="4505" priority="36380" operator="containsText" text="CUMPRIDO">
      <formula>NOT(ISERROR(SEARCH(("CUMPRIDO"),(N213))))</formula>
    </cfRule>
    <cfRule type="containsText" dxfId="4504" priority="36380" operator="containsText" text="PENDENTE">
      <formula>NOT(ISERROR(SEARCH(("PENDENTE"),(N206))))</formula>
    </cfRule>
    <cfRule type="containsText" dxfId="4503" priority="36380" operator="containsText" text="PENDENTE">
      <formula>NOT(ISERROR(SEARCH(("PENDENTE"),(N113))))</formula>
    </cfRule>
    <cfRule type="containsText" dxfId="4502" priority="36380" operator="containsText" text="CUMPRIDO">
      <formula>NOT(ISERROR(SEARCH(("CUMPRIDO"),(N241))))</formula>
    </cfRule>
    <cfRule type="containsText" dxfId="4501" priority="36380" operator="containsText" text="CUMPRIDO">
      <formula>NOT(ISERROR(SEARCH(("CUMPRIDO"),(N145))))</formula>
    </cfRule>
    <cfRule type="containsText" dxfId="4500" priority="36380" operator="containsText" text="CUMPRIDO">
      <formula>NOT(ISERROR(SEARCH(("CUMPRIDO"),(N240))))</formula>
    </cfRule>
    <cfRule type="containsText" dxfId="4499" priority="36380" operator="containsText" text="CUMPRIDO">
      <formula>NOT(ISERROR(SEARCH(("CUMPRIDO"),(N138))))</formula>
    </cfRule>
    <cfRule type="containsText" dxfId="4498" priority="36380" operator="containsText" text="CUMPRIDO">
      <formula>NOT(ISERROR(SEARCH(("CUMPRIDO"),(N215))))</formula>
    </cfRule>
    <cfRule type="containsText" dxfId="4497" priority="36380" operator="containsText" text="CANCELADO">
      <formula>NOT(ISERROR(SEARCH(("CANCELADO"),(N223))))</formula>
    </cfRule>
    <cfRule type="containsText" dxfId="4496" priority="36380" operator="containsText" text="CUMPRIDO">
      <formula>NOT(ISERROR(SEARCH(("CUMPRIDO"),(N223))))</formula>
    </cfRule>
    <cfRule type="containsText" dxfId="4495" priority="36380" operator="containsText" text="CUMPRIDO">
      <formula>NOT(ISERROR(SEARCH(("CUMPRIDO"),(N113))))</formula>
    </cfRule>
    <cfRule type="containsText" dxfId="4494" priority="36380" operator="containsText" text="CUMPRIDO">
      <formula>NOT(ISERROR(SEARCH(("CUMPRIDO"),(N212))))</formula>
    </cfRule>
    <cfRule type="containsText" dxfId="4493" priority="36380" operator="containsText" text="CANCELADO">
      <formula>NOT(ISERROR(SEARCH(("CANCELADO"),(N113))))</formula>
    </cfRule>
    <cfRule type="containsText" dxfId="4492" priority="36380" operator="containsText" text="CUMPRIDO">
      <formula>NOT(ISERROR(SEARCH(("CUMPRIDO"),(N142))))</formula>
    </cfRule>
    <cfRule type="containsText" dxfId="4491" priority="36380" operator="containsText" text="CUMPRIDO">
      <formula>NOT(ISERROR(SEARCH(("CUMPRIDO"),(N145))))</formula>
    </cfRule>
    <cfRule type="containsText" dxfId="4490" priority="36380" operator="containsText" text="CUMPRIDO">
      <formula>NOT(ISERROR(SEARCH(("CUMPRIDO"),(N159))))</formula>
    </cfRule>
    <cfRule type="containsText" dxfId="4489" priority="36380" operator="containsText" text="PENDENTE">
      <formula>NOT(ISERROR(SEARCH(("PENDENTE"),(N238))))</formula>
    </cfRule>
    <cfRule type="containsText" dxfId="4488" priority="36380" operator="containsText" text="PENDENTE">
      <formula>NOT(ISERROR(SEARCH(("PENDENTE"),(N113))))</formula>
    </cfRule>
    <cfRule type="containsText" dxfId="4487" priority="36380" operator="containsText" text="CUMPRIDO">
      <formula>NOT(ISERROR(SEARCH(("CUMPRIDO"),(N217))))</formula>
    </cfRule>
    <cfRule type="containsText" dxfId="4486" priority="36380" operator="containsText" text="PENDENTE">
      <formula>NOT(ISERROR(SEARCH(("PENDENTE"),(N113))))</formula>
    </cfRule>
    <cfRule type="containsText" dxfId="4485" priority="36380" operator="containsText" text="CUMPRIDO">
      <formula>NOT(ISERROR(SEARCH(("CUMPRIDO"),(N221))))</formula>
    </cfRule>
    <cfRule type="containsText" dxfId="4484" priority="36380" operator="containsText" text="CUMPRIDO">
      <formula>NOT(ISERROR(SEARCH(("CUMPRIDO"),(N165))))</formula>
    </cfRule>
    <cfRule type="containsText" dxfId="4483" priority="36380" operator="containsText" text="CUMPRIDO">
      <formula>NOT(ISERROR(SEARCH(("CUMPRIDO"),(N210))))</formula>
    </cfRule>
    <cfRule type="containsText" dxfId="4482" priority="36380" operator="containsText" text="PENDENTE">
      <formula>NOT(ISERROR(SEARCH(("PENDENTE"),(N221))))</formula>
    </cfRule>
    <cfRule type="containsText" dxfId="4481" priority="36380" operator="containsText" text="CANCELADO">
      <formula>NOT(ISERROR(SEARCH(("CANCELADO"),(N113))))</formula>
    </cfRule>
    <cfRule type="containsText" dxfId="4480" priority="36380" operator="containsText" text="PENDENTE">
      <formula>NOT(ISERROR(SEARCH(("PENDENTE"),(N113))))</formula>
    </cfRule>
    <cfRule type="containsText" dxfId="4479" priority="36380" operator="containsText" text="CANCELADO">
      <formula>NOT(ISERROR(SEARCH(("CANCELADO"),(N221))))</formula>
    </cfRule>
    <cfRule type="containsText" dxfId="4478" priority="36380" operator="containsText" text="CUMPRIDO">
      <formula>NOT(ISERROR(SEARCH(("CUMPRIDO"),(N131))))</formula>
    </cfRule>
    <cfRule type="containsText" dxfId="4477" priority="36380" operator="containsText" text="PENDENTE">
      <formula>NOT(ISERROR(SEARCH(("PENDENTE"),(N113))))</formula>
    </cfRule>
    <cfRule type="containsText" dxfId="4476" priority="36380" operator="containsText" text="CANCELADO">
      <formula>NOT(ISERROR(SEARCH(("CANCELADO"),(N113))))</formula>
    </cfRule>
    <cfRule type="containsText" dxfId="4475" priority="36380" operator="containsText" text="PENDENTE">
      <formula>NOT(ISERROR(SEARCH(("PENDENTE"),(N215))))</formula>
    </cfRule>
    <cfRule type="containsText" dxfId="4474" priority="36380" operator="containsText" text="CUMPRIDO">
      <formula>NOT(ISERROR(SEARCH(("CUMPRIDO"),(N141))))</formula>
    </cfRule>
    <cfRule type="containsText" dxfId="4473" priority="36380" operator="containsText" text="CUMPRIDO">
      <formula>NOT(ISERROR(SEARCH(("CUMPRIDO"),(N212))))</formula>
    </cfRule>
    <cfRule type="containsText" dxfId="4472" priority="36380" operator="containsText" text="CANCELADO">
      <formula>NOT(ISERROR(SEARCH(("CANCELADO"),(N211))))</formula>
    </cfRule>
    <cfRule type="containsText" dxfId="4471" priority="36380" operator="containsText" text="PENDENTE">
      <formula>NOT(ISERROR(SEARCH(("PENDENTE"),(N231))))</formula>
    </cfRule>
    <cfRule type="containsText" dxfId="4470" priority="36380" operator="containsText" text="CANCELADO">
      <formula>NOT(ISERROR(SEARCH(("CANCELADO"),(N113))))</formula>
    </cfRule>
    <cfRule type="containsText" dxfId="4469" priority="36380" operator="containsText" text="CUMPRIDO">
      <formula>NOT(ISERROR(SEARCH(("CUMPRIDO"),(N206))))</formula>
    </cfRule>
    <cfRule type="containsText" dxfId="4468" priority="36380" operator="containsText" text="PENDENTE">
      <formula>NOT(ISERROR(SEARCH(("PENDENTE"),(N233))))</formula>
    </cfRule>
    <cfRule type="containsText" dxfId="4467" priority="36380" operator="containsText" text="CANCELADO">
      <formula>NOT(ISERROR(SEARCH(("CANCELADO"),(N220))))</formula>
    </cfRule>
    <cfRule type="containsText" dxfId="4466" priority="36380" operator="containsText" text="CANCELADO">
      <formula>NOT(ISERROR(SEARCH(("CANCELADO"),(N113))))</formula>
    </cfRule>
    <cfRule type="containsText" dxfId="4465" priority="36380" operator="containsText" text="PENDENTE">
      <formula>NOT(ISERROR(SEARCH(("PENDENTE"),(N205))))</formula>
    </cfRule>
    <cfRule type="containsText" dxfId="4464" priority="36380" operator="containsText" text="CANCELADO">
      <formula>NOT(ISERROR(SEARCH(("CANCELADO"),(N242))))</formula>
    </cfRule>
    <cfRule type="containsText" dxfId="4463" priority="36380" operator="containsText" text="PENDENTE">
      <formula>NOT(ISERROR(SEARCH(("PENDENTE"),(N239))))</formula>
    </cfRule>
    <cfRule type="containsText" dxfId="4462" priority="36380" operator="containsText" text="CANCELADO">
      <formula>NOT(ISERROR(SEARCH(("CANCELADO"),(N231))))</formula>
    </cfRule>
    <cfRule type="containsText" dxfId="4461" priority="36380" operator="containsText" text="CUMPRIDO">
      <formula>NOT(ISERROR(SEARCH(("CUMPRIDO"),(N204))))</formula>
    </cfRule>
    <cfRule type="containsText" dxfId="4460" priority="36380" operator="containsText" text="PENDENTE">
      <formula>NOT(ISERROR(SEARCH(("PENDENTE"),(N237))))</formula>
    </cfRule>
    <cfRule type="containsText" dxfId="4459" priority="36380" operator="containsText" text="CUMPRIDO">
      <formula>NOT(ISERROR(SEARCH(("CUMPRIDO"),(N139))))</formula>
    </cfRule>
    <cfRule type="containsText" dxfId="4458" priority="36380" operator="containsText" text="CANCELADO">
      <formula>NOT(ISERROR(SEARCH(("CANCELADO"),(N207))))</formula>
    </cfRule>
    <cfRule type="containsText" dxfId="4457" priority="36380" operator="containsText" text="PENDENTE">
      <formula>NOT(ISERROR(SEARCH(("PENDENTE"),(N217))))</formula>
    </cfRule>
    <cfRule type="containsText" dxfId="4456" priority="36380" operator="containsText" text="CANCELADO">
      <formula>NOT(ISERROR(SEARCH(("CANCELADO"),(N231))))</formula>
    </cfRule>
    <cfRule type="containsText" dxfId="4455" priority="36380" operator="containsText" text="CUMPRIDO">
      <formula>NOT(ISERROR(SEARCH(("CUMPRIDO"),(N214))))</formula>
    </cfRule>
    <cfRule type="containsText" dxfId="4454" priority="36380" operator="containsText" text="PENDENTE">
      <formula>NOT(ISERROR(SEARCH(("PENDENTE"),(N232))))</formula>
    </cfRule>
    <cfRule type="containsText" dxfId="4453" priority="36380" operator="containsText" text="CANCELADO">
      <formula>NOT(ISERROR(SEARCH(("CANCELADO"),(N215))))</formula>
    </cfRule>
    <cfRule type="containsText" dxfId="4452" priority="36380" operator="containsText" text="CANCELADO">
      <formula>NOT(ISERROR(SEARCH(("CANCELADO"),(N234))))</formula>
    </cfRule>
    <cfRule type="containsText" dxfId="4451" priority="36380" operator="containsText" text="CUMPRIDO">
      <formula>NOT(ISERROR(SEARCH(("CUMPRIDO"),(N164))))</formula>
    </cfRule>
    <cfRule type="containsText" dxfId="4450" priority="36380" operator="containsText" text="CANCELADO">
      <formula>NOT(ISERROR(SEARCH(("CANCELADO"),(N213))))</formula>
    </cfRule>
    <cfRule type="containsText" dxfId="4449" priority="36380" operator="containsText" text="CUMPRIDO">
      <formula>NOT(ISERROR(SEARCH(("CUMPRIDO"),(N136))))</formula>
    </cfRule>
    <cfRule type="containsText" dxfId="4448" priority="36380" operator="containsText" text="PENDENTE">
      <formula>NOT(ISERROR(SEARCH(("PENDENTE"),(N234))))</formula>
    </cfRule>
    <cfRule type="containsText" dxfId="4447" priority="36380" operator="containsText" text="CANCELADO">
      <formula>NOT(ISERROR(SEARCH(("CANCELADO"),(N216))))</formula>
    </cfRule>
    <cfRule type="containsText" dxfId="4446" priority="36380" operator="containsText" text="PENDENTE">
      <formula>NOT(ISERROR(SEARCH(("PENDENTE"),(N212))))</formula>
    </cfRule>
    <cfRule type="containsText" dxfId="4445" priority="36380" operator="containsText" text="CUMPRIDO">
      <formula>NOT(ISERROR(SEARCH(("CUMPRIDO"),(N219))))</formula>
    </cfRule>
    <cfRule type="containsText" dxfId="4444" priority="36380" operator="containsText" text="CUMPRIDO">
      <formula>NOT(ISERROR(SEARCH(("CUMPRIDO"),(N231))))</formula>
    </cfRule>
    <cfRule type="containsText" dxfId="4443" priority="36380" operator="containsText" text="CANCELADO">
      <formula>NOT(ISERROR(SEARCH(("CANCELADO"),(N113))))</formula>
    </cfRule>
    <cfRule type="containsText" dxfId="4442" priority="36380" operator="containsText" text="CANCELADO">
      <formula>NOT(ISERROR(SEARCH(("CANCELADO"),(N212))))</formula>
    </cfRule>
    <cfRule type="containsText" dxfId="4441" priority="36380" operator="containsText" text="CANCELADO">
      <formula>NOT(ISERROR(SEARCH(("CANCELADO"),(N240))))</formula>
    </cfRule>
    <cfRule type="containsText" dxfId="4440" priority="36380" operator="containsText" text="CUMPRIDO">
      <formula>NOT(ISERROR(SEARCH(("CUMPRIDO"),(N220))))</formula>
    </cfRule>
    <cfRule type="containsText" dxfId="4439" priority="36380" operator="containsText" text="CANCELADO">
      <formula>NOT(ISERROR(SEARCH(("CANCELADO"),(N241))))</formula>
    </cfRule>
    <cfRule type="containsText" dxfId="4438" priority="36455" operator="containsText" text="CUMPRIDO">
      <formula>NOT(ISERROR(SEARCH(("CUMPRIDO"),(N158))))</formula>
    </cfRule>
    <cfRule type="containsText" dxfId="4437" priority="36454" operator="containsText" text="CUMPRIDO">
      <formula>NOT(ISERROR(SEARCH(("CUMPRIDO"),(N113))))</formula>
    </cfRule>
    <cfRule type="containsText" dxfId="4436" priority="36453" operator="containsText" text="CUMPRIDO">
      <formula>NOT(ISERROR(SEARCH(("CUMPRIDO"),(N233))))</formula>
    </cfRule>
    <cfRule type="containsText" dxfId="4435" priority="36452" operator="containsText" text="PENDENTE">
      <formula>NOT(ISERROR(SEARCH(("PENDENTE"),(N233))))</formula>
    </cfRule>
    <cfRule type="containsText" dxfId="4434" priority="36451" operator="containsText" text="CANCELADO">
      <formula>NOT(ISERROR(SEARCH(("CANCELADO"),(N233))))</formula>
    </cfRule>
    <cfRule type="containsText" dxfId="4433" priority="36450" operator="containsText" text="PENDENTE">
      <formula>NOT(ISERROR(SEARCH(("PENDENTE"),(N113))))</formula>
    </cfRule>
    <cfRule type="containsText" dxfId="4432" priority="36449" operator="containsText" text="CANCELADO">
      <formula>NOT(ISERROR(SEARCH(("CANCELADO"),(N113))))</formula>
    </cfRule>
    <cfRule type="containsText" dxfId="4431" priority="36448" operator="containsText" text="PENDENTE">
      <formula>NOT(ISERROR(SEARCH(("PENDENTE"),(N113))))</formula>
    </cfRule>
    <cfRule type="containsText" dxfId="4430" priority="36447" operator="containsText" text="CUMPRIDO">
      <formula>NOT(ISERROR(SEARCH(("CUMPRIDO"),(N159))))</formula>
    </cfRule>
    <cfRule type="containsText" dxfId="4429" priority="36446" operator="containsText" text="CUMPRIDO">
      <formula>NOT(ISERROR(SEARCH(("CUMPRIDO"),(N113))))</formula>
    </cfRule>
    <cfRule type="containsText" dxfId="4428" priority="36445" operator="containsText" text="CUMPRIDO">
      <formula>NOT(ISERROR(SEARCH(("CUMPRIDO"),(N208))))</formula>
    </cfRule>
    <cfRule type="containsText" dxfId="4427" priority="36444" operator="containsText" text="PENDENTE">
      <formula>NOT(ISERROR(SEARCH(("PENDENTE"),(N208))))</formula>
    </cfRule>
    <cfRule type="containsText" dxfId="4426" priority="36443" operator="containsText" text="CANCELADO">
      <formula>NOT(ISERROR(SEARCH(("CANCELADO"),(N208))))</formula>
    </cfRule>
    <cfRule type="containsText" dxfId="4425" priority="36442" operator="containsText" text="PENDENTE">
      <formula>NOT(ISERROR(SEARCH(("PENDENTE"),(N113))))</formula>
    </cfRule>
    <cfRule type="containsText" dxfId="4424" priority="36441" operator="containsText" text="CANCELADO">
      <formula>NOT(ISERROR(SEARCH(("CANCELADO"),(N113))))</formula>
    </cfRule>
    <cfRule type="containsText" dxfId="4423" priority="36440" operator="containsText" text="PENDENTE">
      <formula>NOT(ISERROR(SEARCH(("PENDENTE"),(N113))))</formula>
    </cfRule>
    <cfRule type="containsText" dxfId="4422" priority="36439" operator="containsText" text="CUMPRIDO">
      <formula>NOT(ISERROR(SEARCH(("CUMPRIDO"),(N134))))</formula>
    </cfRule>
    <cfRule type="containsText" dxfId="4421" priority="36438" operator="containsText" text="CUMPRIDO">
      <formula>NOT(ISERROR(SEARCH(("CUMPRIDO"),(N209))))</formula>
    </cfRule>
    <cfRule type="containsText" dxfId="4420" priority="36437" operator="containsText" text="PENDENTE">
      <formula>NOT(ISERROR(SEARCH(("PENDENTE"),(N209))))</formula>
    </cfRule>
    <cfRule type="containsText" dxfId="4419" priority="36436" operator="containsText" text="CANCELADO">
      <formula>NOT(ISERROR(SEARCH(("CANCELADO"),(N209))))</formula>
    </cfRule>
    <cfRule type="containsText" dxfId="4418" priority="36435" operator="containsText" text="PENDENTE">
      <formula>NOT(ISERROR(SEARCH(("PENDENTE"),(N113))))</formula>
    </cfRule>
    <cfRule type="containsText" dxfId="4417" priority="36434" operator="containsText" text="CANCELADO">
      <formula>NOT(ISERROR(SEARCH(("CANCELADO"),(N113))))</formula>
    </cfRule>
    <cfRule type="containsText" dxfId="4416" priority="36433" operator="containsText" text="PENDENTE">
      <formula>NOT(ISERROR(SEARCH(("PENDENTE"),(N113))))</formula>
    </cfRule>
    <cfRule type="containsText" dxfId="4415" priority="36432" operator="containsText" text="CUMPRIDO">
      <formula>NOT(ISERROR(SEARCH(("CUMPRIDO"),(N135))))</formula>
    </cfRule>
    <cfRule type="containsText" dxfId="4414" priority="36431" operator="containsText" text="CUMPRIDO">
      <formula>NOT(ISERROR(SEARCH(("CUMPRIDO"),(N212))))</formula>
    </cfRule>
    <cfRule type="containsText" dxfId="4413" priority="36430" operator="containsText" text="PENDENTE">
      <formula>NOT(ISERROR(SEARCH(("PENDENTE"),(N212))))</formula>
    </cfRule>
    <cfRule type="containsText" dxfId="4412" priority="36429" operator="containsText" text="CANCELADO">
      <formula>NOT(ISERROR(SEARCH(("CANCELADO"),(N212))))</formula>
    </cfRule>
    <cfRule type="containsText" dxfId="4411" priority="36428" operator="containsText" text="PENDENTE">
      <formula>NOT(ISERROR(SEARCH(("PENDENTE"),(N113))))</formula>
    </cfRule>
    <cfRule type="containsText" dxfId="4410" priority="36427" operator="containsText" text="CANCELADO">
      <formula>NOT(ISERROR(SEARCH(("CANCELADO"),(N113))))</formula>
    </cfRule>
    <cfRule type="containsText" dxfId="4409" priority="36426" operator="containsText" text="PENDENTE">
      <formula>NOT(ISERROR(SEARCH(("PENDENTE"),(N113))))</formula>
    </cfRule>
    <cfRule type="containsText" dxfId="4408" priority="36380" operator="containsText" text="PENDENTE">
      <formula>NOT(ISERROR(SEARCH(("PENDENTE"),(N220))))</formula>
    </cfRule>
    <cfRule type="containsText" dxfId="4407" priority="36424" operator="containsText" text="CUMPRIDO">
      <formula>NOT(ISERROR(SEARCH(("CUMPRIDO"),(N230))))</formula>
    </cfRule>
    <cfRule type="containsText" dxfId="4406" priority="36423" operator="containsText" text="PENDENTE">
      <formula>NOT(ISERROR(SEARCH(("PENDENTE"),(N230))))</formula>
    </cfRule>
    <cfRule type="containsText" dxfId="4405" priority="36422" operator="containsText" text="CANCELADO">
      <formula>NOT(ISERROR(SEARCH(("CANCELADO"),(N230))))</formula>
    </cfRule>
    <cfRule type="containsText" dxfId="4404" priority="36421" operator="containsText" text="PENDENTE">
      <formula>NOT(ISERROR(SEARCH(("PENDENTE"),(N113))))</formula>
    </cfRule>
    <cfRule type="containsText" dxfId="4403" priority="36420" operator="containsText" text="CANCELADO">
      <formula>NOT(ISERROR(SEARCH(("CANCELADO"),(N113))))</formula>
    </cfRule>
    <cfRule type="containsText" dxfId="4402" priority="36419" operator="containsText" text="PENDENTE">
      <formula>NOT(ISERROR(SEARCH(("PENDENTE"),(N113))))</formula>
    </cfRule>
    <cfRule type="containsText" dxfId="4401" priority="36418" operator="containsText" text="CUMPRIDO">
      <formula>NOT(ISERROR(SEARCH(("CUMPRIDO"),(N156))))</formula>
    </cfRule>
    <cfRule type="containsText" dxfId="4400" priority="36416" operator="containsText" text="CUMPRIDO">
      <formula>NOT(ISERROR(SEARCH(("CUMPRIDO"),(N231))))</formula>
    </cfRule>
    <cfRule type="containsText" dxfId="4399" priority="36380" operator="containsText" text="CANCELADO">
      <formula>NOT(ISERROR(SEARCH(("CANCELADO"),(N212))))</formula>
    </cfRule>
    <cfRule type="containsText" dxfId="4398" priority="36380" operator="containsText" text="CUMPRIDO">
      <formula>NOT(ISERROR(SEARCH(("CUMPRIDO"),(N239))))</formula>
    </cfRule>
    <cfRule type="containsText" dxfId="4397" priority="36380" operator="containsText" text="CUMPRIDO">
      <formula>NOT(ISERROR(SEARCH(("CUMPRIDO"),(N213))))</formula>
    </cfRule>
    <cfRule type="containsText" dxfId="4396" priority="36380" operator="containsText" text="CUMPRIDO">
      <formula>NOT(ISERROR(SEARCH(("CUMPRIDO"),(N203))))</formula>
    </cfRule>
    <cfRule type="containsText" dxfId="4395" priority="36380" operator="containsText" text="PENDENTE">
      <formula>NOT(ISERROR(SEARCH(("PENDENTE"),(N218))))</formula>
    </cfRule>
    <cfRule type="containsText" dxfId="4394" priority="36380" operator="containsText" text="CANCELADO">
      <formula>NOT(ISERROR(SEARCH(("CANCELADO"),(N213))))</formula>
    </cfRule>
    <cfRule type="containsText" dxfId="4393" priority="36380" operator="containsText" text="CANCELADO">
      <formula>NOT(ISERROR(SEARCH(("CANCELADO"),(N219))))</formula>
    </cfRule>
    <cfRule type="containsText" dxfId="4392" priority="36380" operator="containsText" text="PENDENTE">
      <formula>NOT(ISERROR(SEARCH(("PENDENTE"),(N234))))</formula>
    </cfRule>
    <cfRule type="containsText" dxfId="4391" priority="36380" operator="containsText" text="CUMPRIDO">
      <formula>NOT(ISERROR(SEARCH(("CUMPRIDO"),(N113))))</formula>
    </cfRule>
    <cfRule type="containsText" dxfId="4390" priority="36380" operator="containsText" text="CUMPRIDO">
      <formula>NOT(ISERROR(SEARCH(("CUMPRIDO"),(N144))))</formula>
    </cfRule>
    <cfRule type="containsText" dxfId="4389" priority="36380" operator="containsText" text="CUMPRIDO">
      <formula>NOT(ISERROR(SEARCH(("CUMPRIDO"),(N218))))</formula>
    </cfRule>
    <cfRule type="containsText" dxfId="4388" priority="36380" operator="containsText" text="PENDENTE">
      <formula>NOT(ISERROR(SEARCH(("PENDENTE"),(N239))))</formula>
    </cfRule>
    <cfRule type="containsText" dxfId="4387" priority="36380" operator="containsText" text="PENDENTE">
      <formula>NOT(ISERROR(SEARCH(("PENDENTE"),(N211))))</formula>
    </cfRule>
    <cfRule type="containsText" dxfId="4386" priority="36380" operator="containsText" text="PENDENTE">
      <formula>NOT(ISERROR(SEARCH(("PENDENTE"),(N113))))</formula>
    </cfRule>
    <cfRule type="containsText" dxfId="4385" priority="36380" operator="containsText" text="PENDENTE">
      <formula>NOT(ISERROR(SEARCH(("PENDENTE"),(N207))))</formula>
    </cfRule>
    <cfRule type="containsText" dxfId="4384" priority="36380" operator="containsText" text="CUMPRIDO">
      <formula>NOT(ISERROR(SEARCH(("CUMPRIDO"),(N222))))</formula>
    </cfRule>
    <cfRule type="containsText" dxfId="4383" priority="36380" operator="containsText" text="CUMPRIDO">
      <formula>NOT(ISERROR(SEARCH(("CUMPRIDO"),(N244))))</formula>
    </cfRule>
    <cfRule type="containsText" dxfId="4382" priority="36380" operator="containsText" text="PENDENTE">
      <formula>NOT(ISERROR(SEARCH(("PENDENTE"),(N238))))</formula>
    </cfRule>
    <cfRule type="containsText" dxfId="4381" priority="36380" operator="containsText" text="CUMPRIDO">
      <formula>NOT(ISERROR(SEARCH(("CUMPRIDO"),(N214))))</formula>
    </cfRule>
    <cfRule type="containsText" dxfId="4380" priority="36380" operator="containsText" text="PENDENTE">
      <formula>NOT(ISERROR(SEARCH(("PENDENTE"),(N216))))</formula>
    </cfRule>
    <cfRule type="containsText" dxfId="4379" priority="36380" operator="containsText" text="CUMPRIDO">
      <formula>NOT(ISERROR(SEARCH(("CUMPRIDO"),(N159))))</formula>
    </cfRule>
    <cfRule type="containsText" dxfId="4378" priority="36380" operator="containsText" text="CANCELADO">
      <formula>NOT(ISERROR(SEARCH(("CANCELADO"),(N235))))</formula>
    </cfRule>
    <cfRule type="containsText" dxfId="4377" priority="36380" operator="containsText" text="CUMPRIDO">
      <formula>NOT(ISERROR(SEARCH(("CUMPRIDO"),(N211))))</formula>
    </cfRule>
    <cfRule type="containsText" dxfId="4376" priority="36380" operator="containsText" text="PENDENTE">
      <formula>NOT(ISERROR(SEARCH(("PENDENTE"),(N214))))</formula>
    </cfRule>
    <cfRule type="containsText" dxfId="4375" priority="36380" operator="containsText" text="PENDENTE">
      <formula>NOT(ISERROR(SEARCH(("PENDENTE"),(N245))))</formula>
    </cfRule>
    <cfRule type="containsText" dxfId="4374" priority="36380" operator="containsText" text="CUMPRIDO">
      <formula>NOT(ISERROR(SEARCH(("CUMPRIDO"),(N233))))</formula>
    </cfRule>
    <cfRule type="containsText" dxfId="4373" priority="36380" operator="containsText" text="CUMPRIDO">
      <formula>NOT(ISERROR(SEARCH(("CUMPRIDO"),(N138))))</formula>
    </cfRule>
    <cfRule type="containsText" dxfId="4372" priority="36380" operator="containsText" text="CANCELADO">
      <formula>NOT(ISERROR(SEARCH(("CANCELADO"),(N215))))</formula>
    </cfRule>
    <cfRule type="containsText" dxfId="4371" priority="36380" operator="containsText" text="CANCELADO">
      <formula>NOT(ISERROR(SEARCH(("CANCELADO"),(N113))))</formula>
    </cfRule>
    <cfRule type="containsText" dxfId="4370" priority="36380" operator="containsText" text="PENDENTE">
      <formula>NOT(ISERROR(SEARCH(("PENDENTE"),(N216))))</formula>
    </cfRule>
    <cfRule type="containsText" dxfId="4369" priority="36380" operator="containsText" text="PENDENTE">
      <formula>NOT(ISERROR(SEARCH(("PENDENTE"),(N113))))</formula>
    </cfRule>
    <cfRule type="containsText" dxfId="4368" priority="36380" operator="containsText" text="CANCELADO">
      <formula>NOT(ISERROR(SEARCH(("CANCELADO"),(N218))))</formula>
    </cfRule>
    <cfRule type="containsText" dxfId="4367" priority="36380" operator="containsText" text="CUMPRIDO">
      <formula>NOT(ISERROR(SEARCH(("CUMPRIDO"),(N213))))</formula>
    </cfRule>
    <cfRule type="containsText" dxfId="4366" priority="36380" operator="containsText" text="CANCELADO">
      <formula>NOT(ISERROR(SEARCH(("CANCELADO"),(N113))))</formula>
    </cfRule>
    <cfRule type="containsText" dxfId="4365" priority="36380" operator="containsText" text="CUMPRIDO">
      <formula>NOT(ISERROR(SEARCH(("CUMPRIDO"),(N220))))</formula>
    </cfRule>
    <cfRule type="containsText" dxfId="4364" priority="36380" operator="containsText" text="CUMPRIDO">
      <formula>NOT(ISERROR(SEARCH(("CUMPRIDO"),(N168))))</formula>
    </cfRule>
    <cfRule type="containsText" dxfId="4363" priority="36380" operator="containsText" text="CUMPRIDO">
      <formula>NOT(ISERROR(SEARCH(("CUMPRIDO"),(N140))))</formula>
    </cfRule>
    <cfRule type="containsText" dxfId="4362" priority="36380" operator="containsText" text="CANCELADO">
      <formula>NOT(ISERROR(SEARCH(("CANCELADO"),(N219))))</formula>
    </cfRule>
    <cfRule type="containsText" dxfId="4361" priority="36380" operator="containsText" text="PENDENTE">
      <formula>NOT(ISERROR(SEARCH(("PENDENTE"),(N113))))</formula>
    </cfRule>
    <cfRule type="containsText" dxfId="4360" priority="36380" operator="containsText" text="CANCELADO">
      <formula>NOT(ISERROR(SEARCH(("CANCELADO"),(N206))))</formula>
    </cfRule>
    <cfRule type="containsText" dxfId="4359" priority="36380" operator="containsText" text="PENDENTE">
      <formula>NOT(ISERROR(SEARCH(("PENDENTE"),(N217))))</formula>
    </cfRule>
    <cfRule type="containsText" dxfId="4358" priority="36380" operator="containsText" text="CANCELADO">
      <formula>NOT(ISERROR(SEARCH(("CANCELADO"),(N113))))</formula>
    </cfRule>
    <cfRule type="containsText" dxfId="4357" priority="36380" operator="containsText" text="CUMPRIDO">
      <formula>NOT(ISERROR(SEARCH(("CUMPRIDO"),(N157))))</formula>
    </cfRule>
    <cfRule type="containsText" dxfId="4356" priority="36380" operator="containsText" text="CUMPRIDO">
      <formula>NOT(ISERROR(SEARCH(("CUMPRIDO"),(N113))))</formula>
    </cfRule>
    <cfRule type="containsText" dxfId="4355" priority="36380" operator="containsText" text="CUMPRIDO">
      <formula>NOT(ISERROR(SEARCH(("CUMPRIDO"),(N205))))</formula>
    </cfRule>
    <cfRule type="containsText" dxfId="4354" priority="36380" operator="containsText" text="PENDENTE">
      <formula>NOT(ISERROR(SEARCH(("PENDENTE"),(N113))))</formula>
    </cfRule>
  </conditionalFormatting>
  <conditionalFormatting sqref="N113:N114">
    <cfRule type="containsText" dxfId="4353" priority="35311" operator="containsText" text="PENDENTE">
      <formula>NOT(ISERROR(SEARCH(("PENDENTE"),(N210))))</formula>
    </cfRule>
    <cfRule type="containsText" dxfId="4352" priority="35312" operator="containsText" text="CUMPRIDO">
      <formula>NOT(ISERROR(SEARCH(("CUMPRIDO"),(N210))))</formula>
    </cfRule>
    <cfRule type="containsText" dxfId="4351" priority="35313" operator="containsText" text="CUMPRIDO">
      <formula>NOT(ISERROR(SEARCH(("CUMPRIDO"),(N113))))</formula>
    </cfRule>
    <cfRule type="containsText" dxfId="4350" priority="35314" operator="containsText" text="CUMPRIDO">
      <formula>NOT(ISERROR(SEARCH(("CUMPRIDO"),(N164))))</formula>
    </cfRule>
    <cfRule type="containsText" dxfId="4349" priority="35315" operator="containsText" text="PENDENTE">
      <formula>NOT(ISERROR(SEARCH(("PENDENTE"),(N113))))</formula>
    </cfRule>
    <cfRule type="containsText" dxfId="4348" priority="35316" operator="containsText" text="CANCELADO">
      <formula>NOT(ISERROR(SEARCH(("CANCELADO"),(N113))))</formula>
    </cfRule>
    <cfRule type="containsText" dxfId="4347" priority="35317" operator="containsText" text="PENDENTE">
      <formula>NOT(ISERROR(SEARCH(("PENDENTE"),(N113))))</formula>
    </cfRule>
    <cfRule type="containsText" dxfId="4346" priority="35318" operator="containsText" text="CANCELADO">
      <formula>NOT(ISERROR(SEARCH(("CANCELADO"),(N238))))</formula>
    </cfRule>
    <cfRule type="containsText" dxfId="4345" priority="35319" operator="containsText" text="PENDENTE">
      <formula>NOT(ISERROR(SEARCH(("PENDENTE"),(N238))))</formula>
    </cfRule>
    <cfRule type="containsText" dxfId="4344" priority="35320" operator="containsText" text="CUMPRIDO">
      <formula>NOT(ISERROR(SEARCH(("CUMPRIDO"),(N238))))</formula>
    </cfRule>
    <cfRule type="containsText" dxfId="4343" priority="35321" operator="containsText" text="CUMPRIDO">
      <formula>NOT(ISERROR(SEARCH(("CUMPRIDO"),(N163))))</formula>
    </cfRule>
    <cfRule type="containsText" dxfId="4342" priority="35322" operator="containsText" text="PENDENTE">
      <formula>NOT(ISERROR(SEARCH(("PENDENTE"),(N113))))</formula>
    </cfRule>
    <cfRule type="containsText" dxfId="4341" priority="35323" operator="containsText" text="CANCELADO">
      <formula>NOT(ISERROR(SEARCH(("CANCELADO"),(N113))))</formula>
    </cfRule>
    <cfRule type="containsText" dxfId="4340" priority="35324" operator="containsText" text="PENDENTE">
      <formula>NOT(ISERROR(SEARCH(("PENDENTE"),(N113))))</formula>
    </cfRule>
    <cfRule type="containsText" dxfId="4339" priority="35325" operator="containsText" text="CANCELADO">
      <formula>NOT(ISERROR(SEARCH(("CANCELADO"),(N237))))</formula>
    </cfRule>
    <cfRule type="containsText" dxfId="4338" priority="35326" operator="containsText" text="PENDENTE">
      <formula>NOT(ISERROR(SEARCH(("PENDENTE"),(N237))))</formula>
    </cfRule>
    <cfRule type="containsText" dxfId="4337" priority="35327" operator="containsText" text="CUMPRIDO">
      <formula>NOT(ISERROR(SEARCH(("CUMPRIDO"),(N237))))</formula>
    </cfRule>
    <cfRule type="containsText" dxfId="4336" priority="35328" operator="containsText" text="CUMPRIDO">
      <formula>NOT(ISERROR(SEARCH(("CUMPRIDO"),(N145))))</formula>
    </cfRule>
    <cfRule type="containsText" dxfId="4335" priority="35329" operator="containsText" text="PENDENTE">
      <formula>NOT(ISERROR(SEARCH(("PENDENTE"),(N113))))</formula>
    </cfRule>
    <cfRule type="containsText" dxfId="4334" priority="35330" operator="containsText" text="CANCELADO">
      <formula>NOT(ISERROR(SEARCH(("CANCELADO"),(N113))))</formula>
    </cfRule>
    <cfRule type="containsText" dxfId="4333" priority="35331" operator="containsText" text="PENDENTE">
      <formula>NOT(ISERROR(SEARCH(("PENDENTE"),(N113))))</formula>
    </cfRule>
    <cfRule type="containsText" dxfId="4332" priority="35332" operator="containsText" text="CANCELADO">
      <formula>NOT(ISERROR(SEARCH(("CANCELADO"),(N219))))</formula>
    </cfRule>
    <cfRule type="containsText" dxfId="4331" priority="35333" operator="containsText" text="PENDENTE">
      <formula>NOT(ISERROR(SEARCH(("PENDENTE"),(N219))))</formula>
    </cfRule>
    <cfRule type="containsText" dxfId="4330" priority="35334" operator="containsText" text="CUMPRIDO">
      <formula>NOT(ISERROR(SEARCH(("CUMPRIDO"),(N219))))</formula>
    </cfRule>
    <cfRule type="containsText" dxfId="4329" priority="35335" operator="containsText" text="CUMPRIDO">
      <formula>NOT(ISERROR(SEARCH(("CUMPRIDO"),(N142))))</formula>
    </cfRule>
    <cfRule type="containsText" dxfId="4328" priority="35336" operator="containsText" text="PENDENTE">
      <formula>NOT(ISERROR(SEARCH(("PENDENTE"),(N113))))</formula>
    </cfRule>
    <cfRule type="containsText" dxfId="4327" priority="35337" operator="containsText" text="CANCELADO">
      <formula>NOT(ISERROR(SEARCH(("CANCELADO"),(N113))))</formula>
    </cfRule>
    <cfRule type="containsText" dxfId="4326" priority="35338" operator="containsText" text="PENDENTE">
      <formula>NOT(ISERROR(SEARCH(("PENDENTE"),(N113))))</formula>
    </cfRule>
    <cfRule type="containsText" dxfId="4325" priority="35339" operator="containsText" text="CANCELADO">
      <formula>NOT(ISERROR(SEARCH(("CANCELADO"),(N216))))</formula>
    </cfRule>
    <cfRule type="containsText" dxfId="4324" priority="35340" operator="containsText" text="PENDENTE">
      <formula>NOT(ISERROR(SEARCH(("PENDENTE"),(N216))))</formula>
    </cfRule>
    <cfRule type="containsText" dxfId="4323" priority="35341" operator="containsText" text="CUMPRIDO">
      <formula>NOT(ISERROR(SEARCH(("CUMPRIDO"),(N216))))</formula>
    </cfRule>
    <cfRule type="containsText" dxfId="4322" priority="41759" operator="containsText" text="CANCELADO">
      <formula>NOT(ISERROR(SEARCH(("CANCELADO"),(N232))))</formula>
    </cfRule>
    <cfRule type="containsText" dxfId="4321" priority="35306" operator="containsText" text="CUMPRIDO">
      <formula>NOT(ISERROR(SEARCH(("CUMPRIDO"),(N136))))</formula>
    </cfRule>
    <cfRule type="containsText" dxfId="4320" priority="35307" operator="containsText" text="PENDENTE">
      <formula>NOT(ISERROR(SEARCH(("PENDENTE"),(N113))))</formula>
    </cfRule>
    <cfRule type="containsText" dxfId="4319" priority="35308" operator="containsText" text="CANCELADO">
      <formula>NOT(ISERROR(SEARCH(("CANCELADO"),(N113))))</formula>
    </cfRule>
    <cfRule type="containsText" dxfId="4318" priority="35309" operator="containsText" text="PENDENTE">
      <formula>NOT(ISERROR(SEARCH(("PENDENTE"),(N113))))</formula>
    </cfRule>
    <cfRule type="containsText" dxfId="4317" priority="35310" operator="containsText" text="CANCELADO">
      <formula>NOT(ISERROR(SEARCH(("CANCELADO"),(N210))))</formula>
    </cfRule>
  </conditionalFormatting>
  <conditionalFormatting sqref="N114">
    <cfRule type="containsText" dxfId="4316" priority="40718" operator="containsText" text="CUMPRIDO">
      <formula>NOT(ISERROR(SEARCH(("CUMPRIDO"),(N213))))</formula>
    </cfRule>
    <cfRule type="containsText" dxfId="4315" priority="40718" operator="containsText" text="CANCELADO">
      <formula>NOT(ISERROR(SEARCH(("CANCELADO"),(N215))))</formula>
    </cfRule>
    <cfRule type="containsText" dxfId="4314" priority="40718" operator="containsText" text="CUMPRIDO">
      <formula>NOT(ISERROR(SEARCH(("CUMPRIDO"),(N150))))</formula>
    </cfRule>
    <cfRule type="containsText" dxfId="4313" priority="40718" operator="containsText" text="PENDENTE">
      <formula>NOT(ISERROR(SEARCH(("PENDENTE"),(N217))))</formula>
    </cfRule>
    <cfRule type="containsText" dxfId="4312" priority="40718" operator="containsText" text="CANCELADO">
      <formula>NOT(ISERROR(SEARCH(("CANCELADO"),(N114))))</formula>
    </cfRule>
    <cfRule type="containsText" dxfId="4311" priority="40718" operator="containsText" text="CANCELADO">
      <formula>NOT(ISERROR(SEARCH(("CANCELADO"),(N211))))</formula>
    </cfRule>
    <cfRule type="containsText" dxfId="4310" priority="40718" operator="containsText" text="PENDENTE">
      <formula>NOT(ISERROR(SEARCH(("PENDENTE"),(N235))))</formula>
    </cfRule>
    <cfRule type="containsText" dxfId="4309" priority="40718" operator="containsText" text="PENDENTE">
      <formula>NOT(ISERROR(SEARCH(("PENDENTE"),(N234))))</formula>
    </cfRule>
    <cfRule type="containsText" dxfId="4308" priority="40718" operator="containsText" text="CUMPRIDO">
      <formula>NOT(ISERROR(SEARCH(("CUMPRIDO"),(N216))))</formula>
    </cfRule>
    <cfRule type="containsText" dxfId="4307" priority="40718" operator="containsText" text="CUMPRIDO">
      <formula>NOT(ISERROR(SEARCH(("CUMPRIDO"),(N224))))</formula>
    </cfRule>
    <cfRule type="containsText" dxfId="4306" priority="40718" operator="containsText" text="CUMPRIDO">
      <formula>NOT(ISERROR(SEARCH(("CUMPRIDO"),(N114))))</formula>
    </cfRule>
    <cfRule type="containsText" dxfId="4305" priority="40718" operator="containsText" text="PENDENTE">
      <formula>NOT(ISERROR(SEARCH(("PENDENTE"),(N233))))</formula>
    </cfRule>
    <cfRule type="containsText" dxfId="4304" priority="40718" operator="containsText" text="CANCELADO">
      <formula>NOT(ISERROR(SEARCH(("CANCELADO"),(N214))))</formula>
    </cfRule>
    <cfRule type="containsText" dxfId="4303" priority="35378" operator="containsText" text="CUMPRIDO">
      <formula>NOT(ISERROR(SEARCH(("CUMPRIDO"),(N130))))</formula>
    </cfRule>
    <cfRule type="containsText" dxfId="4302" priority="35379" operator="containsText" text="PENDENTE">
      <formula>NOT(ISERROR(SEARCH(("PENDENTE"),(N114))))</formula>
    </cfRule>
    <cfRule type="containsText" dxfId="4301" priority="35380" operator="containsText" text="CANCELADO">
      <formula>NOT(ISERROR(SEARCH(("CANCELADO"),(N114))))</formula>
    </cfRule>
    <cfRule type="containsText" dxfId="4300" priority="35381" operator="containsText" text="PENDENTE">
      <formula>NOT(ISERROR(SEARCH(("PENDENTE"),(N114))))</formula>
    </cfRule>
    <cfRule type="containsText" dxfId="4299" priority="35382" operator="containsText" text="CANCELADO">
      <formula>NOT(ISERROR(SEARCH(("CANCELADO"),(N204))))</formula>
    </cfRule>
    <cfRule type="containsText" dxfId="4298" priority="35383" operator="containsText" text="PENDENTE">
      <formula>NOT(ISERROR(SEARCH(("PENDENTE"),(N204))))</formula>
    </cfRule>
    <cfRule type="containsText" dxfId="4297" priority="35384" operator="containsText" text="CUMPRIDO">
      <formula>NOT(ISERROR(SEARCH(("CUMPRIDO"),(N204))))</formula>
    </cfRule>
    <cfRule type="containsText" dxfId="4296" priority="35385" operator="containsText" text="CUMPRIDO">
      <formula>NOT(ISERROR(SEARCH(("CUMPRIDO"),(N131))))</formula>
    </cfRule>
    <cfRule type="containsText" dxfId="4295" priority="35386" operator="containsText" text="PENDENTE">
      <formula>NOT(ISERROR(SEARCH(("PENDENTE"),(N114))))</formula>
    </cfRule>
    <cfRule type="containsText" dxfId="4294" priority="35387" operator="containsText" text="CANCELADO">
      <formula>NOT(ISERROR(SEARCH(("CANCELADO"),(N114))))</formula>
    </cfRule>
    <cfRule type="containsText" dxfId="4293" priority="35388" operator="containsText" text="PENDENTE">
      <formula>NOT(ISERROR(SEARCH(("PENDENTE"),(N114))))</formula>
    </cfRule>
    <cfRule type="containsText" dxfId="4292" priority="35389" operator="containsText" text="CANCELADO">
      <formula>NOT(ISERROR(SEARCH(("CANCELADO"),(N205))))</formula>
    </cfRule>
    <cfRule type="containsText" dxfId="4291" priority="35390" operator="containsText" text="PENDENTE">
      <formula>NOT(ISERROR(SEARCH(("PENDENTE"),(N205))))</formula>
    </cfRule>
    <cfRule type="containsText" dxfId="4290" priority="35391" operator="containsText" text="CUMPRIDO">
      <formula>NOT(ISERROR(SEARCH(("CUMPRIDO"),(N205))))</formula>
    </cfRule>
    <cfRule type="containsText" dxfId="4289" priority="35392" operator="containsText" text="CUMPRIDO">
      <formula>NOT(ISERROR(SEARCH(("CUMPRIDO"),(N132))))</formula>
    </cfRule>
    <cfRule type="containsText" dxfId="4288" priority="35393" operator="containsText" text="PENDENTE">
      <formula>NOT(ISERROR(SEARCH(("PENDENTE"),(N114))))</formula>
    </cfRule>
    <cfRule type="containsText" dxfId="4287" priority="35394" operator="containsText" text="CANCELADO">
      <formula>NOT(ISERROR(SEARCH(("CANCELADO"),(N114))))</formula>
    </cfRule>
    <cfRule type="containsText" dxfId="4286" priority="35395" operator="containsText" text="PENDENTE">
      <formula>NOT(ISERROR(SEARCH(("PENDENTE"),(N114))))</formula>
    </cfRule>
    <cfRule type="containsText" dxfId="4285" priority="35396" operator="containsText" text="CANCELADO">
      <formula>NOT(ISERROR(SEARCH(("CANCELADO"),(N206))))</formula>
    </cfRule>
    <cfRule type="containsText" dxfId="4284" priority="35397" operator="containsText" text="PENDENTE">
      <formula>NOT(ISERROR(SEARCH(("PENDENTE"),(N206))))</formula>
    </cfRule>
    <cfRule type="containsText" dxfId="4283" priority="35398" operator="containsText" text="CUMPRIDO">
      <formula>NOT(ISERROR(SEARCH(("CUMPRIDO"),(N206))))</formula>
    </cfRule>
    <cfRule type="containsText" dxfId="4282" priority="35399" operator="containsText" text="CUMPRIDO">
      <formula>NOT(ISERROR(SEARCH(("CUMPRIDO"),(N133))))</formula>
    </cfRule>
    <cfRule type="containsText" dxfId="4281" priority="35400" operator="containsText" text="PENDENTE">
      <formula>NOT(ISERROR(SEARCH(("PENDENTE"),(N114))))</formula>
    </cfRule>
    <cfRule type="containsText" dxfId="4280" priority="35401" operator="containsText" text="CANCELADO">
      <formula>NOT(ISERROR(SEARCH(("CANCELADO"),(N114))))</formula>
    </cfRule>
    <cfRule type="containsText" dxfId="4279" priority="35402" operator="containsText" text="PENDENTE">
      <formula>NOT(ISERROR(SEARCH(("PENDENTE"),(N114))))</formula>
    </cfRule>
    <cfRule type="containsText" dxfId="4278" priority="35403" operator="containsText" text="CANCELADO">
      <formula>NOT(ISERROR(SEARCH(("CANCELADO"),(N207))))</formula>
    </cfRule>
    <cfRule type="containsText" dxfId="4277" priority="35404" operator="containsText" text="PENDENTE">
      <formula>NOT(ISERROR(SEARCH(("PENDENTE"),(N207))))</formula>
    </cfRule>
    <cfRule type="containsText" dxfId="4276" priority="35405" operator="containsText" text="CUMPRIDO">
      <formula>NOT(ISERROR(SEARCH(("CUMPRIDO"),(N207))))</formula>
    </cfRule>
    <cfRule type="containsText" dxfId="4275" priority="35406" operator="containsText" text="CUMPRIDO">
      <formula>NOT(ISERROR(SEARCH(("CUMPRIDO"),(N114))))</formula>
    </cfRule>
    <cfRule type="containsText" dxfId="4274" priority="35407" operator="containsText" text="CUMPRIDO">
      <formula>NOT(ISERROR(SEARCH(("CUMPRIDO"),(N134))))</formula>
    </cfRule>
    <cfRule type="containsText" dxfId="4273" priority="35408" operator="containsText" text="PENDENTE">
      <formula>NOT(ISERROR(SEARCH(("PENDENTE"),(N114))))</formula>
    </cfRule>
    <cfRule type="containsText" dxfId="4272" priority="35409" operator="containsText" text="CANCELADO">
      <formula>NOT(ISERROR(SEARCH(("CANCELADO"),(N114))))</formula>
    </cfRule>
    <cfRule type="containsText" dxfId="4271" priority="35410" operator="containsText" text="PENDENTE">
      <formula>NOT(ISERROR(SEARCH(("PENDENTE"),(N114))))</formula>
    </cfRule>
    <cfRule type="containsText" dxfId="4270" priority="35411" operator="containsText" text="CANCELADO">
      <formula>NOT(ISERROR(SEARCH(("CANCELADO"),(N208))))</formula>
    </cfRule>
    <cfRule type="containsText" dxfId="4269" priority="35412" operator="containsText" text="PENDENTE">
      <formula>NOT(ISERROR(SEARCH(("PENDENTE"),(N208))))</formula>
    </cfRule>
    <cfRule type="containsText" dxfId="4268" priority="35413" operator="containsText" text="CUMPRIDO">
      <formula>NOT(ISERROR(SEARCH(("CUMPRIDO"),(N208))))</formula>
    </cfRule>
    <cfRule type="containsText" dxfId="4267" priority="35414" operator="containsText" text="CUMPRIDO">
      <formula>NOT(ISERROR(SEARCH(("CUMPRIDO"),(N158))))</formula>
    </cfRule>
    <cfRule type="containsText" dxfId="4266" priority="35415" operator="containsText" text="PENDENTE">
      <formula>NOT(ISERROR(SEARCH(("PENDENTE"),(N114))))</formula>
    </cfRule>
    <cfRule type="containsText" dxfId="4265" priority="35416" operator="containsText" text="CANCELADO">
      <formula>NOT(ISERROR(SEARCH(("CANCELADO"),(N114))))</formula>
    </cfRule>
    <cfRule type="containsText" dxfId="4264" priority="40718" operator="containsText" text="CUMPRIDO">
      <formula>NOT(ISERROR(SEARCH(("CUMPRIDO"),(N212))))</formula>
    </cfRule>
    <cfRule type="containsText" dxfId="4263" priority="35418" operator="containsText" text="CANCELADO">
      <formula>NOT(ISERROR(SEARCH(("CANCELADO"),(N232))))</formula>
    </cfRule>
    <cfRule type="containsText" dxfId="4262" priority="35419" operator="containsText" text="PENDENTE">
      <formula>NOT(ISERROR(SEARCH(("PENDENTE"),(N232))))</formula>
    </cfRule>
    <cfRule type="containsText" dxfId="4261" priority="40718" operator="containsText" text="PENDENTE">
      <formula>NOT(ISERROR(SEARCH(("PENDENTE"),(N224))))</formula>
    </cfRule>
    <cfRule type="containsText" dxfId="4260" priority="40718" operator="containsText" text="PENDENTE">
      <formula>NOT(ISERROR(SEARCH(("PENDENTE"),(N245))))</formula>
    </cfRule>
    <cfRule type="containsText" dxfId="4259" priority="40718" operator="containsText" text="CUMPRIDO">
      <formula>NOT(ISERROR(SEARCH(("CUMPRIDO"),(N139))))</formula>
    </cfRule>
    <cfRule type="containsText" dxfId="4258" priority="40718" operator="containsText" text="CUMPRIDO">
      <formula>NOT(ISERROR(SEARCH(("CUMPRIDO"),(N161))))</formula>
    </cfRule>
    <cfRule type="containsText" dxfId="4257" priority="40718" operator="containsText" text="CUMPRIDO">
      <formula>NOT(ISERROR(SEARCH(("CUMPRIDO"),(N233))))</formula>
    </cfRule>
    <cfRule type="containsText" dxfId="4256" priority="40718" operator="containsText" text="CUMPRIDO">
      <formula>NOT(ISERROR(SEARCH(("CUMPRIDO"),(N114))))</formula>
    </cfRule>
    <cfRule type="containsText" dxfId="4255" priority="40718" operator="containsText" text="CANCELADO">
      <formula>NOT(ISERROR(SEARCH(("CANCELADO"),(N217))))</formula>
    </cfRule>
    <cfRule type="containsText" dxfId="4254" priority="40718" operator="containsText" text="CANCELADO">
      <formula>NOT(ISERROR(SEARCH(("CANCELADO"),(N114))))</formula>
    </cfRule>
    <cfRule type="containsText" dxfId="4253" priority="40718" operator="containsText" text="PENDENTE">
      <formula>NOT(ISERROR(SEARCH(("PENDENTE"),(N215))))</formula>
    </cfRule>
    <cfRule type="containsText" dxfId="4252" priority="40718" operator="containsText" text="PENDENTE">
      <formula>NOT(ISERROR(SEARCH(("PENDENTE"),(N218))))</formula>
    </cfRule>
    <cfRule type="containsText" dxfId="4251" priority="40718" operator="containsText" text="PENDENTE">
      <formula>NOT(ISERROR(SEARCH(("PENDENTE"),(N114))))</formula>
    </cfRule>
    <cfRule type="containsText" dxfId="4250" priority="40718" operator="containsText" text="PENDENTE">
      <formula>NOT(ISERROR(SEARCH(("PENDENTE"),(N208))))</formula>
    </cfRule>
    <cfRule type="containsText" dxfId="4249" priority="40718" operator="containsText" text="PENDENTE">
      <formula>NOT(ISERROR(SEARCH(("PENDENTE"),(N213))))</formula>
    </cfRule>
    <cfRule type="containsText" dxfId="4248" priority="40718" operator="containsText" text="CANCELADO">
      <formula>NOT(ISERROR(SEARCH(("CANCELADO"),(N217))))</formula>
    </cfRule>
    <cfRule type="containsText" dxfId="4247" priority="40718" operator="containsText" text="CANCELADO">
      <formula>NOT(ISERROR(SEARCH(("CANCELADO"),(N224))))</formula>
    </cfRule>
    <cfRule type="containsText" dxfId="4246" priority="40718" operator="containsText" text="CUMPRIDO">
      <formula>NOT(ISERROR(SEARCH(("CUMPRIDO"),(N239))))</formula>
    </cfRule>
    <cfRule type="containsText" dxfId="4245" priority="40718" operator="containsText" text="CANCELADO">
      <formula>NOT(ISERROR(SEARCH(("CANCELADO"),(N114))))</formula>
    </cfRule>
    <cfRule type="containsText" dxfId="4244" priority="40718" operator="containsText" text="CUMPRIDO">
      <formula>NOT(ISERROR(SEARCH(("CUMPRIDO"),(N159))))</formula>
    </cfRule>
    <cfRule type="containsText" dxfId="4243" priority="40718" operator="containsText" text="PENDENTE">
      <formula>NOT(ISERROR(SEARCH(("PENDENTE"),(N235))))</formula>
    </cfRule>
    <cfRule type="containsText" dxfId="4242" priority="40718" operator="containsText" text="CUMPRIDO">
      <formula>NOT(ISERROR(SEARCH(("CUMPRIDO"),(N140))))</formula>
    </cfRule>
    <cfRule type="containsText" dxfId="4241" priority="40718" operator="containsText" text="CUMPRIDO">
      <formula>NOT(ISERROR(SEARCH(("CUMPRIDO"),(N211))))</formula>
    </cfRule>
    <cfRule type="containsText" dxfId="4240" priority="40718" operator="containsText" text="CUMPRIDO">
      <formula>NOT(ISERROR(SEARCH(("CUMPRIDO"),(N167))))</formula>
    </cfRule>
    <cfRule type="containsText" dxfId="4239" priority="40718" operator="containsText" text="PENDENTE">
      <formula>NOT(ISERROR(SEARCH(("PENDENTE"),(N114))))</formula>
    </cfRule>
    <cfRule type="containsText" dxfId="4238" priority="40718" operator="containsText" text="CUMPRIDO">
      <formula>NOT(ISERROR(SEARCH(("CUMPRIDO"),(N141))))</formula>
    </cfRule>
    <cfRule type="containsText" dxfId="4237" priority="40718" operator="containsText" text="CANCELADO">
      <formula>NOT(ISERROR(SEARCH(("CANCELADO"),(N234))))</formula>
    </cfRule>
    <cfRule type="containsText" dxfId="4236" priority="40718" operator="containsText" text="PENDENTE">
      <formula>NOT(ISERROR(SEARCH(("PENDENTE"),(N114))))</formula>
    </cfRule>
    <cfRule type="containsText" dxfId="4235" priority="40718" operator="containsText" text="CUMPRIDO">
      <formula>NOT(ISERROR(SEARCH(("CUMPRIDO"),(N145))))</formula>
    </cfRule>
    <cfRule type="containsText" dxfId="4234" priority="40718" operator="containsText" text="PENDENTE">
      <formula>NOT(ISERROR(SEARCH(("PENDENTE"),(N114))))</formula>
    </cfRule>
    <cfRule type="containsText" dxfId="4233" priority="40718" operator="containsText" text="CUMPRIDO">
      <formula>NOT(ISERROR(SEARCH(("CUMPRIDO"),(N217))))</formula>
    </cfRule>
    <cfRule type="containsText" dxfId="4232" priority="40718" operator="containsText" text="CUMPRIDO">
      <formula>NOT(ISERROR(SEARCH(("CUMPRIDO"),(N147))))</formula>
    </cfRule>
    <cfRule type="containsText" dxfId="4231" priority="40718" operator="containsText" text="CANCELADO">
      <formula>NOT(ISERROR(SEARCH(("CANCELADO"),(N243))))</formula>
    </cfRule>
    <cfRule type="containsText" dxfId="4230" priority="40718" operator="containsText" text="CANCELADO">
      <formula>NOT(ISERROR(SEARCH(("CANCELADO"),(N239))))</formula>
    </cfRule>
    <cfRule type="containsText" dxfId="4229" priority="40718" operator="containsText" text="PENDENTE">
      <formula>NOT(ISERROR(SEARCH(("PENDENTE"),(N114))))</formula>
    </cfRule>
    <cfRule type="containsText" dxfId="4228" priority="40718" operator="containsText" text="CUMPRIDO">
      <formula>NOT(ISERROR(SEARCH(("CUMPRIDO"),(N169))))</formula>
    </cfRule>
    <cfRule type="containsText" dxfId="4227" priority="40718" operator="containsText" text="CUMPRIDO">
      <formula>NOT(ISERROR(SEARCH(("CUMPRIDO"),(N241))))</formula>
    </cfRule>
    <cfRule type="containsText" dxfId="4226" priority="40718" operator="containsText" text="CUMPRIDO">
      <formula>NOT(ISERROR(SEARCH(("CUMPRIDO"),(N221))))</formula>
    </cfRule>
    <cfRule type="containsText" dxfId="4225" priority="40718" operator="containsText" text="CANCELADO">
      <formula>NOT(ISERROR(SEARCH(("CANCELADO"),(N212))))</formula>
    </cfRule>
    <cfRule type="containsText" dxfId="4224" priority="40718" operator="containsText" text="CUMPRIDO">
      <formula>NOT(ISERROR(SEARCH(("CUMPRIDO"),(N220))))</formula>
    </cfRule>
    <cfRule type="containsText" dxfId="4223" priority="40718" operator="containsText" text="CUMPRIDO">
      <formula>NOT(ISERROR(SEARCH(("CUMPRIDO"),(N160))))</formula>
    </cfRule>
    <cfRule type="containsText" dxfId="4222" priority="40718" operator="containsText" text="PENDENTE">
      <formula>NOT(ISERROR(SEARCH(("PENDENTE"),(N220))))</formula>
    </cfRule>
    <cfRule type="containsText" dxfId="4221" priority="40718" operator="containsText" text="CANCELADO">
      <formula>NOT(ISERROR(SEARCH(("CANCELADO"),(N239))))</formula>
    </cfRule>
    <cfRule type="containsText" dxfId="4220" priority="40718" operator="containsText" text="CUMPRIDO">
      <formula>NOT(ISERROR(SEARCH(("CUMPRIDO"),(N238))))</formula>
    </cfRule>
    <cfRule type="containsText" dxfId="4219" priority="40718" operator="containsText" text="CANCELADO">
      <formula>NOT(ISERROR(SEARCH(("CANCELADO"),(N213))))</formula>
    </cfRule>
    <cfRule type="containsText" dxfId="4218" priority="40718" operator="containsText" text="PENDENTE">
      <formula>NOT(ISERROR(SEARCH(("PENDENTE"),(N212))))</formula>
    </cfRule>
    <cfRule type="containsText" dxfId="4217" priority="40718" operator="containsText" text="CANCELADO">
      <formula>NOT(ISERROR(SEARCH(("CANCELADO"),(N222))))</formula>
    </cfRule>
    <cfRule type="containsText" dxfId="4216" priority="40718" operator="containsText" text="CUMPRIDO">
      <formula>NOT(ISERROR(SEARCH(("CUMPRIDO"),(N138))))</formula>
    </cfRule>
    <cfRule type="containsText" dxfId="4215" priority="40718" operator="containsText" text="CANCELADO">
      <formula>NOT(ISERROR(SEARCH(("CANCELADO"),(N236))))</formula>
    </cfRule>
    <cfRule type="containsText" dxfId="4214" priority="40718" operator="containsText" text="CUMPRIDO">
      <formula>NOT(ISERROR(SEARCH(("CUMPRIDO"),(N235))))</formula>
    </cfRule>
    <cfRule type="containsText" dxfId="4213" priority="40718" operator="containsText" text="CANCELADO">
      <formula>NOT(ISERROR(SEARCH(("CANCELADO"),(N217))))</formula>
    </cfRule>
    <cfRule type="containsText" dxfId="4212" priority="40718" operator="containsText" text="CUMPRIDO">
      <formula>NOT(ISERROR(SEARCH(("CUMPRIDO"),(N211))))</formula>
    </cfRule>
    <cfRule type="containsText" dxfId="4211" priority="40718" operator="containsText" text="CANCELADO">
      <formula>NOT(ISERROR(SEARCH(("CANCELADO"),(N214))))</formula>
    </cfRule>
    <cfRule type="containsText" dxfId="4210" priority="40718" operator="containsText" text="PENDENTE">
      <formula>NOT(ISERROR(SEARCH(("PENDENTE"),(N221))))</formula>
    </cfRule>
    <cfRule type="containsText" dxfId="4209" priority="40718" operator="containsText" text="CANCELADO">
      <formula>NOT(ISERROR(SEARCH(("CANCELADO"),(N114))))</formula>
    </cfRule>
    <cfRule type="containsText" dxfId="4208" priority="40718" operator="containsText" text="PENDENTE">
      <formula>NOT(ISERROR(SEARCH(("PENDENTE"),(N238))))</formula>
    </cfRule>
    <cfRule type="containsText" dxfId="4207" priority="40718" operator="containsText" text="CUMPRIDO">
      <formula>NOT(ISERROR(SEARCH(("CUMPRIDO"),(N145))))</formula>
    </cfRule>
    <cfRule type="containsText" dxfId="4206" priority="40718" operator="containsText" text="CUMPRIDO">
      <formula>NOT(ISERROR(SEARCH(("CUMPRIDO"),(N219))))</formula>
    </cfRule>
    <cfRule type="containsText" dxfId="4205" priority="40718" operator="containsText" text="CUMPRIDO">
      <formula>NOT(ISERROR(SEARCH(("CUMPRIDO"),(N212))))</formula>
    </cfRule>
    <cfRule type="containsText" dxfId="4204" priority="40718" operator="containsText" text="CUMPRIDO">
      <formula>NOT(ISERROR(SEARCH(("CUMPRIDO"),(N245))))</formula>
    </cfRule>
    <cfRule type="containsText" dxfId="4203" priority="40718" operator="containsText" text="PENDENTE">
      <formula>NOT(ISERROR(SEARCH(("PENDENTE"),(N227))))</formula>
    </cfRule>
    <cfRule type="containsText" dxfId="4202" priority="40718" operator="containsText" text="PENDENTE">
      <formula>NOT(ISERROR(SEARCH(("PENDENTE"),(N218))))</formula>
    </cfRule>
    <cfRule type="containsText" dxfId="4201" priority="40718" operator="containsText" text="PENDENTE">
      <formula>NOT(ISERROR(SEARCH(("PENDENTE"),(N232))))</formula>
    </cfRule>
    <cfRule type="containsText" dxfId="4200" priority="40718" operator="containsText" text="CANCELADO">
      <formula>NOT(ISERROR(SEARCH(("CANCELADO"),(N114))))</formula>
    </cfRule>
    <cfRule type="containsText" dxfId="4199" priority="40718" operator="containsText" text="PENDENTE">
      <formula>NOT(ISERROR(SEARCH(("PENDENTE"),(N114))))</formula>
    </cfRule>
    <cfRule type="containsText" dxfId="4198" priority="40718" operator="containsText" text="CANCELADO">
      <formula>NOT(ISERROR(SEARCH(("CANCELADO"),(N230))))</formula>
    </cfRule>
    <cfRule type="containsText" dxfId="4197" priority="40718" operator="containsText" text="CUMPRIDO">
      <formula>NOT(ISERROR(SEARCH(("CUMPRIDO"),(N162))))</formula>
    </cfRule>
    <cfRule type="containsText" dxfId="4196" priority="40718" operator="containsText" text="CANCELADO">
      <formula>NOT(ISERROR(SEARCH(("CANCELADO"),(N215))))</formula>
    </cfRule>
    <cfRule type="containsText" dxfId="4195" priority="40718" operator="containsText" text="CANCELADO">
      <formula>NOT(ISERROR(SEARCH(("CANCELADO"),(N114))))</formula>
    </cfRule>
    <cfRule type="containsText" dxfId="4194" priority="40718" operator="containsText" text="CUMPRIDO">
      <formula>NOT(ISERROR(SEARCH(("CUMPRIDO"),(N156))))</formula>
    </cfRule>
    <cfRule type="containsText" dxfId="4193" priority="40718" operator="containsText" text="CUMPRIDO">
      <formula>NOT(ISERROR(SEARCH(("CUMPRIDO"),(N209))))</formula>
    </cfRule>
    <cfRule type="containsText" dxfId="4192" priority="40718" operator="containsText" text="PENDENTE">
      <formula>NOT(ISERROR(SEARCH(("PENDENTE"),(N114))))</formula>
    </cfRule>
    <cfRule type="containsText" dxfId="4191" priority="40718" operator="containsText" text="CUMPRIDO">
      <formula>NOT(ISERROR(SEARCH(("CUMPRIDO"),(N114))))</formula>
    </cfRule>
    <cfRule type="containsText" dxfId="4190" priority="40718" operator="containsText" text="CUMPRIDO">
      <formula>NOT(ISERROR(SEARCH(("CUMPRIDO"),(N144))))</formula>
    </cfRule>
    <cfRule type="containsText" dxfId="4189" priority="40718" operator="containsText" text="CUMPRIDO">
      <formula>NOT(ISERROR(SEARCH(("CUMPRIDO"),(N240))))</formula>
    </cfRule>
    <cfRule type="containsText" dxfId="4188" priority="40718" operator="containsText" text="CANCELADO">
      <formula>NOT(ISERROR(SEARCH(("CANCELADO"),(N216))))</formula>
    </cfRule>
    <cfRule type="containsText" dxfId="4187" priority="40718" operator="containsText" text="CUMPRIDO">
      <formula>NOT(ISERROR(SEARCH(("CUMPRIDO"),(N230))))</formula>
    </cfRule>
    <cfRule type="containsText" dxfId="4186" priority="40718" operator="containsText" text="CUMPRIDO">
      <formula>NOT(ISERROR(SEARCH(("CUMPRIDO"),(N217))))</formula>
    </cfRule>
    <cfRule type="containsText" dxfId="4185" priority="40718" operator="containsText" text="PENDENTE">
      <formula>NOT(ISERROR(SEARCH(("PENDENTE"),(N214))))</formula>
    </cfRule>
    <cfRule type="containsText" dxfId="4184" priority="40718" operator="containsText" text="CANCELADO">
      <formula>NOT(ISERROR(SEARCH(("CANCELADO"),(N114))))</formula>
    </cfRule>
    <cfRule type="containsText" dxfId="4183" priority="40718" operator="containsText" text="CUMPRIDO">
      <formula>NOT(ISERROR(SEARCH(("CUMPRIDO"),(N172))))</formula>
    </cfRule>
    <cfRule type="containsText" dxfId="4182" priority="40718" operator="containsText" text="CANCELADO">
      <formula>NOT(ISERROR(SEARCH(("CANCELADO"),(N238))))</formula>
    </cfRule>
    <cfRule type="containsText" dxfId="4181" priority="40718" operator="containsText" text="CUMPRIDO">
      <formula>NOT(ISERROR(SEARCH(("CUMPRIDO"),(N114))))</formula>
    </cfRule>
    <cfRule type="containsText" dxfId="4180" priority="40718" operator="containsText" text="CUMPRIDO">
      <formula>NOT(ISERROR(SEARCH(("CUMPRIDO"),(N214))))</formula>
    </cfRule>
    <cfRule type="containsText" dxfId="4179" priority="40718" operator="containsText" text="PENDENTE">
      <formula>NOT(ISERROR(SEARCH(("PENDENTE"),(N114))))</formula>
    </cfRule>
    <cfRule type="containsText" dxfId="4178" priority="40718" operator="containsText" text="PENDENTE">
      <formula>NOT(ISERROR(SEARCH(("PENDENTE"),(N240))))</formula>
    </cfRule>
    <cfRule type="containsText" dxfId="4177" priority="40718" operator="containsText" text="CANCELADO">
      <formula>NOT(ISERROR(SEARCH(("CANCELADO"),(N218))))</formula>
    </cfRule>
    <cfRule type="containsText" dxfId="4176" priority="40718" operator="containsText" text="PENDENTE">
      <formula>NOT(ISERROR(SEARCH(("PENDENTE"),(N220))))</formula>
    </cfRule>
    <cfRule type="containsText" dxfId="4175" priority="40718" operator="containsText" text="CUMPRIDO">
      <formula>NOT(ISERROR(SEARCH(("CUMPRIDO"),(N164))))</formula>
    </cfRule>
    <cfRule type="containsText" dxfId="4174" priority="40718" operator="containsText" text="CANCELADO">
      <formula>NOT(ISERROR(SEARCH(("CANCELADO"),(N223))))</formula>
    </cfRule>
    <cfRule type="containsText" dxfId="4173" priority="40718" operator="containsText" text="PENDENTE">
      <formula>NOT(ISERROR(SEARCH(("PENDENTE"),(N114))))</formula>
    </cfRule>
    <cfRule type="containsText" dxfId="4172" priority="40718" operator="containsText" text="CUMPRIDO">
      <formula>NOT(ISERROR(SEARCH(("CUMPRIDO"),(N239))))</formula>
    </cfRule>
    <cfRule type="containsText" dxfId="4171" priority="40718" operator="containsText" text="CUMPRIDO">
      <formula>NOT(ISERROR(SEARCH(("CUMPRIDO"),(N114))))</formula>
    </cfRule>
    <cfRule type="containsText" dxfId="4170" priority="40718" operator="containsText" text="CANCELADO">
      <formula>NOT(ISERROR(SEARCH(("CANCELADO"),(N114))))</formula>
    </cfRule>
    <cfRule type="containsText" dxfId="4169" priority="40718" operator="containsText" text="CUMPRIDO">
      <formula>NOT(ISERROR(SEARCH(("CUMPRIDO"),(N234))))</formula>
    </cfRule>
    <cfRule type="containsText" dxfId="4168" priority="40718" operator="containsText" text="PENDENTE">
      <formula>NOT(ISERROR(SEARCH(("PENDENTE"),(N114))))</formula>
    </cfRule>
    <cfRule type="containsText" dxfId="4167" priority="40718" operator="containsText" text="CUMPRIDO">
      <formula>NOT(ISERROR(SEARCH(("CUMPRIDO"),(N233))))</formula>
    </cfRule>
    <cfRule type="containsText" dxfId="4166" priority="40718" operator="containsText" text="PENDENTE">
      <formula>NOT(ISERROR(SEARCH(("PENDENTE"),(N114))))</formula>
    </cfRule>
    <cfRule type="containsText" dxfId="4165" priority="40718" operator="containsText" text="CANCELADO">
      <formula>NOT(ISERROR(SEARCH(("CANCELADO"),(N220))))</formula>
    </cfRule>
    <cfRule type="containsText" dxfId="4164" priority="40718" operator="containsText" text="CANCELADO">
      <formula>NOT(ISERROR(SEARCH(("CANCELADO"),(N221))))</formula>
    </cfRule>
    <cfRule type="containsText" dxfId="4163" priority="40718" operator="containsText" text="CUMPRIDO">
      <formula>NOT(ISERROR(SEARCH(("CUMPRIDO"),(N217))))</formula>
    </cfRule>
    <cfRule type="containsText" dxfId="4162" priority="40718" operator="containsText" text="CUMPRIDO">
      <formula>NOT(ISERROR(SEARCH(("CUMPRIDO"),(N137))))</formula>
    </cfRule>
    <cfRule type="containsText" dxfId="4161" priority="40718" operator="containsText" text="CUMPRIDO">
      <formula>NOT(ISERROR(SEARCH(("CUMPRIDO"),(N159))))</formula>
    </cfRule>
    <cfRule type="containsText" dxfId="4160" priority="40718" operator="containsText" text="CUMPRIDO">
      <formula>NOT(ISERROR(SEARCH(("CUMPRIDO"),(N146))))</formula>
    </cfRule>
    <cfRule type="containsText" dxfId="4159" priority="40718" operator="containsText" text="CUMPRIDO">
      <formula>NOT(ISERROR(SEARCH(("CUMPRIDO"),(N215))))</formula>
    </cfRule>
    <cfRule type="containsText" dxfId="4158" priority="40718" operator="containsText" text="CANCELADO">
      <formula>NOT(ISERROR(SEARCH(("CANCELADO"),(N114))))</formula>
    </cfRule>
    <cfRule type="containsText" dxfId="4157" priority="40718" operator="containsText" text="PENDENTE">
      <formula>NOT(ISERROR(SEARCH(("PENDENTE"),(N213))))</formula>
    </cfRule>
    <cfRule type="containsText" dxfId="4156" priority="40718" operator="containsText" text="CUMPRIDO">
      <formula>NOT(ISERROR(SEARCH(("CUMPRIDO"),(N240))))</formula>
    </cfRule>
    <cfRule type="containsText" dxfId="4155" priority="40718" operator="containsText" text="CUMPRIDO">
      <formula>NOT(ISERROR(SEARCH(("CUMPRIDO"),(N165))))</formula>
    </cfRule>
    <cfRule type="containsText" dxfId="4154" priority="40718" operator="containsText" text="PENDENTE">
      <formula>NOT(ISERROR(SEARCH(("PENDENTE"),(N246))))</formula>
    </cfRule>
    <cfRule type="containsText" dxfId="4153" priority="40718" operator="containsText" text="CANCELADO">
      <formula>NOT(ISERROR(SEARCH(("CANCELADO"),(N235))))</formula>
    </cfRule>
    <cfRule type="containsText" dxfId="4152" priority="40718" operator="containsText" text="CANCELADO">
      <formula>NOT(ISERROR(SEARCH(("CANCELADO"),(N114))))</formula>
    </cfRule>
    <cfRule type="containsText" dxfId="4151" priority="40718" operator="containsText" text="CANCELADO">
      <formula>NOT(ISERROR(SEARCH(("CANCELADO"),(N219))))</formula>
    </cfRule>
    <cfRule type="containsText" dxfId="4150" priority="40718" operator="containsText" text="PENDENTE">
      <formula>NOT(ISERROR(SEARCH(("PENDENTE"),(N243))))</formula>
    </cfRule>
    <cfRule type="containsText" dxfId="4149" priority="40718" operator="containsText" text="CUMPRIDO">
      <formula>NOT(ISERROR(SEARCH(("CUMPRIDO"),(N235))))</formula>
    </cfRule>
    <cfRule type="containsText" dxfId="4148" priority="40718" operator="containsText" text="CUMPRIDO">
      <formula>NOT(ISERROR(SEARCH(("CUMPRIDO"),(N138))))</formula>
    </cfRule>
    <cfRule type="containsText" dxfId="4147" priority="40718" operator="containsText" text="CANCELADO">
      <formula>NOT(ISERROR(SEARCH(("CANCELADO"),(N246))))</formula>
    </cfRule>
    <cfRule type="containsText" dxfId="4146" priority="40718" operator="containsText" text="CANCELADO">
      <formula>NOT(ISERROR(SEARCH(("CANCELADO"),(N114))))</formula>
    </cfRule>
    <cfRule type="containsText" dxfId="4145" priority="40718" operator="containsText" text="CUMPRIDO">
      <formula>NOT(ISERROR(SEARCH(("CUMPRIDO"),(N212))))</formula>
    </cfRule>
    <cfRule type="containsText" dxfId="4144" priority="40718" operator="containsText" text="PENDENTE">
      <formula>NOT(ISERROR(SEARCH(("PENDENTE"),(N114))))</formula>
    </cfRule>
    <cfRule type="containsText" dxfId="4143" priority="40718" operator="containsText" text="CANCELADO">
      <formula>NOT(ISERROR(SEARCH(("CANCELADO"),(N224))))</formula>
    </cfRule>
    <cfRule type="containsText" dxfId="4142" priority="40718" operator="containsText" text="CANCELADO">
      <formula>NOT(ISERROR(SEARCH(("CANCELADO"),(N212))))</formula>
    </cfRule>
    <cfRule type="containsText" dxfId="4141" priority="40718" operator="containsText" text="CUMPRIDO">
      <formula>NOT(ISERROR(SEARCH(("CUMPRIDO"),(N236))))</formula>
    </cfRule>
    <cfRule type="containsText" dxfId="4140" priority="40718" operator="containsText" text="PENDENTE">
      <formula>NOT(ISERROR(SEARCH(("PENDENTE"),(N114))))</formula>
    </cfRule>
    <cfRule type="containsText" dxfId="4139" priority="40718" operator="containsText" text="PENDENTE">
      <formula>NOT(ISERROR(SEARCH(("PENDENTE"),(N240))))</formula>
    </cfRule>
    <cfRule type="containsText" dxfId="4138" priority="40718" operator="containsText" text="PENDENTE">
      <formula>NOT(ISERROR(SEARCH(("PENDENTE"),(N223))))</formula>
    </cfRule>
    <cfRule type="containsText" dxfId="4137" priority="40718" operator="containsText" text="CANCELADO">
      <formula>NOT(ISERROR(SEARCH(("CANCELADO"),(N240))))</formula>
    </cfRule>
    <cfRule type="containsText" dxfId="4136" priority="40718" operator="containsText" text="PENDENTE">
      <formula>NOT(ISERROR(SEARCH(("PENDENTE"),(N114))))</formula>
    </cfRule>
    <cfRule type="containsText" dxfId="4135" priority="40718" operator="containsText" text="CUMPRIDO">
      <formula>NOT(ISERROR(SEARCH(("CUMPRIDO"),(N220))))</formula>
    </cfRule>
    <cfRule type="containsText" dxfId="4134" priority="40718" operator="containsText" text="CANCELADO">
      <formula>NOT(ISERROR(SEARCH(("CANCELADO"),(N114))))</formula>
    </cfRule>
    <cfRule type="containsText" dxfId="4133" priority="40718" operator="containsText" text="PENDENTE">
      <formula>NOT(ISERROR(SEARCH(("PENDENTE"),(N114))))</formula>
    </cfRule>
    <cfRule type="containsText" dxfId="4132" priority="40718" operator="containsText" text="PENDENTE">
      <formula>NOT(ISERROR(SEARCH(("PENDENTE"),(N236))))</formula>
    </cfRule>
    <cfRule type="containsText" dxfId="4131" priority="40718" operator="containsText" text="CUMPRIDO">
      <formula>NOT(ISERROR(SEARCH(("CUMPRIDO"),(N158))))</formula>
    </cfRule>
    <cfRule type="containsText" dxfId="4130" priority="40718" operator="containsText" text="PENDENTE">
      <formula>NOT(ISERROR(SEARCH(("PENDENTE"),(N114))))</formula>
    </cfRule>
    <cfRule type="containsText" dxfId="4129" priority="40718" operator="containsText" text="CUMPRIDO">
      <formula>NOT(ISERROR(SEARCH(("CUMPRIDO"),(N153))))</formula>
    </cfRule>
    <cfRule type="containsText" dxfId="4128" priority="40718" operator="containsText" text="PENDENTE">
      <formula>NOT(ISERROR(SEARCH(("PENDENTE"),(N233))))</formula>
    </cfRule>
    <cfRule type="containsText" dxfId="4127" priority="40718" operator="containsText" text="CUMPRIDO">
      <formula>NOT(ISERROR(SEARCH(("CUMPRIDO"),(N142))))</formula>
    </cfRule>
    <cfRule type="containsText" dxfId="4126" priority="40718" operator="containsText" text="CUMPRIDO">
      <formula>NOT(ISERROR(SEARCH(("CUMPRIDO"),(N219))))</formula>
    </cfRule>
    <cfRule type="containsText" dxfId="4125" priority="40718" operator="containsText" text="CUMPRIDO">
      <formula>NOT(ISERROR(SEARCH(("CUMPRIDO"),(N234))))</formula>
    </cfRule>
    <cfRule type="containsText" dxfId="4124" priority="40718" operator="containsText" text="CUMPRIDO">
      <formula>NOT(ISERROR(SEARCH(("CUMPRIDO"),(N134))))</formula>
    </cfRule>
    <cfRule type="containsText" dxfId="4123" priority="40718" operator="containsText" text="CUMPRIDO">
      <formula>NOT(ISERROR(SEARCH(("CUMPRIDO"),(N114))))</formula>
    </cfRule>
    <cfRule type="containsText" dxfId="4122" priority="40718" operator="containsText" text="CANCELADO">
      <formula>NOT(ISERROR(SEARCH(("CANCELADO"),(N234))))</formula>
    </cfRule>
    <cfRule type="containsText" dxfId="4121" priority="40718" operator="containsText" text="CUMPRIDO">
      <formula>NOT(ISERROR(SEARCH(("CUMPRIDO"),(N214))))</formula>
    </cfRule>
    <cfRule type="containsText" dxfId="4120" priority="40718" operator="containsText" text="PENDENTE">
      <formula>NOT(ISERROR(SEARCH(("PENDENTE"),(N217))))</formula>
    </cfRule>
    <cfRule type="containsText" dxfId="4119" priority="40718" operator="containsText" text="CUMPRIDO">
      <formula>NOT(ISERROR(SEARCH(("CUMPRIDO"),(N214))))</formula>
    </cfRule>
    <cfRule type="containsText" dxfId="4118" priority="40718" operator="containsText" text="CANCELADO">
      <formula>NOT(ISERROR(SEARCH(("CANCELADO"),(N235))))</formula>
    </cfRule>
    <cfRule type="containsText" dxfId="4117" priority="40718" operator="containsText" text="CANCELADO">
      <formula>NOT(ISERROR(SEARCH(("CANCELADO"),(N213))))</formula>
    </cfRule>
    <cfRule type="containsText" dxfId="4116" priority="40718" operator="containsText" text="PENDENTE">
      <formula>NOT(ISERROR(SEARCH(("PENDENTE"),(N219))))</formula>
    </cfRule>
    <cfRule type="containsText" dxfId="4115" priority="40718" operator="containsText" text="PENDENTE">
      <formula>NOT(ISERROR(SEARCH(("PENDENTE"),(N216))))</formula>
    </cfRule>
    <cfRule type="containsText" dxfId="4114" priority="40718" operator="containsText" text="PENDENTE">
      <formula>NOT(ISERROR(SEARCH(("PENDENTE"),(N114))))</formula>
    </cfRule>
    <cfRule type="containsText" dxfId="4113" priority="40718" operator="containsText" text="PENDENTE">
      <formula>NOT(ISERROR(SEARCH(("PENDENTE"),(N212))))</formula>
    </cfRule>
    <cfRule type="containsText" dxfId="4112" priority="40718" operator="containsText" text="CUMPRIDO">
      <formula>NOT(ISERROR(SEARCH(("CUMPRIDO"),(N218))))</formula>
    </cfRule>
    <cfRule type="containsText" dxfId="4111" priority="40718" operator="containsText" text="PENDENTE">
      <formula>NOT(ISERROR(SEARCH(("PENDENTE"),(N219))))</formula>
    </cfRule>
    <cfRule type="containsText" dxfId="4110" priority="40718" operator="containsText" text="CUMPRIDO">
      <formula>NOT(ISERROR(SEARCH(("CUMPRIDO"),(N231))))</formula>
    </cfRule>
    <cfRule type="containsText" dxfId="4109" priority="40718" operator="containsText" text="CUMPRIDO">
      <formula>NOT(ISERROR(SEARCH(("CUMPRIDO"),(N166))))</formula>
    </cfRule>
    <cfRule type="containsText" dxfId="4108" priority="40718" operator="containsText" text="PENDENTE">
      <formula>NOT(ISERROR(SEARCH(("PENDENTE"),(N211))))</formula>
    </cfRule>
    <cfRule type="containsText" dxfId="4107" priority="40718" operator="containsText" text="CANCELADO">
      <formula>NOT(ISERROR(SEARCH(("CANCELADO"),(N241))))</formula>
    </cfRule>
    <cfRule type="containsText" dxfId="4106" priority="40718" operator="containsText" text="PENDENTE">
      <formula>NOT(ISERROR(SEARCH(("PENDENTE"),(N214))))</formula>
    </cfRule>
    <cfRule type="containsText" dxfId="4105" priority="40718" operator="containsText" text="PENDENTE">
      <formula>NOT(ISERROR(SEARCH(("PENDENTE"),(N209))))</formula>
    </cfRule>
    <cfRule type="containsText" dxfId="4104" priority="40718" operator="containsText" text="PENDENTE">
      <formula>NOT(ISERROR(SEARCH(("PENDENTE"),(N114))))</formula>
    </cfRule>
    <cfRule type="containsText" dxfId="4103" priority="40718" operator="containsText" text="CANCELADO">
      <formula>NOT(ISERROR(SEARCH(("CANCELADO"),(N114))))</formula>
    </cfRule>
    <cfRule type="containsText" dxfId="4102" priority="40718" operator="containsText" text="PENDENTE">
      <formula>NOT(ISERROR(SEARCH(("PENDENTE"),(N114))))</formula>
    </cfRule>
    <cfRule type="containsText" dxfId="4101" priority="40718" operator="containsText" text="CANCELADO">
      <formula>NOT(ISERROR(SEARCH(("CANCELADO"),(N216))))</formula>
    </cfRule>
    <cfRule type="containsText" dxfId="4100" priority="40718" operator="containsText" text="CANCELADO">
      <formula>NOT(ISERROR(SEARCH(("CANCELADO"),(N227))))</formula>
    </cfRule>
    <cfRule type="containsText" dxfId="4099" priority="40718" operator="containsText" text="CUMPRIDO">
      <formula>NOT(ISERROR(SEARCH(("CUMPRIDO"),(N160))))</formula>
    </cfRule>
    <cfRule type="containsText" dxfId="4098" priority="40718" operator="containsText" text="CANCELADO">
      <formula>NOT(ISERROR(SEARCH(("CANCELADO"),(N214))))</formula>
    </cfRule>
    <cfRule type="containsText" dxfId="4097" priority="40718" operator="containsText" text="PENDENTE">
      <formula>NOT(ISERROR(SEARCH(("PENDENTE"),(N215))))</formula>
    </cfRule>
    <cfRule type="containsText" dxfId="4096" priority="40718" operator="containsText" text="CUMPRIDO">
      <formula>NOT(ISERROR(SEARCH(("CUMPRIDO"),(N143))))</formula>
    </cfRule>
    <cfRule type="containsText" dxfId="4095" priority="40718" operator="containsText" text="CANCELADO">
      <formula>NOT(ISERROR(SEARCH(("CANCELADO"),(N218))))</formula>
    </cfRule>
    <cfRule type="containsText" dxfId="4094" priority="40718" operator="containsText" text="CANCELADO">
      <formula>NOT(ISERROR(SEARCH(("CANCELADO"),(N114))))</formula>
    </cfRule>
    <cfRule type="containsText" dxfId="4093" priority="40718" operator="containsText" text="CUMPRIDO">
      <formula>NOT(ISERROR(SEARCH(("CUMPRIDO"),(N135))))</formula>
    </cfRule>
    <cfRule type="containsText" dxfId="4092" priority="40718" operator="containsText" text="CUMPRIDO">
      <formula>NOT(ISERROR(SEARCH(("CUMPRIDO"),(N147))))</formula>
    </cfRule>
    <cfRule type="containsText" dxfId="4091" priority="40718" operator="containsText" text="PENDENTE">
      <formula>NOT(ISERROR(SEARCH(("PENDENTE"),(N114))))</formula>
    </cfRule>
    <cfRule type="containsText" dxfId="4090" priority="40718" operator="containsText" text="CANCELADO">
      <formula>NOT(ISERROR(SEARCH(("CANCELADO"),(N114))))</formula>
    </cfRule>
    <cfRule type="containsText" dxfId="4089" priority="40718" operator="containsText" text="CUMPRIDO">
      <formula>NOT(ISERROR(SEARCH(("CUMPRIDO"),(N242))))</formula>
    </cfRule>
    <cfRule type="containsText" dxfId="4088" priority="40718" operator="containsText" text="CANCELADO">
      <formula>NOT(ISERROR(SEARCH(("CANCELADO"),(N221))))</formula>
    </cfRule>
    <cfRule type="containsText" dxfId="4087" priority="40718" operator="containsText" text="CUMPRIDO">
      <formula>NOT(ISERROR(SEARCH(("CUMPRIDO"),(N246))))</formula>
    </cfRule>
    <cfRule type="containsText" dxfId="4086" priority="40718" operator="containsText" text="PENDENTE">
      <formula>NOT(ISERROR(SEARCH(("PENDENTE"),(N211))))</formula>
    </cfRule>
    <cfRule type="containsText" dxfId="4085" priority="40718" operator="containsText" text="PENDENTE">
      <formula>NOT(ISERROR(SEARCH(("PENDENTE"),(N216))))</formula>
    </cfRule>
    <cfRule type="containsText" dxfId="4084" priority="40718" operator="containsText" text="CUMPRIDO">
      <formula>NOT(ISERROR(SEARCH(("CUMPRIDO"),(N221))))</formula>
    </cfRule>
    <cfRule type="containsText" dxfId="4083" priority="40718" operator="containsText" text="PENDENTE">
      <formula>NOT(ISERROR(SEARCH(("PENDENTE"),(N221))))</formula>
    </cfRule>
    <cfRule type="containsText" dxfId="4082" priority="40718" operator="containsText" text="CUMPRIDO">
      <formula>NOT(ISERROR(SEARCH(("CUMPRIDO"),(N114))))</formula>
    </cfRule>
    <cfRule type="containsText" dxfId="4081" priority="40718" operator="containsText" text="PENDENTE">
      <formula>NOT(ISERROR(SEARCH(("PENDENTE"),(N114))))</formula>
    </cfRule>
    <cfRule type="containsText" dxfId="4080" priority="40718" operator="containsText" text="CUMPRIDO">
      <formula>NOT(ISERROR(SEARCH(("CUMPRIDO"),(N140))))</formula>
    </cfRule>
    <cfRule type="containsText" dxfId="4079" priority="40718" operator="containsText" text="CANCELADO">
      <formula>NOT(ISERROR(SEARCH(("CANCELADO"),(N114))))</formula>
    </cfRule>
    <cfRule type="containsText" dxfId="4078" priority="40718" operator="containsText" text="CUMPRIDO">
      <formula>NOT(ISERROR(SEARCH(("CUMPRIDO"),(N141))))</formula>
    </cfRule>
    <cfRule type="containsText" dxfId="4077" priority="40718" operator="containsText" text="CUMPRIDO">
      <formula>NOT(ISERROR(SEARCH(("CUMPRIDO"),(N224))))</formula>
    </cfRule>
    <cfRule type="containsText" dxfId="4076" priority="40718" operator="containsText" text="CANCELADO">
      <formula>NOT(ISERROR(SEARCH(("CANCELADO"),(N219))))</formula>
    </cfRule>
    <cfRule type="containsText" dxfId="4075" priority="40718" operator="containsText" text="CANCELADO">
      <formula>NOT(ISERROR(SEARCH(("CANCELADO"),(N232))))</formula>
    </cfRule>
    <cfRule type="containsText" dxfId="4074" priority="40718" operator="containsText" text="PENDENTE">
      <formula>NOT(ISERROR(SEARCH(("PENDENTE"),(N234))))</formula>
    </cfRule>
    <cfRule type="containsText" dxfId="4073" priority="40718" operator="containsText" text="PENDENTE">
      <formula>NOT(ISERROR(SEARCH(("PENDENTE"),(N224))))</formula>
    </cfRule>
    <cfRule type="containsText" dxfId="4072" priority="40718" operator="containsText" text="CUMPRIDO">
      <formula>NOT(ISERROR(SEARCH(("CUMPRIDO"),(N215))))</formula>
    </cfRule>
    <cfRule type="containsText" dxfId="4071" priority="40718" operator="containsText" text="CUMPRIDO">
      <formula>NOT(ISERROR(SEARCH(("CUMPRIDO"),(N149))))</formula>
    </cfRule>
    <cfRule type="containsText" dxfId="4070" priority="40718" operator="containsText" text="CUMPRIDO">
      <formula>NOT(ISERROR(SEARCH(("CUMPRIDO"),(N243))))</formula>
    </cfRule>
    <cfRule type="containsText" dxfId="4069" priority="40718" operator="containsText" text="CUMPRIDO">
      <formula>NOT(ISERROR(SEARCH(("CUMPRIDO"),(N148))))</formula>
    </cfRule>
    <cfRule type="containsText" dxfId="4068" priority="40718" operator="containsText" text="CUMPRIDO">
      <formula>NOT(ISERROR(SEARCH(("CUMPRIDO"),(N114))))</formula>
    </cfRule>
    <cfRule type="containsText" dxfId="4067" priority="40718" operator="containsText" text="CUMPRIDO">
      <formula>NOT(ISERROR(SEARCH(("CUMPRIDO"),(N208))))</formula>
    </cfRule>
    <cfRule type="containsText" dxfId="4066" priority="40718" operator="containsText" text="CANCELADO">
      <formula>NOT(ISERROR(SEARCH(("CANCELADO"),(N209))))</formula>
    </cfRule>
    <cfRule type="containsText" dxfId="4065" priority="40718" operator="containsText" text="PENDENTE">
      <formula>NOT(ISERROR(SEARCH(("PENDENTE"),(N239))))</formula>
    </cfRule>
    <cfRule type="containsText" dxfId="4064" priority="40718" operator="containsText" text="CANCELADO">
      <formula>NOT(ISERROR(SEARCH(("CANCELADO"),(N114))))</formula>
    </cfRule>
    <cfRule type="containsText" dxfId="4063" priority="40718" operator="containsText" text="PENDENTE">
      <formula>NOT(ISERROR(SEARCH(("PENDENTE"),(N114))))</formula>
    </cfRule>
    <cfRule type="containsText" dxfId="4062" priority="40718" operator="containsText" text="PENDENTE">
      <formula>NOT(ISERROR(SEARCH(("PENDENTE"),(N242))))</formula>
    </cfRule>
    <cfRule type="containsText" dxfId="4061" priority="40718" operator="containsText" text="PENDENTE">
      <formula>NOT(ISERROR(SEARCH(("PENDENTE"),(N230))))</formula>
    </cfRule>
    <cfRule type="containsText" dxfId="4060" priority="40718" operator="containsText" text="CUMPRIDO">
      <formula>NOT(ISERROR(SEARCH(("CUMPRIDO"),(N213))))</formula>
    </cfRule>
    <cfRule type="containsText" dxfId="4059" priority="40718" operator="containsText" text="CUMPRIDO">
      <formula>NOT(ISERROR(SEARCH(("CUMPRIDO"),(N143))))</formula>
    </cfRule>
    <cfRule type="containsText" dxfId="4058" priority="40718" operator="containsText" text="CUMPRIDO">
      <formula>NOT(ISERROR(SEARCH(("CUMPRIDO"),(N161))))</formula>
    </cfRule>
    <cfRule type="containsText" dxfId="4057" priority="40718" operator="containsText" text="CUMPRIDO">
      <formula>NOT(ISERROR(SEARCH(("CUMPRIDO"),(N139))))</formula>
    </cfRule>
    <cfRule type="containsText" dxfId="4056" priority="40718" operator="containsText" text="PENDENTE">
      <formula>NOT(ISERROR(SEARCH(("PENDENTE"),(N212))))</formula>
    </cfRule>
    <cfRule type="containsText" dxfId="4055" priority="40718" operator="containsText" text="CANCELADO">
      <formula>NOT(ISERROR(SEARCH(("CANCELADO"),(N240))))</formula>
    </cfRule>
    <cfRule type="containsText" dxfId="4054" priority="40718" operator="containsText" text="CANCELADO">
      <formula>NOT(ISERROR(SEARCH(("CANCELADO"),(N233))))</formula>
    </cfRule>
    <cfRule type="containsText" dxfId="4053" priority="40718" operator="containsText" text="CUMPRIDO">
      <formula>NOT(ISERROR(SEARCH(("CUMPRIDO"),(N137))))</formula>
    </cfRule>
    <cfRule type="containsText" dxfId="4052" priority="40718" operator="containsText" text="CUMPRIDO">
      <formula>NOT(ISERROR(SEARCH(("CUMPRIDO"),(N166))))</formula>
    </cfRule>
    <cfRule type="containsText" dxfId="4051" priority="40718" operator="containsText" text="PENDENTE">
      <formula>NOT(ISERROR(SEARCH(("PENDENTE"),(N114))))</formula>
    </cfRule>
    <cfRule type="containsText" dxfId="4050" priority="40718" operator="containsText" text="CUMPRIDO">
      <formula>NOT(ISERROR(SEARCH(("CUMPRIDO"),(N227))))</formula>
    </cfRule>
    <cfRule type="containsText" dxfId="4049" priority="40718" operator="containsText" text="CUMPRIDO">
      <formula>NOT(ISERROR(SEARCH(("CUMPRIDO"),(N218))))</formula>
    </cfRule>
    <cfRule type="containsText" dxfId="4048" priority="40718" operator="containsText" text="CANCELADO">
      <formula>NOT(ISERROR(SEARCH(("CANCELADO"),(N245))))</formula>
    </cfRule>
    <cfRule type="containsText" dxfId="4047" priority="40718" operator="containsText" text="CANCELADO">
      <formula>NOT(ISERROR(SEARCH(("CANCELADO"),(N114))))</formula>
    </cfRule>
    <cfRule type="containsText" dxfId="4046" priority="40718" operator="containsText" text="CANCELADO">
      <formula>NOT(ISERROR(SEARCH(("CANCELADO"),(N242))))</formula>
    </cfRule>
    <cfRule type="containsText" dxfId="4045" priority="40718" operator="containsText" text="PENDENTE">
      <formula>NOT(ISERROR(SEARCH(("PENDENTE"),(N239))))</formula>
    </cfRule>
    <cfRule type="containsText" dxfId="4044" priority="40718" operator="containsText" text="CUMPRIDO">
      <formula>NOT(ISERROR(SEARCH(("CUMPRIDO"),(N168))))</formula>
    </cfRule>
    <cfRule type="containsText" dxfId="4043" priority="40718" operator="containsText" text="CANCELADO">
      <formula>NOT(ISERROR(SEARCH(("CANCELADO"),(N114))))</formula>
    </cfRule>
    <cfRule type="containsText" dxfId="4042" priority="40718" operator="containsText" text="PENDENTE">
      <formula>NOT(ISERROR(SEARCH(("PENDENTE"),(N241))))</formula>
    </cfRule>
    <cfRule type="containsText" dxfId="4041" priority="40718" operator="containsText" text="CANCELADO">
      <formula>NOT(ISERROR(SEARCH(("CANCELADO"),(N114))))</formula>
    </cfRule>
    <cfRule type="containsText" dxfId="4040" priority="40718" operator="containsText" text="CANCELADO">
      <formula>NOT(ISERROR(SEARCH(("CANCELADO"),(N220))))</formula>
    </cfRule>
    <cfRule type="containsText" dxfId="4039" priority="40718" operator="containsText" text="CUMPRIDO">
      <formula>NOT(ISERROR(SEARCH(("CUMPRIDO"),(N114))))</formula>
    </cfRule>
    <cfRule type="containsText" dxfId="4038" priority="40718" operator="containsText" text="CUMPRIDO">
      <formula>NOT(ISERROR(SEARCH(("CUMPRIDO"),(N216))))</formula>
    </cfRule>
    <cfRule type="containsText" dxfId="4037" priority="40718" operator="containsText" text="CUMPRIDO">
      <formula>NOT(ISERROR(SEARCH(("CUMPRIDO"),(N232))))</formula>
    </cfRule>
    <cfRule type="containsText" dxfId="4036" priority="40718" operator="containsText" text="CANCELADO">
      <formula>NOT(ISERROR(SEARCH(("CANCELADO"),(N212))))</formula>
    </cfRule>
    <cfRule type="containsText" dxfId="4035" priority="40718" operator="containsText" text="CUMPRIDO">
      <formula>NOT(ISERROR(SEARCH(("CUMPRIDO"),(N146))))</formula>
    </cfRule>
    <cfRule type="containsText" dxfId="4034" priority="40718" operator="containsText" text="CUMPRIDO">
      <formula>NOT(ISERROR(SEARCH(("CUMPRIDO"),(N140))))</formula>
    </cfRule>
    <cfRule type="containsText" dxfId="4033" priority="40718" operator="containsText" text="CUMPRIDO">
      <formula>NOT(ISERROR(SEARCH(("CUMPRIDO"),(N143))))</formula>
    </cfRule>
    <cfRule type="containsText" dxfId="4032" priority="40718" operator="containsText" text="CUMPRIDO">
      <formula>NOT(ISERROR(SEARCH(("CUMPRIDO"),(N223))))</formula>
    </cfRule>
    <cfRule type="containsText" dxfId="4031" priority="40718" operator="containsText" text="CUMPRIDO">
      <formula>NOT(ISERROR(SEARCH(("CUMPRIDO"),(N142))))</formula>
    </cfRule>
    <cfRule type="containsText" dxfId="4030" priority="40718" operator="containsText" text="CUMPRIDO">
      <formula>NOT(ISERROR(SEARCH(("CUMPRIDO"),(N150))))</formula>
    </cfRule>
    <cfRule type="containsText" dxfId="4029" priority="40718" operator="containsText" text="CANCELADO">
      <formula>NOT(ISERROR(SEARCH(("CANCELADO"),(N208))))</formula>
    </cfRule>
    <cfRule type="containsText" dxfId="4028" priority="40718" operator="containsText" text="CUMPRIDO">
      <formula>NOT(ISERROR(SEARCH(("CUMPRIDO"),(N171))))</formula>
    </cfRule>
    <cfRule type="containsText" dxfId="4027" priority="40718" operator="containsText" text="PENDENTE">
      <formula>NOT(ISERROR(SEARCH(("PENDENTE"),(N114))))</formula>
    </cfRule>
    <cfRule type="containsText" dxfId="4026" priority="40718" operator="containsText" text="CANCELADO">
      <formula>NOT(ISERROR(SEARCH(("CANCELADO"),(N211))))</formula>
    </cfRule>
    <cfRule type="containsText" dxfId="4025" priority="40718" operator="containsText" text="CUMPRIDO">
      <formula>NOT(ISERROR(SEARCH(("CUMPRIDO"),(N165))))</formula>
    </cfRule>
    <cfRule type="containsText" dxfId="4024" priority="40718" operator="containsText" text="PENDENTE">
      <formula>NOT(ISERROR(SEARCH(("PENDENTE"),(N222))))</formula>
    </cfRule>
    <cfRule type="containsText" dxfId="4023" priority="40718" operator="containsText" text="CUMPRIDO">
      <formula>NOT(ISERROR(SEARCH(("CUMPRIDO"),(N222))))</formula>
    </cfRule>
  </conditionalFormatting>
  <conditionalFormatting sqref="N114:N115">
    <cfRule type="containsText" dxfId="4022" priority="34216" operator="containsText" text="CUMPRIDO">
      <formula>NOT(ISERROR(SEARCH(("CUMPRIDO"),(N237))))</formula>
    </cfRule>
    <cfRule type="containsText" dxfId="4021" priority="34215" operator="containsText" text="PENDENTE">
      <formula>NOT(ISERROR(SEARCH(("PENDENTE"),(N237))))</formula>
    </cfRule>
    <cfRule type="containsText" dxfId="4020" priority="34214" operator="containsText" text="CANCELADO">
      <formula>NOT(ISERROR(SEARCH(("CANCELADO"),(N237))))</formula>
    </cfRule>
    <cfRule type="containsText" dxfId="4019" priority="34213" operator="containsText" text="PENDENTE">
      <formula>NOT(ISERROR(SEARCH(("PENDENTE"),(N114))))</formula>
    </cfRule>
    <cfRule type="containsText" dxfId="4018" priority="34212" operator="containsText" text="CANCELADO">
      <formula>NOT(ISERROR(SEARCH(("CANCELADO"),(N114))))</formula>
    </cfRule>
    <cfRule type="containsText" dxfId="4017" priority="34211" operator="containsText" text="PENDENTE">
      <formula>NOT(ISERROR(SEARCH(("PENDENTE"),(N114))))</formula>
    </cfRule>
    <cfRule type="containsText" dxfId="4016" priority="34210" operator="containsText" text="CUMPRIDO">
      <formula>NOT(ISERROR(SEARCH(("CUMPRIDO"),(N163))))</formula>
    </cfRule>
    <cfRule type="containsText" dxfId="4015" priority="34209" operator="containsText" text="CUMPRIDO">
      <formula>NOT(ISERROR(SEARCH(("CUMPRIDO"),(N238))))</formula>
    </cfRule>
    <cfRule type="containsText" dxfId="4014" priority="34208" operator="containsText" text="PENDENTE">
      <formula>NOT(ISERROR(SEARCH(("PENDENTE"),(N238))))</formula>
    </cfRule>
    <cfRule type="containsText" dxfId="4013" priority="34207" operator="containsText" text="CANCELADO">
      <formula>NOT(ISERROR(SEARCH(("CANCELADO"),(N238))))</formula>
    </cfRule>
    <cfRule type="containsText" dxfId="4012" priority="34206" operator="containsText" text="PENDENTE">
      <formula>NOT(ISERROR(SEARCH(("PENDENTE"),(N114))))</formula>
    </cfRule>
    <cfRule type="containsText" dxfId="4011" priority="34205" operator="containsText" text="CANCELADO">
      <formula>NOT(ISERROR(SEARCH(("CANCELADO"),(N114))))</formula>
    </cfRule>
    <cfRule type="containsText" dxfId="4010" priority="34204" operator="containsText" text="PENDENTE">
      <formula>NOT(ISERROR(SEARCH(("PENDENTE"),(N114))))</formula>
    </cfRule>
    <cfRule type="containsText" dxfId="4009" priority="34203" operator="containsText" text="CUMPRIDO">
      <formula>NOT(ISERROR(SEARCH(("CUMPRIDO"),(N164))))</formula>
    </cfRule>
    <cfRule type="containsText" dxfId="4008" priority="34202" operator="containsText" text="CUMPRIDO">
      <formula>NOT(ISERROR(SEARCH(("CUMPRIDO"),(N114))))</formula>
    </cfRule>
    <cfRule type="containsText" dxfId="4007" priority="34200" operator="containsText" text="PENDENTE">
      <formula>NOT(ISERROR(SEARCH(("PENDENTE"),(N210))))</formula>
    </cfRule>
    <cfRule type="containsText" dxfId="4006" priority="34199" operator="containsText" text="CANCELADO">
      <formula>NOT(ISERROR(SEARCH(("CANCELADO"),(N210))))</formula>
    </cfRule>
    <cfRule type="containsText" dxfId="4005" priority="34198" operator="containsText" text="PENDENTE">
      <formula>NOT(ISERROR(SEARCH(("PENDENTE"),(N114))))</formula>
    </cfRule>
    <cfRule type="containsText" dxfId="4004" priority="34197" operator="containsText" text="CANCELADO">
      <formula>NOT(ISERROR(SEARCH(("CANCELADO"),(N114))))</formula>
    </cfRule>
    <cfRule type="containsText" dxfId="4003" priority="34196" operator="containsText" text="PENDENTE">
      <formula>NOT(ISERROR(SEARCH(("PENDENTE"),(N114))))</formula>
    </cfRule>
    <cfRule type="containsText" dxfId="4002" priority="34195" operator="containsText" text="CUMPRIDO">
      <formula>NOT(ISERROR(SEARCH(("CUMPRIDO"),(N136))))</formula>
    </cfRule>
    <cfRule type="containsText" dxfId="4001" priority="34201" operator="containsText" text="CUMPRIDO">
      <formula>NOT(ISERROR(SEARCH(("CUMPRIDO"),(N210))))</formula>
    </cfRule>
    <cfRule type="containsText" dxfId="4000" priority="34230" operator="containsText" text="CUMPRIDO">
      <formula>NOT(ISERROR(SEARCH(("CUMPRIDO"),(N216))))</formula>
    </cfRule>
    <cfRule type="containsText" dxfId="3999" priority="34229" operator="containsText" text="PENDENTE">
      <formula>NOT(ISERROR(SEARCH(("PENDENTE"),(N216))))</formula>
    </cfRule>
    <cfRule type="containsText" dxfId="3998" priority="34228" operator="containsText" text="CANCELADO">
      <formula>NOT(ISERROR(SEARCH(("CANCELADO"),(N216))))</formula>
    </cfRule>
    <cfRule type="containsText" dxfId="3997" priority="34227" operator="containsText" text="PENDENTE">
      <formula>NOT(ISERROR(SEARCH(("PENDENTE"),(N114))))</formula>
    </cfRule>
    <cfRule type="containsText" dxfId="3996" priority="34226" operator="containsText" text="CANCELADO">
      <formula>NOT(ISERROR(SEARCH(("CANCELADO"),(N114))))</formula>
    </cfRule>
    <cfRule type="containsText" dxfId="3995" priority="34225" operator="containsText" text="PENDENTE">
      <formula>NOT(ISERROR(SEARCH(("PENDENTE"),(N114))))</formula>
    </cfRule>
    <cfRule type="containsText" dxfId="3994" priority="34224" operator="containsText" text="CUMPRIDO">
      <formula>NOT(ISERROR(SEARCH(("CUMPRIDO"),(N142))))</formula>
    </cfRule>
    <cfRule type="containsText" dxfId="3993" priority="34223" operator="containsText" text="CUMPRIDO">
      <formula>NOT(ISERROR(SEARCH(("CUMPRIDO"),(N219))))</formula>
    </cfRule>
    <cfRule type="containsText" dxfId="3992" priority="34222" operator="containsText" text="PENDENTE">
      <formula>NOT(ISERROR(SEARCH(("PENDENTE"),(N219))))</formula>
    </cfRule>
    <cfRule type="containsText" dxfId="3991" priority="34221" operator="containsText" text="CANCELADO">
      <formula>NOT(ISERROR(SEARCH(("CANCELADO"),(N219))))</formula>
    </cfRule>
    <cfRule type="containsText" dxfId="3990" priority="34220" operator="containsText" text="PENDENTE">
      <formula>NOT(ISERROR(SEARCH(("PENDENTE"),(N114))))</formula>
    </cfRule>
    <cfRule type="containsText" dxfId="3989" priority="34219" operator="containsText" text="CANCELADO">
      <formula>NOT(ISERROR(SEARCH(("CANCELADO"),(N114))))</formula>
    </cfRule>
    <cfRule type="containsText" dxfId="3988" priority="34218" operator="containsText" text="PENDENTE">
      <formula>NOT(ISERROR(SEARCH(("PENDENTE"),(N114))))</formula>
    </cfRule>
    <cfRule type="containsText" dxfId="3987" priority="34217" operator="containsText" text="CUMPRIDO">
      <formula>NOT(ISERROR(SEARCH(("CUMPRIDO"),(N145))))</formula>
    </cfRule>
  </conditionalFormatting>
  <conditionalFormatting sqref="N115">
    <cfRule type="containsText" dxfId="3986" priority="27642" operator="containsText" text="CANCELADO">
      <formula>NOT(ISERROR(SEARCH(("CANCELADO"),(N210))))</formula>
    </cfRule>
    <cfRule type="containsText" dxfId="3985" priority="27641" operator="containsText" text="PENDENTE">
      <formula>NOT(ISERROR(SEARCH(("PENDENTE"),(N115))))</formula>
    </cfRule>
    <cfRule type="containsText" dxfId="3984" priority="27640" operator="containsText" text="CANCELADO">
      <formula>NOT(ISERROR(SEARCH(("CANCELADO"),(N115))))</formula>
    </cfRule>
    <cfRule type="containsText" dxfId="3983" priority="27639" operator="containsText" text="PENDENTE">
      <formula>NOT(ISERROR(SEARCH(("PENDENTE"),(N115))))</formula>
    </cfRule>
    <cfRule type="containsText" dxfId="3982" priority="27638" operator="containsText" text="CUMPRIDO">
      <formula>NOT(ISERROR(SEARCH(("CUMPRIDO"),(N136))))</formula>
    </cfRule>
    <cfRule type="containsText" dxfId="3981" priority="27637" operator="containsText" text="CUMPRIDO">
      <formula>NOT(ISERROR(SEARCH(("CUMPRIDO"),(N213))))</formula>
    </cfRule>
    <cfRule type="containsText" dxfId="3980" priority="27636" operator="containsText" text="PENDENTE">
      <formula>NOT(ISERROR(SEARCH(("PENDENTE"),(N213))))</formula>
    </cfRule>
    <cfRule type="containsText" dxfId="3979" priority="27635" operator="containsText" text="CANCELADO">
      <formula>NOT(ISERROR(SEARCH(("CANCELADO"),(N213))))</formula>
    </cfRule>
    <cfRule type="containsText" dxfId="3978" priority="27634" operator="containsText" text="PENDENTE">
      <formula>NOT(ISERROR(SEARCH(("PENDENTE"),(N115))))</formula>
    </cfRule>
    <cfRule type="containsText" dxfId="3977" priority="27633" operator="containsText" text="CANCELADO">
      <formula>NOT(ISERROR(SEARCH(("CANCELADO"),(N115))))</formula>
    </cfRule>
    <cfRule type="containsText" dxfId="3976" priority="27632" operator="containsText" text="PENDENTE">
      <formula>NOT(ISERROR(SEARCH(("PENDENTE"),(N115))))</formula>
    </cfRule>
    <cfRule type="containsText" dxfId="3975" priority="27631" operator="containsText" text="CUMPRIDO">
      <formula>NOT(ISERROR(SEARCH(("CUMPRIDO"),(N139))))</formula>
    </cfRule>
    <cfRule type="containsText" dxfId="3974" priority="27887" operator="containsText" text="PENDENTE">
      <formula>NOT(ISERROR(SEARCH(("PENDENTE"),(N233))))</formula>
    </cfRule>
    <cfRule type="containsText" dxfId="3973" priority="27888" operator="containsText" text="CUMPRIDO">
      <formula>NOT(ISERROR(SEARCH(("CUMPRIDO"),(N233))))</formula>
    </cfRule>
    <cfRule type="containsText" dxfId="3972" priority="27889" operator="containsText" text="CUMPRIDO">
      <formula>NOT(ISERROR(SEARCH(("CUMPRIDO"),(N141))))</formula>
    </cfRule>
    <cfRule type="containsText" dxfId="3971" priority="27890" operator="containsText" text="PENDENTE">
      <formula>NOT(ISERROR(SEARCH(("PENDENTE"),(N115))))</formula>
    </cfRule>
    <cfRule type="containsText" dxfId="3970" priority="27891" operator="containsText" text="CANCELADO">
      <formula>NOT(ISERROR(SEARCH(("CANCELADO"),(N115))))</formula>
    </cfRule>
    <cfRule type="containsText" dxfId="3969" priority="27892" operator="containsText" text="PENDENTE">
      <formula>NOT(ISERROR(SEARCH(("PENDENTE"),(N115))))</formula>
    </cfRule>
    <cfRule type="containsText" dxfId="3968" priority="27893" operator="containsText" text="CANCELADO">
      <formula>NOT(ISERROR(SEARCH(("CANCELADO"),(N215))))</formula>
    </cfRule>
    <cfRule type="containsText" dxfId="3967" priority="27894" operator="containsText" text="PENDENTE">
      <formula>NOT(ISERROR(SEARCH(("PENDENTE"),(N215))))</formula>
    </cfRule>
    <cfRule type="containsText" dxfId="3966" priority="27895" operator="containsText" text="CUMPRIDO">
      <formula>NOT(ISERROR(SEARCH(("CUMPRIDO"),(N215))))</formula>
    </cfRule>
    <cfRule type="containsText" dxfId="3965" priority="27896" operator="containsText" text="CUMPRIDO">
      <formula>NOT(ISERROR(SEARCH(("CUMPRIDO"),(N138))))</formula>
    </cfRule>
    <cfRule type="containsText" dxfId="3964" priority="27897" operator="containsText" text="PENDENTE">
      <formula>NOT(ISERROR(SEARCH(("PENDENTE"),(N115))))</formula>
    </cfRule>
    <cfRule type="containsText" dxfId="3963" priority="27898" operator="containsText" text="CANCELADO">
      <formula>NOT(ISERROR(SEARCH(("CANCELADO"),(N115))))</formula>
    </cfRule>
    <cfRule type="containsText" dxfId="3962" priority="27899" operator="containsText" text="PENDENTE">
      <formula>NOT(ISERROR(SEARCH(("PENDENTE"),(N115))))</formula>
    </cfRule>
    <cfRule type="containsText" dxfId="3961" priority="27900" operator="containsText" text="CANCELADO">
      <formula>NOT(ISERROR(SEARCH(("CANCELADO"),(N212))))</formula>
    </cfRule>
    <cfRule type="containsText" dxfId="3960" priority="27901" operator="containsText" text="PENDENTE">
      <formula>NOT(ISERROR(SEARCH(("PENDENTE"),(N212))))</formula>
    </cfRule>
    <cfRule type="containsText" dxfId="3959" priority="27902" operator="containsText" text="CUMPRIDO">
      <formula>NOT(ISERROR(SEARCH(("CUMPRIDO"),(N212))))</formula>
    </cfRule>
    <cfRule type="containsText" dxfId="3958" priority="28002" operator="containsText" text="CUMPRIDO">
      <formula>NOT(ISERROR(SEARCH(("CUMPRIDO"),(N161))))</formula>
    </cfRule>
    <cfRule type="containsText" dxfId="3957" priority="28004" operator="containsText" text="PENDENTE">
      <formula>NOT(ISERROR(SEARCH(("PENDENTE"),(N115))))</formula>
    </cfRule>
    <cfRule type="containsText" dxfId="3956" priority="28005" operator="containsText" text="CANCELADO">
      <formula>NOT(ISERROR(SEARCH(("CANCELADO"),(N115))))</formula>
    </cfRule>
    <cfRule type="containsText" dxfId="3955" priority="28006" operator="containsText" text="PENDENTE">
      <formula>NOT(ISERROR(SEARCH(("PENDENTE"),(N115))))</formula>
    </cfRule>
    <cfRule type="containsText" dxfId="3954" priority="28007" operator="containsText" text="CANCELADO">
      <formula>NOT(ISERROR(SEARCH(("CANCELADO"),(N235))))</formula>
    </cfRule>
    <cfRule type="containsText" dxfId="3953" priority="28008" operator="containsText" text="PENDENTE">
      <formula>NOT(ISERROR(SEARCH(("PENDENTE"),(N235))))</formula>
    </cfRule>
    <cfRule type="containsText" dxfId="3952" priority="28009" operator="containsText" text="CUMPRIDO">
      <formula>NOT(ISERROR(SEARCH(("CUMPRIDO"),(N235))))</formula>
    </cfRule>
    <cfRule type="containsText" dxfId="3951" priority="28010" operator="containsText" text="CUMPRIDO">
      <formula>NOT(ISERROR(SEARCH(("CUMPRIDO"),(N115))))</formula>
    </cfRule>
    <cfRule type="containsText" dxfId="3950" priority="28011" operator="containsText" text="CUMPRIDO">
      <formula>NOT(ISERROR(SEARCH(("CUMPRIDO"),(N160))))</formula>
    </cfRule>
    <cfRule type="containsText" dxfId="3949" priority="28012" operator="containsText" text="PENDENTE">
      <formula>NOT(ISERROR(SEARCH(("PENDENTE"),(N115))))</formula>
    </cfRule>
    <cfRule type="containsText" dxfId="3948" priority="28013" operator="containsText" text="CANCELADO">
      <formula>NOT(ISERROR(SEARCH(("CANCELADO"),(N115))))</formula>
    </cfRule>
    <cfRule type="containsText" dxfId="3947" priority="28014" operator="containsText" text="PENDENTE">
      <formula>NOT(ISERROR(SEARCH(("PENDENTE"),(N115))))</formula>
    </cfRule>
    <cfRule type="containsText" dxfId="3946" priority="28015" operator="containsText" text="CANCELADO">
      <formula>NOT(ISERROR(SEARCH(("CANCELADO"),(N234))))</formula>
    </cfRule>
    <cfRule type="containsText" dxfId="3945" priority="28016" operator="containsText" text="PENDENTE">
      <formula>NOT(ISERROR(SEARCH(("PENDENTE"),(N234))))</formula>
    </cfRule>
    <cfRule type="containsText" dxfId="3944" priority="28017" operator="containsText" text="CUMPRIDO">
      <formula>NOT(ISERROR(SEARCH(("CUMPRIDO"),(N234))))</formula>
    </cfRule>
    <cfRule type="containsText" dxfId="3943" priority="28018" operator="containsText" text="CUMPRIDO">
      <formula>NOT(ISERROR(SEARCH(("CUMPRIDO"),(N142))))</formula>
    </cfRule>
    <cfRule type="containsText" dxfId="3942" priority="28019" operator="containsText" text="PENDENTE">
      <formula>NOT(ISERROR(SEARCH(("PENDENTE"),(N115))))</formula>
    </cfRule>
    <cfRule type="containsText" dxfId="3941" priority="28020" operator="containsText" text="CANCELADO">
      <formula>NOT(ISERROR(SEARCH(("CANCELADO"),(N115))))</formula>
    </cfRule>
    <cfRule type="containsText" dxfId="3940" priority="28021" operator="containsText" text="PENDENTE">
      <formula>NOT(ISERROR(SEARCH(("PENDENTE"),(N115))))</formula>
    </cfRule>
    <cfRule type="containsText" dxfId="3939" priority="28022" operator="containsText" text="CANCELADO">
      <formula>NOT(ISERROR(SEARCH(("CANCELADO"),(N216))))</formula>
    </cfRule>
    <cfRule type="containsText" dxfId="3938" priority="28023" operator="containsText" text="PENDENTE">
      <formula>NOT(ISERROR(SEARCH(("PENDENTE"),(N216))))</formula>
    </cfRule>
    <cfRule type="containsText" dxfId="3937" priority="28024" operator="containsText" text="CUMPRIDO">
      <formula>NOT(ISERROR(SEARCH(("CUMPRIDO"),(N216))))</formula>
    </cfRule>
    <cfRule type="containsText" dxfId="3936" priority="28025" operator="containsText" text="CUMPRIDO">
      <formula>NOT(ISERROR(SEARCH(("CUMPRIDO"),(N139))))</formula>
    </cfRule>
    <cfRule type="containsText" dxfId="3935" priority="28026" operator="containsText" text="PENDENTE">
      <formula>NOT(ISERROR(SEARCH(("PENDENTE"),(N115))))</formula>
    </cfRule>
    <cfRule type="containsText" dxfId="3934" priority="28027" operator="containsText" text="CANCELADO">
      <formula>NOT(ISERROR(SEARCH(("CANCELADO"),(N115))))</formula>
    </cfRule>
    <cfRule type="containsText" dxfId="3933" priority="28028" operator="containsText" text="PENDENTE">
      <formula>NOT(ISERROR(SEARCH(("PENDENTE"),(N115))))</formula>
    </cfRule>
    <cfRule type="containsText" dxfId="3932" priority="28029" operator="containsText" text="CANCELADO">
      <formula>NOT(ISERROR(SEARCH(("CANCELADO"),(N213))))</formula>
    </cfRule>
    <cfRule type="containsText" dxfId="3931" priority="28030" operator="containsText" text="PENDENTE">
      <formula>NOT(ISERROR(SEARCH(("PENDENTE"),(N213))))</formula>
    </cfRule>
    <cfRule type="containsText" dxfId="3930" priority="28031" operator="containsText" text="CUMPRIDO">
      <formula>NOT(ISERROR(SEARCH(("CUMPRIDO"),(N213))))</formula>
    </cfRule>
    <cfRule type="containsText" dxfId="3929" priority="28062" operator="containsText" text="CUMPRIDO">
      <formula>NOT(ISERROR(SEARCH(("CUMPRIDO"),(N138))))</formula>
    </cfRule>
    <cfRule type="containsText" dxfId="3928" priority="28063" operator="containsText" text="PENDENTE">
      <formula>NOT(ISERROR(SEARCH(("PENDENTE"),(N115))))</formula>
    </cfRule>
    <cfRule type="containsText" dxfId="3927" priority="28064" operator="containsText" text="CANCELADO">
      <formula>NOT(ISERROR(SEARCH(("CANCELADO"),(N115))))</formula>
    </cfRule>
    <cfRule type="containsText" dxfId="3926" priority="28065" operator="containsText" text="PENDENTE">
      <formula>NOT(ISERROR(SEARCH(("PENDENTE"),(N115))))</formula>
    </cfRule>
    <cfRule type="containsText" dxfId="3925" priority="28066" operator="containsText" text="CANCELADO">
      <formula>NOT(ISERROR(SEARCH(("CANCELADO"),(N212))))</formula>
    </cfRule>
    <cfRule type="containsText" dxfId="3924" priority="28067" operator="containsText" text="PENDENTE">
      <formula>NOT(ISERROR(SEARCH(("PENDENTE"),(N212))))</formula>
    </cfRule>
    <cfRule type="containsText" dxfId="3923" priority="28068" operator="containsText" text="CUMPRIDO">
      <formula>NOT(ISERROR(SEARCH(("CUMPRIDO"),(N212))))</formula>
    </cfRule>
    <cfRule type="containsText" dxfId="3922" priority="28131" operator="containsText" text="CUMPRIDO">
      <formula>NOT(ISERROR(SEARCH(("CUMPRIDO"),(N162))))</formula>
    </cfRule>
    <cfRule type="containsText" dxfId="3921" priority="28133" operator="containsText" text="PENDENTE">
      <formula>NOT(ISERROR(SEARCH(("PENDENTE"),(N115))))</formula>
    </cfRule>
    <cfRule type="containsText" dxfId="3920" priority="28134" operator="containsText" text="CANCELADO">
      <formula>NOT(ISERROR(SEARCH(("CANCELADO"),(N115))))</formula>
    </cfRule>
    <cfRule type="containsText" dxfId="3919" priority="28135" operator="containsText" text="PENDENTE">
      <formula>NOT(ISERROR(SEARCH(("PENDENTE"),(N115))))</formula>
    </cfRule>
    <cfRule type="containsText" dxfId="3918" priority="28136" operator="containsText" text="CANCELADO">
      <formula>NOT(ISERROR(SEARCH(("CANCELADO"),(N236))))</formula>
    </cfRule>
    <cfRule type="containsText" dxfId="3917" priority="28137" operator="containsText" text="PENDENTE">
      <formula>NOT(ISERROR(SEARCH(("PENDENTE"),(N236))))</formula>
    </cfRule>
    <cfRule type="containsText" dxfId="3916" priority="28138" operator="containsText" text="CUMPRIDO">
      <formula>NOT(ISERROR(SEARCH(("CUMPRIDO"),(N236))))</formula>
    </cfRule>
    <cfRule type="containsText" dxfId="3915" priority="28139" operator="containsText" text="CUMPRIDO">
      <formula>NOT(ISERROR(SEARCH(("CUMPRIDO"),(N115))))</formula>
    </cfRule>
    <cfRule type="containsText" dxfId="3914" priority="28140" operator="containsText" text="CUMPRIDO">
      <formula>NOT(ISERROR(SEARCH(("CUMPRIDO"),(N161))))</formula>
    </cfRule>
    <cfRule type="containsText" dxfId="3913" priority="28142" operator="containsText" text="CANCELADO">
      <formula>NOT(ISERROR(SEARCH(("CANCELADO"),(N115))))</formula>
    </cfRule>
    <cfRule type="containsText" dxfId="3912" priority="28143" operator="containsText" text="PENDENTE">
      <formula>NOT(ISERROR(SEARCH(("PENDENTE"),(N115))))</formula>
    </cfRule>
    <cfRule type="containsText" dxfId="3911" priority="28144" operator="containsText" text="CANCELADO">
      <formula>NOT(ISERROR(SEARCH(("CANCELADO"),(N235))))</formula>
    </cfRule>
    <cfRule type="containsText" dxfId="3910" priority="28145" operator="containsText" text="PENDENTE">
      <formula>NOT(ISERROR(SEARCH(("PENDENTE"),(N235))))</formula>
    </cfRule>
    <cfRule type="containsText" dxfId="3909" priority="28146" operator="containsText" text="CUMPRIDO">
      <formula>NOT(ISERROR(SEARCH(("CUMPRIDO"),(N235))))</formula>
    </cfRule>
    <cfRule type="containsText" dxfId="3908" priority="28147" operator="containsText" text="CUMPRIDO">
      <formula>NOT(ISERROR(SEARCH(("CUMPRIDO"),(N143))))</formula>
    </cfRule>
    <cfRule type="containsText" dxfId="3907" priority="28148" operator="containsText" text="PENDENTE">
      <formula>NOT(ISERROR(SEARCH(("PENDENTE"),(N115))))</formula>
    </cfRule>
    <cfRule type="containsText" dxfId="3906" priority="28149" operator="containsText" text="CANCELADO">
      <formula>NOT(ISERROR(SEARCH(("CANCELADO"),(N115))))</formula>
    </cfRule>
    <cfRule type="containsText" dxfId="3905" priority="28150" operator="containsText" text="PENDENTE">
      <formula>NOT(ISERROR(SEARCH(("PENDENTE"),(N115))))</formula>
    </cfRule>
    <cfRule type="containsText" dxfId="3904" priority="28151" operator="containsText" text="CANCELADO">
      <formula>NOT(ISERROR(SEARCH(("CANCELADO"),(N217))))</formula>
    </cfRule>
    <cfRule type="containsText" dxfId="3903" priority="28152" operator="containsText" text="PENDENTE">
      <formula>NOT(ISERROR(SEARCH(("PENDENTE"),(N217))))</formula>
    </cfRule>
    <cfRule type="containsText" dxfId="3902" priority="28153" operator="containsText" text="CUMPRIDO">
      <formula>NOT(ISERROR(SEARCH(("CUMPRIDO"),(N217))))</formula>
    </cfRule>
    <cfRule type="containsText" dxfId="3901" priority="28154" operator="containsText" text="CUMPRIDO">
      <formula>NOT(ISERROR(SEARCH(("CUMPRIDO"),(N140))))</formula>
    </cfRule>
    <cfRule type="containsText" dxfId="3900" priority="28155" operator="containsText" text="PENDENTE">
      <formula>NOT(ISERROR(SEARCH(("PENDENTE"),(N115))))</formula>
    </cfRule>
    <cfRule type="containsText" dxfId="3899" priority="28156" operator="containsText" text="CANCELADO">
      <formula>NOT(ISERROR(SEARCH(("CANCELADO"),(N115))))</formula>
    </cfRule>
    <cfRule type="containsText" dxfId="3898" priority="28157" operator="containsText" text="PENDENTE">
      <formula>NOT(ISERROR(SEARCH(("PENDENTE"),(N115))))</formula>
    </cfRule>
    <cfRule type="containsText" dxfId="3897" priority="28158" operator="containsText" text="CANCELADO">
      <formula>NOT(ISERROR(SEARCH(("CANCELADO"),(N214))))</formula>
    </cfRule>
    <cfRule type="containsText" dxfId="3896" priority="28159" operator="containsText" text="PENDENTE">
      <formula>NOT(ISERROR(SEARCH(("PENDENTE"),(N214))))</formula>
    </cfRule>
    <cfRule type="containsText" dxfId="3895" priority="28160" operator="containsText" text="CUMPRIDO">
      <formula>NOT(ISERROR(SEARCH(("CUMPRIDO"),(N214))))</formula>
    </cfRule>
    <cfRule type="containsText" dxfId="3894" priority="28191" operator="containsText" text="CUMPRIDO">
      <formula>NOT(ISERROR(SEARCH(("CUMPRIDO"),(N139))))</formula>
    </cfRule>
    <cfRule type="containsText" dxfId="3893" priority="28192" operator="containsText" text="PENDENTE">
      <formula>NOT(ISERROR(SEARCH(("PENDENTE"),(N115))))</formula>
    </cfRule>
    <cfRule type="containsText" dxfId="3892" priority="28193" operator="containsText" text="CANCELADO">
      <formula>NOT(ISERROR(SEARCH(("CANCELADO"),(N115))))</formula>
    </cfRule>
    <cfRule type="containsText" dxfId="3891" priority="28194" operator="containsText" text="PENDENTE">
      <formula>NOT(ISERROR(SEARCH(("PENDENTE"),(N115))))</formula>
    </cfRule>
    <cfRule type="containsText" dxfId="3890" priority="28195" operator="containsText" text="CANCELADO">
      <formula>NOT(ISERROR(SEARCH(("CANCELADO"),(N213))))</formula>
    </cfRule>
    <cfRule type="containsText" dxfId="3889" priority="28196" operator="containsText" text="PENDENTE">
      <formula>NOT(ISERROR(SEARCH(("PENDENTE"),(N213))))</formula>
    </cfRule>
    <cfRule type="containsText" dxfId="3888" priority="28197" operator="containsText" text="CUMPRIDO">
      <formula>NOT(ISERROR(SEARCH(("CUMPRIDO"),(N213))))</formula>
    </cfRule>
    <cfRule type="containsText" dxfId="3887" priority="27881" operator="containsText" text="CUMPRIDO">
      <formula>NOT(ISERROR(SEARCH(("CUMPRIDO"),(N115))))</formula>
    </cfRule>
    <cfRule type="containsText" dxfId="3886" priority="28260" operator="containsText" text="CUMPRIDO">
      <formula>NOT(ISERROR(SEARCH(("CUMPRIDO"),(N163))))</formula>
    </cfRule>
    <cfRule type="containsText" dxfId="3885" priority="28262" operator="containsText" text="PENDENTE">
      <formula>NOT(ISERROR(SEARCH(("PENDENTE"),(N115))))</formula>
    </cfRule>
    <cfRule type="containsText" dxfId="3884" priority="28263" operator="containsText" text="CANCELADO">
      <formula>NOT(ISERROR(SEARCH(("CANCELADO"),(N115))))</formula>
    </cfRule>
    <cfRule type="containsText" dxfId="3883" priority="28264" operator="containsText" text="PENDENTE">
      <formula>NOT(ISERROR(SEARCH(("PENDENTE"),(N115))))</formula>
    </cfRule>
    <cfRule type="containsText" dxfId="3882" priority="28265" operator="containsText" text="CANCELADO">
      <formula>NOT(ISERROR(SEARCH(("CANCELADO"),(N237))))</formula>
    </cfRule>
    <cfRule type="containsText" dxfId="3881" priority="28266" operator="containsText" text="PENDENTE">
      <formula>NOT(ISERROR(SEARCH(("PENDENTE"),(N237))))</formula>
    </cfRule>
    <cfRule type="containsText" dxfId="3880" priority="28267" operator="containsText" text="CUMPRIDO">
      <formula>NOT(ISERROR(SEARCH(("CUMPRIDO"),(N237))))</formula>
    </cfRule>
    <cfRule type="containsText" dxfId="3879" priority="28268" operator="containsText" text="CUMPRIDO">
      <formula>NOT(ISERROR(SEARCH(("CUMPRIDO"),(N115))))</formula>
    </cfRule>
    <cfRule type="containsText" dxfId="3878" priority="28269" operator="containsText" text="CUMPRIDO">
      <formula>NOT(ISERROR(SEARCH(("CUMPRIDO"),(N162))))</formula>
    </cfRule>
    <cfRule type="containsText" dxfId="3877" priority="28270" operator="containsText" text="PENDENTE">
      <formula>NOT(ISERROR(SEARCH(("PENDENTE"),(N115))))</formula>
    </cfRule>
    <cfRule type="containsText" dxfId="3876" priority="28271" operator="containsText" text="CANCELADO">
      <formula>NOT(ISERROR(SEARCH(("CANCELADO"),(N115))))</formula>
    </cfRule>
    <cfRule type="containsText" dxfId="3875" priority="28272" operator="containsText" text="PENDENTE">
      <formula>NOT(ISERROR(SEARCH(("PENDENTE"),(N115))))</formula>
    </cfRule>
    <cfRule type="containsText" dxfId="3874" priority="28273" operator="containsText" text="CANCELADO">
      <formula>NOT(ISERROR(SEARCH(("CANCELADO"),(N236))))</formula>
    </cfRule>
    <cfRule type="containsText" dxfId="3873" priority="28274" operator="containsText" text="PENDENTE">
      <formula>NOT(ISERROR(SEARCH(("PENDENTE"),(N236))))</formula>
    </cfRule>
    <cfRule type="containsText" dxfId="3872" priority="28275" operator="containsText" text="CUMPRIDO">
      <formula>NOT(ISERROR(SEARCH(("CUMPRIDO"),(N236))))</formula>
    </cfRule>
    <cfRule type="containsText" dxfId="3871" priority="28276" operator="containsText" text="CUMPRIDO">
      <formula>NOT(ISERROR(SEARCH(("CUMPRIDO"),(N144))))</formula>
    </cfRule>
    <cfRule type="containsText" dxfId="3870" priority="28277" operator="containsText" text="PENDENTE">
      <formula>NOT(ISERROR(SEARCH(("PENDENTE"),(N115))))</formula>
    </cfRule>
    <cfRule type="containsText" dxfId="3869" priority="28278" operator="containsText" text="CANCELADO">
      <formula>NOT(ISERROR(SEARCH(("CANCELADO"),(N115))))</formula>
    </cfRule>
    <cfRule type="containsText" dxfId="3868" priority="28279" operator="containsText" text="PENDENTE">
      <formula>NOT(ISERROR(SEARCH(("PENDENTE"),(N115))))</formula>
    </cfRule>
    <cfRule type="containsText" dxfId="3867" priority="28280" operator="containsText" text="CANCELADO">
      <formula>NOT(ISERROR(SEARCH(("CANCELADO"),(N218))))</formula>
    </cfRule>
    <cfRule type="containsText" dxfId="3866" priority="28281" operator="containsText" text="PENDENTE">
      <formula>NOT(ISERROR(SEARCH(("PENDENTE"),(N218))))</formula>
    </cfRule>
    <cfRule type="containsText" dxfId="3865" priority="28282" operator="containsText" text="CUMPRIDO">
      <formula>NOT(ISERROR(SEARCH(("CUMPRIDO"),(N218))))</formula>
    </cfRule>
    <cfRule type="containsText" dxfId="3864" priority="28283" operator="containsText" text="CUMPRIDO">
      <formula>NOT(ISERROR(SEARCH(("CUMPRIDO"),(N141))))</formula>
    </cfRule>
    <cfRule type="containsText" dxfId="3863" priority="28284" operator="containsText" text="PENDENTE">
      <formula>NOT(ISERROR(SEARCH(("PENDENTE"),(N115))))</formula>
    </cfRule>
    <cfRule type="containsText" dxfId="3862" priority="28285" operator="containsText" text="CANCELADO">
      <formula>NOT(ISERROR(SEARCH(("CANCELADO"),(N115))))</formula>
    </cfRule>
    <cfRule type="containsText" dxfId="3861" priority="28286" operator="containsText" text="PENDENTE">
      <formula>NOT(ISERROR(SEARCH(("PENDENTE"),(N115))))</formula>
    </cfRule>
    <cfRule type="containsText" dxfId="3860" priority="28287" operator="containsText" text="CANCELADO">
      <formula>NOT(ISERROR(SEARCH(("CANCELADO"),(N215))))</formula>
    </cfRule>
    <cfRule type="containsText" dxfId="3859" priority="28288" operator="containsText" text="PENDENTE">
      <formula>NOT(ISERROR(SEARCH(("PENDENTE"),(N215))))</formula>
    </cfRule>
    <cfRule type="containsText" dxfId="3858" priority="28289" operator="containsText" text="CUMPRIDO">
      <formula>NOT(ISERROR(SEARCH(("CUMPRIDO"),(N215))))</formula>
    </cfRule>
    <cfRule type="containsText" dxfId="3857" priority="28320" operator="containsText" text="CUMPRIDO">
      <formula>NOT(ISERROR(SEARCH(("CUMPRIDO"),(N140))))</formula>
    </cfRule>
    <cfRule type="containsText" dxfId="3856" priority="28400" operator="containsText" text="CANCELADO">
      <formula>NOT(ISERROR(SEARCH(("CANCELADO"),(N115))))</formula>
    </cfRule>
    <cfRule type="containsText" dxfId="3855" priority="28399" operator="containsText" text="PENDENTE">
      <formula>NOT(ISERROR(SEARCH(("PENDENTE"),(N115))))</formula>
    </cfRule>
    <cfRule type="containsText" dxfId="3854" priority="28398" operator="containsText" text="CUMPRIDO">
      <formula>NOT(ISERROR(SEARCH(("CUMPRIDO"),(N163))))</formula>
    </cfRule>
    <cfRule type="containsText" dxfId="3853" priority="28396" operator="containsText" text="CUMPRIDO">
      <formula>NOT(ISERROR(SEARCH(("CUMPRIDO"),(N238))))</formula>
    </cfRule>
    <cfRule type="containsText" dxfId="3852" priority="28395" operator="containsText" text="PENDENTE">
      <formula>NOT(ISERROR(SEARCH(("PENDENTE"),(N238))))</formula>
    </cfRule>
    <cfRule type="containsText" dxfId="3851" priority="28394" operator="containsText" text="CANCELADO">
      <formula>NOT(ISERROR(SEARCH(("CANCELADO"),(N238))))</formula>
    </cfRule>
    <cfRule type="containsText" dxfId="3850" priority="28393" operator="containsText" text="PENDENTE">
      <formula>NOT(ISERROR(SEARCH(("PENDENTE"),(N115))))</formula>
    </cfRule>
    <cfRule type="containsText" dxfId="3849" priority="28392" operator="containsText" text="CANCELADO">
      <formula>NOT(ISERROR(SEARCH(("CANCELADO"),(N115))))</formula>
    </cfRule>
    <cfRule type="containsText" dxfId="3848" priority="28391" operator="containsText" text="PENDENTE">
      <formula>NOT(ISERROR(SEARCH(("PENDENTE"),(N115))))</formula>
    </cfRule>
    <cfRule type="containsText" dxfId="3847" priority="28389" operator="containsText" text="CUMPRIDO">
      <formula>NOT(ISERROR(SEARCH(("CUMPRIDO"),(N164))))</formula>
    </cfRule>
    <cfRule type="containsText" dxfId="3846" priority="28326" operator="containsText" text="CUMPRIDO">
      <formula>NOT(ISERROR(SEARCH(("CUMPRIDO"),(N214))))</formula>
    </cfRule>
    <cfRule type="containsText" dxfId="3845" priority="28325" operator="containsText" text="PENDENTE">
      <formula>NOT(ISERROR(SEARCH(("PENDENTE"),(N214))))</formula>
    </cfRule>
    <cfRule type="containsText" dxfId="3844" priority="28324" operator="containsText" text="CANCELADO">
      <formula>NOT(ISERROR(SEARCH(("CANCELADO"),(N214))))</formula>
    </cfRule>
    <cfRule type="containsText" dxfId="3843" priority="28323" operator="containsText" text="PENDENTE">
      <formula>NOT(ISERROR(SEARCH(("PENDENTE"),(N115))))</formula>
    </cfRule>
    <cfRule type="containsText" dxfId="3842" priority="28322" operator="containsText" text="CANCELADO">
      <formula>NOT(ISERROR(SEARCH(("CANCELADO"),(N115))))</formula>
    </cfRule>
    <cfRule type="containsText" dxfId="3841" priority="28321" operator="containsText" text="PENDENTE">
      <formula>NOT(ISERROR(SEARCH(("PENDENTE"),(N115))))</formula>
    </cfRule>
    <cfRule type="containsText" dxfId="3840" priority="27163" operator="containsText" text="CANCELADO">
      <formula>NOT(ISERROR(SEARCH(("CANCELADO"),(N205))))</formula>
    </cfRule>
    <cfRule type="containsText" dxfId="3839" priority="27162" operator="containsText" text="PENDENTE">
      <formula>NOT(ISERROR(SEARCH(("PENDENTE"),(N115))))</formula>
    </cfRule>
    <cfRule type="containsText" dxfId="3838" priority="27161" operator="containsText" text="CANCELADO">
      <formula>NOT(ISERROR(SEARCH(("CANCELADO"),(N115))))</formula>
    </cfRule>
    <cfRule type="containsText" dxfId="3837" priority="27160" operator="containsText" text="PENDENTE">
      <formula>NOT(ISERROR(SEARCH(("PENDENTE"),(N115))))</formula>
    </cfRule>
    <cfRule type="containsText" dxfId="3836" priority="27159" operator="containsText" text="CUMPRIDO">
      <formula>NOT(ISERROR(SEARCH(("CUMPRIDO"),(N131))))</formula>
    </cfRule>
    <cfRule type="containsText" dxfId="3835" priority="27882" operator="containsText" text="CUMPRIDO">
      <formula>NOT(ISERROR(SEARCH(("CUMPRIDO"),(N159))))</formula>
    </cfRule>
    <cfRule type="containsText" dxfId="3834" priority="27036" operator="containsText" text="CUMPRIDO">
      <formula>NOT(ISERROR(SEARCH(("CUMPRIDO"),(N204))))</formula>
    </cfRule>
    <cfRule type="containsText" dxfId="3833" priority="27035" operator="containsText" text="PENDENTE">
      <formula>NOT(ISERROR(SEARCH(("PENDENTE"),(N204))))</formula>
    </cfRule>
    <cfRule type="containsText" dxfId="3832" priority="27034" operator="containsText" text="CANCELADO">
      <formula>NOT(ISERROR(SEARCH(("CANCELADO"),(N204))))</formula>
    </cfRule>
    <cfRule type="containsText" dxfId="3831" priority="28141" operator="containsText" text="PENDENTE">
      <formula>NOT(ISERROR(SEARCH(("PENDENTE"),(N115))))</formula>
    </cfRule>
    <cfRule type="containsText" dxfId="3830" priority="27032" operator="containsText" text="CANCELADO">
      <formula>NOT(ISERROR(SEARCH(("CANCELADO"),(N115))))</formula>
    </cfRule>
    <cfRule type="containsText" dxfId="3829" priority="27031" operator="containsText" text="PENDENTE">
      <formula>NOT(ISERROR(SEARCH(("PENDENTE"),(N115))))</formula>
    </cfRule>
    <cfRule type="containsText" dxfId="3828" priority="27030" operator="containsText" text="CUMPRIDO">
      <formula>NOT(ISERROR(SEARCH(("CUMPRIDO"),(N130))))</formula>
    </cfRule>
    <cfRule type="containsText" dxfId="3827" priority="27883" operator="containsText" text="PENDENTE">
      <formula>NOT(ISERROR(SEARCH(("PENDENTE"),(N115))))</formula>
    </cfRule>
    <cfRule type="containsText" dxfId="3826" priority="27884" operator="containsText" text="CANCELADO">
      <formula>NOT(ISERROR(SEARCH(("CANCELADO"),(N115))))</formula>
    </cfRule>
    <cfRule type="containsText" dxfId="3825" priority="27885" operator="containsText" text="PENDENTE">
      <formula>NOT(ISERROR(SEARCH(("PENDENTE"),(N115))))</formula>
    </cfRule>
    <cfRule type="containsText" dxfId="3824" priority="27886" operator="containsText" text="CANCELADO">
      <formula>NOT(ISERROR(SEARCH(("CANCELADO"),(N233))))</formula>
    </cfRule>
    <cfRule type="containsText" dxfId="3823" priority="27880" operator="containsText" text="CUMPRIDO">
      <formula>NOT(ISERROR(SEARCH(("CUMPRIDO"),(N234))))</formula>
    </cfRule>
    <cfRule type="containsText" dxfId="3822" priority="27879" operator="containsText" text="PENDENTE">
      <formula>NOT(ISERROR(SEARCH(("PENDENTE"),(N234))))</formula>
    </cfRule>
    <cfRule type="containsText" dxfId="3821" priority="27878" operator="containsText" text="CANCELADO">
      <formula>NOT(ISERROR(SEARCH(("CANCELADO"),(N234))))</formula>
    </cfRule>
    <cfRule type="containsText" dxfId="3820" priority="27877" operator="containsText" text="PENDENTE">
      <formula>NOT(ISERROR(SEARCH(("PENDENTE"),(N115))))</formula>
    </cfRule>
    <cfRule type="containsText" dxfId="3819" priority="27876" operator="containsText" text="CANCELADO">
      <formula>NOT(ISERROR(SEARCH(("CANCELADO"),(N115))))</formula>
    </cfRule>
    <cfRule type="containsText" dxfId="3818" priority="27875" operator="containsText" text="PENDENTE">
      <formula>NOT(ISERROR(SEARCH(("PENDENTE"),(N115))))</formula>
    </cfRule>
    <cfRule type="containsText" dxfId="3817" priority="27873" operator="containsText" text="CUMPRIDO">
      <formula>NOT(ISERROR(SEARCH(("CUMPRIDO"),(N160))))</formula>
    </cfRule>
    <cfRule type="containsText" dxfId="3816" priority="27810" operator="containsText" text="CUMPRIDO">
      <formula>NOT(ISERROR(SEARCH(("CUMPRIDO"),(N210))))</formula>
    </cfRule>
    <cfRule type="containsText" dxfId="3815" priority="27809" operator="containsText" text="PENDENTE">
      <formula>NOT(ISERROR(SEARCH(("PENDENTE"),(N210))))</formula>
    </cfRule>
    <cfRule type="containsText" dxfId="3814" priority="28674" operator="containsText" text="CANCELADO">
      <formula>NOT(ISERROR(SEARCH(("CANCELADO"),(N218))))</formula>
    </cfRule>
    <cfRule type="containsText" dxfId="3813" priority="27630" operator="containsText" text="CUMPRIDO">
      <formula>NOT(ISERROR(SEARCH(("CUMPRIDO"),(N231))))</formula>
    </cfRule>
    <cfRule type="containsText" dxfId="3812" priority="27629" operator="containsText" text="PENDENTE">
      <formula>NOT(ISERROR(SEARCH(("PENDENTE"),(N231))))</formula>
    </cfRule>
    <cfRule type="containsText" dxfId="3811" priority="27628" operator="containsText" text="CANCELADO">
      <formula>NOT(ISERROR(SEARCH(("CANCELADO"),(N231))))</formula>
    </cfRule>
    <cfRule type="containsText" dxfId="3810" priority="27627" operator="containsText" text="PENDENTE">
      <formula>NOT(ISERROR(SEARCH(("PENDENTE"),(N115))))</formula>
    </cfRule>
    <cfRule type="containsText" dxfId="3809" priority="27626" operator="containsText" text="CANCELADO">
      <formula>NOT(ISERROR(SEARCH(("CANCELADO"),(N115))))</formula>
    </cfRule>
    <cfRule type="containsText" dxfId="3808" priority="27625" operator="containsText" text="PENDENTE">
      <formula>NOT(ISERROR(SEARCH(("PENDENTE"),(N115))))</formula>
    </cfRule>
    <cfRule type="containsText" dxfId="3807" priority="27624" operator="containsText" text="CUMPRIDO">
      <formula>NOT(ISERROR(SEARCH(("CUMPRIDO"),(N157))))</formula>
    </cfRule>
    <cfRule type="containsText" dxfId="3806" priority="27623" operator="containsText" text="CUMPRIDO">
      <formula>NOT(ISERROR(SEARCH(("CUMPRIDO"),(N115))))</formula>
    </cfRule>
    <cfRule type="containsText" dxfId="3805" priority="27622" operator="containsText" text="CUMPRIDO">
      <formula>NOT(ISERROR(SEARCH(("CUMPRIDO"),(N232))))</formula>
    </cfRule>
    <cfRule type="containsText" dxfId="3804" priority="27621" operator="containsText" text="PENDENTE">
      <formula>NOT(ISERROR(SEARCH(("PENDENTE"),(N232))))</formula>
    </cfRule>
    <cfRule type="containsText" dxfId="3803" priority="27620" operator="containsText" text="CANCELADO">
      <formula>NOT(ISERROR(SEARCH(("CANCELADO"),(N232))))</formula>
    </cfRule>
    <cfRule type="containsText" dxfId="3802" priority="27619" operator="containsText" text="PENDENTE">
      <formula>NOT(ISERROR(SEARCH(("PENDENTE"),(N115))))</formula>
    </cfRule>
    <cfRule type="containsText" dxfId="3801" priority="27618" operator="containsText" text="CANCELADO">
      <formula>NOT(ISERROR(SEARCH(("CANCELADO"),(N115))))</formula>
    </cfRule>
    <cfRule type="containsText" dxfId="3800" priority="27617" operator="containsText" text="PENDENTE">
      <formula>NOT(ISERROR(SEARCH(("PENDENTE"),(N115))))</formula>
    </cfRule>
    <cfRule type="containsText" dxfId="3799" priority="27615" operator="containsText" text="CUMPRIDO">
      <formula>NOT(ISERROR(SEARCH(("CUMPRIDO"),(N158))))</formula>
    </cfRule>
    <cfRule type="containsText" dxfId="3798" priority="27552" operator="containsText" text="CUMPRIDO">
      <formula>NOT(ISERROR(SEARCH(("CUMPRIDO"),(N208))))</formula>
    </cfRule>
    <cfRule type="containsText" dxfId="3797" priority="27551" operator="containsText" text="PENDENTE">
      <formula>NOT(ISERROR(SEARCH(("PENDENTE"),(N208))))</formula>
    </cfRule>
    <cfRule type="containsText" dxfId="3796" priority="27550" operator="containsText" text="CANCELADO">
      <formula>NOT(ISERROR(SEARCH(("CANCELADO"),(N208))))</formula>
    </cfRule>
    <cfRule type="containsText" dxfId="3795" priority="27549" operator="containsText" text="PENDENTE">
      <formula>NOT(ISERROR(SEARCH(("PENDENTE"),(N115))))</formula>
    </cfRule>
    <cfRule type="containsText" dxfId="3794" priority="27548" operator="containsText" text="CANCELADO">
      <formula>NOT(ISERROR(SEARCH(("CANCELADO"),(N115))))</formula>
    </cfRule>
    <cfRule type="containsText" dxfId="3793" priority="27547" operator="containsText" text="PENDENTE">
      <formula>NOT(ISERROR(SEARCH(("PENDENTE"),(N115))))</formula>
    </cfRule>
    <cfRule type="containsText" dxfId="3792" priority="27546" operator="containsText" text="CUMPRIDO">
      <formula>NOT(ISERROR(SEARCH(("CUMPRIDO"),(N134))))</formula>
    </cfRule>
    <cfRule type="containsText" dxfId="3791" priority="27494" operator="containsText" text="CUMPRIDO">
      <formula>NOT(ISERROR(SEARCH(("CUMPRIDO"),(N115))))</formula>
    </cfRule>
    <cfRule type="containsText" dxfId="3790" priority="27423" operator="containsText" text="CUMPRIDO">
      <formula>NOT(ISERROR(SEARCH(("CUMPRIDO"),(N207))))</formula>
    </cfRule>
    <cfRule type="containsText" dxfId="3789" priority="27422" operator="containsText" text="PENDENTE">
      <formula>NOT(ISERROR(SEARCH(("PENDENTE"),(N207))))</formula>
    </cfRule>
    <cfRule type="containsText" dxfId="3788" priority="27421" operator="containsText" text="CANCELADO">
      <formula>NOT(ISERROR(SEARCH(("CANCELADO"),(N207))))</formula>
    </cfRule>
    <cfRule type="containsText" dxfId="3787" priority="27420" operator="containsText" text="PENDENTE">
      <formula>NOT(ISERROR(SEARCH(("PENDENTE"),(N115))))</formula>
    </cfRule>
    <cfRule type="containsText" dxfId="3786" priority="27419" operator="containsText" text="CANCELADO">
      <formula>NOT(ISERROR(SEARCH(("CANCELADO"),(N115))))</formula>
    </cfRule>
    <cfRule type="containsText" dxfId="3785" priority="27418" operator="containsText" text="PENDENTE">
      <formula>NOT(ISERROR(SEARCH(("PENDENTE"),(N115))))</formula>
    </cfRule>
    <cfRule type="containsText" dxfId="3784" priority="27417" operator="containsText" text="CUMPRIDO">
      <formula>NOT(ISERROR(SEARCH(("CUMPRIDO"),(N133))))</formula>
    </cfRule>
    <cfRule type="containsText" dxfId="3783" priority="27294" operator="containsText" text="CUMPRIDO">
      <formula>NOT(ISERROR(SEARCH(("CUMPRIDO"),(N206))))</formula>
    </cfRule>
    <cfRule type="containsText" dxfId="3782" priority="27293" operator="containsText" text="PENDENTE">
      <formula>NOT(ISERROR(SEARCH(("PENDENTE"),(N206))))</formula>
    </cfRule>
    <cfRule type="containsText" dxfId="3781" priority="27292" operator="containsText" text="CANCELADO">
      <formula>NOT(ISERROR(SEARCH(("CANCELADO"),(N206))))</formula>
    </cfRule>
    <cfRule type="containsText" dxfId="3780" priority="27291" operator="containsText" text="PENDENTE">
      <formula>NOT(ISERROR(SEARCH(("PENDENTE"),(N115))))</formula>
    </cfRule>
    <cfRule type="containsText" dxfId="3779" priority="27290" operator="containsText" text="CANCELADO">
      <formula>NOT(ISERROR(SEARCH(("CANCELADO"),(N115))))</formula>
    </cfRule>
    <cfRule type="containsText" dxfId="3778" priority="27289" operator="containsText" text="PENDENTE">
      <formula>NOT(ISERROR(SEARCH(("PENDENTE"),(N115))))</formula>
    </cfRule>
    <cfRule type="containsText" dxfId="3777" priority="27288" operator="containsText" text="CUMPRIDO">
      <formula>NOT(ISERROR(SEARCH(("CUMPRIDO"),(N132))))</formula>
    </cfRule>
    <cfRule type="containsText" dxfId="3776" priority="27165" operator="containsText" text="CUMPRIDO">
      <formula>NOT(ISERROR(SEARCH(("CUMPRIDO"),(N205))))</formula>
    </cfRule>
    <cfRule type="containsText" dxfId="3775" priority="27164" operator="containsText" text="PENDENTE">
      <formula>NOT(ISERROR(SEARCH(("PENDENTE"),(N205))))</formula>
    </cfRule>
    <cfRule type="containsText" dxfId="3774" priority="27808" operator="containsText" text="CANCELADO">
      <formula>NOT(ISERROR(SEARCH(("CANCELADO"),(N210))))</formula>
    </cfRule>
    <cfRule type="containsText" dxfId="3773" priority="27807" operator="containsText" text="PENDENTE">
      <formula>NOT(ISERROR(SEARCH(("PENDENTE"),(N115))))</formula>
    </cfRule>
    <cfRule type="containsText" dxfId="3772" priority="27806" operator="containsText" text="CANCELADO">
      <formula>NOT(ISERROR(SEARCH(("CANCELADO"),(N115))))</formula>
    </cfRule>
    <cfRule type="containsText" dxfId="3771" priority="27805" operator="containsText" text="PENDENTE">
      <formula>NOT(ISERROR(SEARCH(("PENDENTE"),(N115))))</formula>
    </cfRule>
    <cfRule type="containsText" dxfId="3770" priority="27804" operator="containsText" text="CUMPRIDO">
      <formula>NOT(ISERROR(SEARCH(("CUMPRIDO"),(N136))))</formula>
    </cfRule>
    <cfRule type="containsText" dxfId="3769" priority="27752" operator="containsText" text="CUMPRIDO">
      <formula>NOT(ISERROR(SEARCH(("CUMPRIDO"),(N115))))</formula>
    </cfRule>
    <cfRule type="containsText" dxfId="3768" priority="27681" operator="containsText" text="CUMPRIDO">
      <formula>NOT(ISERROR(SEARCH(("CUMPRIDO"),(N209))))</formula>
    </cfRule>
    <cfRule type="containsText" dxfId="3767" priority="27680" operator="containsText" text="PENDENTE">
      <formula>NOT(ISERROR(SEARCH(("PENDENTE"),(N209))))</formula>
    </cfRule>
    <cfRule type="containsText" dxfId="3766" priority="27679" operator="containsText" text="CANCELADO">
      <formula>NOT(ISERROR(SEARCH(("CANCELADO"),(N209))))</formula>
    </cfRule>
    <cfRule type="containsText" dxfId="3765" priority="29170" operator="containsText" text="CUMPRIDO">
      <formula>NOT(ISERROR(SEARCH(("CUMPRIDO"),(N244))))</formula>
    </cfRule>
    <cfRule type="containsText" dxfId="3764" priority="27678" operator="containsText" text="PENDENTE">
      <formula>NOT(ISERROR(SEARCH(("PENDENTE"),(N115))))</formula>
    </cfRule>
    <cfRule type="containsText" dxfId="3763" priority="27677" operator="containsText" text="CANCELADO">
      <formula>NOT(ISERROR(SEARCH(("CANCELADO"),(N115))))</formula>
    </cfRule>
    <cfRule type="containsText" dxfId="3762" priority="27676" operator="containsText" text="PENDENTE">
      <formula>NOT(ISERROR(SEARCH(("PENDENTE"),(N115))))</formula>
    </cfRule>
    <cfRule type="containsText" dxfId="3761" priority="27675" operator="containsText" text="CUMPRIDO">
      <formula>NOT(ISERROR(SEARCH(("CUMPRIDO"),(N135))))</formula>
    </cfRule>
    <cfRule type="containsText" dxfId="3760" priority="27644" operator="containsText" text="CUMPRIDO">
      <formula>NOT(ISERROR(SEARCH(("CUMPRIDO"),(N210))))</formula>
    </cfRule>
    <cfRule type="containsText" dxfId="3759" priority="27643" operator="containsText" text="PENDENTE">
      <formula>NOT(ISERROR(SEARCH(("PENDENTE"),(N210))))</formula>
    </cfRule>
    <cfRule type="containsText" dxfId="3758" priority="29616" operator="containsText" text="CUMPRIDO">
      <formula>NOT(ISERROR(SEARCH(("CUMPRIDO"),(N224))))</formula>
    </cfRule>
    <cfRule type="containsText" dxfId="3757" priority="29615" operator="containsText" text="PENDENTE">
      <formula>NOT(ISERROR(SEARCH(("PENDENTE"),(N224))))</formula>
    </cfRule>
    <cfRule type="containsText" dxfId="3756" priority="29614" operator="containsText" text="CANCELADO">
      <formula>NOT(ISERROR(SEARCH(("CANCELADO"),(N224))))</formula>
    </cfRule>
    <cfRule type="containsText" dxfId="3755" priority="29613" operator="containsText" text="PENDENTE">
      <formula>NOT(ISERROR(SEARCH(("PENDENTE"),(N115))))</formula>
    </cfRule>
    <cfRule type="containsText" dxfId="3754" priority="29612" operator="containsText" text="CANCELADO">
      <formula>NOT(ISERROR(SEARCH(("CANCELADO"),(N115))))</formula>
    </cfRule>
    <cfRule type="containsText" dxfId="3753" priority="29611" operator="containsText" text="PENDENTE">
      <formula>NOT(ISERROR(SEARCH(("PENDENTE"),(N115))))</formula>
    </cfRule>
    <cfRule type="containsText" dxfId="3752" priority="29610" operator="containsText" text="CUMPRIDO">
      <formula>NOT(ISERROR(SEARCH(("CUMPRIDO"),(N150))))</formula>
    </cfRule>
    <cfRule type="containsText" dxfId="3751" priority="29579" operator="containsText" text="CUMPRIDO">
      <formula>NOT(ISERROR(SEARCH(("CUMPRIDO"),(N225))))</formula>
    </cfRule>
    <cfRule type="containsText" dxfId="3750" priority="29578" operator="containsText" text="PENDENTE">
      <formula>NOT(ISERROR(SEARCH(("PENDENTE"),(N225))))</formula>
    </cfRule>
    <cfRule type="containsText" dxfId="3749" priority="29577" operator="containsText" text="CANCELADO">
      <formula>NOT(ISERROR(SEARCH(("CANCELADO"),(N225))))</formula>
    </cfRule>
    <cfRule type="containsText" dxfId="3748" priority="29576" operator="containsText" text="PENDENTE">
      <formula>NOT(ISERROR(SEARCH(("PENDENTE"),(N115))))</formula>
    </cfRule>
    <cfRule type="containsText" dxfId="3747" priority="29575" operator="containsText" text="CANCELADO">
      <formula>NOT(ISERROR(SEARCH(("CANCELADO"),(N115))))</formula>
    </cfRule>
    <cfRule type="containsText" dxfId="3746" priority="29574" operator="containsText" text="PENDENTE">
      <formula>NOT(ISERROR(SEARCH(("PENDENTE"),(N115))))</formula>
    </cfRule>
    <cfRule type="containsText" dxfId="3745" priority="29573" operator="containsText" text="CUMPRIDO">
      <formula>NOT(ISERROR(SEARCH(("CUMPRIDO"),(N151))))</formula>
    </cfRule>
    <cfRule type="containsText" dxfId="3744" priority="29572" operator="containsText" text="CUMPRIDO">
      <formula>NOT(ISERROR(SEARCH(("CUMPRIDO"),(N228))))</formula>
    </cfRule>
    <cfRule type="containsText" dxfId="3743" priority="27033" operator="containsText" text="PENDENTE">
      <formula>NOT(ISERROR(SEARCH(("PENDENTE"),(N115))))</formula>
    </cfRule>
    <cfRule type="containsText" dxfId="3742" priority="29571" operator="containsText" text="PENDENTE">
      <formula>NOT(ISERROR(SEARCH(("PENDENTE"),(N228))))</formula>
    </cfRule>
    <cfRule type="containsText" dxfId="3741" priority="29570" operator="containsText" text="CANCELADO">
      <formula>NOT(ISERROR(SEARCH(("CANCELADO"),(N228))))</formula>
    </cfRule>
    <cfRule type="containsText" dxfId="3740" priority="29569" operator="containsText" text="PENDENTE">
      <formula>NOT(ISERROR(SEARCH(("PENDENTE"),(N115))))</formula>
    </cfRule>
    <cfRule type="containsText" dxfId="3739" priority="29568" operator="containsText" text="CANCELADO">
      <formula>NOT(ISERROR(SEARCH(("CANCELADO"),(N115))))</formula>
    </cfRule>
    <cfRule type="containsText" dxfId="3738" priority="29567" operator="containsText" text="PENDENTE">
      <formula>NOT(ISERROR(SEARCH(("PENDENTE"),(N115))))</formula>
    </cfRule>
    <cfRule type="containsText" dxfId="3737" priority="29566" operator="containsText" text="CUMPRIDO">
      <formula>NOT(ISERROR(SEARCH(("CUMPRIDO"),(N154))))</formula>
    </cfRule>
    <cfRule type="containsText" dxfId="3736" priority="29565" operator="containsText" text="CUMPRIDO">
      <formula>NOT(ISERROR(SEARCH(("CUMPRIDO"),(N246))))</formula>
    </cfRule>
    <cfRule type="containsText" dxfId="3735" priority="29564" operator="containsText" text="PENDENTE">
      <formula>NOT(ISERROR(SEARCH(("PENDENTE"),(N246))))</formula>
    </cfRule>
    <cfRule type="containsText" dxfId="3734" priority="29563" operator="containsText" text="CANCELADO">
      <formula>NOT(ISERROR(SEARCH(("CANCELADO"),(N246))))</formula>
    </cfRule>
    <cfRule type="containsText" dxfId="3733" priority="29562" operator="containsText" text="PENDENTE">
      <formula>NOT(ISERROR(SEARCH(("PENDENTE"),(N115))))</formula>
    </cfRule>
    <cfRule type="containsText" dxfId="3732" priority="29561" operator="containsText" text="CANCELADO">
      <formula>NOT(ISERROR(SEARCH(("CANCELADO"),(N115))))</formula>
    </cfRule>
    <cfRule type="containsText" dxfId="3731" priority="29560" operator="containsText" text="PENDENTE">
      <formula>NOT(ISERROR(SEARCH(("PENDENTE"),(N115))))</formula>
    </cfRule>
    <cfRule type="containsText" dxfId="3730" priority="29559" operator="containsText" text="CUMPRIDO">
      <formula>NOT(ISERROR(SEARCH(("CUMPRIDO"),(N172))))</formula>
    </cfRule>
    <cfRule type="containsText" dxfId="3729" priority="29557" operator="containsText" text="CUMPRIDO">
      <formula>NOT(ISERROR(SEARCH(("CUMPRIDO"),(N247))))</formula>
    </cfRule>
    <cfRule type="containsText" dxfId="3728" priority="29556" operator="containsText" text="PENDENTE">
      <formula>NOT(ISERROR(SEARCH(("PENDENTE"),(N247))))</formula>
    </cfRule>
    <cfRule type="containsText" dxfId="3727" priority="29555" operator="containsText" text="CANCELADO">
      <formula>NOT(ISERROR(SEARCH(("CANCELADO"),(N247))))</formula>
    </cfRule>
    <cfRule type="containsText" dxfId="3726" priority="29554" operator="containsText" text="PENDENTE">
      <formula>NOT(ISERROR(SEARCH(("PENDENTE"),(N115))))</formula>
    </cfRule>
    <cfRule type="containsText" dxfId="3725" priority="29553" operator="containsText" text="CANCELADO">
      <formula>NOT(ISERROR(SEARCH(("CANCELADO"),(N115))))</formula>
    </cfRule>
    <cfRule type="containsText" dxfId="3724" priority="29552" operator="containsText" text="PENDENTE">
      <formula>NOT(ISERROR(SEARCH(("PENDENTE"),(N115))))</formula>
    </cfRule>
    <cfRule type="containsText" dxfId="3723" priority="29550" operator="containsText" text="CUMPRIDO">
      <formula>NOT(ISERROR(SEARCH(("CUMPRIDO"),(N173))))</formula>
    </cfRule>
    <cfRule type="containsText" dxfId="3722" priority="29429" operator="containsText" text="CUMPRIDO">
      <formula>NOT(ISERROR(SEARCH(("CUMPRIDO"),(N115))))</formula>
    </cfRule>
    <cfRule type="containsText" dxfId="3721" priority="29229" operator="containsText" text="CUMPRIDO">
      <formula>NOT(ISERROR(SEARCH(("CUMPRIDO"),(N221))))</formula>
    </cfRule>
    <cfRule type="containsText" dxfId="3720" priority="29228" operator="containsText" text="PENDENTE">
      <formula>NOT(ISERROR(SEARCH(("PENDENTE"),(N221))))</formula>
    </cfRule>
    <cfRule type="containsText" dxfId="3719" priority="29227" operator="containsText" text="CANCELADO">
      <formula>NOT(ISERROR(SEARCH(("CANCELADO"),(N221))))</formula>
    </cfRule>
    <cfRule type="containsText" dxfId="3718" priority="29226" operator="containsText" text="PENDENTE">
      <formula>NOT(ISERROR(SEARCH(("PENDENTE"),(N115))))</formula>
    </cfRule>
    <cfRule type="containsText" dxfId="3717" priority="29225" operator="containsText" text="CANCELADO">
      <formula>NOT(ISERROR(SEARCH(("CANCELADO"),(N115))))</formula>
    </cfRule>
    <cfRule type="containsText" dxfId="3716" priority="29224" operator="containsText" text="PENDENTE">
      <formula>NOT(ISERROR(SEARCH(("PENDENTE"),(N115))))</formula>
    </cfRule>
    <cfRule type="containsText" dxfId="3715" priority="29223" operator="containsText" text="CUMPRIDO">
      <formula>NOT(ISERROR(SEARCH(("CUMPRIDO"),(N147))))</formula>
    </cfRule>
    <cfRule type="containsText" dxfId="3714" priority="29192" operator="containsText" text="CUMPRIDO">
      <formula>NOT(ISERROR(SEARCH(("CUMPRIDO"),(N222))))</formula>
    </cfRule>
    <cfRule type="containsText" dxfId="3713" priority="29191" operator="containsText" text="PENDENTE">
      <formula>NOT(ISERROR(SEARCH(("PENDENTE"),(N222))))</formula>
    </cfRule>
    <cfRule type="containsText" dxfId="3712" priority="29190" operator="containsText" text="CANCELADO">
      <formula>NOT(ISERROR(SEARCH(("CANCELADO"),(N222))))</formula>
    </cfRule>
    <cfRule type="containsText" dxfId="3711" priority="29189" operator="containsText" text="PENDENTE">
      <formula>NOT(ISERROR(SEARCH(("PENDENTE"),(N115))))</formula>
    </cfRule>
    <cfRule type="containsText" dxfId="3710" priority="29188" operator="containsText" text="CANCELADO">
      <formula>NOT(ISERROR(SEARCH(("CANCELADO"),(N115))))</formula>
    </cfRule>
    <cfRule type="containsText" dxfId="3709" priority="29187" operator="containsText" text="PENDENTE">
      <formula>NOT(ISERROR(SEARCH(("PENDENTE"),(N115))))</formula>
    </cfRule>
    <cfRule type="containsText" dxfId="3708" priority="29186" operator="containsText" text="CUMPRIDO">
      <formula>NOT(ISERROR(SEARCH(("CUMPRIDO"),(N148))))</formula>
    </cfRule>
    <cfRule type="containsText" dxfId="3707" priority="29185" operator="containsText" text="CUMPRIDO">
      <formula>NOT(ISERROR(SEARCH(("CUMPRIDO"),(N225))))</formula>
    </cfRule>
    <cfRule type="containsText" dxfId="3706" priority="29184" operator="containsText" text="PENDENTE">
      <formula>NOT(ISERROR(SEARCH(("PENDENTE"),(N225))))</formula>
    </cfRule>
    <cfRule type="containsText" dxfId="3705" priority="29183" operator="containsText" text="CANCELADO">
      <formula>NOT(ISERROR(SEARCH(("CANCELADO"),(N225))))</formula>
    </cfRule>
    <cfRule type="containsText" dxfId="3704" priority="29182" operator="containsText" text="PENDENTE">
      <formula>NOT(ISERROR(SEARCH(("PENDENTE"),(N115))))</formula>
    </cfRule>
    <cfRule type="containsText" dxfId="3703" priority="29181" operator="containsText" text="CANCELADO">
      <formula>NOT(ISERROR(SEARCH(("CANCELADO"),(N115))))</formula>
    </cfRule>
    <cfRule type="containsText" dxfId="3702" priority="29180" operator="containsText" text="PENDENTE">
      <formula>NOT(ISERROR(SEARCH(("PENDENTE"),(N115))))</formula>
    </cfRule>
    <cfRule type="containsText" dxfId="3701" priority="29179" operator="containsText" text="CUMPRIDO">
      <formula>NOT(ISERROR(SEARCH(("CUMPRIDO"),(N151))))</formula>
    </cfRule>
    <cfRule type="containsText" dxfId="3700" priority="29178" operator="containsText" text="CUMPRIDO">
      <formula>NOT(ISERROR(SEARCH(("CUMPRIDO"),(N243))))</formula>
    </cfRule>
    <cfRule type="containsText" dxfId="3699" priority="29177" operator="containsText" text="PENDENTE">
      <formula>NOT(ISERROR(SEARCH(("PENDENTE"),(N243))))</formula>
    </cfRule>
    <cfRule type="containsText" dxfId="3698" priority="29176" operator="containsText" text="CANCELADO">
      <formula>NOT(ISERROR(SEARCH(("CANCELADO"),(N243))))</formula>
    </cfRule>
    <cfRule type="containsText" dxfId="3697" priority="29175" operator="containsText" text="PENDENTE">
      <formula>NOT(ISERROR(SEARCH(("PENDENTE"),(N115))))</formula>
    </cfRule>
    <cfRule type="containsText" dxfId="3696" priority="29174" operator="containsText" text="CANCELADO">
      <formula>NOT(ISERROR(SEARCH(("CANCELADO"),(N115))))</formula>
    </cfRule>
    <cfRule type="containsText" dxfId="3695" priority="29173" operator="containsText" text="PENDENTE">
      <formula>NOT(ISERROR(SEARCH(("PENDENTE"),(N115))))</formula>
    </cfRule>
    <cfRule type="containsText" dxfId="3694" priority="29172" operator="containsText" text="CUMPRIDO">
      <formula>NOT(ISERROR(SEARCH(("CUMPRIDO"),(N169))))</formula>
    </cfRule>
    <cfRule type="containsText" dxfId="3693" priority="29171" operator="containsText" text="CUMPRIDO">
      <formula>NOT(ISERROR(SEARCH(("CUMPRIDO"),(N115))))</formula>
    </cfRule>
    <cfRule type="containsText" dxfId="3692" priority="28790" operator="containsText" text="PENDENTE">
      <formula>NOT(ISERROR(SEARCH(("PENDENTE"),(N240))))</formula>
    </cfRule>
    <cfRule type="containsText" dxfId="3691" priority="29169" operator="containsText" text="PENDENTE">
      <formula>NOT(ISERROR(SEARCH(("PENDENTE"),(N244))))</formula>
    </cfRule>
    <cfRule type="containsText" dxfId="3690" priority="29168" operator="containsText" text="CANCELADO">
      <formula>NOT(ISERROR(SEARCH(("CANCELADO"),(N244))))</formula>
    </cfRule>
    <cfRule type="containsText" dxfId="3689" priority="29167" operator="containsText" text="PENDENTE">
      <formula>NOT(ISERROR(SEARCH(("PENDENTE"),(N115))))</formula>
    </cfRule>
    <cfRule type="containsText" dxfId="3688" priority="29166" operator="containsText" text="CANCELADO">
      <formula>NOT(ISERROR(SEARCH(("CANCELADO"),(N115))))</formula>
    </cfRule>
    <cfRule type="containsText" dxfId="3687" priority="29165" operator="containsText" text="PENDENTE">
      <formula>NOT(ISERROR(SEARCH(("PENDENTE"),(N115))))</formula>
    </cfRule>
    <cfRule type="containsText" dxfId="3686" priority="29163" operator="containsText" text="CUMPRIDO">
      <formula>NOT(ISERROR(SEARCH(("CUMPRIDO"),(N170))))</formula>
    </cfRule>
    <cfRule type="containsText" dxfId="3685" priority="29100" operator="containsText" text="CUMPRIDO">
      <formula>NOT(ISERROR(SEARCH(("CUMPRIDO"),(N220))))</formula>
    </cfRule>
    <cfRule type="containsText" dxfId="3684" priority="29099" operator="containsText" text="PENDENTE">
      <formula>NOT(ISERROR(SEARCH(("PENDENTE"),(N220))))</formula>
    </cfRule>
    <cfRule type="containsText" dxfId="3683" priority="29098" operator="containsText" text="CANCELADO">
      <formula>NOT(ISERROR(SEARCH(("CANCELADO"),(N220))))</formula>
    </cfRule>
    <cfRule type="containsText" dxfId="3682" priority="29097" operator="containsText" text="PENDENTE">
      <formula>NOT(ISERROR(SEARCH(("PENDENTE"),(N115))))</formula>
    </cfRule>
    <cfRule type="containsText" dxfId="3681" priority="29096" operator="containsText" text="CANCELADO">
      <formula>NOT(ISERROR(SEARCH(("CANCELADO"),(N115))))</formula>
    </cfRule>
    <cfRule type="containsText" dxfId="3680" priority="29095" operator="containsText" text="PENDENTE">
      <formula>NOT(ISERROR(SEARCH(("PENDENTE"),(N115))))</formula>
    </cfRule>
    <cfRule type="containsText" dxfId="3679" priority="29094" operator="containsText" text="CUMPRIDO">
      <formula>NOT(ISERROR(SEARCH(("CUMPRIDO"),(N146))))</formula>
    </cfRule>
    <cfRule type="containsText" dxfId="3678" priority="29042" operator="containsText" text="CUMPRIDO">
      <formula>NOT(ISERROR(SEARCH(("CUMPRIDO"),(N115))))</formula>
    </cfRule>
    <cfRule type="containsText" dxfId="3677" priority="28971" operator="containsText" text="CUMPRIDO">
      <formula>NOT(ISERROR(SEARCH(("CUMPRIDO"),(N219))))</formula>
    </cfRule>
    <cfRule type="containsText" dxfId="3676" priority="28970" operator="containsText" text="PENDENTE">
      <formula>NOT(ISERROR(SEARCH(("PENDENTE"),(N219))))</formula>
    </cfRule>
    <cfRule type="containsText" dxfId="3675" priority="28969" operator="containsText" text="CANCELADO">
      <formula>NOT(ISERROR(SEARCH(("CANCELADO"),(N219))))</formula>
    </cfRule>
    <cfRule type="containsText" dxfId="3674" priority="28968" operator="containsText" text="PENDENTE">
      <formula>NOT(ISERROR(SEARCH(("PENDENTE"),(N115))))</formula>
    </cfRule>
    <cfRule type="containsText" dxfId="3673" priority="28967" operator="containsText" text="CANCELADO">
      <formula>NOT(ISERROR(SEARCH(("CANCELADO"),(N115))))</formula>
    </cfRule>
    <cfRule type="containsText" dxfId="3672" priority="28966" operator="containsText" text="PENDENTE">
      <formula>NOT(ISERROR(SEARCH(("PENDENTE"),(N115))))</formula>
    </cfRule>
    <cfRule type="containsText" dxfId="3671" priority="28965" operator="containsText" text="CUMPRIDO">
      <formula>NOT(ISERROR(SEARCH(("CUMPRIDO"),(N145))))</formula>
    </cfRule>
    <cfRule type="containsText" dxfId="3670" priority="28934" operator="containsText" text="CUMPRIDO">
      <formula>NOT(ISERROR(SEARCH(("CUMPRIDO"),(N220))))</formula>
    </cfRule>
    <cfRule type="containsText" dxfId="3669" priority="28933" operator="containsText" text="PENDENTE">
      <formula>NOT(ISERROR(SEARCH(("PENDENTE"),(N220))))</formula>
    </cfRule>
    <cfRule type="containsText" dxfId="3668" priority="28932" operator="containsText" text="CANCELADO">
      <formula>NOT(ISERROR(SEARCH(("CANCELADO"),(N220))))</formula>
    </cfRule>
    <cfRule type="containsText" dxfId="3667" priority="28931" operator="containsText" text="PENDENTE">
      <formula>NOT(ISERROR(SEARCH(("PENDENTE"),(N115))))</formula>
    </cfRule>
    <cfRule type="containsText" dxfId="3666" priority="28930" operator="containsText" text="CANCELADO">
      <formula>NOT(ISERROR(SEARCH(("CANCELADO"),(N115))))</formula>
    </cfRule>
    <cfRule type="containsText" dxfId="3665" priority="28929" operator="containsText" text="PENDENTE">
      <formula>NOT(ISERROR(SEARCH(("PENDENTE"),(N115))))</formula>
    </cfRule>
    <cfRule type="containsText" dxfId="3664" priority="28928" operator="containsText" text="CUMPRIDO">
      <formula>NOT(ISERROR(SEARCH(("CUMPRIDO"),(N146))))</formula>
    </cfRule>
    <cfRule type="containsText" dxfId="3663" priority="28927" operator="containsText" text="CUMPRIDO">
      <formula>NOT(ISERROR(SEARCH(("CUMPRIDO"),(N223))))</formula>
    </cfRule>
    <cfRule type="containsText" dxfId="3662" priority="28926" operator="containsText" text="PENDENTE">
      <formula>NOT(ISERROR(SEARCH(("PENDENTE"),(N223))))</formula>
    </cfRule>
    <cfRule type="containsText" dxfId="3661" priority="28925" operator="containsText" text="CANCELADO">
      <formula>NOT(ISERROR(SEARCH(("CANCELADO"),(N223))))</formula>
    </cfRule>
    <cfRule type="containsText" dxfId="3660" priority="28924" operator="containsText" text="PENDENTE">
      <formula>NOT(ISERROR(SEARCH(("PENDENTE"),(N115))))</formula>
    </cfRule>
    <cfRule type="containsText" dxfId="3659" priority="28923" operator="containsText" text="CANCELADO">
      <formula>NOT(ISERROR(SEARCH(("CANCELADO"),(N115))))</formula>
    </cfRule>
    <cfRule type="containsText" dxfId="3658" priority="28922" operator="containsText" text="PENDENTE">
      <formula>NOT(ISERROR(SEARCH(("PENDENTE"),(N115))))</formula>
    </cfRule>
    <cfRule type="containsText" dxfId="3657" priority="28921" operator="containsText" text="CUMPRIDO">
      <formula>NOT(ISERROR(SEARCH(("CUMPRIDO"),(N149))))</formula>
    </cfRule>
    <cfRule type="containsText" dxfId="3656" priority="28919" operator="containsText" text="PENDENTE">
      <formula>NOT(ISERROR(SEARCH(("PENDENTE"),(N241))))</formula>
    </cfRule>
    <cfRule type="containsText" dxfId="3655" priority="28920" operator="containsText" text="CUMPRIDO">
      <formula>NOT(ISERROR(SEARCH(("CUMPRIDO"),(N241))))</formula>
    </cfRule>
    <cfRule type="containsText" dxfId="3654" priority="28918" operator="containsText" text="CANCELADO">
      <formula>NOT(ISERROR(SEARCH(("CANCELADO"),(N241))))</formula>
    </cfRule>
    <cfRule type="containsText" dxfId="3653" priority="28917" operator="containsText" text="PENDENTE">
      <formula>NOT(ISERROR(SEARCH(("PENDENTE"),(N115))))</formula>
    </cfRule>
    <cfRule type="containsText" dxfId="3652" priority="28916" operator="containsText" text="CANCELADO">
      <formula>NOT(ISERROR(SEARCH(("CANCELADO"),(N115))))</formula>
    </cfRule>
    <cfRule type="containsText" dxfId="3651" priority="28915" operator="containsText" text="PENDENTE">
      <formula>NOT(ISERROR(SEARCH(("PENDENTE"),(N115))))</formula>
    </cfRule>
    <cfRule type="containsText" dxfId="3650" priority="28914" operator="containsText" text="CUMPRIDO">
      <formula>NOT(ISERROR(SEARCH(("CUMPRIDO"),(N167))))</formula>
    </cfRule>
    <cfRule type="containsText" dxfId="3649" priority="28913" operator="containsText" text="CUMPRIDO">
      <formula>NOT(ISERROR(SEARCH(("CUMPRIDO"),(N115))))</formula>
    </cfRule>
    <cfRule type="containsText" dxfId="3648" priority="28912" operator="containsText" text="CUMPRIDO">
      <formula>NOT(ISERROR(SEARCH(("CUMPRIDO"),(N242))))</formula>
    </cfRule>
    <cfRule type="containsText" dxfId="3647" priority="28911" operator="containsText" text="PENDENTE">
      <formula>NOT(ISERROR(SEARCH(("PENDENTE"),(N242))))</formula>
    </cfRule>
    <cfRule type="containsText" dxfId="3646" priority="28910" operator="containsText" text="CANCELADO">
      <formula>NOT(ISERROR(SEARCH(("CANCELADO"),(N242))))</formula>
    </cfRule>
    <cfRule type="containsText" dxfId="3645" priority="28909" operator="containsText" text="PENDENTE">
      <formula>NOT(ISERROR(SEARCH(("PENDENTE"),(N115))))</formula>
    </cfRule>
    <cfRule type="containsText" dxfId="3644" priority="28908" operator="containsText" text="CANCELADO">
      <formula>NOT(ISERROR(SEARCH(("CANCELADO"),(N115))))</formula>
    </cfRule>
    <cfRule type="containsText" dxfId="3643" priority="28907" operator="containsText" text="PENDENTE">
      <formula>NOT(ISERROR(SEARCH(("PENDENTE"),(N115))))</formula>
    </cfRule>
    <cfRule type="containsText" dxfId="3642" priority="28905" operator="containsText" text="CUMPRIDO">
      <formula>NOT(ISERROR(SEARCH(("CUMPRIDO"),(N168))))</formula>
    </cfRule>
    <cfRule type="containsText" dxfId="3641" priority="28842" operator="containsText" text="CUMPRIDO">
      <formula>NOT(ISERROR(SEARCH(("CUMPRIDO"),(N218))))</formula>
    </cfRule>
    <cfRule type="containsText" dxfId="3640" priority="28841" operator="containsText" text="PENDENTE">
      <formula>NOT(ISERROR(SEARCH(("PENDENTE"),(N218))))</formula>
    </cfRule>
    <cfRule type="containsText" dxfId="3639" priority="28840" operator="containsText" text="CANCELADO">
      <formula>NOT(ISERROR(SEARCH(("CANCELADO"),(N218))))</formula>
    </cfRule>
    <cfRule type="containsText" dxfId="3638" priority="28839" operator="containsText" text="PENDENTE">
      <formula>NOT(ISERROR(SEARCH(("PENDENTE"),(N115))))</formula>
    </cfRule>
    <cfRule type="containsText" dxfId="3637" priority="28838" operator="containsText" text="CANCELADO">
      <formula>NOT(ISERROR(SEARCH(("CANCELADO"),(N115))))</formula>
    </cfRule>
    <cfRule type="containsText" dxfId="3636" priority="28837" operator="containsText" text="PENDENTE">
      <formula>NOT(ISERROR(SEARCH(("PENDENTE"),(N115))))</formula>
    </cfRule>
    <cfRule type="containsText" dxfId="3635" priority="28836" operator="containsText" text="CUMPRIDO">
      <formula>NOT(ISERROR(SEARCH(("CUMPRIDO"),(N144))))</formula>
    </cfRule>
    <cfRule type="containsText" dxfId="3634" priority="28805" operator="containsText" text="CUMPRIDO">
      <formula>NOT(ISERROR(SEARCH(("CUMPRIDO"),(N219))))</formula>
    </cfRule>
    <cfRule type="containsText" dxfId="3633" priority="28804" operator="containsText" text="PENDENTE">
      <formula>NOT(ISERROR(SEARCH(("PENDENTE"),(N219))))</formula>
    </cfRule>
    <cfRule type="containsText" dxfId="3632" priority="28803" operator="containsText" text="CANCELADO">
      <formula>NOT(ISERROR(SEARCH(("CANCELADO"),(N219))))</formula>
    </cfRule>
    <cfRule type="containsText" dxfId="3631" priority="28802" operator="containsText" text="PENDENTE">
      <formula>NOT(ISERROR(SEARCH(("PENDENTE"),(N115))))</formula>
    </cfRule>
    <cfRule type="containsText" dxfId="3630" priority="28801" operator="containsText" text="CANCELADO">
      <formula>NOT(ISERROR(SEARCH(("CANCELADO"),(N115))))</formula>
    </cfRule>
    <cfRule type="containsText" dxfId="3629" priority="28800" operator="containsText" text="PENDENTE">
      <formula>NOT(ISERROR(SEARCH(("PENDENTE"),(N115))))</formula>
    </cfRule>
    <cfRule type="containsText" dxfId="3628" priority="28799" operator="containsText" text="CUMPRIDO">
      <formula>NOT(ISERROR(SEARCH(("CUMPRIDO"),(N145))))</formula>
    </cfRule>
    <cfRule type="containsText" dxfId="3627" priority="28798" operator="containsText" text="CUMPRIDO">
      <formula>NOT(ISERROR(SEARCH(("CUMPRIDO"),(N222))))</formula>
    </cfRule>
    <cfRule type="containsText" dxfId="3626" priority="28797" operator="containsText" text="PENDENTE">
      <formula>NOT(ISERROR(SEARCH(("PENDENTE"),(N222))))</formula>
    </cfRule>
    <cfRule type="containsText" dxfId="3625" priority="28796" operator="containsText" text="CANCELADO">
      <formula>NOT(ISERROR(SEARCH(("CANCELADO"),(N222))))</formula>
    </cfRule>
    <cfRule type="containsText" dxfId="3624" priority="28795" operator="containsText" text="PENDENTE">
      <formula>NOT(ISERROR(SEARCH(("PENDENTE"),(N115))))</formula>
    </cfRule>
    <cfRule type="containsText" dxfId="3623" priority="28794" operator="containsText" text="CANCELADO">
      <formula>NOT(ISERROR(SEARCH(("CANCELADO"),(N115))))</formula>
    </cfRule>
    <cfRule type="containsText" dxfId="3622" priority="28793" operator="containsText" text="PENDENTE">
      <formula>NOT(ISERROR(SEARCH(("PENDENTE"),(N115))))</formula>
    </cfRule>
    <cfRule type="containsText" dxfId="3621" priority="28792" operator="containsText" text="CUMPRIDO">
      <formula>NOT(ISERROR(SEARCH(("CUMPRIDO"),(N148))))</formula>
    </cfRule>
    <cfRule type="containsText" dxfId="3620" priority="28791" operator="containsText" text="CUMPRIDO">
      <formula>NOT(ISERROR(SEARCH(("CUMPRIDO"),(N240))))</formula>
    </cfRule>
    <cfRule type="containsText" dxfId="3619" priority="28789" operator="containsText" text="CANCELADO">
      <formula>NOT(ISERROR(SEARCH(("CANCELADO"),(N240))))</formula>
    </cfRule>
    <cfRule type="containsText" dxfId="3618" priority="28788" operator="containsText" text="PENDENTE">
      <formula>NOT(ISERROR(SEARCH(("PENDENTE"),(N115))))</formula>
    </cfRule>
    <cfRule type="containsText" dxfId="3617" priority="28787" operator="containsText" text="CANCELADO">
      <formula>NOT(ISERROR(SEARCH(("CANCELADO"),(N115))))</formula>
    </cfRule>
    <cfRule type="containsText" dxfId="3616" priority="28786" operator="containsText" text="PENDENTE">
      <formula>NOT(ISERROR(SEARCH(("PENDENTE"),(N115))))</formula>
    </cfRule>
    <cfRule type="containsText" dxfId="3615" priority="28785" operator="containsText" text="CUMPRIDO">
      <formula>NOT(ISERROR(SEARCH(("CUMPRIDO"),(N166))))</formula>
    </cfRule>
    <cfRule type="containsText" dxfId="3614" priority="28784" operator="containsText" text="CUMPRIDO">
      <formula>NOT(ISERROR(SEARCH(("CUMPRIDO"),(N115))))</formula>
    </cfRule>
    <cfRule type="containsText" dxfId="3613" priority="28783" operator="containsText" text="CUMPRIDO">
      <formula>NOT(ISERROR(SEARCH(("CUMPRIDO"),(N241))))</formula>
    </cfRule>
    <cfRule type="containsText" dxfId="3612" priority="28782" operator="containsText" text="PENDENTE">
      <formula>NOT(ISERROR(SEARCH(("PENDENTE"),(N241))))</formula>
    </cfRule>
    <cfRule type="containsText" dxfId="3611" priority="28781" operator="containsText" text="CANCELADO">
      <formula>NOT(ISERROR(SEARCH(("CANCELADO"),(N241))))</formula>
    </cfRule>
    <cfRule type="containsText" dxfId="3610" priority="28780" operator="containsText" text="PENDENTE">
      <formula>NOT(ISERROR(SEARCH(("PENDENTE"),(N115))))</formula>
    </cfRule>
    <cfRule type="containsText" dxfId="3609" priority="28779" operator="containsText" text="CANCELADO">
      <formula>NOT(ISERROR(SEARCH(("CANCELADO"),(N115))))</formula>
    </cfRule>
    <cfRule type="containsText" dxfId="3608" priority="28778" operator="containsText" text="PENDENTE">
      <formula>NOT(ISERROR(SEARCH(("PENDENTE"),(N115))))</formula>
    </cfRule>
    <cfRule type="containsText" dxfId="3607" priority="28776" operator="containsText" text="CUMPRIDO">
      <formula>NOT(ISERROR(SEARCH(("CUMPRIDO"),(N167))))</formula>
    </cfRule>
    <cfRule type="containsText" dxfId="3606" priority="28713" operator="containsText" text="CUMPRIDO">
      <formula>NOT(ISERROR(SEARCH(("CUMPRIDO"),(N217))))</formula>
    </cfRule>
    <cfRule type="containsText" dxfId="3605" priority="28712" operator="containsText" text="PENDENTE">
      <formula>NOT(ISERROR(SEARCH(("PENDENTE"),(N217))))</formula>
    </cfRule>
    <cfRule type="containsText" dxfId="3604" priority="28711" operator="containsText" text="CANCELADO">
      <formula>NOT(ISERROR(SEARCH(("CANCELADO"),(N217))))</formula>
    </cfRule>
    <cfRule type="containsText" dxfId="3603" priority="28710" operator="containsText" text="PENDENTE">
      <formula>NOT(ISERROR(SEARCH(("PENDENTE"),(N115))))</formula>
    </cfRule>
    <cfRule type="containsText" dxfId="3602" priority="28709" operator="containsText" text="CANCELADO">
      <formula>NOT(ISERROR(SEARCH(("CANCELADO"),(N115))))</formula>
    </cfRule>
    <cfRule type="containsText" dxfId="3601" priority="28708" operator="containsText" text="PENDENTE">
      <formula>NOT(ISERROR(SEARCH(("PENDENTE"),(N115))))</formula>
    </cfRule>
    <cfRule type="containsText" dxfId="3600" priority="28707" operator="containsText" text="CUMPRIDO">
      <formula>NOT(ISERROR(SEARCH(("CUMPRIDO"),(N143))))</formula>
    </cfRule>
    <cfRule type="containsText" dxfId="3599" priority="28676" operator="containsText" text="CUMPRIDO">
      <formula>NOT(ISERROR(SEARCH(("CUMPRIDO"),(N218))))</formula>
    </cfRule>
    <cfRule type="containsText" dxfId="3598" priority="28675" operator="containsText" text="PENDENTE">
      <formula>NOT(ISERROR(SEARCH(("PENDENTE"),(N218))))</formula>
    </cfRule>
    <cfRule type="containsText" dxfId="3597" priority="28673" operator="containsText" text="PENDENTE">
      <formula>NOT(ISERROR(SEARCH(("PENDENTE"),(N115))))</formula>
    </cfRule>
    <cfRule type="containsText" dxfId="3596" priority="28672" operator="containsText" text="CANCELADO">
      <formula>NOT(ISERROR(SEARCH(("CANCELADO"),(N115))))</formula>
    </cfRule>
    <cfRule type="containsText" dxfId="3595" priority="28671" operator="containsText" text="PENDENTE">
      <formula>NOT(ISERROR(SEARCH(("PENDENTE"),(N115))))</formula>
    </cfRule>
    <cfRule type="containsText" dxfId="3594" priority="28670" operator="containsText" text="CUMPRIDO">
      <formula>NOT(ISERROR(SEARCH(("CUMPRIDO"),(N144))))</formula>
    </cfRule>
    <cfRule type="containsText" dxfId="3593" priority="28669" operator="containsText" text="CUMPRIDO">
      <formula>NOT(ISERROR(SEARCH(("CUMPRIDO"),(N221))))</formula>
    </cfRule>
    <cfRule type="containsText" dxfId="3592" priority="28668" operator="containsText" text="PENDENTE">
      <formula>NOT(ISERROR(SEARCH(("PENDENTE"),(N221))))</formula>
    </cfRule>
    <cfRule type="containsText" dxfId="3591" priority="28667" operator="containsText" text="CANCELADO">
      <formula>NOT(ISERROR(SEARCH(("CANCELADO"),(N221))))</formula>
    </cfRule>
    <cfRule type="containsText" dxfId="3590" priority="28666" operator="containsText" text="PENDENTE">
      <formula>NOT(ISERROR(SEARCH(("PENDENTE"),(N115))))</formula>
    </cfRule>
    <cfRule type="containsText" dxfId="3589" priority="28665" operator="containsText" text="CANCELADO">
      <formula>NOT(ISERROR(SEARCH(("CANCELADO"),(N115))))</formula>
    </cfRule>
    <cfRule type="containsText" dxfId="3588" priority="28664" operator="containsText" text="PENDENTE">
      <formula>NOT(ISERROR(SEARCH(("PENDENTE"),(N115))))</formula>
    </cfRule>
    <cfRule type="containsText" dxfId="3587" priority="28663" operator="containsText" text="CUMPRIDO">
      <formula>NOT(ISERROR(SEARCH(("CUMPRIDO"),(N147))))</formula>
    </cfRule>
    <cfRule type="containsText" dxfId="3586" priority="28662" operator="containsText" text="CUMPRIDO">
      <formula>NOT(ISERROR(SEARCH(("CUMPRIDO"),(N239))))</formula>
    </cfRule>
    <cfRule type="containsText" dxfId="3585" priority="28661" operator="containsText" text="PENDENTE">
      <formula>NOT(ISERROR(SEARCH(("PENDENTE"),(N239))))</formula>
    </cfRule>
    <cfRule type="containsText" dxfId="3584" priority="28660" operator="containsText" text="CANCELADO">
      <formula>NOT(ISERROR(SEARCH(("CANCELADO"),(N239))))</formula>
    </cfRule>
    <cfRule type="containsText" dxfId="3583" priority="28659" operator="containsText" text="PENDENTE">
      <formula>NOT(ISERROR(SEARCH(("PENDENTE"),(N115))))</formula>
    </cfRule>
    <cfRule type="containsText" dxfId="3582" priority="28658" operator="containsText" text="CANCELADO">
      <formula>NOT(ISERROR(SEARCH(("CANCELADO"),(N115))))</formula>
    </cfRule>
    <cfRule type="containsText" dxfId="3581" priority="28657" operator="containsText" text="PENDENTE">
      <formula>NOT(ISERROR(SEARCH(("PENDENTE"),(N115))))</formula>
    </cfRule>
    <cfRule type="containsText" dxfId="3580" priority="28656" operator="containsText" text="CUMPRIDO">
      <formula>NOT(ISERROR(SEARCH(("CUMPRIDO"),(N165))))</formula>
    </cfRule>
    <cfRule type="containsText" dxfId="3579" priority="28655" operator="containsText" text="CUMPRIDO">
      <formula>NOT(ISERROR(SEARCH(("CUMPRIDO"),(N115))))</formula>
    </cfRule>
    <cfRule type="containsText" dxfId="3578" priority="28654" operator="containsText" text="CUMPRIDO">
      <formula>NOT(ISERROR(SEARCH(("CUMPRIDO"),(N240))))</formula>
    </cfRule>
    <cfRule type="containsText" dxfId="3577" priority="28653" operator="containsText" text="PENDENTE">
      <formula>NOT(ISERROR(SEARCH(("PENDENTE"),(N240))))</formula>
    </cfRule>
    <cfRule type="containsText" dxfId="3576" priority="28652" operator="containsText" text="CANCELADO">
      <formula>NOT(ISERROR(SEARCH(("CANCELADO"),(N240))))</formula>
    </cfRule>
    <cfRule type="containsText" dxfId="3575" priority="28651" operator="containsText" text="PENDENTE">
      <formula>NOT(ISERROR(SEARCH(("PENDENTE"),(N115))))</formula>
    </cfRule>
    <cfRule type="containsText" dxfId="3574" priority="28650" operator="containsText" text="CANCELADO">
      <formula>NOT(ISERROR(SEARCH(("CANCELADO"),(N115))))</formula>
    </cfRule>
    <cfRule type="containsText" dxfId="3573" priority="28649" operator="containsText" text="PENDENTE">
      <formula>NOT(ISERROR(SEARCH(("PENDENTE"),(N115))))</formula>
    </cfRule>
    <cfRule type="containsText" dxfId="3572" priority="28647" operator="containsText" text="CUMPRIDO">
      <formula>NOT(ISERROR(SEARCH(("CUMPRIDO"),(N166))))</formula>
    </cfRule>
    <cfRule type="containsText" dxfId="3571" priority="28584" operator="containsText" text="CUMPRIDO">
      <formula>NOT(ISERROR(SEARCH(("CUMPRIDO"),(N216))))</formula>
    </cfRule>
    <cfRule type="containsText" dxfId="3570" priority="28583" operator="containsText" text="PENDENTE">
      <formula>NOT(ISERROR(SEARCH(("PENDENTE"),(N216))))</formula>
    </cfRule>
    <cfRule type="containsText" dxfId="3569" priority="28582" operator="containsText" text="CANCELADO">
      <formula>NOT(ISERROR(SEARCH(("CANCELADO"),(N216))))</formula>
    </cfRule>
    <cfRule type="containsText" dxfId="3568" priority="28581" operator="containsText" text="PENDENTE">
      <formula>NOT(ISERROR(SEARCH(("PENDENTE"),(N115))))</formula>
    </cfRule>
    <cfRule type="containsText" dxfId="3567" priority="28580" operator="containsText" text="CANCELADO">
      <formula>NOT(ISERROR(SEARCH(("CANCELADO"),(N115))))</formula>
    </cfRule>
    <cfRule type="containsText" dxfId="3566" priority="28579" operator="containsText" text="PENDENTE">
      <formula>NOT(ISERROR(SEARCH(("PENDENTE"),(N115))))</formula>
    </cfRule>
    <cfRule type="containsText" dxfId="3565" priority="28578" operator="containsText" text="CUMPRIDO">
      <formula>NOT(ISERROR(SEARCH(("CUMPRIDO"),(N142))))</formula>
    </cfRule>
    <cfRule type="containsText" dxfId="3564" priority="28526" operator="containsText" text="CUMPRIDO">
      <formula>NOT(ISERROR(SEARCH(("CUMPRIDO"),(N115))))</formula>
    </cfRule>
    <cfRule type="containsText" dxfId="3563" priority="28455" operator="containsText" text="CUMPRIDO">
      <formula>NOT(ISERROR(SEARCH(("CUMPRIDO"),(N215))))</formula>
    </cfRule>
    <cfRule type="containsText" dxfId="3562" priority="28454" operator="containsText" text="PENDENTE">
      <formula>NOT(ISERROR(SEARCH(("PENDENTE"),(N215))))</formula>
    </cfRule>
    <cfRule type="containsText" dxfId="3561" priority="28453" operator="containsText" text="CANCELADO">
      <formula>NOT(ISERROR(SEARCH(("CANCELADO"),(N215))))</formula>
    </cfRule>
    <cfRule type="containsText" dxfId="3560" priority="28452" operator="containsText" text="PENDENTE">
      <formula>NOT(ISERROR(SEARCH(("PENDENTE"),(N115))))</formula>
    </cfRule>
    <cfRule type="containsText" dxfId="3559" priority="28451" operator="containsText" text="CANCELADO">
      <formula>NOT(ISERROR(SEARCH(("CANCELADO"),(N115))))</formula>
    </cfRule>
    <cfRule type="containsText" dxfId="3558" priority="28450" operator="containsText" text="PENDENTE">
      <formula>NOT(ISERROR(SEARCH(("PENDENTE"),(N115))))</formula>
    </cfRule>
    <cfRule type="containsText" dxfId="3557" priority="28449" operator="containsText" text="CUMPRIDO">
      <formula>NOT(ISERROR(SEARCH(("CUMPRIDO"),(N141))))</formula>
    </cfRule>
    <cfRule type="containsText" dxfId="3556" priority="28418" operator="containsText" text="CUMPRIDO">
      <formula>NOT(ISERROR(SEARCH(("CUMPRIDO"),(N216))))</formula>
    </cfRule>
    <cfRule type="containsText" dxfId="3555" priority="28417" operator="containsText" text="PENDENTE">
      <formula>NOT(ISERROR(SEARCH(("PENDENTE"),(N216))))</formula>
    </cfRule>
    <cfRule type="containsText" dxfId="3554" priority="28416" operator="containsText" text="CANCELADO">
      <formula>NOT(ISERROR(SEARCH(("CANCELADO"),(N216))))</formula>
    </cfRule>
    <cfRule type="containsText" dxfId="3553" priority="28415" operator="containsText" text="PENDENTE">
      <formula>NOT(ISERROR(SEARCH(("PENDENTE"),(N115))))</formula>
    </cfRule>
    <cfRule type="containsText" dxfId="3552" priority="28414" operator="containsText" text="CANCELADO">
      <formula>NOT(ISERROR(SEARCH(("CANCELADO"),(N115))))</formula>
    </cfRule>
    <cfRule type="containsText" dxfId="3551" priority="28413" operator="containsText" text="PENDENTE">
      <formula>NOT(ISERROR(SEARCH(("PENDENTE"),(N115))))</formula>
    </cfRule>
    <cfRule type="containsText" dxfId="3550" priority="28412" operator="containsText" text="CUMPRIDO">
      <formula>NOT(ISERROR(SEARCH(("CUMPRIDO"),(N142))))</formula>
    </cfRule>
    <cfRule type="containsText" dxfId="3549" priority="28411" operator="containsText" text="CUMPRIDO">
      <formula>NOT(ISERROR(SEARCH(("CUMPRIDO"),(N219))))</formula>
    </cfRule>
    <cfRule type="containsText" dxfId="3548" priority="28410" operator="containsText" text="PENDENTE">
      <formula>NOT(ISERROR(SEARCH(("PENDENTE"),(N219))))</formula>
    </cfRule>
    <cfRule type="containsText" dxfId="3547" priority="28409" operator="containsText" text="CANCELADO">
      <formula>NOT(ISERROR(SEARCH(("CANCELADO"),(N219))))</formula>
    </cfRule>
    <cfRule type="containsText" dxfId="3546" priority="28408" operator="containsText" text="PENDENTE">
      <formula>NOT(ISERROR(SEARCH(("PENDENTE"),(N115))))</formula>
    </cfRule>
    <cfRule type="containsText" dxfId="3545" priority="28407" operator="containsText" text="CANCELADO">
      <formula>NOT(ISERROR(SEARCH(("CANCELADO"),(N115))))</formula>
    </cfRule>
    <cfRule type="containsText" dxfId="3544" priority="28406" operator="containsText" text="PENDENTE">
      <formula>NOT(ISERROR(SEARCH(("PENDENTE"),(N115))))</formula>
    </cfRule>
    <cfRule type="containsText" dxfId="3543" priority="28405" operator="containsText" text="CUMPRIDO">
      <formula>NOT(ISERROR(SEARCH(("CUMPRIDO"),(N145))))</formula>
    </cfRule>
    <cfRule type="containsText" dxfId="3542" priority="28404" operator="containsText" text="CUMPRIDO">
      <formula>NOT(ISERROR(SEARCH(("CUMPRIDO"),(N237))))</formula>
    </cfRule>
    <cfRule type="containsText" dxfId="3541" priority="28403" operator="containsText" text="PENDENTE">
      <formula>NOT(ISERROR(SEARCH(("PENDENTE"),(N237))))</formula>
    </cfRule>
    <cfRule type="containsText" dxfId="3540" priority="28402" operator="containsText" text="CANCELADO">
      <formula>NOT(ISERROR(SEARCH(("CANCELADO"),(N237))))</formula>
    </cfRule>
    <cfRule type="containsText" dxfId="3539" priority="28401" operator="containsText" text="PENDENTE">
      <formula>NOT(ISERROR(SEARCH(("PENDENTE"),(N115))))</formula>
    </cfRule>
  </conditionalFormatting>
  <conditionalFormatting sqref="N116">
    <cfRule type="containsText" dxfId="3538" priority="627" operator="containsText" text="PENDENTE">
      <formula>NOT(ISERROR(SEARCH(("PENDENTE"),(N116))))</formula>
    </cfRule>
    <cfRule type="containsText" dxfId="3537" priority="626" operator="containsText" text="CUMPRIDO">
      <formula>NOT(ISERROR(SEARCH(("CUMPRIDO"),(N150))))</formula>
    </cfRule>
    <cfRule type="containsText" dxfId="3536" priority="625" operator="containsText" text="CUMPRIDO">
      <formula>NOT(ISERROR(SEARCH(("CUMPRIDO"),(N227))))</formula>
    </cfRule>
    <cfRule type="containsText" dxfId="3535" priority="624" operator="containsText" text="PENDENTE">
      <formula>NOT(ISERROR(SEARCH(("PENDENTE"),(N227))))</formula>
    </cfRule>
    <cfRule type="containsText" dxfId="3534" priority="623" operator="containsText" text="CANCELADO">
      <formula>NOT(ISERROR(SEARCH(("CANCELADO"),(N227))))</formula>
    </cfRule>
    <cfRule type="containsText" dxfId="3533" priority="622" operator="containsText" text="PENDENTE">
      <formula>NOT(ISERROR(SEARCH(("PENDENTE"),(N116))))</formula>
    </cfRule>
    <cfRule type="containsText" dxfId="3532" priority="621" operator="containsText" text="CANCELADO">
      <formula>NOT(ISERROR(SEARCH(("CANCELADO"),(N116))))</formula>
    </cfRule>
    <cfRule type="containsText" dxfId="3531" priority="620" operator="containsText" text="PENDENTE">
      <formula>NOT(ISERROR(SEARCH(("PENDENTE"),(N116))))</formula>
    </cfRule>
    <cfRule type="containsText" dxfId="3530" priority="619" operator="containsText" text="CUMPRIDO">
      <formula>NOT(ISERROR(SEARCH(("CUMPRIDO"),(N153))))</formula>
    </cfRule>
    <cfRule type="containsText" dxfId="3529" priority="618" operator="containsText" text="CUMPRIDO">
      <formula>NOT(ISERROR(SEARCH(("CUMPRIDO"),(N245))))</formula>
    </cfRule>
    <cfRule type="containsText" dxfId="3528" priority="617" operator="containsText" text="PENDENTE">
      <formula>NOT(ISERROR(SEARCH(("PENDENTE"),(N245))))</formula>
    </cfRule>
    <cfRule type="containsText" dxfId="3527" priority="616" operator="containsText" text="CANCELADO">
      <formula>NOT(ISERROR(SEARCH(("CANCELADO"),(N245))))</formula>
    </cfRule>
    <cfRule type="containsText" dxfId="3526" priority="615" operator="containsText" text="PENDENTE">
      <formula>NOT(ISERROR(SEARCH(("PENDENTE"),(N116))))</formula>
    </cfRule>
    <cfRule type="containsText" dxfId="3525" priority="614" operator="containsText" text="CANCELADO">
      <formula>NOT(ISERROR(SEARCH(("CANCELADO"),(N116))))</formula>
    </cfRule>
    <cfRule type="containsText" dxfId="3524" priority="613" operator="containsText" text="PENDENTE">
      <formula>NOT(ISERROR(SEARCH(("PENDENTE"),(N116))))</formula>
    </cfRule>
    <cfRule type="containsText" dxfId="3523" priority="612" operator="containsText" text="CUMPRIDO">
      <formula>NOT(ISERROR(SEARCH(("CUMPRIDO"),(N246))))</formula>
    </cfRule>
    <cfRule type="containsText" dxfId="3522" priority="611" operator="containsText" text="PENDENTE">
      <formula>NOT(ISERROR(SEARCH(("PENDENTE"),(N246))))</formula>
    </cfRule>
    <cfRule type="containsText" dxfId="3521" priority="610" operator="containsText" text="CANCELADO">
      <formula>NOT(ISERROR(SEARCH(("CANCELADO"),(N246))))</formula>
    </cfRule>
    <cfRule type="containsText" dxfId="3520" priority="609" operator="containsText" text="PENDENTE">
      <formula>NOT(ISERROR(SEARCH(("PENDENTE"),(N116))))</formula>
    </cfRule>
    <cfRule type="containsText" dxfId="3519" priority="608" operator="containsText" text="CANCELADO">
      <formula>NOT(ISERROR(SEARCH(("CANCELADO"),(N116))))</formula>
    </cfRule>
    <cfRule type="containsText" dxfId="3518" priority="607" operator="containsText" text="PENDENTE">
      <formula>NOT(ISERROR(SEARCH(("PENDENTE"),(N116))))</formula>
    </cfRule>
    <cfRule type="containsText" dxfId="3517" priority="606" operator="containsText" text="CUMPRIDO">
      <formula>NOT(ISERROR(SEARCH(("CUMPRIDO"),(N172))))</formula>
    </cfRule>
    <cfRule type="containsText" dxfId="3516" priority="605" operator="containsText" text="CUMPRIDO">
      <formula>NOT(ISERROR(SEARCH(("CUMPRIDO"),(N220))))</formula>
    </cfRule>
    <cfRule type="containsText" dxfId="3515" priority="604" operator="containsText" text="PENDENTE">
      <formula>NOT(ISERROR(SEARCH(("PENDENTE"),(N220))))</formula>
    </cfRule>
    <cfRule type="containsText" dxfId="3514" priority="603" operator="containsText" text="CANCELADO">
      <formula>NOT(ISERROR(SEARCH(("CANCELADO"),(N220))))</formula>
    </cfRule>
    <cfRule type="containsText" dxfId="3513" priority="602" operator="containsText" text="PENDENTE">
      <formula>NOT(ISERROR(SEARCH(("PENDENTE"),(N116))))</formula>
    </cfRule>
    <cfRule type="containsText" dxfId="3512" priority="601" operator="containsText" text="CANCELADO">
      <formula>NOT(ISERROR(SEARCH(("CANCELADO"),(N116))))</formula>
    </cfRule>
    <cfRule type="containsText" dxfId="3511" priority="600" operator="containsText" text="PENDENTE">
      <formula>NOT(ISERROR(SEARCH(("PENDENTE"),(N116))))</formula>
    </cfRule>
    <cfRule type="containsText" dxfId="3510" priority="599" operator="containsText" text="CUMPRIDO">
      <formula>NOT(ISERROR(SEARCH(("CUMPRIDO"),(N146))))</formula>
    </cfRule>
    <cfRule type="containsText" dxfId="3509" priority="598" operator="containsText" text="CUMPRIDO">
      <formula>NOT(ISERROR(SEARCH(("CUMPRIDO"),(N218))))</formula>
    </cfRule>
    <cfRule type="containsText" dxfId="3508" priority="597" operator="containsText" text="PENDENTE">
      <formula>NOT(ISERROR(SEARCH(("PENDENTE"),(N218))))</formula>
    </cfRule>
    <cfRule type="containsText" dxfId="3507" priority="596" operator="containsText" text="CANCELADO">
      <formula>NOT(ISERROR(SEARCH(("CANCELADO"),(N218))))</formula>
    </cfRule>
    <cfRule type="containsText" dxfId="3506" priority="595" operator="containsText" text="PENDENTE">
      <formula>NOT(ISERROR(SEARCH(("PENDENTE"),(N116))))</formula>
    </cfRule>
    <cfRule type="containsText" dxfId="3505" priority="594" operator="containsText" text="CANCELADO">
      <formula>NOT(ISERROR(SEARCH(("CANCELADO"),(N116))))</formula>
    </cfRule>
    <cfRule type="containsText" dxfId="3504" priority="593" operator="containsText" text="PENDENTE">
      <formula>NOT(ISERROR(SEARCH(("PENDENTE"),(N116))))</formula>
    </cfRule>
    <cfRule type="containsText" dxfId="3503" priority="592" operator="containsText" text="CUMPRIDO">
      <formula>NOT(ISERROR(SEARCH(("CUMPRIDO"),(N144))))</formula>
    </cfRule>
    <cfRule type="containsText" dxfId="3502" priority="591" operator="containsText" text="PENDENTE">
      <formula>NOT(ISERROR(SEARCH(("PENDENTE"),(N116))))</formula>
    </cfRule>
    <cfRule type="containsText" dxfId="3501" priority="590" operator="containsText" text="CUMPRIDO">
      <formula>NOT(ISERROR(SEARCH(("CUMPRIDO"),(N171))))</formula>
    </cfRule>
    <cfRule type="containsText" dxfId="3500" priority="589" operator="containsText" text="CUMPRIDO">
      <formula>NOT(ISERROR(SEARCH(("CUMPRIDO"),(N116))))</formula>
    </cfRule>
    <cfRule type="containsText" dxfId="3499" priority="629" operator="containsText" text="PENDENTE">
      <formula>NOT(ISERROR(SEARCH(("PENDENTE"),(N116))))</formula>
    </cfRule>
    <cfRule type="containsText" dxfId="3498" priority="630" operator="containsText" text="CANCELADO">
      <formula>NOT(ISERROR(SEARCH(("CANCELADO"),(N224))))</formula>
    </cfRule>
    <cfRule type="containsText" dxfId="3497" priority="631" operator="containsText" text="PENDENTE">
      <formula>NOT(ISERROR(SEARCH(("PENDENTE"),(N224))))</formula>
    </cfRule>
    <cfRule type="containsText" dxfId="3496" priority="632" operator="containsText" text="CUMPRIDO">
      <formula>NOT(ISERROR(SEARCH(("CUMPRIDO"),(N224))))</formula>
    </cfRule>
    <cfRule type="containsText" dxfId="3495" priority="633" operator="containsText" text="CUMPRIDO">
      <formula>NOT(ISERROR(SEARCH(("CUMPRIDO"),(N149))))</formula>
    </cfRule>
    <cfRule type="containsText" dxfId="3494" priority="634" operator="containsText" text="PENDENTE">
      <formula>NOT(ISERROR(SEARCH(("PENDENTE"),(N116))))</formula>
    </cfRule>
    <cfRule type="containsText" dxfId="3493" priority="635" operator="containsText" text="CANCELADO">
      <formula>NOT(ISERROR(SEARCH(("CANCELADO"),(N116))))</formula>
    </cfRule>
    <cfRule type="containsText" dxfId="3492" priority="636" operator="containsText" text="CANCELADO">
      <formula>NOT(ISERROR(SEARCH(("CANCELADO"),(N223))))</formula>
    </cfRule>
    <cfRule type="containsText" dxfId="3491" priority="637" operator="containsText" text="PENDENTE">
      <formula>NOT(ISERROR(SEARCH(("PENDENTE"),(N223))))</formula>
    </cfRule>
    <cfRule type="containsText" dxfId="3490" priority="639" operator="containsText" text="CUMPRIDO">
      <formula>NOT(ISERROR(SEARCH(("CUMPRIDO"),(N145))))</formula>
    </cfRule>
    <cfRule type="containsText" dxfId="3489" priority="640" operator="containsText" text="PENDENTE">
      <formula>NOT(ISERROR(SEARCH(("PENDENTE"),(N116))))</formula>
    </cfRule>
    <cfRule type="containsText" dxfId="3488" priority="641" operator="containsText" text="CANCELADO">
      <formula>NOT(ISERROR(SEARCH(("CANCELADO"),(N116))))</formula>
    </cfRule>
    <cfRule type="containsText" dxfId="3487" priority="642" operator="containsText" text="PENDENTE">
      <formula>NOT(ISERROR(SEARCH(("PENDENTE"),(N116))))</formula>
    </cfRule>
    <cfRule type="containsText" dxfId="3486" priority="643" operator="containsText" text="CANCELADO">
      <formula>NOT(ISERROR(SEARCH(("CANCELADO"),(N219))))</formula>
    </cfRule>
    <cfRule type="containsText" dxfId="3485" priority="644" operator="containsText" text="PENDENTE">
      <formula>NOT(ISERROR(SEARCH(("PENDENTE"),(N219))))</formula>
    </cfRule>
    <cfRule type="containsText" dxfId="3484" priority="628" operator="containsText" text="CANCELADO">
      <formula>NOT(ISERROR(SEARCH(("CANCELADO"),(N116))))</formula>
    </cfRule>
    <cfRule type="containsText" dxfId="3483" priority="638" operator="containsText" text="CUMPRIDO">
      <formula>NOT(ISERROR(SEARCH(("CUMPRIDO"),(N223))))</formula>
    </cfRule>
    <cfRule type="containsText" dxfId="3482" priority="645" operator="containsText" text="CUMPRIDO">
      <formula>NOT(ISERROR(SEARCH(("CUMPRIDO"),(N219))))</formula>
    </cfRule>
  </conditionalFormatting>
  <conditionalFormatting sqref="N50:P55 R55 O57:R63 S57:T74 T75 S76:T76 T77:T78">
    <cfRule type="containsText" dxfId="3481" priority="934" operator="containsText" text="PENDENTE">
      <formula>NOT(ISERROR(SEARCH(("PENDENTE"),(N50))))</formula>
    </cfRule>
  </conditionalFormatting>
  <conditionalFormatting sqref="N50:P55 S57:T74 R55 O57:R63 T75 S76:T76 T77:T78">
    <cfRule type="containsText" dxfId="3480" priority="933" operator="containsText" text="CUMPRIDO">
      <formula>NOT(ISERROR(SEARCH(("CUMPRIDO"),(N50))))</formula>
    </cfRule>
  </conditionalFormatting>
  <conditionalFormatting sqref="N117:R117 O36:P39">
    <cfRule type="containsText" dxfId="3479" priority="1397" operator="containsText" text="CUMPRIDO">
      <formula>NOT(ISERROR(SEARCH(("CUMPRIDO"),(N36))))</formula>
    </cfRule>
  </conditionalFormatting>
  <conditionalFormatting sqref="N4:T4 R5:S5 S12:S13 S20 S32 S36 S59 S65 S69 S82 S101 S106:S107">
    <cfRule type="containsText" dxfId="3478" priority="1363" operator="containsText" text="CANCELADO">
      <formula>NOT(ISERROR(SEARCH(("CANCELADO"),(N123))))</formula>
    </cfRule>
  </conditionalFormatting>
  <conditionalFormatting sqref="N4:T4 S5 S12:S13 S20 S32 S36 S59 S65 S69 S82 S101 S106:S107">
    <cfRule type="containsText" dxfId="3477" priority="1353" operator="containsText" text="CUMPRIDO">
      <formula>NOT(ISERROR(SEARCH(("CUMPRIDO"),(N123))))</formula>
    </cfRule>
  </conditionalFormatting>
  <conditionalFormatting sqref="O44">
    <cfRule type="containsText" dxfId="3476" priority="1278" operator="containsText" text="CUMPRIDO">
      <formula>NOT(ISERROR(SEARCH(("CUMPRIDO"),(O44))))</formula>
    </cfRule>
    <cfRule type="containsText" dxfId="3475" priority="1277" operator="containsText" text="CANCELADO">
      <formula>NOT(ISERROR(SEARCH(("CANCELADO"),(O44))))</formula>
    </cfRule>
    <cfRule type="containsText" dxfId="3474" priority="1279" operator="containsText" text="PENDENTE">
      <formula>NOT(ISERROR(SEARCH(("PENDENTE"),(O44))))</formula>
    </cfRule>
  </conditionalFormatting>
  <conditionalFormatting sqref="O5:P10">
    <cfRule type="containsText" dxfId="3473" priority="1115" operator="containsText" text="CANCELADO">
      <formula>NOT(ISERROR(SEARCH(("CANCELADO"),(O5))))</formula>
    </cfRule>
    <cfRule type="containsText" dxfId="3472" priority="1106" operator="containsText" text="PENDENTE">
      <formula>NOT(ISERROR(SEARCH(("PENDENTE"),(O5))))</formula>
    </cfRule>
    <cfRule type="containsText" dxfId="3471" priority="1105" operator="containsText" text="CUMPRIDO">
      <formula>NOT(ISERROR(SEARCH(("CUMPRIDO"),(O5))))</formula>
    </cfRule>
  </conditionalFormatting>
  <conditionalFormatting sqref="O9:P9 O80:R80 Q81:R81">
    <cfRule type="containsText" dxfId="3470" priority="1104" operator="containsText" text="PENDENTE">
      <formula>NOT(ISERROR(SEARCH(("PENDENTE"),(O9))))</formula>
    </cfRule>
  </conditionalFormatting>
  <conditionalFormatting sqref="O11:P11">
    <cfRule type="containsText" dxfId="3469" priority="1048" operator="containsText" text="CUMPRIDO">
      <formula>NOT(ISERROR(SEARCH(("CUMPRIDO"),(O11))))</formula>
    </cfRule>
    <cfRule type="containsText" dxfId="3468" priority="1049" operator="containsText" text="PENDENTE">
      <formula>NOT(ISERROR(SEARCH(("PENDENTE"),(O11))))</formula>
    </cfRule>
    <cfRule type="containsText" dxfId="3467" priority="1050" operator="containsText" text="CANCELADO">
      <formula>NOT(ISERROR(SEARCH(("CANCELADO"),(O11))))</formula>
    </cfRule>
  </conditionalFormatting>
  <conditionalFormatting sqref="O13:P13">
    <cfRule type="containsText" dxfId="3466" priority="1080" operator="containsText" text="CUMPRIDO">
      <formula>NOT(ISERROR(SEARCH(("CUMPRIDO"),(O13))))</formula>
    </cfRule>
    <cfRule type="containsText" dxfId="3465" priority="1081" operator="containsText" text="PENDENTE">
      <formula>NOT(ISERROR(SEARCH(("PENDENTE"),(O13))))</formula>
    </cfRule>
  </conditionalFormatting>
  <conditionalFormatting sqref="O13:P14">
    <cfRule type="containsText" dxfId="3464" priority="1082" operator="containsText" text="CUMPRIDO">
      <formula>NOT(ISERROR(SEARCH(("CUMPRIDO"),(O13))))</formula>
    </cfRule>
    <cfRule type="containsText" dxfId="3463" priority="1083" operator="containsText" text="PENDENTE">
      <formula>NOT(ISERROR(SEARCH(("PENDENTE"),(O13))))</formula>
    </cfRule>
  </conditionalFormatting>
  <conditionalFormatting sqref="O13:P18">
    <cfRule type="containsText" dxfId="3462" priority="1084" operator="containsText" text="CANCELADO">
      <formula>NOT(ISERROR(SEARCH(("CANCELADO"),(O13))))</formula>
    </cfRule>
  </conditionalFormatting>
  <conditionalFormatting sqref="O14:P15 N44:N49 R5:R6">
    <cfRule type="containsText" dxfId="3461" priority="1276" operator="containsText" text="PENDENTE">
      <formula>NOT(ISERROR(SEARCH(("PENDENTE"),(N5))))</formula>
    </cfRule>
  </conditionalFormatting>
  <conditionalFormatting sqref="O16:P22">
    <cfRule type="containsText" dxfId="3460" priority="1010" operator="containsText" text="PENDENTE">
      <formula>NOT(ISERROR(SEARCH(("PENDENTE"),(O16))))</formula>
    </cfRule>
    <cfRule type="containsText" dxfId="3459" priority="1009" operator="containsText" text="CUMPRIDO">
      <formula>NOT(ISERROR(SEARCH(("CUMPRIDO"),(O16))))</formula>
    </cfRule>
  </conditionalFormatting>
  <conditionalFormatting sqref="O19:P20">
    <cfRule type="containsText" dxfId="3458" priority="1013" operator="containsText" text="CANCELADO">
      <formula>NOT(ISERROR(SEARCH(("CANCELADO"),(O19))))</formula>
    </cfRule>
  </conditionalFormatting>
  <conditionalFormatting sqref="O21:P21">
    <cfRule type="containsText" dxfId="3457" priority="1008" operator="containsText" text="CANCELADO">
      <formula>NOT(ISERROR(SEARCH(("CANCELADO"),(O21))))</formula>
    </cfRule>
  </conditionalFormatting>
  <conditionalFormatting sqref="O22:P22 O24:P26">
    <cfRule type="containsText" dxfId="3456" priority="1266" operator="containsText" text="CANCELADO">
      <formula>NOT(ISERROR(SEARCH(("CANCELADO"),(O22))))</formula>
    </cfRule>
  </conditionalFormatting>
  <conditionalFormatting sqref="O22:P24">
    <cfRule type="containsText" dxfId="3455" priority="1005" operator="containsText" text="PENDENTE">
      <formula>NOT(ISERROR(SEARCH(("PENDENTE"),(O22))))</formula>
    </cfRule>
    <cfRule type="containsText" dxfId="3454" priority="1004" operator="containsText" text="CUMPRIDO">
      <formula>NOT(ISERROR(SEARCH(("CUMPRIDO"),(O22))))</formula>
    </cfRule>
  </conditionalFormatting>
  <conditionalFormatting sqref="O23:P23">
    <cfRule type="containsText" dxfId="3453" priority="1003" operator="containsText" text="CANCELADO">
      <formula>NOT(ISERROR(SEARCH(("CANCELADO"),(O23))))</formula>
    </cfRule>
  </conditionalFormatting>
  <conditionalFormatting sqref="O24:P35">
    <cfRule type="containsText" dxfId="3452" priority="994" operator="containsText" text="PENDENTE">
      <formula>NOT(ISERROR(SEARCH(("PENDENTE"),(O24))))</formula>
    </cfRule>
    <cfRule type="containsText" dxfId="3451" priority="993" operator="containsText" text="CUMPRIDO">
      <formula>NOT(ISERROR(SEARCH(("CUMPRIDO"),(O24))))</formula>
    </cfRule>
  </conditionalFormatting>
  <conditionalFormatting sqref="O25:P25">
    <cfRule type="containsText" dxfId="3450" priority="975" operator="containsText" text="PENDENTE">
      <formula>NOT(ISERROR(SEARCH(("PENDENTE"),(O25))))</formula>
    </cfRule>
    <cfRule type="containsText" dxfId="3449" priority="974" operator="containsText" text="CUMPRIDO">
      <formula>NOT(ISERROR(SEARCH(("CUMPRIDO"),(O25))))</formula>
    </cfRule>
  </conditionalFormatting>
  <conditionalFormatting sqref="O25:P27">
    <cfRule type="containsText" dxfId="3448" priority="1282" operator="containsText" text="CUMPRIDO">
      <formula>NOT(ISERROR(SEARCH(("CUMPRIDO"),(O25))))</formula>
    </cfRule>
    <cfRule type="containsText" dxfId="3447" priority="1283" operator="containsText" text="PENDENTE">
      <formula>NOT(ISERROR(SEARCH(("PENDENTE"),(O25))))</formula>
    </cfRule>
  </conditionalFormatting>
  <conditionalFormatting sqref="O27:P28">
    <cfRule type="containsText" dxfId="3446" priority="1284" operator="containsText" text="CANCELADO">
      <formula>NOT(ISERROR(SEARCH(("CANCELADO"),(O27))))</formula>
    </cfRule>
  </conditionalFormatting>
  <conditionalFormatting sqref="O36:P39 N117:R117">
    <cfRule type="containsText" dxfId="3445" priority="1398" operator="containsText" text="PENDENTE">
      <formula>NOT(ISERROR(SEARCH(("PENDENTE"),(N36))))</formula>
    </cfRule>
  </conditionalFormatting>
  <conditionalFormatting sqref="O39:P42">
    <cfRule type="containsText" dxfId="3444" priority="1295" operator="containsText" text="CUMPRIDO">
      <formula>NOT(ISERROR(SEARCH(("CUMPRIDO"),(O39))))</formula>
    </cfRule>
    <cfRule type="containsText" dxfId="3443" priority="1296" operator="containsText" text="PENDENTE">
      <formula>NOT(ISERROR(SEARCH(("PENDENTE"),(O39))))</formula>
    </cfRule>
  </conditionalFormatting>
  <conditionalFormatting sqref="O45:P45">
    <cfRule type="containsText" dxfId="3442" priority="1204" operator="containsText" text="CUMPRIDO">
      <formula>NOT(ISERROR(SEARCH(("CUMPRIDO"),(O45))))</formula>
    </cfRule>
    <cfRule type="containsText" dxfId="3441" priority="1205" operator="containsText" text="PENDENTE">
      <formula>NOT(ISERROR(SEARCH(("PENDENTE"),(O45))))</formula>
    </cfRule>
  </conditionalFormatting>
  <conditionalFormatting sqref="O45:P47">
    <cfRule type="containsText" dxfId="3440" priority="883" operator="containsText" text="PENDENTE">
      <formula>NOT(ISERROR(SEARCH(("PENDENTE"),(O45))))</formula>
    </cfRule>
    <cfRule type="containsText" dxfId="3439" priority="882" operator="containsText" text="CUMPRIDO">
      <formula>NOT(ISERROR(SEARCH(("CUMPRIDO"),(O45))))</formula>
    </cfRule>
  </conditionalFormatting>
  <conditionalFormatting sqref="O45:P48">
    <cfRule type="containsText" dxfId="3438" priority="874" operator="containsText" text="CANCELADO">
      <formula>NOT(ISERROR(SEARCH(("CANCELADO"),(O45))))</formula>
    </cfRule>
  </conditionalFormatting>
  <conditionalFormatting sqref="O47:P49">
    <cfRule type="containsText" dxfId="3437" priority="878" operator="containsText" text="PENDENTE">
      <formula>NOT(ISERROR(SEARCH(("PENDENTE"),(O47))))</formula>
    </cfRule>
    <cfRule type="containsText" dxfId="3436" priority="877" operator="containsText" text="CUMPRIDO">
      <formula>NOT(ISERROR(SEARCH(("CUMPRIDO"),(O47))))</formula>
    </cfRule>
  </conditionalFormatting>
  <conditionalFormatting sqref="O48:P48">
    <cfRule type="containsText" dxfId="3435" priority="876" operator="containsText" text="PENDENTE">
      <formula>NOT(ISERROR(SEARCH(("PENDENTE"),(O48))))</formula>
    </cfRule>
    <cfRule type="containsText" dxfId="3434" priority="875" operator="containsText" text="CUMPRIDO">
      <formula>NOT(ISERROR(SEARCH(("CUMPRIDO"),(O48))))</formula>
    </cfRule>
  </conditionalFormatting>
  <conditionalFormatting sqref="O64:P64">
    <cfRule type="containsText" dxfId="3433" priority="873" operator="containsText" text="PENDENTE">
      <formula>NOT(ISERROR(SEARCH(("PENDENTE"),(O64))))</formula>
    </cfRule>
    <cfRule type="containsText" dxfId="3432" priority="872" operator="containsText" text="CUMPRIDO">
      <formula>NOT(ISERROR(SEARCH(("CUMPRIDO"),(O64))))</formula>
    </cfRule>
    <cfRule type="containsText" dxfId="3431" priority="871" operator="containsText" text="CANCELADO">
      <formula>NOT(ISERROR(SEARCH(("CANCELADO"),(O64))))</formula>
    </cfRule>
  </conditionalFormatting>
  <conditionalFormatting sqref="O66:P67">
    <cfRule type="containsText" dxfId="3430" priority="695" operator="containsText" text="CUMPRIDO">
      <formula>NOT(ISERROR(SEARCH(("CUMPRIDO"),(O132))))</formula>
    </cfRule>
    <cfRule type="containsText" dxfId="3429" priority="696" operator="containsText" text="PENDENTE">
      <formula>NOT(ISERROR(SEARCH(("PENDENTE"),(O132))))</formula>
    </cfRule>
  </conditionalFormatting>
  <conditionalFormatting sqref="O70:P70">
    <cfRule type="containsText" dxfId="3428" priority="853" operator="containsText" text="CANCELADO">
      <formula>NOT(ISERROR(SEARCH(("CANCELADO"),(O70))))</formula>
    </cfRule>
    <cfRule type="containsText" dxfId="3427" priority="852" operator="containsText" text="PENDENTE">
      <formula>NOT(ISERROR(SEARCH(("PENDENTE"),(O70))))</formula>
    </cfRule>
    <cfRule type="containsText" dxfId="3426" priority="851" operator="containsText" text="CUMPRIDO">
      <formula>NOT(ISERROR(SEARCH(("CUMPRIDO"),(O70))))</formula>
    </cfRule>
  </conditionalFormatting>
  <conditionalFormatting sqref="O76:P76">
    <cfRule type="containsText" dxfId="3425" priority="699" operator="containsText" text="CANCELADO">
      <formula>NOT(ISERROR(SEARCH(("CANCELADO"),(O76))))</formula>
    </cfRule>
  </conditionalFormatting>
  <conditionalFormatting sqref="O76:P78">
    <cfRule type="containsText" dxfId="3424" priority="671" operator="containsText" text="PENDENTE">
      <formula>NOT(ISERROR(SEARCH(("PENDENTE"),(O76))))</formula>
    </cfRule>
    <cfRule type="containsText" dxfId="3423" priority="670" operator="containsText" text="CUMPRIDO">
      <formula>NOT(ISERROR(SEARCH(("CUMPRIDO"),(O76))))</formula>
    </cfRule>
  </conditionalFormatting>
  <conditionalFormatting sqref="O77:P77">
    <cfRule type="containsText" dxfId="3422" priority="769" operator="containsText" text="PENDENTE">
      <formula>NOT(ISERROR(SEARCH(("PENDENTE"),(O77))))</formula>
    </cfRule>
    <cfRule type="containsText" dxfId="3421" priority="768" operator="containsText" text="CUMPRIDO">
      <formula>NOT(ISERROR(SEARCH(("CUMPRIDO"),(O77))))</formula>
    </cfRule>
  </conditionalFormatting>
  <conditionalFormatting sqref="O77:P79">
    <cfRule type="containsText" dxfId="3420" priority="770" operator="containsText" text="CANCELADO">
      <formula>NOT(ISERROR(SEARCH(("CANCELADO"),(O77))))</formula>
    </cfRule>
  </conditionalFormatting>
  <conditionalFormatting sqref="O78:P78">
    <cfRule type="containsText" dxfId="3419" priority="668" operator="containsText" text="CUMPRIDO">
      <formula>NOT(ISERROR(SEARCH(("CUMPRIDO"),(O78))))</formula>
    </cfRule>
    <cfRule type="containsText" dxfId="3418" priority="669" operator="containsText" text="PENDENTE">
      <formula>NOT(ISERROR(SEARCH(("PENDENTE"),(O78))))</formula>
    </cfRule>
  </conditionalFormatting>
  <conditionalFormatting sqref="O79:P79">
    <cfRule type="containsText" dxfId="3417" priority="677" operator="containsText" text="CUMPRIDO">
      <formula>NOT(ISERROR(SEARCH(("CUMPRIDO"),(O140))))</formula>
    </cfRule>
    <cfRule type="containsText" dxfId="3416" priority="678" operator="containsText" text="PENDENTE">
      <formula>NOT(ISERROR(SEARCH(("PENDENTE"),(O140))))</formula>
    </cfRule>
  </conditionalFormatting>
  <conditionalFormatting sqref="O80:P81">
    <cfRule type="containsText" dxfId="3415" priority="674" operator="containsText" text="PENDENTE">
      <formula>NOT(ISERROR(SEARCH(("PENDENTE"),(O80))))</formula>
    </cfRule>
    <cfRule type="containsText" dxfId="3414" priority="673" operator="containsText" text="CUMPRIDO">
      <formula>NOT(ISERROR(SEARCH(("CUMPRIDO"),(O80))))</formula>
    </cfRule>
  </conditionalFormatting>
  <conditionalFormatting sqref="O81:P83">
    <cfRule type="containsText" dxfId="3413" priority="675" operator="containsText" text="CANCELADO">
      <formula>NOT(ISERROR(SEARCH(("CANCELADO"),(O81))))</formula>
    </cfRule>
  </conditionalFormatting>
  <conditionalFormatting sqref="O82:P82">
    <cfRule type="containsText" dxfId="3412" priority="26519" operator="containsText" text="CUMPRIDO">
      <formula>NOT(ISERROR(SEARCH(("CUMPRIDO"),(O143))))</formula>
    </cfRule>
    <cfRule type="containsText" dxfId="3411" priority="26520" operator="containsText" text="PENDENTE">
      <formula>NOT(ISERROR(SEARCH(("PENDENTE"),(O143))))</formula>
    </cfRule>
  </conditionalFormatting>
  <conditionalFormatting sqref="O83:P83">
    <cfRule type="containsText" dxfId="3410" priority="690" operator="containsText" text="CUMPRIDO">
      <formula>NOT(ISERROR(SEARCH(("CUMPRIDO"),(O83))))</formula>
    </cfRule>
    <cfRule type="containsText" dxfId="3409" priority="691" operator="containsText" text="PENDENTE">
      <formula>NOT(ISERROR(SEARCH(("PENDENTE"),(O83))))</formula>
    </cfRule>
  </conditionalFormatting>
  <conditionalFormatting sqref="O91:P93">
    <cfRule type="containsText" dxfId="3408" priority="664" operator="containsText" text="PENDENTE">
      <formula>NOT(ISERROR(SEARCH(("PENDENTE"),(O91))))</formula>
    </cfRule>
    <cfRule type="containsText" dxfId="3407" priority="663" operator="containsText" text="CUMPRIDO">
      <formula>NOT(ISERROR(SEARCH(("CUMPRIDO"),(O91))))</formula>
    </cfRule>
  </conditionalFormatting>
  <conditionalFormatting sqref="O96:P96">
    <cfRule type="containsText" dxfId="3406" priority="586" operator="containsText" text="CANCELADO">
      <formula>NOT(ISERROR(SEARCH(("CANCELADO"),(O96))))</formula>
    </cfRule>
    <cfRule type="containsText" dxfId="3405" priority="588" operator="containsText" text="PENDENTE">
      <formula>NOT(ISERROR(SEARCH(("PENDENTE"),(O96))))</formula>
    </cfRule>
    <cfRule type="containsText" dxfId="3404" priority="587" operator="containsText" text="CUMPRIDO">
      <formula>NOT(ISERROR(SEARCH(("CUMPRIDO"),(O96))))</formula>
    </cfRule>
  </conditionalFormatting>
  <conditionalFormatting sqref="O97:P98 K130:Q1047">
    <cfRule type="containsText" dxfId="3403" priority="1414" operator="containsText" text="PENDENTE">
      <formula>NOT(ISERROR(SEARCH(("PENDENTE"),(K97))))</formula>
    </cfRule>
  </conditionalFormatting>
  <conditionalFormatting sqref="O97:P99">
    <cfRule type="containsText" dxfId="3402" priority="656" operator="containsText" text="CANCELADO">
      <formula>NOT(ISERROR(SEARCH(("CANCELADO"),(O97))))</formula>
    </cfRule>
  </conditionalFormatting>
  <conditionalFormatting sqref="O99:P99">
    <cfRule type="containsText" dxfId="3401" priority="655" operator="containsText" text="PENDENTE">
      <formula>NOT(ISERROR(SEARCH(("PENDENTE"),(O99))))</formula>
    </cfRule>
    <cfRule type="containsText" dxfId="3400" priority="654" operator="containsText" text="CUMPRIDO">
      <formula>NOT(ISERROR(SEARCH(("CUMPRIDO"),(O99))))</formula>
    </cfRule>
    <cfRule type="containsText" dxfId="3399" priority="653" operator="containsText" text="PENDENTE">
      <formula>NOT(ISERROR(SEARCH(("PENDENTE"),(O99))))</formula>
    </cfRule>
    <cfRule type="containsText" dxfId="3398" priority="652" operator="containsText" text="CUMPRIDO">
      <formula>NOT(ISERROR(SEARCH(("CUMPRIDO"),(O99))))</formula>
    </cfRule>
  </conditionalFormatting>
  <conditionalFormatting sqref="O108:P108">
    <cfRule type="containsText" dxfId="3397" priority="1" operator="containsText" text="CANCELADO">
      <formula>NOT(ISERROR(SEARCH(("CANCELADO"),(O108))))</formula>
    </cfRule>
    <cfRule type="containsText" dxfId="3396" priority="2" operator="containsText" text="CUMPRIDO">
      <formula>NOT(ISERROR(SEARCH(("CUMPRIDO"),(O108))))</formula>
    </cfRule>
    <cfRule type="containsText" dxfId="3395" priority="3" operator="containsText" text="PENDENTE">
      <formula>NOT(ISERROR(SEARCH(("PENDENTE"),(O108))))</formula>
    </cfRule>
  </conditionalFormatting>
  <conditionalFormatting sqref="O110:P111">
    <cfRule type="containsText" dxfId="3394" priority="4" operator="containsText" text="CANCELADO">
      <formula>NOT(ISERROR(SEARCH(("CANCELADO"),(O110))))</formula>
    </cfRule>
    <cfRule type="containsText" dxfId="3393" priority="5" operator="containsText" text="CUMPRIDO">
      <formula>NOT(ISERROR(SEARCH(("CUMPRIDO"),(O110))))</formula>
    </cfRule>
    <cfRule type="containsText" dxfId="3392" priority="6" operator="containsText" text="PENDENTE">
      <formula>NOT(ISERROR(SEARCH(("PENDENTE"),(O110))))</formula>
    </cfRule>
  </conditionalFormatting>
  <conditionalFormatting sqref="O12:Q12">
    <cfRule type="containsText" dxfId="3391" priority="1255" operator="containsText" text="CUMPRIDO">
      <formula>NOT(ISERROR(SEARCH(("CUMPRIDO"),(O12))))</formula>
    </cfRule>
    <cfRule type="containsText" dxfId="3390" priority="1256" operator="containsText" text="PENDENTE">
      <formula>NOT(ISERROR(SEARCH(("PENDENTE"),(O12))))</formula>
    </cfRule>
    <cfRule type="containsText" dxfId="3389" priority="1257" operator="containsText" text="CANCELADO">
      <formula>NOT(ISERROR(SEARCH(("CANCELADO"),(O12))))</formula>
    </cfRule>
  </conditionalFormatting>
  <conditionalFormatting sqref="O43:R43">
    <cfRule type="containsText" dxfId="3388" priority="26034" operator="containsText" text="PENDENTE">
      <formula>NOT(ISERROR(SEARCH(("PENDENTE"),(#REF!))))</formula>
    </cfRule>
  </conditionalFormatting>
  <conditionalFormatting sqref="O56:R56">
    <cfRule type="containsText" dxfId="3387" priority="24240" operator="containsText" text="PENDENTE">
      <formula>NOT(ISERROR(SEARCH(("PENDENTE"),(O120))))</formula>
    </cfRule>
    <cfRule type="containsText" dxfId="3386" priority="24223" operator="containsText" text="CUMPRIDO">
      <formula>NOT(ISERROR(SEARCH(("CUMPRIDO"),(O120))))</formula>
    </cfRule>
  </conditionalFormatting>
  <conditionalFormatting sqref="O80:R80 O9:P9 Q81:R81">
    <cfRule type="containsText" dxfId="3385" priority="1103" operator="containsText" text="CUMPRIDO">
      <formula>NOT(ISERROR(SEARCH(("CUMPRIDO"),(O9))))</formula>
    </cfRule>
  </conditionalFormatting>
  <conditionalFormatting sqref="O116:R116 N117:R117">
    <cfRule type="containsText" dxfId="3384" priority="1396" operator="containsText" text="CANCELADO">
      <formula>NOT(ISERROR(SEARCH(("CANCELADO"),(N116))))</formula>
    </cfRule>
  </conditionalFormatting>
  <conditionalFormatting sqref="O116:R116">
    <cfRule type="containsText" dxfId="3383" priority="1407" operator="containsText" text="PENDENTE">
      <formula>NOT(ISERROR(SEARCH(("PENDENTE"),(O123))))</formula>
    </cfRule>
    <cfRule type="containsText" dxfId="3382" priority="1406" operator="containsText" text="CUMPRIDO">
      <formula>NOT(ISERROR(SEARCH(("CUMPRIDO"),(O123))))</formula>
    </cfRule>
  </conditionalFormatting>
  <conditionalFormatting sqref="P44">
    <cfRule type="containsText" dxfId="3381" priority="1308" operator="containsText" text="CANCELADO">
      <formula>NOT(ISERROR(SEARCH(("CANCELADO"),(P44))))</formula>
    </cfRule>
    <cfRule type="containsText" dxfId="3380" priority="1309" operator="containsText" text="CUMPRIDO">
      <formula>NOT(ISERROR(SEARCH(("CUMPRIDO"),(P44))))</formula>
    </cfRule>
    <cfRule type="containsText" dxfId="3379" priority="1310" operator="containsText" text="PENDENTE">
      <formula>NOT(ISERROR(SEARCH(("PENDENTE"),(P44))))</formula>
    </cfRule>
  </conditionalFormatting>
  <conditionalFormatting sqref="P86:P90 P100:P107 P109 P112:P115">
    <cfRule type="containsText" dxfId="3378" priority="1402" operator="containsText" text="CANCELADO">
      <formula>NOT(ISERROR(SEARCH(("CANCELADO"),(P86))))</formula>
    </cfRule>
    <cfRule type="containsText" dxfId="3377" priority="1403" operator="containsText" text="CUMPRIDO">
      <formula>NOT(ISERROR(SEARCH(("CUMPRIDO"),(P86))))</formula>
    </cfRule>
    <cfRule type="containsText" dxfId="3376" priority="1404" operator="containsText" text="PENDENTE">
      <formula>NOT(ISERROR(SEARCH(("PENDENTE"),(P86))))</formula>
    </cfRule>
  </conditionalFormatting>
  <conditionalFormatting sqref="P130:P1047 S79:S81 S85:S92 S94:S100 S57:S74 S76 S102:S103 S105 S110:S117">
    <cfRule type="containsText" dxfId="3375" priority="1500" operator="containsText" text="SIM">
      <formula>NOT(ISERROR(SEARCH(("SIM"),(P57))))</formula>
    </cfRule>
  </conditionalFormatting>
  <conditionalFormatting sqref="Q1 S50:S55 S84 S93 Q118">
    <cfRule type="containsText" dxfId="3374" priority="1411" operator="containsText" text="SIM">
      <formula>NOT(ISERROR(SEARCH(("SIM"),(Q1))))</formula>
    </cfRule>
  </conditionalFormatting>
  <conditionalFormatting sqref="Q5">
    <cfRule type="containsText" dxfId="3373" priority="1288" operator="containsText" text="PENDENTE">
      <formula>NOT(ISERROR(SEARCH(("PENDENTE"),(Q5))))</formula>
    </cfRule>
    <cfRule type="containsText" dxfId="3372" priority="1287" operator="containsText" text="CUMPRIDO">
      <formula>NOT(ISERROR(SEARCH(("CUMPRIDO"),(Q5))))</formula>
    </cfRule>
  </conditionalFormatting>
  <conditionalFormatting sqref="Q6">
    <cfRule type="containsText" dxfId="3371" priority="24095" operator="containsText" text="PENDENTE">
      <formula>NOT(ISERROR(SEARCH(("PENDENTE"),(#REF!))))</formula>
    </cfRule>
    <cfRule type="containsText" dxfId="3370" priority="24094" operator="containsText" text="CUMPRIDO">
      <formula>NOT(ISERROR(SEARCH(("CUMPRIDO"),(#REF!))))</formula>
    </cfRule>
  </conditionalFormatting>
  <conditionalFormatting sqref="Q7:Q8">
    <cfRule type="containsText" dxfId="3369" priority="1162" operator="containsText" text="CUMPRIDO">
      <formula>NOT(ISERROR(SEARCH(("CUMPRIDO"),(Q7))))</formula>
    </cfRule>
    <cfRule type="containsText" dxfId="3368" priority="1163" operator="containsText" text="PENDENTE">
      <formula>NOT(ISERROR(SEARCH(("PENDENTE"),(Q7))))</formula>
    </cfRule>
  </conditionalFormatting>
  <conditionalFormatting sqref="Q17:Q18">
    <cfRule type="containsText" dxfId="3367" priority="1290" operator="containsText" text="CUMPRIDO">
      <formula>NOT(ISERROR(SEARCH(("CUMPRIDO"),(Q17))))</formula>
    </cfRule>
    <cfRule type="containsText" dxfId="3366" priority="1291" operator="containsText" text="PENDENTE">
      <formula>NOT(ISERROR(SEARCH(("PENDENTE"),(Q17))))</formula>
    </cfRule>
  </conditionalFormatting>
  <conditionalFormatting sqref="Q17:Q21">
    <cfRule type="containsText" dxfId="3365" priority="1030" operator="containsText" text="CANCELADO">
      <formula>NOT(ISERROR(SEARCH(("CANCELADO"),(Q17))))</formula>
    </cfRule>
  </conditionalFormatting>
  <conditionalFormatting sqref="Q19:Q21">
    <cfRule type="containsText" dxfId="3364" priority="1028" operator="containsText" text="CUMPRIDO">
      <formula>NOT(ISERROR(SEARCH(("CUMPRIDO"),(Q19))))</formula>
    </cfRule>
    <cfRule type="containsText" dxfId="3363" priority="1029" operator="containsText" text="PENDENTE">
      <formula>NOT(ISERROR(SEARCH(("PENDENTE"),(Q19))))</formula>
    </cfRule>
  </conditionalFormatting>
  <conditionalFormatting sqref="Q22 R22:R23 Q24:R26">
    <cfRule type="containsText" dxfId="3362" priority="1325" operator="containsText" text="PENDENTE">
      <formula>NOT(ISERROR(SEARCH(("PENDENTE"),(Q27))))</formula>
    </cfRule>
    <cfRule type="containsText" dxfId="3361" priority="1324" operator="containsText" text="CANCELADO">
      <formula>NOT(ISERROR(SEARCH(("CANCELADO"),(Q27))))</formula>
    </cfRule>
  </conditionalFormatting>
  <conditionalFormatting sqref="Q22 R22:R23 Q24:R28">
    <cfRule type="containsText" dxfId="3360" priority="1323" operator="containsText" text="CUMPRIDO">
      <formula>NOT(ISERROR(SEARCH(("CUMPRIDO"),(Q42))))</formula>
    </cfRule>
  </conditionalFormatting>
  <conditionalFormatting sqref="Q23">
    <cfRule type="containsText" dxfId="3359" priority="1239" operator="containsText" text="CANCELADO">
      <formula>NOT(ISERROR(SEARCH(("CANCELADO"),(Q23))))</formula>
    </cfRule>
    <cfRule type="containsText" dxfId="3358" priority="1240" operator="containsText" text="CUMPRIDO">
      <formula>NOT(ISERROR(SEARCH(("CUMPRIDO"),(Q23))))</formula>
    </cfRule>
    <cfRule type="containsText" dxfId="3357" priority="1241" operator="containsText" text="PENDENTE">
      <formula>NOT(ISERROR(SEARCH(("PENDENTE"),(Q23))))</formula>
    </cfRule>
  </conditionalFormatting>
  <conditionalFormatting sqref="Q29">
    <cfRule type="containsText" dxfId="3356" priority="1305" operator="containsText" text="PENDENTE">
      <formula>NOT(ISERROR(SEARCH(("PENDENTE"),(Q29))))</formula>
    </cfRule>
    <cfRule type="containsText" dxfId="3355" priority="1304" operator="containsText" text="CUMPRIDO">
      <formula>NOT(ISERROR(SEARCH(("CUMPRIDO"),(Q29))))</formula>
    </cfRule>
    <cfRule type="containsText" dxfId="3354" priority="1303" operator="containsText" text="CANCELADO">
      <formula>NOT(ISERROR(SEARCH(("CANCELADO"),(Q29))))</formula>
    </cfRule>
  </conditionalFormatting>
  <conditionalFormatting sqref="Q40:Q41">
    <cfRule type="containsText" dxfId="3353" priority="1314" operator="containsText" text="CUMPRIDO">
      <formula>NOT(ISERROR(SEARCH(("CUMPRIDO"),(Q40))))</formula>
    </cfRule>
    <cfRule type="containsText" dxfId="3352" priority="1315" operator="containsText" text="PENDENTE">
      <formula>NOT(ISERROR(SEARCH(("PENDENTE"),(Q40))))</formula>
    </cfRule>
  </conditionalFormatting>
  <conditionalFormatting sqref="Q42">
    <cfRule type="containsText" dxfId="3351" priority="1326" operator="containsText" text="CUMPRIDO">
      <formula>NOT(ISERROR(SEARCH(("CUMPRIDO"),(Q49))))</formula>
    </cfRule>
    <cfRule type="containsText" dxfId="3350" priority="1327" operator="containsText" text="PENDENTE">
      <formula>NOT(ISERROR(SEARCH(("PENDENTE"),(Q49))))</formula>
    </cfRule>
  </conditionalFormatting>
  <conditionalFormatting sqref="Q44:Q45">
    <cfRule type="containsText" dxfId="3349" priority="1318" operator="containsText" text="PENDENTE">
      <formula>NOT(ISERROR(SEARCH(("PENDENTE"),(Q44))))</formula>
    </cfRule>
    <cfRule type="containsText" dxfId="3348" priority="1317" operator="containsText" text="CUMPRIDO">
      <formula>NOT(ISERROR(SEARCH(("CUMPRIDO"),(Q44))))</formula>
    </cfRule>
    <cfRule type="containsText" dxfId="3347" priority="1316" operator="containsText" text="CANCELADO">
      <formula>NOT(ISERROR(SEARCH(("CANCELADO"),(Q44))))</formula>
    </cfRule>
  </conditionalFormatting>
  <conditionalFormatting sqref="Q50:Q51">
    <cfRule type="containsText" dxfId="3346" priority="25965" operator="containsText" text="CANCELADO">
      <formula>NOT(ISERROR(SEARCH(("CANCELADO"),(#REF!))))</formula>
    </cfRule>
    <cfRule type="containsText" dxfId="3345" priority="25966" operator="containsText" text="PENDENTE">
      <formula>NOT(ISERROR(SEARCH(("PENDENTE"),(#REF!))))</formula>
    </cfRule>
  </conditionalFormatting>
  <conditionalFormatting sqref="Q50:Q54">
    <cfRule type="containsText" dxfId="3344" priority="25964" operator="containsText" text="CUMPRIDO">
      <formula>NOT(ISERROR(SEARCH(("CUMPRIDO"),(Q128))))</formula>
    </cfRule>
  </conditionalFormatting>
  <conditionalFormatting sqref="Q52:Q53">
    <cfRule type="containsText" dxfId="3343" priority="26102" operator="containsText" text="PENDENTE">
      <formula>NOT(ISERROR(SEARCH(("PENDENTE"),(Q55))))</formula>
    </cfRule>
    <cfRule type="containsText" dxfId="3342" priority="26101" operator="containsText" text="CANCELADO">
      <formula>NOT(ISERROR(SEARCH(("CANCELADO"),(Q55))))</formula>
    </cfRule>
  </conditionalFormatting>
  <conditionalFormatting sqref="Q54">
    <cfRule type="containsText" dxfId="3341" priority="26173" operator="containsText" text="PENDENTE">
      <formula>NOT(ISERROR(SEARCH(("PENDENTE"),(#REF!))))</formula>
    </cfRule>
    <cfRule type="containsText" dxfId="3340" priority="26172" operator="containsText" text="CANCELADO">
      <formula>NOT(ISERROR(SEARCH(("CANCELADO"),(#REF!))))</formula>
    </cfRule>
  </conditionalFormatting>
  <conditionalFormatting sqref="Q70">
    <cfRule type="containsText" dxfId="3339" priority="42540" operator="containsText" text="CANCELADO">
      <formula>NOT(ISERROR(SEARCH(("CANCELADO"),(Q73))))</formula>
    </cfRule>
    <cfRule type="containsText" dxfId="3338" priority="42541" operator="containsText" text="PENDENTE">
      <formula>NOT(ISERROR(SEARCH(("PENDENTE"),(Q73))))</formula>
    </cfRule>
    <cfRule type="containsText" dxfId="3337" priority="42539" operator="containsText" text="CUMPRIDO">
      <formula>NOT(ISERROR(SEARCH(("CUMPRIDO"),(Q151))))</formula>
    </cfRule>
  </conditionalFormatting>
  <conditionalFormatting sqref="Q119:Q129">
    <cfRule type="containsText" dxfId="3336" priority="1556" operator="containsText" text="SIM">
      <formula>NOT(ISERROR(SEARCH(("SIM"),(Q119))))</formula>
    </cfRule>
    <cfRule type="containsText" dxfId="3335" priority="1517" operator="containsText" text="NÃO">
      <formula>NOT(ISERROR(SEARCH(("NÃO"),(Q119))))</formula>
    </cfRule>
  </conditionalFormatting>
  <conditionalFormatting sqref="Q9:R11">
    <cfRule type="containsText" dxfId="3334" priority="1136" operator="containsText" text="CANCELADO">
      <formula>NOT(ISERROR(SEARCH(("CANCELADO"),(Q132))))</formula>
    </cfRule>
    <cfRule type="containsText" dxfId="3333" priority="1135" operator="containsText" text="PENDENTE">
      <formula>NOT(ISERROR(SEARCH(("PENDENTE"),(Q132))))</formula>
    </cfRule>
    <cfRule type="containsText" dxfId="3332" priority="1134" operator="containsText" text="CUMPRIDO">
      <formula>NOT(ISERROR(SEARCH(("CUMPRIDO"),(Q132))))</formula>
    </cfRule>
  </conditionalFormatting>
  <conditionalFormatting sqref="Q13:R13">
    <cfRule type="containsText" dxfId="3331" priority="1101" operator="containsText" text="PENDENTE">
      <formula>NOT(ISERROR(SEARCH(("PENDENTE"),(Q137))))</formula>
    </cfRule>
    <cfRule type="containsText" dxfId="3330" priority="1102" operator="containsText" text="CANCELADO">
      <formula>NOT(ISERROR(SEARCH(("CANCELADO"),(Q137))))</formula>
    </cfRule>
    <cfRule type="containsText" dxfId="3329" priority="1100" operator="containsText" text="CUMPRIDO">
      <formula>NOT(ISERROR(SEARCH(("CUMPRIDO"),(Q137))))</formula>
    </cfRule>
  </conditionalFormatting>
  <conditionalFormatting sqref="Q14:R14 R15">
    <cfRule type="containsText" dxfId="3328" priority="1367" operator="containsText" text="PENDENTE">
      <formula>NOT(ISERROR(SEARCH(("PENDENTE"),(Q139))))</formula>
    </cfRule>
    <cfRule type="containsText" dxfId="3327" priority="1366" operator="containsText" text="CUMPRIDO">
      <formula>NOT(ISERROR(SEARCH(("CUMPRIDO"),(Q139))))</formula>
    </cfRule>
    <cfRule type="containsText" dxfId="3326" priority="1340" operator="containsText" text="CANCELADO">
      <formula>NOT(ISERROR(SEARCH(("CANCELADO"),(Q139))))</formula>
    </cfRule>
  </conditionalFormatting>
  <conditionalFormatting sqref="Q16:R16">
    <cfRule type="containsText" dxfId="3325" priority="24002" operator="containsText" text="CANCELADO">
      <formula>NOT(ISERROR(SEARCH(("CANCELADO"),(Q142))))</formula>
    </cfRule>
    <cfRule type="containsText" dxfId="3324" priority="1354" operator="containsText" text="CUMPRIDO">
      <formula>NOT(ISERROR(SEARCH(("CUMPRIDO"),(Q142))))</formula>
    </cfRule>
    <cfRule type="containsText" dxfId="3323" priority="1355" operator="containsText" text="PENDENTE">
      <formula>NOT(ISERROR(SEARCH(("PENDENTE"),(Q142))))</formula>
    </cfRule>
  </conditionalFormatting>
  <conditionalFormatting sqref="Q27:R27">
    <cfRule type="containsText" dxfId="3322" priority="24020" operator="containsText" text="CANCELADO">
      <formula>NOT(ISERROR(SEARCH(("CANCELADO"),(#REF!))))</formula>
    </cfRule>
    <cfRule type="containsText" dxfId="3321" priority="24021" operator="containsText" text="PENDENTE">
      <formula>NOT(ISERROR(SEARCH(("PENDENTE"),(#REF!))))</formula>
    </cfRule>
  </conditionalFormatting>
  <conditionalFormatting sqref="Q28:R28">
    <cfRule type="containsText" dxfId="3320" priority="24018" operator="containsText" text="PENDENTE">
      <formula>NOT(ISERROR(SEARCH(("PENDENTE"),(Q32))))</formula>
    </cfRule>
    <cfRule type="containsText" dxfId="3319" priority="24017" operator="containsText" text="CANCELADO">
      <formula>NOT(ISERROR(SEARCH(("CANCELADO"),(Q32))))</formula>
    </cfRule>
  </conditionalFormatting>
  <conditionalFormatting sqref="Q32:R39">
    <cfRule type="containsText" dxfId="3318" priority="984" operator="containsText" text="PENDENTE">
      <formula>NOT(ISERROR(SEARCH(("PENDENTE"),(Q32))))</formula>
    </cfRule>
    <cfRule type="containsText" dxfId="3317" priority="983" operator="containsText" text="CUMPRIDO">
      <formula>NOT(ISERROR(SEARCH(("CUMPRIDO"),(Q32))))</formula>
    </cfRule>
    <cfRule type="containsText" dxfId="3316" priority="982" operator="containsText" text="CANCELADO">
      <formula>NOT(ISERROR(SEARCH(("CANCELADO"),(Q32))))</formula>
    </cfRule>
  </conditionalFormatting>
  <conditionalFormatting sqref="Q64:R64 O65:R69 R70 O71:R75 Q76:R76 Q82:R83 O84:R85">
    <cfRule type="containsText" dxfId="3315" priority="1264" operator="containsText" text="CUMPRIDO">
      <formula>NOT(ISERROR(SEARCH(("CUMPRIDO"),(O64))))</formula>
    </cfRule>
    <cfRule type="containsText" dxfId="3314" priority="1265" operator="containsText" text="PENDENTE">
      <formula>NOT(ISERROR(SEARCH(("PENDENTE"),(O64))))</formula>
    </cfRule>
  </conditionalFormatting>
  <conditionalFormatting sqref="Q77:R77">
    <cfRule type="containsText" dxfId="3313" priority="772" operator="containsText" text="PENDENTE">
      <formula>NOT(ISERROR(SEARCH(("PENDENTE"),(Q202))))</formula>
    </cfRule>
    <cfRule type="containsText" dxfId="3312" priority="771" operator="containsText" text="CUMPRIDO">
      <formula>NOT(ISERROR(SEARCH(("CUMPRIDO"),(Q202))))</formula>
    </cfRule>
    <cfRule type="containsText" dxfId="3311" priority="773" operator="containsText" text="CANCELADO">
      <formula>NOT(ISERROR(SEARCH(("CANCELADO"),(Q202))))</formula>
    </cfRule>
  </conditionalFormatting>
  <conditionalFormatting sqref="Q78:R78">
    <cfRule type="containsText" dxfId="3310" priority="748" operator="containsText" text="CUMPRIDO">
      <formula>NOT(ISERROR(SEARCH(("CUMPRIDO"),(Q84))))</formula>
    </cfRule>
    <cfRule type="containsText" dxfId="3309" priority="749" operator="containsText" text="PENDENTE">
      <formula>NOT(ISERROR(SEARCH(("PENDENTE"),(Q84))))</formula>
    </cfRule>
  </conditionalFormatting>
  <conditionalFormatting sqref="Q79:R79">
    <cfRule type="containsText" dxfId="3308" priority="680" operator="containsText" text="PENDENTE">
      <formula>NOT(ISERROR(SEARCH(("PENDENTE"),(Q79))))</formula>
    </cfRule>
    <cfRule type="containsText" dxfId="3307" priority="679" operator="containsText" text="CUMPRIDO">
      <formula>NOT(ISERROR(SEARCH(("CUMPRIDO"),(Q79))))</formula>
    </cfRule>
  </conditionalFormatting>
  <conditionalFormatting sqref="Q81:R83 N49 Q78:R78 O65:R69 O43:Q43 Q46:R48 Q49 Q64:R64 R70 O71:R75 Q76:R76 O84:R85">
    <cfRule type="containsText" dxfId="3306" priority="1263" operator="containsText" text="CANCELADO">
      <formula>NOT(ISERROR(SEARCH(("CANCELADO"),(N43))))</formula>
    </cfRule>
  </conditionalFormatting>
  <conditionalFormatting sqref="R5">
    <cfRule type="containsText" dxfId="3305" priority="22011" operator="containsText" text="CUMPRIDO">
      <formula>NOT(ISERROR(SEARCH(("CUMPRIDO"),(#REF!))))</formula>
    </cfRule>
  </conditionalFormatting>
  <conditionalFormatting sqref="R6">
    <cfRule type="containsText" dxfId="3304" priority="42751" operator="containsText" text="CUMPRIDO">
      <formula>NOT(ISERROR(SEARCH(("CUMPRIDO"),(R7))))</formula>
    </cfRule>
    <cfRule type="containsText" dxfId="3303" priority="42752" operator="containsText" text="PENDENTE">
      <formula>NOT(ISERROR(SEARCH(("PENDENTE"),(R6))))</formula>
    </cfRule>
    <cfRule type="containsText" dxfId="3302" priority="42750" operator="containsText" text="CANCELADO">
      <formula>NOT(ISERROR(SEARCH(("CANCELADO"),(R127))))</formula>
    </cfRule>
  </conditionalFormatting>
  <conditionalFormatting sqref="R6:R7">
    <cfRule type="containsText" dxfId="3301" priority="23961" operator="containsText" text="CANCELADO">
      <formula>NOT(ISERROR(SEARCH(("CANCELADO"),(R128))))</formula>
    </cfRule>
  </conditionalFormatting>
  <conditionalFormatting sqref="R7">
    <cfRule type="containsText" dxfId="3300" priority="1352" operator="containsText" text="PENDENTE">
      <formula>NOT(ISERROR(SEARCH(("PENDENTE"),(R7))))</formula>
    </cfRule>
    <cfRule type="containsText" dxfId="3299" priority="1351" operator="containsText" text="CUMPRIDO">
      <formula>NOT(ISERROR(SEARCH(("CUMPRIDO"),(#REF!))))</formula>
    </cfRule>
  </conditionalFormatting>
  <conditionalFormatting sqref="R8">
    <cfRule type="containsText" dxfId="3298" priority="42754" operator="containsText" text="PENDENTE">
      <formula>NOT(ISERROR(SEARCH(("PENDENTE"),(R8))))</formula>
    </cfRule>
    <cfRule type="containsText" dxfId="3297" priority="42753" operator="containsText" text="CUMPRIDO">
      <formula>NOT(ISERROR(SEARCH(("CUMPRIDO"),(R9))))</formula>
    </cfRule>
    <cfRule type="containsText" dxfId="3296" priority="42755" operator="containsText" text="CANCELADO">
      <formula>NOT(ISERROR(SEARCH(("CANCELADO"),(R131))))</formula>
    </cfRule>
  </conditionalFormatting>
  <conditionalFormatting sqref="R12">
    <cfRule type="containsText" dxfId="3295" priority="1370" operator="containsText" text="PENDENTE">
      <formula>NOT(ISERROR(SEARCH(("PENDENTE"),(R136))))</formula>
    </cfRule>
    <cfRule type="containsText" dxfId="3294" priority="1369" operator="containsText" text="CUMPRIDO">
      <formula>NOT(ISERROR(SEARCH(("CUMPRIDO"),(R136))))</formula>
    </cfRule>
    <cfRule type="containsText" dxfId="3293" priority="1371" operator="containsText" text="CANCELADO">
      <formula>NOT(ISERROR(SEARCH(("CANCELADO"),(R136))))</formula>
    </cfRule>
  </conditionalFormatting>
  <conditionalFormatting sqref="R17">
    <cfRule type="containsText" dxfId="3292" priority="24032" operator="containsText" text="CANCELADO">
      <formula>NOT(ISERROR(SEARCH(("CANCELADO"),(R21))))</formula>
    </cfRule>
    <cfRule type="containsText" dxfId="3291" priority="24031" operator="containsText" text="CUMPRIDO">
      <formula>NOT(ISERROR(SEARCH(("CUMPRIDO"),(R37))))</formula>
    </cfRule>
    <cfRule type="containsText" dxfId="3290" priority="24033" operator="containsText" text="PENDENTE">
      <formula>NOT(ISERROR(SEARCH(("PENDENTE"),(R21))))</formula>
    </cfRule>
  </conditionalFormatting>
  <conditionalFormatting sqref="R18">
    <cfRule type="containsText" dxfId="3289" priority="24156" operator="containsText" text="CUMPRIDO">
      <formula>NOT(ISERROR(SEARCH(("CUMPRIDO"),(#REF!))))</formula>
    </cfRule>
    <cfRule type="containsText" dxfId="3288" priority="24158" operator="containsText" text="PENDENTE">
      <formula>NOT(ISERROR(SEARCH(("PENDENTE"),(R23))))</formula>
    </cfRule>
    <cfRule type="containsText" dxfId="3287" priority="24157" operator="containsText" text="CANCELADO">
      <formula>NOT(ISERROR(SEARCH(("CANCELADO"),(R23))))</formula>
    </cfRule>
  </conditionalFormatting>
  <conditionalFormatting sqref="R19:R21">
    <cfRule type="containsText" dxfId="3286" priority="1033" operator="containsText" text="CANCELADO">
      <formula>NOT(ISERROR(SEARCH(("CANCELADO"),(R143))))</formula>
    </cfRule>
    <cfRule type="containsText" dxfId="3285" priority="1031" operator="containsText" text="CUMPRIDO">
      <formula>NOT(ISERROR(SEARCH(("CUMPRIDO"),(R143))))</formula>
    </cfRule>
    <cfRule type="containsText" dxfId="3284" priority="1032" operator="containsText" text="PENDENTE">
      <formula>NOT(ISERROR(SEARCH(("PENDENTE"),(R143))))</formula>
    </cfRule>
  </conditionalFormatting>
  <conditionalFormatting sqref="R29 Q30:R31">
    <cfRule type="containsText" dxfId="3283" priority="24136" operator="containsText" text="CANCELADO">
      <formula>NOT(ISERROR(SEARCH(("CANCELADO"),(Q156))))</formula>
    </cfRule>
    <cfRule type="containsText" dxfId="3282" priority="24037" operator="containsText" text="CUMPRIDO">
      <formula>NOT(ISERROR(SEARCH(("CUMPRIDO"),(Q156))))</formula>
    </cfRule>
    <cfRule type="containsText" dxfId="3281" priority="24038" operator="containsText" text="PENDENTE">
      <formula>NOT(ISERROR(SEARCH(("PENDENTE"),(Q156))))</formula>
    </cfRule>
  </conditionalFormatting>
  <conditionalFormatting sqref="R40:R42">
    <cfRule type="containsText" dxfId="3280" priority="1373" operator="containsText" text="CUMPRIDO">
      <formula>NOT(ISERROR(SEARCH(("CUMPRIDO"),(R47))))</formula>
    </cfRule>
    <cfRule type="containsText" dxfId="3279" priority="1377" operator="containsText" text="PENDENTE">
      <formula>NOT(ISERROR(SEARCH(("PENDENTE"),(R47))))</formula>
    </cfRule>
  </conditionalFormatting>
  <conditionalFormatting sqref="R50:R51">
    <cfRule type="containsText" dxfId="3278" priority="26077" operator="containsText" text="PENDENTE">
      <formula>NOT(ISERROR(SEARCH(("PENDENTE"),(R55))))</formula>
    </cfRule>
    <cfRule type="containsText" dxfId="3277" priority="26078" operator="containsText" text="CUMPRIDO">
      <formula>NOT(ISERROR(SEARCH(("CUMPRIDO"),(R55))))</formula>
    </cfRule>
  </conditionalFormatting>
  <conditionalFormatting sqref="R52">
    <cfRule type="containsText" dxfId="3276" priority="26188" operator="containsText" text="PENDENTE">
      <formula>NOT(ISERROR(SEARCH(("PENDENTE"),(#REF!))))</formula>
    </cfRule>
    <cfRule type="containsText" dxfId="3275" priority="26189" operator="containsText" text="CUMPRIDO">
      <formula>NOT(ISERROR(SEARCH(("CUMPRIDO"),(#REF!))))</formula>
    </cfRule>
  </conditionalFormatting>
  <conditionalFormatting sqref="R53">
    <cfRule type="containsText" dxfId="3274" priority="694" operator="containsText" text="PENDENTE">
      <formula>NOT(ISERROR(SEARCH(("PENDENTE"),(R86))))</formula>
    </cfRule>
    <cfRule type="containsText" dxfId="3273" priority="693" operator="containsText" text="CUMPRIDO">
      <formula>NOT(ISERROR(SEARCH(("CUMPRIDO"),(R86))))</formula>
    </cfRule>
  </conditionalFormatting>
  <conditionalFormatting sqref="R54">
    <cfRule type="containsText" dxfId="3272" priority="26387" operator="containsText" text="PENDENTE">
      <formula>NOT(ISERROR(SEARCH(("PENDENTE"),(R116))))</formula>
    </cfRule>
    <cfRule type="containsText" dxfId="3271" priority="26386" operator="containsText" text="CUMPRIDO">
      <formula>NOT(ISERROR(SEARCH(("CUMPRIDO"),(R116))))</formula>
    </cfRule>
  </conditionalFormatting>
  <conditionalFormatting sqref="S4 S42">
    <cfRule type="containsText" dxfId="3270" priority="1364" operator="containsText" text="SIM">
      <formula>NOT(ISERROR(SEARCH(("SIM"),(#REF!))))</formula>
    </cfRule>
  </conditionalFormatting>
  <conditionalFormatting sqref="S5 S12:S13 S20 S32 S36 S59 S65 S69 S82 S101 S106:S107">
    <cfRule type="containsText" dxfId="3269" priority="22030" operator="containsText" text="SIM">
      <formula>NOT(ISERROR(SEARCH(("SIM"),(S16))))</formula>
    </cfRule>
  </conditionalFormatting>
  <conditionalFormatting sqref="S6:S8">
    <cfRule type="containsText" dxfId="3268" priority="42756" operator="containsText" text="CANCELADO">
      <formula>NOT(ISERROR(SEARCH(("CANCELADO"),(S127))))</formula>
    </cfRule>
    <cfRule type="containsText" dxfId="3267" priority="42759" operator="containsText" text="CUMPRIDO">
      <formula>NOT(ISERROR(SEARCH(("CUMPRIDO"),(S127))))</formula>
    </cfRule>
    <cfRule type="containsText" dxfId="3266" priority="42757" operator="containsText" text="SIM">
      <formula>NOT(ISERROR(SEARCH(("SIM"),(S19))))</formula>
    </cfRule>
    <cfRule type="containsText" dxfId="3265" priority="42758" operator="containsText" text="PENDENTE">
      <formula>NOT(ISERROR(SEARCH(("PENDENTE"),(S127))))</formula>
    </cfRule>
  </conditionalFormatting>
  <conditionalFormatting sqref="S9:S11 S18:S19 S26 S61 S95">
    <cfRule type="containsText" dxfId="3264" priority="42763" operator="containsText" text="SIM">
      <formula>NOT(ISERROR(SEARCH(("SIM"),(S23))))</formula>
    </cfRule>
    <cfRule type="containsText" dxfId="3263" priority="42761" operator="containsText" text="CUMPRIDO">
      <formula>NOT(ISERROR(SEARCH(("CUMPRIDO"),(S131))))</formula>
    </cfRule>
    <cfRule type="containsText" dxfId="3262" priority="42762" operator="containsText" text="CANCELADO">
      <formula>NOT(ISERROR(SEARCH(("CANCELADO"),(S131))))</formula>
    </cfRule>
  </conditionalFormatting>
  <conditionalFormatting sqref="S11 S18:S19 S26 S57:S76 S95 S50:S55">
    <cfRule type="containsText" dxfId="3261" priority="24111" operator="containsText" text="NÃO">
      <formula>NOT(ISERROR(SEARCH(("NÃO"),(S11))))</formula>
    </cfRule>
  </conditionalFormatting>
  <conditionalFormatting sqref="S14:S16">
    <cfRule type="containsText" dxfId="3260" priority="24055" operator="containsText" text="SIM">
      <formula>NOT(ISERROR(SEARCH(("SIM"),(S29))))</formula>
    </cfRule>
  </conditionalFormatting>
  <conditionalFormatting sqref="S14:S19 S21:S31 S78:S81 S85:S92 S94:S100 S102:S105 S108:S115 S11 S61">
    <cfRule type="containsText" dxfId="3259" priority="24053" operator="containsText" text="SIM">
      <formula>NOT(ISERROR(SEARCH("SIM",S11)))</formula>
    </cfRule>
  </conditionalFormatting>
  <conditionalFormatting sqref="S14:S19 S21:S31">
    <cfRule type="containsText" dxfId="3258" priority="24054" operator="containsText" text="NÃO">
      <formula>NOT(ISERROR(SEARCH(("NÃO"),(S14))))</formula>
    </cfRule>
    <cfRule type="containsText" dxfId="3257" priority="24052" operator="containsText" text="CANCELADO">
      <formula>NOT(ISERROR(SEARCH(("CANCELADO"),(S137))))</formula>
    </cfRule>
    <cfRule type="containsText" dxfId="3256" priority="24048" operator="containsText" text="PENDENTE">
      <formula>NOT(ISERROR(SEARCH(("PENDENTE"),(S137))))</formula>
    </cfRule>
    <cfRule type="containsText" dxfId="3255" priority="24049" operator="containsText" text="CUMPRIDO">
      <formula>NOT(ISERROR(SEARCH(("CUMPRIDO"),(S137))))</formula>
    </cfRule>
  </conditionalFormatting>
  <conditionalFormatting sqref="S17">
    <cfRule type="containsText" dxfId="3254" priority="24067" operator="containsText" text="SIM">
      <formula>NOT(ISERROR(SEARCH(("SIM"),(#REF!))))</formula>
    </cfRule>
  </conditionalFormatting>
  <conditionalFormatting sqref="S18:S19 S21:S24 S26 S95 S11 S61">
    <cfRule type="containsText" dxfId="3253" priority="24063" operator="containsText" text="SIM">
      <formula>NOT(ISERROR(SEARCH(("SIM"),(S25))))</formula>
    </cfRule>
  </conditionalFormatting>
  <conditionalFormatting sqref="S25">
    <cfRule type="containsText" dxfId="3252" priority="24170" operator="containsText" text="SIM">
      <formula>NOT(ISERROR(SEARCH(("SIM"),(#REF!))))</formula>
    </cfRule>
  </conditionalFormatting>
  <conditionalFormatting sqref="S26 S9:S11 S18:S19 S61 S95">
    <cfRule type="containsText" dxfId="3251" priority="42760" operator="containsText" text="PENDENTE">
      <formula>NOT(ISERROR(SEARCH(("PENDENTE"),(S131))))</formula>
    </cfRule>
  </conditionalFormatting>
  <conditionalFormatting sqref="S26:S28">
    <cfRule type="containsText" dxfId="3250" priority="24169" operator="containsText" text="SIM">
      <formula>NOT(ISERROR(SEARCH(("SIM"),(S39))))</formula>
    </cfRule>
  </conditionalFormatting>
  <conditionalFormatting sqref="S29">
    <cfRule type="containsText" dxfId="3249" priority="42713" operator="containsText" text="SIM">
      <formula>NOT(ISERROR(SEARCH(("SIM"),(#REF!))))</formula>
    </cfRule>
  </conditionalFormatting>
  <conditionalFormatting sqref="S33:S35 S37:S38 S45:S46 S48:S49 S75 S83 S104 S108:S109">
    <cfRule type="containsText" dxfId="3248" priority="26049" operator="containsText" text="PENDENTE">
      <formula>NOT(ISERROR(SEARCH(("PENDENTE"),(S157))))</formula>
    </cfRule>
    <cfRule type="containsText" dxfId="3247" priority="26050" operator="containsText" text="CUMPRIDO">
      <formula>NOT(ISERROR(SEARCH(("CUMPRIDO"),(S157))))</formula>
    </cfRule>
  </conditionalFormatting>
  <conditionalFormatting sqref="S33:S35">
    <cfRule type="containsText" dxfId="3246" priority="26051" operator="containsText" text="SIM">
      <formula>NOT(ISERROR(SEARCH(("SIM"),(S46))))</formula>
    </cfRule>
  </conditionalFormatting>
  <conditionalFormatting sqref="S37">
    <cfRule type="containsText" dxfId="3245" priority="26059" operator="containsText" text="SIM">
      <formula>NOT(ISERROR(SEARCH(("SIM"),(#REF!))))</formula>
    </cfRule>
  </conditionalFormatting>
  <conditionalFormatting sqref="S37:S49 S104 S108:S109">
    <cfRule type="containsText" dxfId="3244" priority="24261" operator="containsText" text="NÃO">
      <formula>NOT(ISERROR(SEARCH(("NÃO"),(S37))))</formula>
    </cfRule>
  </conditionalFormatting>
  <conditionalFormatting sqref="S37:S49">
    <cfRule type="containsText" dxfId="3243" priority="24260" operator="containsText" text="SIM">
      <formula>NOT(ISERROR(SEARCH("SIM",S37)))</formula>
    </cfRule>
  </conditionalFormatting>
  <conditionalFormatting sqref="S38 S43:S46 S48:S49 S75 S83 S104 S108:S109 S30:S31">
    <cfRule type="containsText" dxfId="3242" priority="26055" operator="containsText" text="SIM">
      <formula>NOT(ISERROR(SEARCH(("SIM"),(S42))))</formula>
    </cfRule>
  </conditionalFormatting>
  <conditionalFormatting sqref="S39:S41">
    <cfRule type="containsText" dxfId="3241" priority="25985" operator="containsText" text="SIM">
      <formula>NOT(ISERROR(SEARCH(("SIM"),(S52))))</formula>
    </cfRule>
    <cfRule type="containsText" dxfId="3240" priority="42720" operator="containsText" text="CUMPRIDO">
      <formula>NOT(ISERROR(SEARCH(("CUMPRIDO"),(S164))))</formula>
    </cfRule>
    <cfRule type="containsText" dxfId="3239" priority="42719" operator="containsText" text="PENDENTE">
      <formula>NOT(ISERROR(SEARCH(("PENDENTE"),(S164))))</formula>
    </cfRule>
    <cfRule type="containsText" dxfId="3238" priority="42718" operator="containsText" text="CANCELADO">
      <formula>NOT(ISERROR(SEARCH(("CANCELADO"),(S164))))</formula>
    </cfRule>
  </conditionalFormatting>
  <conditionalFormatting sqref="S42:S47">
    <cfRule type="containsText" dxfId="3237" priority="24263" operator="containsText" text="CUMPRIDO">
      <formula>NOT(ISERROR(SEARCH(("CUMPRIDO"),(S168))))</formula>
    </cfRule>
    <cfRule type="containsText" dxfId="3236" priority="24259" operator="containsText" text="CANCELADO">
      <formula>NOT(ISERROR(SEARCH(("CANCELADO"),(S168))))</formula>
    </cfRule>
    <cfRule type="containsText" dxfId="3235" priority="24262" operator="containsText" text="PENDENTE">
      <formula>NOT(ISERROR(SEARCH(("PENDENTE"),(S168))))</formula>
    </cfRule>
  </conditionalFormatting>
  <conditionalFormatting sqref="S45">
    <cfRule type="containsText" dxfId="3234" priority="26196" operator="containsText" text="SIM">
      <formula>NOT(ISERROR(SEARCH(("SIM"),(#REF!))))</formula>
    </cfRule>
  </conditionalFormatting>
  <conditionalFormatting sqref="S45:S46 S37:S38 S48:S49 S104 S108:S109 S33:S35 S75 S83">
    <cfRule type="containsText" dxfId="3233" priority="26048" operator="containsText" text="CANCELADO">
      <formula>NOT(ISERROR(SEARCH(("CANCELADO"),(S157))))</formula>
    </cfRule>
  </conditionalFormatting>
  <conditionalFormatting sqref="S46">
    <cfRule type="containsText" dxfId="3232" priority="24264" operator="containsText" text="SIM">
      <formula>NOT(ISERROR(SEARCH(("SIM"),(S86))))</formula>
    </cfRule>
  </conditionalFormatting>
  <conditionalFormatting sqref="S47">
    <cfRule type="containsText" dxfId="3231" priority="26394" operator="containsText" text="SIM">
      <formula>NOT(ISERROR(SEARCH(("SIM"),(S116))))</formula>
    </cfRule>
  </conditionalFormatting>
  <conditionalFormatting sqref="S50:S76 S5:S13 S18:S20 S26 S32:S36 S82:S84 S93 S95 S101 S106:S107">
    <cfRule type="containsText" dxfId="3230" priority="1248" operator="containsText" text="SIM">
      <formula>NOT(ISERROR(SEARCH("SIM",S5)))</formula>
    </cfRule>
  </conditionalFormatting>
  <conditionalFormatting sqref="S55:S56 S84 S93 Q118 S4:S13 S18:S20 S32:S36 S59 S65 S69 S82 S101 S106:S107 S26 S61 S95 Q1">
    <cfRule type="containsText" dxfId="3229" priority="1405" operator="containsText" text="NÃO">
      <formula>NOT(ISERROR(SEARCH(("NÃO"),(Q1))))</formula>
    </cfRule>
  </conditionalFormatting>
  <conditionalFormatting sqref="S56">
    <cfRule type="containsText" dxfId="3228" priority="921" operator="containsText" text="PENDENTE">
      <formula>NOT(ISERROR(SEARCH(("PENDENTE"),(S185))))</formula>
    </cfRule>
    <cfRule type="containsText" dxfId="3227" priority="913" operator="containsText" text="CANCELADO">
      <formula>NOT(ISERROR(SEARCH(("CANCELADO"),(S185))))</formula>
    </cfRule>
    <cfRule type="containsText" dxfId="3226" priority="923" operator="containsText" text="SIM">
      <formula>NOT(ISERROR(SEARCH(("SIM"),(S128))))</formula>
    </cfRule>
    <cfRule type="containsText" dxfId="3225" priority="922" operator="containsText" text="CUMPRIDO">
      <formula>NOT(ISERROR(SEARCH(("CUMPRIDO"),(S185))))</formula>
    </cfRule>
  </conditionalFormatting>
  <conditionalFormatting sqref="S57">
    <cfRule type="containsText" dxfId="3224" priority="885" operator="containsText" text="NÃO">
      <formula>NOT(ISERROR(SEARCH(("NÃO"),(S57))))</formula>
    </cfRule>
    <cfRule type="containsText" dxfId="3223" priority="884" operator="containsText" text="SIM">
      <formula>NOT(ISERROR(SEARCH("SIM",S57)))</formula>
    </cfRule>
  </conditionalFormatting>
  <conditionalFormatting sqref="S59 S65 S69 S5 S12:S13 S20 S32 S36 S82 S101 S106:S107 N4:T4">
    <cfRule type="containsText" dxfId="3222" priority="1350" operator="containsText" text="PENDENTE">
      <formula>NOT(ISERROR(SEARCH(("PENDENTE"),(N123))))</formula>
    </cfRule>
  </conditionalFormatting>
  <conditionalFormatting sqref="S77">
    <cfRule type="containsText" dxfId="3221" priority="779" operator="containsText" text="SIM">
      <formula>NOT(ISERROR(SEARCH(("SIM"),(S120))))</formula>
    </cfRule>
    <cfRule type="containsText" dxfId="3220" priority="778" operator="containsText" text="NÃO">
      <formula>NOT(ISERROR(SEARCH(("NÃO"),(S77))))</formula>
    </cfRule>
    <cfRule type="containsText" dxfId="3219" priority="776" operator="containsText" text="CANCELADO">
      <formula>NOT(ISERROR(SEARCH(("CANCELADO"),(S201))))</formula>
    </cfRule>
    <cfRule type="containsText" dxfId="3218" priority="775" operator="containsText" text="CUMPRIDO">
      <formula>NOT(ISERROR(SEARCH(("CUMPRIDO"),(S201))))</formula>
    </cfRule>
    <cfRule type="containsText" dxfId="3217" priority="777" operator="containsText" text="SIM">
      <formula>NOT(ISERROR(SEARCH("SIM",S77)))</formula>
    </cfRule>
    <cfRule type="containsText" dxfId="3216" priority="774" operator="containsText" text="PENDENTE">
      <formula>NOT(ISERROR(SEARCH(("PENDENTE"),(S201))))</formula>
    </cfRule>
  </conditionalFormatting>
  <conditionalFormatting sqref="S78">
    <cfRule type="containsText" dxfId="3215" priority="747" operator="containsText" text="SIM">
      <formula>NOT(ISERROR(SEARCH(("SIM"),(#REF!))))</formula>
    </cfRule>
    <cfRule type="containsText" dxfId="3214" priority="744" operator="containsText" text="PENDENTE">
      <formula>NOT(ISERROR(SEARCH(("PENDENTE"),(S203))))</formula>
    </cfRule>
    <cfRule type="containsText" dxfId="3213" priority="745" operator="containsText" text="CUMPRIDO">
      <formula>NOT(ISERROR(SEARCH(("CUMPRIDO"),(S203))))</formula>
    </cfRule>
    <cfRule type="containsText" dxfId="3212" priority="746" operator="containsText" text="CANCELADO">
      <formula>NOT(ISERROR(SEARCH(("CANCELADO"),(S203))))</formula>
    </cfRule>
  </conditionalFormatting>
  <conditionalFormatting sqref="S78:S81 S83:S100 S102:S103 S105 S110:S117 P130:P1047">
    <cfRule type="containsText" dxfId="3211" priority="1501" operator="containsText" text="NÃO">
      <formula>NOT(ISERROR(SEARCH(("NÃO"),(P78))))</formula>
    </cfRule>
  </conditionalFormatting>
  <conditionalFormatting sqref="S50:T55 Q55 S84 O86:O90 S93 O100:O107 O109 O112:O115">
    <cfRule type="containsText" dxfId="3210" priority="1401" operator="containsText" text="PENDENTE">
      <formula>NOT(ISERROR(SEARCH(("PENDENTE"),(O50))))</formula>
    </cfRule>
    <cfRule type="containsText" dxfId="3209" priority="1400" operator="containsText" text="CUMPRIDO">
      <formula>NOT(ISERROR(SEARCH(("CUMPRIDO"),(O50))))</formula>
    </cfRule>
  </conditionalFormatting>
  <conditionalFormatting sqref="S50:T55 S84 S93 Q55 O86:O90 O100:O107 O109 O112:O115">
    <cfRule type="containsText" dxfId="3208" priority="1399" operator="containsText" text="CANCELADO">
      <formula>NOT(ISERROR(SEARCH(("CANCELADO"),(O50))))</formula>
    </cfRule>
  </conditionalFormatting>
  <conditionalFormatting sqref="S79:T79">
    <cfRule type="containsText" dxfId="3207" priority="681" operator="containsText" text="PENDENTE">
      <formula>NOT(ISERROR(SEARCH(("PENDENTE"),(S79))))</formula>
    </cfRule>
  </conditionalFormatting>
  <conditionalFormatting sqref="S79:T81 T82:T84 S85:T92 T93 O94:P95 S94:T100 K130:Q1047 O97:P98">
    <cfRule type="containsText" dxfId="3206" priority="1413" operator="containsText" text="CUMPRIDO">
      <formula>NOT(ISERROR(SEARCH(("CUMPRIDO"),(K79))))</formula>
    </cfRule>
  </conditionalFormatting>
  <conditionalFormatting sqref="S80:T81 T82:T84 S94:T100 S85:T92 T93 O91:P95 K130:Q1047">
    <cfRule type="containsText" dxfId="3205" priority="1412" operator="containsText" text="CANCELADO">
      <formula>NOT(ISERROR(SEARCH(("CANCELADO"),(K80))))</formula>
    </cfRule>
  </conditionalFormatting>
  <conditionalFormatting sqref="T5">
    <cfRule type="containsText" dxfId="3204" priority="22034" operator="containsText" text="CANCELADO">
      <formula>NOT(ISERROR(SEARCH(("CANCELADO"),(T16))))</formula>
    </cfRule>
    <cfRule type="containsText" dxfId="3203" priority="22036" operator="containsText" text="PENDENTE">
      <formula>NOT(ISERROR(SEARCH(("PENDENTE"),(T16))))</formula>
    </cfRule>
    <cfRule type="containsText" dxfId="3202" priority="22035" operator="containsText" text="CUMPRIDO">
      <formula>NOT(ISERROR(SEARCH(("CUMPRIDO"),(T16))))</formula>
    </cfRule>
  </conditionalFormatting>
  <conditionalFormatting sqref="T5:T11 T18:T25">
    <cfRule type="containsText" dxfId="3201" priority="23980" operator="containsText" text="PENDENTE">
      <formula>NOT(ISERROR(SEARCH(("PENDENTE"),(T19))))</formula>
    </cfRule>
    <cfRule type="containsText" dxfId="3200" priority="23979" operator="containsText" text="CUMPRIDO">
      <formula>NOT(ISERROR(SEARCH(("CUMPRIDO"),(T19))))</formula>
    </cfRule>
    <cfRule type="containsText" dxfId="3199" priority="23978" operator="containsText" text="CANCELADO">
      <formula>NOT(ISERROR(SEARCH(("CANCELADO"),(T19))))</formula>
    </cfRule>
  </conditionalFormatting>
  <conditionalFormatting sqref="T5:T105 T112:T115">
    <cfRule type="containsText" dxfId="3198" priority="1020" operator="containsText" text="PENDENTE">
      <formula>NOT(ISERROR(SEARCH("PENDENTE",T5)))</formula>
    </cfRule>
  </conditionalFormatting>
  <conditionalFormatting sqref="T5:T115 N5:N116">
    <cfRule type="containsText" dxfId="3197" priority="1045" operator="containsText" text="CUMPRIDO">
      <formula>NOT(ISERROR(SEARCH("CUMPRIDO",N5)))</formula>
    </cfRule>
  </conditionalFormatting>
  <conditionalFormatting sqref="T6:T8 T26:T28 T32:T36 T39:T41">
    <cfRule type="containsText" dxfId="3196" priority="24120" operator="containsText" text="CUMPRIDO">
      <formula>NOT(ISERROR(SEARCH(("CUMPRIDO"),(T19))))</formula>
    </cfRule>
    <cfRule type="containsText" dxfId="3195" priority="24121" operator="containsText" text="PENDENTE">
      <formula>NOT(ISERROR(SEARCH(("PENDENTE"),(T19))))</formula>
    </cfRule>
    <cfRule type="containsText" dxfId="3194" priority="24119" operator="containsText" text="CANCELADO">
      <formula>NOT(ISERROR(SEARCH(("CANCELADO"),(T19))))</formula>
    </cfRule>
  </conditionalFormatting>
  <conditionalFormatting sqref="T12:T23">
    <cfRule type="containsText" dxfId="3193" priority="1022" operator="containsText" text="CANCELADO">
      <formula>NOT(ISERROR(SEARCH(("CANCELADO"),(T27))))</formula>
    </cfRule>
    <cfRule type="containsText" dxfId="3192" priority="1023" operator="containsText" text="CUMPRIDO">
      <formula>NOT(ISERROR(SEARCH(("CUMPRIDO"),(T27))))</formula>
    </cfRule>
    <cfRule type="containsText" dxfId="3191" priority="1024" operator="containsText" text="PENDENTE">
      <formula>NOT(ISERROR(SEARCH(("PENDENTE"),(T27))))</formula>
    </cfRule>
  </conditionalFormatting>
  <conditionalFormatting sqref="T17 T42">
    <cfRule type="containsText" dxfId="3190" priority="24082" operator="containsText" text="CUMPRIDO">
      <formula>NOT(ISERROR(SEARCH(("CUMPRIDO"),(#REF!))))</formula>
    </cfRule>
    <cfRule type="containsText" dxfId="3189" priority="24081" operator="containsText" text="CANCELADO">
      <formula>NOT(ISERROR(SEARCH(("CANCELADO"),(#REF!))))</formula>
    </cfRule>
    <cfRule type="containsText" dxfId="3188" priority="24083" operator="containsText" text="PENDENTE">
      <formula>NOT(ISERROR(SEARCH(("PENDENTE"),(#REF!))))</formula>
    </cfRule>
  </conditionalFormatting>
  <conditionalFormatting sqref="T24:T25">
    <cfRule type="containsText" dxfId="3187" priority="24193" operator="containsText" text="CANCELADO">
      <formula>NOT(ISERROR(SEARCH(("CANCELADO"),(#REF!))))</formula>
    </cfRule>
    <cfRule type="containsText" dxfId="3186" priority="24194" operator="containsText" text="CUMPRIDO">
      <formula>NOT(ISERROR(SEARCH(("CUMPRIDO"),(#REF!))))</formula>
    </cfRule>
    <cfRule type="containsText" dxfId="3185" priority="24195" operator="containsText" text="PENDENTE">
      <formula>NOT(ISERROR(SEARCH(("PENDENTE"),(#REF!))))</formula>
    </cfRule>
  </conditionalFormatting>
  <conditionalFormatting sqref="T29">
    <cfRule type="containsText" dxfId="3184" priority="42742" operator="containsText" text="CUMPRIDO">
      <formula>NOT(ISERROR(SEARCH(("CUMPRIDO"),(#REF!))))</formula>
    </cfRule>
    <cfRule type="containsText" dxfId="3183" priority="42743" operator="containsText" text="PENDENTE">
      <formula>NOT(ISERROR(SEARCH(("PENDENTE"),(#REF!))))</formula>
    </cfRule>
    <cfRule type="containsText" dxfId="3182" priority="42741" operator="containsText" text="CANCELADO">
      <formula>NOT(ISERROR(SEARCH(("CANCELADO"),(#REF!))))</formula>
    </cfRule>
  </conditionalFormatting>
  <conditionalFormatting sqref="T30:T31 T38 T43:T44">
    <cfRule type="containsText" dxfId="3181" priority="26143" operator="containsText" text="CANCELADO">
      <formula>NOT(ISERROR(SEARCH(("CANCELADO"),(T42))))</formula>
    </cfRule>
    <cfRule type="containsText" dxfId="3180" priority="26145" operator="containsText" text="PENDENTE">
      <formula>NOT(ISERROR(SEARCH(("PENDENTE"),(T42))))</formula>
    </cfRule>
    <cfRule type="containsText" dxfId="3179" priority="26144" operator="containsText" text="CUMPRIDO">
      <formula>NOT(ISERROR(SEARCH(("CUMPRIDO"),(T42))))</formula>
    </cfRule>
  </conditionalFormatting>
  <conditionalFormatting sqref="T37">
    <cfRule type="containsText" dxfId="3178" priority="26068" operator="containsText" text="PENDENTE">
      <formula>NOT(ISERROR(SEARCH(("PENDENTE"),(#REF!))))</formula>
    </cfRule>
    <cfRule type="containsText" dxfId="3177" priority="26067" operator="containsText" text="CUMPRIDO">
      <formula>NOT(ISERROR(SEARCH(("CUMPRIDO"),(#REF!))))</formula>
    </cfRule>
    <cfRule type="containsText" dxfId="3176" priority="26066" operator="containsText" text="CANCELADO">
      <formula>NOT(ISERROR(SEARCH(("CANCELADO"),(#REF!))))</formula>
    </cfRule>
  </conditionalFormatting>
  <conditionalFormatting sqref="T45">
    <cfRule type="containsText" dxfId="3175" priority="26209" operator="containsText" text="CANCELADO">
      <formula>NOT(ISERROR(SEARCH(("CANCELADO"),(#REF!))))</formula>
    </cfRule>
    <cfRule type="containsText" dxfId="3174" priority="26211" operator="containsText" text="PENDENTE">
      <formula>NOT(ISERROR(SEARCH(("PENDENTE"),(#REF!))))</formula>
    </cfRule>
    <cfRule type="containsText" dxfId="3173" priority="26210" operator="containsText" text="CUMPRIDO">
      <formula>NOT(ISERROR(SEARCH(("CUMPRIDO"),(#REF!))))</formula>
    </cfRule>
  </conditionalFormatting>
  <conditionalFormatting sqref="T46">
    <cfRule type="containsText" dxfId="3172" priority="25959" operator="containsText" text="CANCELADO">
      <formula>NOT(ISERROR(SEARCH(("CANCELADO"),(T86))))</formula>
    </cfRule>
    <cfRule type="containsText" dxfId="3171" priority="25961" operator="containsText" text="PENDENTE">
      <formula>NOT(ISERROR(SEARCH(("PENDENTE"),(T86))))</formula>
    </cfRule>
    <cfRule type="containsText" dxfId="3170" priority="25960" operator="containsText" text="CUMPRIDO">
      <formula>NOT(ISERROR(SEARCH(("CUMPRIDO"),(T86))))</formula>
    </cfRule>
  </conditionalFormatting>
  <conditionalFormatting sqref="T47">
    <cfRule type="containsText" dxfId="3169" priority="26399" operator="containsText" text="CUMPRIDO">
      <formula>NOT(ISERROR(SEARCH(("CUMPRIDO"),(T116))))</formula>
    </cfRule>
    <cfRule type="containsText" dxfId="3168" priority="26398" operator="containsText" text="CANCELADO">
      <formula>NOT(ISERROR(SEARCH(("CANCELADO"),(T116))))</formula>
    </cfRule>
    <cfRule type="containsText" dxfId="3167" priority="26400" operator="containsText" text="PENDENTE">
      <formula>NOT(ISERROR(SEARCH(("PENDENTE"),(T116))))</formula>
    </cfRule>
  </conditionalFormatting>
  <conditionalFormatting sqref="T48:T49">
    <cfRule type="containsText" dxfId="3166" priority="942" operator="containsText" text="CANCELADO">
      <formula>NOT(ISERROR(SEARCH(("CANCELADO"),(#REF!))))</formula>
    </cfRule>
    <cfRule type="containsText" dxfId="3165" priority="943" operator="containsText" text="CUMPRIDO">
      <formula>NOT(ISERROR(SEARCH(("CUMPRIDO"),(#REF!))))</formula>
    </cfRule>
    <cfRule type="containsText" dxfId="3164" priority="944" operator="containsText" text="PENDENTE">
      <formula>NOT(ISERROR(SEARCH(("PENDENTE"),(#REF!))))</formula>
    </cfRule>
  </conditionalFormatting>
  <conditionalFormatting sqref="T56">
    <cfRule type="containsText" dxfId="3163" priority="918" operator="containsText" text="CANCELADO">
      <formula>NOT(ISERROR(SEARCH(("CANCELADO"),(T128))))</formula>
    </cfRule>
    <cfRule type="containsText" dxfId="3162" priority="919" operator="containsText" text="CUMPRIDO">
      <formula>NOT(ISERROR(SEARCH(("CUMPRIDO"),(T128))))</formula>
    </cfRule>
    <cfRule type="containsText" dxfId="3161" priority="920" operator="containsText" text="PENDENTE">
      <formula>NOT(ISERROR(SEARCH(("PENDENTE"),(T128))))</formula>
    </cfRule>
  </conditionalFormatting>
  <conditionalFormatting sqref="T57">
    <cfRule type="containsText" dxfId="3160" priority="886" operator="containsText" text="CUMPRIDO">
      <formula>NOT(ISERROR(SEARCH("CUMPRIDO",T57)))</formula>
    </cfRule>
    <cfRule type="containsText" dxfId="3159" priority="887" operator="containsText" text="PENDENTE">
      <formula>NOT(ISERROR(SEARCH("PENDENTE",T57)))</formula>
    </cfRule>
  </conditionalFormatting>
  <conditionalFormatting sqref="T106:T107">
    <cfRule type="containsText" dxfId="3158" priority="42542" operator="containsText" text="CANCELADO">
      <formula>NOT(ISERROR(SEARCH(("CANCELADO"),(T238))))</formula>
    </cfRule>
    <cfRule type="containsText" dxfId="3157" priority="42542" operator="containsText" text="PENDENTE">
      <formula>NOT(ISERROR(SEARCH(("PENDENTE"),(T106))))</formula>
    </cfRule>
    <cfRule type="containsText" dxfId="3156" priority="42542" operator="containsText" text="CUMPRIDO">
      <formula>NOT(ISERROR(SEARCH(("CUMPRIDO"),(T137))))</formula>
    </cfRule>
    <cfRule type="containsText" dxfId="3155" priority="42542" operator="containsText" text="CUMPRIDO">
      <formula>NOT(ISERROR(SEARCH(("CUMPRIDO"),(T219))))</formula>
    </cfRule>
    <cfRule type="containsText" dxfId="3154" priority="42542" operator="containsText" text="PENDENTE">
      <formula>NOT(ISERROR(SEARCH(("PENDENTE"),(T223))))</formula>
    </cfRule>
    <cfRule type="containsText" dxfId="3153" priority="42542" operator="containsText" text="CUMPRIDO">
      <formula>NOT(ISERROR(SEARCH(("CUMPRIDO"),(T223))))</formula>
    </cfRule>
    <cfRule type="containsText" dxfId="3152" priority="42542" operator="containsText" text="CANCELADO">
      <formula>NOT(ISERROR(SEARCH(("CANCELADO"),(T206))))</formula>
    </cfRule>
    <cfRule type="containsText" dxfId="3151" priority="42542" operator="containsText" text="CANCELADO">
      <formula>NOT(ISERROR(SEARCH(("CANCELADO"),(T106))))</formula>
    </cfRule>
    <cfRule type="containsText" dxfId="3150" priority="42542" operator="containsText" text="PENDENTE">
      <formula>NOT(ISERROR(SEARCH(("PENDENTE"),(T106))))</formula>
    </cfRule>
    <cfRule type="containsText" dxfId="3149" priority="42542" operator="containsText" text="CANCELADO">
      <formula>NOT(ISERROR(SEARCH(("CANCELADO"),(T106))))</formula>
    </cfRule>
    <cfRule type="containsText" dxfId="3148" priority="42542" operator="containsText" text="CUMPRIDO">
      <formula>NOT(ISERROR(SEARCH(("CUMPRIDO"),(T139))))</formula>
    </cfRule>
    <cfRule type="containsText" dxfId="3147" priority="42542" operator="containsText" text="CUMPRIDO">
      <formula>NOT(ISERROR(SEARCH(("CUMPRIDO"),(T140))))</formula>
    </cfRule>
    <cfRule type="containsText" dxfId="3146" priority="42542" operator="containsText" text="CANCELADO">
      <formula>NOT(ISERROR(SEARCH(("CANCELADO"),(T224))))</formula>
    </cfRule>
    <cfRule type="containsText" dxfId="3145" priority="42542" operator="containsText" text="PENDENTE">
      <formula>NOT(ISERROR(SEARCH(("PENDENTE"),(T209))))</formula>
    </cfRule>
    <cfRule type="containsText" dxfId="3144" priority="42542" operator="containsText" text="CANCELADO">
      <formula>NOT(ISERROR(SEARCH(("CANCELADO"),(T218))))</formula>
    </cfRule>
    <cfRule type="containsText" dxfId="3143" priority="42542" operator="containsText" text="CUMPRIDO">
      <formula>NOT(ISERROR(SEARCH(("CUMPRIDO"),(T130))))</formula>
    </cfRule>
    <cfRule type="containsText" dxfId="3142" priority="42542" operator="containsText" text="PENDENTE">
      <formula>NOT(ISERROR(SEARCH(("PENDENTE"),(T106))))</formula>
    </cfRule>
    <cfRule type="containsText" dxfId="3141" priority="42542" operator="containsText" text="CUMPRIDO">
      <formula>NOT(ISERROR(SEARCH(("CUMPRIDO"),(T207))))</formula>
    </cfRule>
    <cfRule type="containsText" dxfId="3140" priority="42542" operator="containsText" text="PENDENTE">
      <formula>NOT(ISERROR(SEARCH(("PENDENTE"),(T216))))</formula>
    </cfRule>
    <cfRule type="containsText" dxfId="3139" priority="42542" operator="containsText" text="CUMPRIDO">
      <formula>NOT(ISERROR(SEARCH(("CUMPRIDO"),(T216))))</formula>
    </cfRule>
    <cfRule type="containsText" dxfId="3138" priority="42542" operator="containsText" text="PENDENTE">
      <formula>NOT(ISERROR(SEARCH(("PENDENTE"),(T106))))</formula>
    </cfRule>
    <cfRule type="containsText" dxfId="3137" priority="42542" operator="containsText" text="CANCELADO">
      <formula>NOT(ISERROR(SEARCH(("CANCELADO"),(T106))))</formula>
    </cfRule>
    <cfRule type="containsText" dxfId="3136" priority="42542" operator="containsText" text="PENDENTE">
      <formula>NOT(ISERROR(SEARCH(("PENDENTE"),(T106))))</formula>
    </cfRule>
    <cfRule type="containsText" dxfId="3135" priority="42542" operator="containsText" text="CANCELADO">
      <formula>NOT(ISERROR(SEARCH(("CANCELADO"),(T106))))</formula>
    </cfRule>
    <cfRule type="containsText" dxfId="3134" priority="42542" operator="containsText" text="PENDENTE">
      <formula>NOT(ISERROR(SEARCH(("PENDENTE"),(T106))))</formula>
    </cfRule>
    <cfRule type="containsText" dxfId="3133" priority="42542" operator="containsText" text="CUMPRIDO">
      <formula>NOT(ISERROR(SEARCH(("CUMPRIDO"),(T106))))</formula>
    </cfRule>
    <cfRule type="containsText" dxfId="3132" priority="42542" operator="containsText" text="CUMPRIDO">
      <formula>NOT(ISERROR(SEARCH(("CUMPRIDO"),(T225))))</formula>
    </cfRule>
    <cfRule type="containsText" dxfId="3131" priority="42542" operator="containsText" text="CANCELADO">
      <formula>NOT(ISERROR(SEARCH(("CANCELADO"),(T230))))</formula>
    </cfRule>
    <cfRule type="containsText" dxfId="3130" priority="42542" operator="containsText" text="CUMPRIDO">
      <formula>NOT(ISERROR(SEARCH(("CUMPRIDO"),(T232))))</formula>
    </cfRule>
    <cfRule type="containsText" dxfId="3129" priority="42542" operator="containsText" text="CANCELADO">
      <formula>NOT(ISERROR(SEARCH(("CANCELADO"),(T106))))</formula>
    </cfRule>
    <cfRule type="containsText" dxfId="3128" priority="42542" operator="containsText" text="PENDENTE">
      <formula>NOT(ISERROR(SEARCH(("PENDENTE"),(T106))))</formula>
    </cfRule>
    <cfRule type="containsText" dxfId="3127" priority="42542" operator="containsText" text="CANCELADO">
      <formula>NOT(ISERROR(SEARCH(("CANCELADO"),(T106))))</formula>
    </cfRule>
    <cfRule type="containsText" dxfId="3126" priority="42542" operator="containsText" text="PENDENTE">
      <formula>NOT(ISERROR(SEARCH(("PENDENTE"),(T106))))</formula>
    </cfRule>
    <cfRule type="containsText" dxfId="3125" priority="42542" operator="containsText" text="CUMPRIDO">
      <formula>NOT(ISERROR(SEARCH(("CUMPRIDO"),(T236))))</formula>
    </cfRule>
    <cfRule type="containsText" dxfId="3124" priority="42542" operator="containsText" text="PENDENTE">
      <formula>NOT(ISERROR(SEARCH(("PENDENTE"),(T106))))</formula>
    </cfRule>
    <cfRule type="containsText" dxfId="3123" priority="42542" operator="containsText" text="CANCELADO">
      <formula>NOT(ISERROR(SEARCH(("CANCELADO"),(T216))))</formula>
    </cfRule>
    <cfRule type="containsText" dxfId="3122" priority="42542" operator="containsText" text="PENDENTE">
      <formula>NOT(ISERROR(SEARCH(("PENDENTE"),(T203))))</formula>
    </cfRule>
    <cfRule type="containsText" dxfId="3121" priority="42542" operator="containsText" text="CUMPRIDO">
      <formula>NOT(ISERROR(SEARCH(("CUMPRIDO"),(T151))))</formula>
    </cfRule>
    <cfRule type="containsText" dxfId="3120" priority="42542" operator="containsText" text="CANCELADO">
      <formula>NOT(ISERROR(SEARCH(("CANCELADO"),(T243))))</formula>
    </cfRule>
    <cfRule type="containsText" dxfId="3119" priority="42542" operator="containsText" text="PENDENTE">
      <formula>NOT(ISERROR(SEARCH(("PENDENTE"),(T106))))</formula>
    </cfRule>
    <cfRule type="containsText" dxfId="3118" priority="42542" operator="containsText" text="CANCELADO">
      <formula>NOT(ISERROR(SEARCH(("CANCELADO"),(T106))))</formula>
    </cfRule>
    <cfRule type="containsText" dxfId="3117" priority="42542" operator="containsText" text="PENDENTE">
      <formula>NOT(ISERROR(SEARCH(("PENDENTE"),(T232))))</formula>
    </cfRule>
    <cfRule type="containsText" dxfId="3116" priority="42542" operator="containsText" text="CUMPRIDO">
      <formula>NOT(ISERROR(SEARCH(("CUMPRIDO"),(T142))))</formula>
    </cfRule>
    <cfRule type="containsText" dxfId="3115" priority="42542" operator="containsText" text="CANCELADO">
      <formula>NOT(ISERROR(SEARCH(("CANCELADO"),(T106))))</formula>
    </cfRule>
    <cfRule type="containsText" dxfId="3114" priority="42542" operator="containsText" text="CUMPRIDO">
      <formula>NOT(ISERROR(SEARCH(("CUMPRIDO"),(T135))))</formula>
    </cfRule>
    <cfRule type="containsText" dxfId="3113" priority="42542" operator="containsText" text="PENDENTE">
      <formula>NOT(ISERROR(SEARCH(("PENDENTE"),(T106))))</formula>
    </cfRule>
    <cfRule type="containsText" dxfId="3112" priority="42542" operator="containsText" text="PENDENTE">
      <formula>NOT(ISERROR(SEARCH(("PENDENTE"),(T238))))</formula>
    </cfRule>
    <cfRule type="containsText" dxfId="3111" priority="42542" operator="containsText" text="CUMPRIDO">
      <formula>NOT(ISERROR(SEARCH(("CUMPRIDO"),(T205))))</formula>
    </cfRule>
    <cfRule type="containsText" dxfId="3110" priority="42542" operator="containsText" text="CUMPRIDO">
      <formula>NOT(ISERROR(SEARCH(("CUMPRIDO"),(T137))))</formula>
    </cfRule>
    <cfRule type="containsText" dxfId="3109" priority="42542" operator="containsText" text="CUMPRIDO">
      <formula>NOT(ISERROR(SEARCH(("CUMPRIDO"),(T212))))</formula>
    </cfRule>
    <cfRule type="containsText" dxfId="3108" priority="42542" operator="containsText" text="CUMPRIDO">
      <formula>NOT(ISERROR(SEARCH(("CUMPRIDO"),(T236))))</formula>
    </cfRule>
    <cfRule type="containsText" dxfId="3107" priority="42542" operator="containsText" text="PENDENTE">
      <formula>NOT(ISERROR(SEARCH(("PENDENTE"),(T106))))</formula>
    </cfRule>
    <cfRule type="containsText" dxfId="3106" priority="42542" operator="containsText" text="PENDENTE">
      <formula>NOT(ISERROR(SEARCH(("PENDENTE"),(T211))))</formula>
    </cfRule>
    <cfRule type="containsText" dxfId="3105" priority="42542" operator="containsText" text="PENDENTE">
      <formula>NOT(ISERROR(SEARCH(("PENDENTE"),(T214))))</formula>
    </cfRule>
    <cfRule type="containsText" dxfId="3104" priority="42542" operator="containsText" text="CUMPRIDO">
      <formula>NOT(ISERROR(SEARCH(("CUMPRIDO"),(T243))))</formula>
    </cfRule>
    <cfRule type="containsText" dxfId="3103" priority="42542" operator="containsText" text="PENDENTE">
      <formula>NOT(ISERROR(SEARCH(("PENDENTE"),(T106))))</formula>
    </cfRule>
    <cfRule type="containsText" dxfId="3102" priority="42542" operator="containsText" text="CANCELADO">
      <formula>NOT(ISERROR(SEARCH(("CANCELADO"),(T106))))</formula>
    </cfRule>
    <cfRule type="containsText" dxfId="3101" priority="42542" operator="containsText" text="CUMPRIDO">
      <formula>NOT(ISERROR(SEARCH(("CUMPRIDO"),(T212))))</formula>
    </cfRule>
    <cfRule type="containsText" dxfId="3100" priority="42542" operator="containsText" text="CANCELADO">
      <formula>NOT(ISERROR(SEARCH(("CANCELADO"),(T106))))</formula>
    </cfRule>
    <cfRule type="containsText" dxfId="3099" priority="42542" operator="containsText" text="PENDENTE">
      <formula>NOT(ISERROR(SEARCH(("PENDENTE"),(T106))))</formula>
    </cfRule>
    <cfRule type="containsText" dxfId="3098" priority="42542" operator="containsText" text="CANCELADO">
      <formula>NOT(ISERROR(SEARCH(("CANCELADO"),(T231))))</formula>
    </cfRule>
    <cfRule type="containsText" dxfId="3097" priority="42542" operator="containsText" text="PENDENTE">
      <formula>NOT(ISERROR(SEARCH(("PENDENTE"),(T106))))</formula>
    </cfRule>
    <cfRule type="containsText" dxfId="3096" priority="42542" operator="containsText" text="CANCELADO">
      <formula>NOT(ISERROR(SEARCH(("CANCELADO"),(T219))))</formula>
    </cfRule>
    <cfRule type="containsText" dxfId="3095" priority="42542" operator="containsText" text="CUMPRIDO">
      <formula>NOT(ISERROR(SEARCH(("CUMPRIDO"),(T161))))</formula>
    </cfRule>
    <cfRule type="containsText" dxfId="3094" priority="42542" operator="containsText" text="CUMPRIDO">
      <formula>NOT(ISERROR(SEARCH(("CUMPRIDO"),(T225))))</formula>
    </cfRule>
    <cfRule type="containsText" dxfId="3093" priority="42542" operator="containsText" text="CUMPRIDO">
      <formula>NOT(ISERROR(SEARCH(("CUMPRIDO"),(T106))))</formula>
    </cfRule>
    <cfRule type="containsText" dxfId="3092" priority="42542" operator="containsText" text="CUMPRIDO">
      <formula>NOT(ISERROR(SEARCH(("CUMPRIDO"),(T131))))</formula>
    </cfRule>
    <cfRule type="containsText" dxfId="3091" priority="42542" operator="containsText" text="PENDENTE">
      <formula>NOT(ISERROR(SEARCH(("PENDENTE"),(T228))))</formula>
    </cfRule>
    <cfRule type="containsText" dxfId="3090" priority="42542" operator="containsText" text="CUMPRIDO">
      <formula>NOT(ISERROR(SEARCH(("CUMPRIDO"),(T157))))</formula>
    </cfRule>
    <cfRule type="containsText" dxfId="3089" priority="42542" operator="containsText" text="PENDENTE">
      <formula>NOT(ISERROR(SEARCH(("PENDENTE"),(T106))))</formula>
    </cfRule>
    <cfRule type="containsText" dxfId="3088" priority="42542" operator="containsText" text="CANCELADO">
      <formula>NOT(ISERROR(SEARCH(("CANCELADO"),(T223))))</formula>
    </cfRule>
    <cfRule type="containsText" dxfId="3087" priority="42542" operator="containsText" text="CANCELADO">
      <formula>NOT(ISERROR(SEARCH(("CANCELADO"),(T232))))</formula>
    </cfRule>
    <cfRule type="containsText" dxfId="3086" priority="42542" operator="containsText" text="CUMPRIDO">
      <formula>NOT(ISERROR(SEARCH(("CUMPRIDO"),(T222))))</formula>
    </cfRule>
    <cfRule type="containsText" dxfId="3085" priority="42542" operator="containsText" text="PENDENTE">
      <formula>NOT(ISERROR(SEARCH(("PENDENTE"),(T106))))</formula>
    </cfRule>
    <cfRule type="containsText" dxfId="3084" priority="42542" operator="containsText" text="CUMPRIDO">
      <formula>NOT(ISERROR(SEARCH(("CUMPRIDO"),(T161))))</formula>
    </cfRule>
    <cfRule type="containsText" dxfId="3083" priority="42542" operator="containsText" text="PENDENTE">
      <formula>NOT(ISERROR(SEARCH(("PENDENTE"),(T106))))</formula>
    </cfRule>
    <cfRule type="containsText" dxfId="3082" priority="42542" operator="containsText" text="CANCELADO">
      <formula>NOT(ISERROR(SEARCH(("CANCELADO"),(T236))))</formula>
    </cfRule>
    <cfRule type="containsText" dxfId="3081" priority="42542" operator="containsText" text="PENDENTE">
      <formula>NOT(ISERROR(SEARCH(("PENDENTE"),(T212))))</formula>
    </cfRule>
    <cfRule type="containsText" dxfId="3080" priority="42542" operator="containsText" text="CUMPRIDO">
      <formula>NOT(ISERROR(SEARCH(("CUMPRIDO"),(T231))))</formula>
    </cfRule>
    <cfRule type="containsText" dxfId="3079" priority="42542" operator="containsText" text="CANCELADO">
      <formula>NOT(ISERROR(SEARCH(("CANCELADO"),(T106))))</formula>
    </cfRule>
    <cfRule type="containsText" dxfId="3078" priority="42542" operator="containsText" text="PENDENTE">
      <formula>NOT(ISERROR(SEARCH(("PENDENTE"),(T224))))</formula>
    </cfRule>
    <cfRule type="containsText" dxfId="3077" priority="42542" operator="containsText" text="CUMPRIDO">
      <formula>NOT(ISERROR(SEARCH(("CUMPRIDO"),(T132))))</formula>
    </cfRule>
    <cfRule type="containsText" dxfId="3076" priority="42542" operator="containsText" text="PENDENTE">
      <formula>NOT(ISERROR(SEARCH(("PENDENTE"),(T106))))</formula>
    </cfRule>
    <cfRule type="containsText" dxfId="3075" priority="42542" operator="containsText" text="CANCELADO">
      <formula>NOT(ISERROR(SEARCH(("CANCELADO"),(T220))))</formula>
    </cfRule>
    <cfRule type="containsText" dxfId="3074" priority="42542" operator="containsText" text="CUMPRIDO">
      <formula>NOT(ISERROR(SEARCH(("CUMPRIDO"),(T140))))</formula>
    </cfRule>
    <cfRule type="containsText" dxfId="3073" priority="42542" operator="containsText" text="CUMPRIDO">
      <formula>NOT(ISERROR(SEARCH(("CUMPRIDO"),(T165))))</formula>
    </cfRule>
    <cfRule type="containsText" dxfId="3072" priority="42542" operator="containsText" text="CANCELADO">
      <formula>NOT(ISERROR(SEARCH(("CANCELADO"),(T201))))</formula>
    </cfRule>
    <cfRule type="containsText" dxfId="3071" priority="42542" operator="containsText" text="CUMPRIDO">
      <formula>NOT(ISERROR(SEARCH(("CUMPRIDO"),(T136))))</formula>
    </cfRule>
    <cfRule type="containsText" dxfId="3070" priority="42542" operator="containsText" text="PENDENTE">
      <formula>NOT(ISERROR(SEARCH(("PENDENTE"),(T215))))</formula>
    </cfRule>
    <cfRule type="containsText" dxfId="3069" priority="42542" operator="containsText" text="PENDENTE">
      <formula>NOT(ISERROR(SEARCH(("PENDENTE"),(T229))))</formula>
    </cfRule>
    <cfRule type="containsText" dxfId="3068" priority="42542" operator="containsText" text="CANCELADO">
      <formula>NOT(ISERROR(SEARCH(("CANCELADO"),(T225))))</formula>
    </cfRule>
    <cfRule type="containsText" dxfId="3067" priority="42542" operator="containsText" text="PENDENTE">
      <formula>NOT(ISERROR(SEARCH(("PENDENTE"),(T243))))</formula>
    </cfRule>
    <cfRule type="containsText" dxfId="3066" priority="42542" operator="containsText" text="CUMPRIDO">
      <formula>NOT(ISERROR(SEARCH(("CUMPRIDO"),(T214))))</formula>
    </cfRule>
    <cfRule type="containsText" dxfId="3065" priority="42542" operator="containsText" text="CANCELADO">
      <formula>NOT(ISERROR(SEARCH(("CANCELADO"),(T212))))</formula>
    </cfRule>
    <cfRule type="containsText" dxfId="3064" priority="42542" operator="containsText" text="CANCELADO">
      <formula>NOT(ISERROR(SEARCH(("CANCELADO"),(T106))))</formula>
    </cfRule>
    <cfRule type="containsText" dxfId="3063" priority="42542" operator="containsText" text="CUMPRIDO">
      <formula>NOT(ISERROR(SEARCH(("CUMPRIDO"),(T128))))</formula>
    </cfRule>
    <cfRule type="containsText" dxfId="3062" priority="42542" operator="containsText" text="CUMPRIDO">
      <formula>NOT(ISERROR(SEARCH(("CUMPRIDO"),(T232))))</formula>
    </cfRule>
    <cfRule type="containsText" dxfId="3061" priority="42542" operator="containsText" text="CUMPRIDO">
      <formula>NOT(ISERROR(SEARCH(("CUMPRIDO"),(T213))))</formula>
    </cfRule>
    <cfRule type="containsText" dxfId="3060" priority="42542" operator="containsText" text="CUMPRIDO">
      <formula>NOT(ISERROR(SEARCH(("CUMPRIDO"),(T148))))</formula>
    </cfRule>
    <cfRule type="containsText" dxfId="3059" priority="42542" operator="containsText" text="CANCELADO">
      <formula>NOT(ISERROR(SEARCH(("CANCELADO"),(T106))))</formula>
    </cfRule>
    <cfRule type="containsText" dxfId="3058" priority="42542" operator="containsText" text="CANCELADO">
      <formula>NOT(ISERROR(SEARCH(("CANCELADO"),(T215))))</formula>
    </cfRule>
    <cfRule type="containsText" dxfId="3057" priority="42542" operator="containsText" text="CUMPRIDO">
      <formula>NOT(ISERROR(SEARCH(("CUMPRIDO"),(T224))))</formula>
    </cfRule>
    <cfRule type="containsText" dxfId="3056" priority="42542" operator="containsText" text="CANCELADO">
      <formula>NOT(ISERROR(SEARCH(("CANCELADO"),(T106))))</formula>
    </cfRule>
    <cfRule type="containsText" dxfId="3055" priority="42542" operator="containsText" text="PENDENTE">
      <formula>NOT(ISERROR(SEARCH(("PENDENTE"),(T106))))</formula>
    </cfRule>
    <cfRule type="containsText" dxfId="3054" priority="42542" operator="containsText" text="PENDENTE">
      <formula>NOT(ISERROR(SEARCH(("PENDENTE"),(T225))))</formula>
    </cfRule>
    <cfRule type="containsText" dxfId="3053" priority="42542" operator="containsText" text="CUMPRIDO">
      <formula>NOT(ISERROR(SEARCH(("CUMPRIDO"),(T131))))</formula>
    </cfRule>
    <cfRule type="containsText" dxfId="3052" priority="42542" operator="containsText" text="CANCELADO">
      <formula>NOT(ISERROR(SEARCH(("CANCELADO"),(T106))))</formula>
    </cfRule>
    <cfRule type="containsText" dxfId="3051" priority="42542" operator="containsText" text="CUMPRIDO">
      <formula>NOT(ISERROR(SEARCH(("CUMPRIDO"),(T150))))</formula>
    </cfRule>
    <cfRule type="containsText" dxfId="3050" priority="42542" operator="containsText" text="PENDENTE">
      <formula>NOT(ISERROR(SEARCH(("PENDENTE"),(T106))))</formula>
    </cfRule>
    <cfRule type="containsText" dxfId="3049" priority="42542" operator="containsText" text="CUMPRIDO">
      <formula>NOT(ISERROR(SEARCH(("CUMPRIDO"),(T106))))</formula>
    </cfRule>
    <cfRule type="containsText" dxfId="3048" priority="42542" operator="containsText" text="PENDENTE">
      <formula>NOT(ISERROR(SEARCH(("PENDENTE"),(T106))))</formula>
    </cfRule>
    <cfRule type="containsText" dxfId="3047" priority="42542" operator="containsText" text="CANCELADO">
      <formula>NOT(ISERROR(SEARCH(("CANCELADO"),(T106))))</formula>
    </cfRule>
    <cfRule type="containsText" dxfId="3046" priority="42542" operator="containsText" text="PENDENTE">
      <formula>NOT(ISERROR(SEARCH(("PENDENTE"),(T106))))</formula>
    </cfRule>
    <cfRule type="containsText" dxfId="3045" priority="42542" operator="containsText" text="CUMPRIDO">
      <formula>NOT(ISERROR(SEARCH(("CUMPRIDO"),(T136))))</formula>
    </cfRule>
    <cfRule type="containsText" dxfId="3044" priority="42542" operator="containsText" text="CANCELADO">
      <formula>NOT(ISERROR(SEARCH(("CANCELADO"),(T106))))</formula>
    </cfRule>
    <cfRule type="containsText" dxfId="3043" priority="42542" operator="containsText" text="CUMPRIDO">
      <formula>NOT(ISERROR(SEARCH(("CUMPRIDO"),(T162))))</formula>
    </cfRule>
    <cfRule type="containsText" dxfId="3042" priority="42542" operator="containsText" text="CANCELADO">
      <formula>NOT(ISERROR(SEARCH(("CANCELADO"),(T232))))</formula>
    </cfRule>
    <cfRule type="containsText" dxfId="3041" priority="42542" operator="containsText" text="PENDENTE">
      <formula>NOT(ISERROR(SEARCH(("PENDENTE"),(T106))))</formula>
    </cfRule>
    <cfRule type="containsText" dxfId="3040" priority="42542" operator="containsText" text="CANCELADO">
      <formula>NOT(ISERROR(SEARCH(("CANCELADO"),(T228))))</formula>
    </cfRule>
    <cfRule type="containsText" dxfId="3039" priority="42542" operator="containsText" text="CUMPRIDO">
      <formula>NOT(ISERROR(SEARCH(("CUMPRIDO"),(T217))))</formula>
    </cfRule>
    <cfRule type="containsText" dxfId="3038" priority="42542" operator="containsText" text="PENDENTE">
      <formula>NOT(ISERROR(SEARCH(("PENDENTE"),(T216))))</formula>
    </cfRule>
    <cfRule type="containsText" dxfId="3037" priority="42542" operator="containsText" text="CUMPRIDO">
      <formula>NOT(ISERROR(SEARCH(("CUMPRIDO"),(T234))))</formula>
    </cfRule>
    <cfRule type="containsText" dxfId="3036" priority="42542" operator="containsText" text="CANCELADO">
      <formula>NOT(ISERROR(SEARCH(("CANCELADO"),(T208))))</formula>
    </cfRule>
    <cfRule type="containsText" dxfId="3035" priority="42542" operator="containsText" text="CANCELADO">
      <formula>NOT(ISERROR(SEARCH(("CANCELADO"),(T213))))</formula>
    </cfRule>
    <cfRule type="containsText" dxfId="3034" priority="42542" operator="containsText" text="PENDENTE">
      <formula>NOT(ISERROR(SEARCH(("PENDENTE"),(T106))))</formula>
    </cfRule>
    <cfRule type="containsText" dxfId="3033" priority="42542" operator="containsText" text="PENDENTE">
      <formula>NOT(ISERROR(SEARCH(("PENDENTE"),(T217))))</formula>
    </cfRule>
    <cfRule type="containsText" dxfId="3032" priority="42542" operator="containsText" text="CUMPRIDO">
      <formula>NOT(ISERROR(SEARCH(("CUMPRIDO"),(T215))))</formula>
    </cfRule>
    <cfRule type="containsText" dxfId="3031" priority="42542" operator="containsText" text="PENDENTE">
      <formula>NOT(ISERROR(SEARCH(("PENDENTE"),(T106))))</formula>
    </cfRule>
    <cfRule type="containsText" dxfId="3030" priority="42542" operator="containsText" text="CANCELADO">
      <formula>NOT(ISERROR(SEARCH(("CANCELADO"),(T106))))</formula>
    </cfRule>
    <cfRule type="containsText" dxfId="3029" priority="42542" operator="containsText" text="CANCELADO">
      <formula>NOT(ISERROR(SEARCH(("CANCELADO"),(T229))))</formula>
    </cfRule>
    <cfRule type="containsText" dxfId="3028" priority="42542" operator="containsText" text="PENDENTE">
      <formula>NOT(ISERROR(SEARCH(("PENDENTE"),(T106))))</formula>
    </cfRule>
    <cfRule type="containsText" dxfId="3027" priority="42542" operator="containsText" text="CANCELADO">
      <formula>NOT(ISERROR(SEARCH(("CANCELADO"),(T106))))</formula>
    </cfRule>
    <cfRule type="containsText" dxfId="3026" priority="42542" operator="containsText" text="PENDENTE">
      <formula>NOT(ISERROR(SEARCH(("PENDENTE"),(T221))))</formula>
    </cfRule>
    <cfRule type="containsText" dxfId="3025" priority="42542" operator="containsText" text="CUMPRIDO">
      <formula>NOT(ISERROR(SEARCH(("CUMPRIDO"),(T220))))</formula>
    </cfRule>
    <cfRule type="containsText" dxfId="3024" priority="42542" operator="containsText" text="PENDENTE">
      <formula>NOT(ISERROR(SEARCH(("PENDENTE"),(T222))))</formula>
    </cfRule>
    <cfRule type="containsText" dxfId="3023" priority="42542" operator="containsText" text="CANCELADO">
      <formula>NOT(ISERROR(SEARCH(("CANCELADO"),(T237))))</formula>
    </cfRule>
    <cfRule type="containsText" dxfId="3022" priority="42542" operator="containsText" text="PENDENTE">
      <formula>NOT(ISERROR(SEARCH(("PENDENTE"),(T218))))</formula>
    </cfRule>
    <cfRule type="containsText" dxfId="3021" priority="42542" operator="containsText" text="CANCELADO">
      <formula>NOT(ISERROR(SEARCH(("CANCELADO"),(T106))))</formula>
    </cfRule>
    <cfRule type="containsText" dxfId="3020" priority="42542" operator="containsText" text="CUMPRIDO">
      <formula>NOT(ISERROR(SEARCH(("CUMPRIDO"),(T158))))</formula>
    </cfRule>
    <cfRule type="containsText" dxfId="3019" priority="42542" operator="containsText" text="PENDENTE">
      <formula>NOT(ISERROR(SEARCH(("PENDENTE"),(T233))))</formula>
    </cfRule>
    <cfRule type="containsText" dxfId="3018" priority="42542" operator="containsText" text="CUMPRIDO">
      <formula>NOT(ISERROR(SEARCH(("CUMPRIDO"),(T215))))</formula>
    </cfRule>
    <cfRule type="containsText" dxfId="3017" priority="42542" operator="containsText" text="CANCELADO">
      <formula>NOT(ISERROR(SEARCH(("CANCELADO"),(T106))))</formula>
    </cfRule>
    <cfRule type="containsText" dxfId="3016" priority="42542" operator="containsText" text="CANCELADO">
      <formula>NOT(ISERROR(SEARCH(("CANCELADO"),(T219))))</formula>
    </cfRule>
    <cfRule type="containsText" dxfId="3015" priority="42542" operator="containsText" text="PENDENTE">
      <formula>NOT(ISERROR(SEARCH(("PENDENTE"),(T106))))</formula>
    </cfRule>
    <cfRule type="containsText" dxfId="3014" priority="42542" operator="containsText" text="CUMPRIDO">
      <formula>NOT(ISERROR(SEARCH(("CUMPRIDO"),(T160))))</formula>
    </cfRule>
    <cfRule type="containsText" dxfId="3013" priority="42542" operator="containsText" text="PENDENTE">
      <formula>NOT(ISERROR(SEARCH(("PENDENTE"),(T106))))</formula>
    </cfRule>
    <cfRule type="containsText" dxfId="3012" priority="42542" operator="containsText" text="PENDENTE">
      <formula>NOT(ISERROR(SEARCH(("PENDENTE"),(T212))))</formula>
    </cfRule>
    <cfRule type="containsText" dxfId="3011" priority="42542" operator="containsText" text="CANCELADO">
      <formula>NOT(ISERROR(SEARCH(("CANCELADO"),(T213))))</formula>
    </cfRule>
    <cfRule type="containsText" dxfId="3010" priority="42542" operator="containsText" text="CUMPRIDO">
      <formula>NOT(ISERROR(SEARCH(("CUMPRIDO"),(T155))))</formula>
    </cfRule>
    <cfRule type="containsText" dxfId="3009" priority="42542" operator="containsText" text="CUMPRIDO">
      <formula>NOT(ISERROR(SEARCH(("CUMPRIDO"),(T217))))</formula>
    </cfRule>
    <cfRule type="containsText" dxfId="3008" priority="42542" operator="containsText" text="PENDENTE">
      <formula>NOT(ISERROR(SEARCH(("PENDENTE"),(T106))))</formula>
    </cfRule>
    <cfRule type="containsText" dxfId="3007" priority="42542" operator="containsText" text="CUMPRIDO">
      <formula>NOT(ISERROR(SEARCH(("CUMPRIDO"),(T138))))</formula>
    </cfRule>
    <cfRule type="containsText" dxfId="3006" priority="42542" operator="containsText" text="PENDENTE">
      <formula>NOT(ISERROR(SEARCH(("PENDENTE"),(T106))))</formula>
    </cfRule>
    <cfRule type="containsText" dxfId="3005" priority="42542" operator="containsText" text="CANCELADO">
      <formula>NOT(ISERROR(SEARCH(("CANCELADO"),(T106))))</formula>
    </cfRule>
    <cfRule type="containsText" dxfId="3004" priority="42542" operator="containsText" text="PENDENTE">
      <formula>NOT(ISERROR(SEARCH(("PENDENTE"),(T106))))</formula>
    </cfRule>
    <cfRule type="containsText" dxfId="3003" priority="42542" operator="containsText" text="CANCELADO">
      <formula>NOT(ISERROR(SEARCH(("CANCELADO"),(T205))))</formula>
    </cfRule>
    <cfRule type="containsText" dxfId="3002" priority="42542" operator="containsText" text="PENDENTE">
      <formula>NOT(ISERROR(SEARCH(("PENDENTE"),(T205))))</formula>
    </cfRule>
    <cfRule type="containsText" dxfId="3001" priority="42542" operator="containsText" text="CUMPRIDO">
      <formula>NOT(ISERROR(SEARCH(("CUMPRIDO"),(T157))))</formula>
    </cfRule>
    <cfRule type="containsText" dxfId="3000" priority="42542" operator="containsText" text="CUMPRIDO">
      <formula>NOT(ISERROR(SEARCH(("CUMPRIDO"),(T205))))</formula>
    </cfRule>
    <cfRule type="containsText" dxfId="2999" priority="42542" operator="containsText" text="CUMPRIDO">
      <formula>NOT(ISERROR(SEARCH(("CUMPRIDO"),(T169))))</formula>
    </cfRule>
    <cfRule type="containsText" dxfId="2998" priority="42542" operator="containsText" text="CUMPRIDO">
      <formula>NOT(ISERROR(SEARCH(("CUMPRIDO"),(T240))))</formula>
    </cfRule>
    <cfRule type="containsText" dxfId="2997" priority="42542" operator="containsText" text="PENDENTE">
      <formula>NOT(ISERROR(SEARCH(("PENDENTE"),(T241))))</formula>
    </cfRule>
    <cfRule type="containsText" dxfId="2996" priority="42542" operator="containsText" text="PENDENTE">
      <formula>NOT(ISERROR(SEARCH(("PENDENTE"),(T106))))</formula>
    </cfRule>
    <cfRule type="containsText" dxfId="2995" priority="42542" operator="containsText" text="CANCELADO">
      <formula>NOT(ISERROR(SEARCH(("CANCELADO"),(T235))))</formula>
    </cfRule>
    <cfRule type="containsText" dxfId="2994" priority="42542" operator="containsText" text="PENDENTE">
      <formula>NOT(ISERROR(SEARCH(("PENDENTE"),(T106))))</formula>
    </cfRule>
    <cfRule type="containsText" dxfId="2993" priority="42542" operator="containsText" text="PENDENTE">
      <formula>NOT(ISERROR(SEARCH(("PENDENTE"),(T240))))</formula>
    </cfRule>
    <cfRule type="containsText" dxfId="2992" priority="42542" operator="containsText" text="CUMPRIDO">
      <formula>NOT(ISERROR(SEARCH(("CUMPRIDO"),(T163))))</formula>
    </cfRule>
    <cfRule type="containsText" dxfId="2991" priority="42542" operator="containsText" text="PENDENTE">
      <formula>NOT(ISERROR(SEARCH(("PENDENTE"),(T106))))</formula>
    </cfRule>
    <cfRule type="containsText" dxfId="2990" priority="42542" operator="containsText" text="PENDENTE">
      <formula>NOT(ISERROR(SEARCH(("PENDENTE"),(T213))))</formula>
    </cfRule>
    <cfRule type="containsText" dxfId="2989" priority="42542" operator="containsText" text="CANCELADO">
      <formula>NOT(ISERROR(SEARCH(("CANCELADO"),(T106))))</formula>
    </cfRule>
    <cfRule type="containsText" dxfId="2988" priority="42542" operator="containsText" text="PENDENTE">
      <formula>NOT(ISERROR(SEARCH(("PENDENTE"),(T106))))</formula>
    </cfRule>
    <cfRule type="containsText" dxfId="2987" priority="42542" operator="containsText" text="PENDENTE">
      <formula>NOT(ISERROR(SEARCH(("PENDENTE"),(T203))))</formula>
    </cfRule>
    <cfRule type="containsText" dxfId="2986" priority="42542" operator="containsText" text="CUMPRIDO">
      <formula>NOT(ISERROR(SEARCH(("CUMPRIDO"),(T106))))</formula>
    </cfRule>
    <cfRule type="containsText" dxfId="2985" priority="42542" operator="containsText" text="CUMPRIDO">
      <formula>NOT(ISERROR(SEARCH(("CUMPRIDO"),(T215))))</formula>
    </cfRule>
    <cfRule type="containsText" dxfId="2984" priority="42542" operator="containsText" text="CUMPRIDO">
      <formula>NOT(ISERROR(SEARCH(("CUMPRIDO"),(T222))))</formula>
    </cfRule>
    <cfRule type="containsText" dxfId="2983" priority="42542" operator="containsText" text="CUMPRIDO">
      <formula>NOT(ISERROR(SEARCH(("CUMPRIDO"),(T158))))</formula>
    </cfRule>
    <cfRule type="containsText" dxfId="2982" priority="42542" operator="containsText" text="CUMPRIDO">
      <formula>NOT(ISERROR(SEARCH(("CUMPRIDO"),(T133))))</formula>
    </cfRule>
    <cfRule type="containsText" dxfId="2981" priority="42542" operator="containsText" text="CUMPRIDO">
      <formula>NOT(ISERROR(SEARCH(("CUMPRIDO"),(T166))))</formula>
    </cfRule>
    <cfRule type="containsText" dxfId="2980" priority="42542" operator="containsText" text="CUMPRIDO">
      <formula>NOT(ISERROR(SEARCH(("CUMPRIDO"),(T238))))</formula>
    </cfRule>
    <cfRule type="containsText" dxfId="2979" priority="42542" operator="containsText" text="CANCELADO">
      <formula>NOT(ISERROR(SEARCH(("CANCELADO"),(T106))))</formula>
    </cfRule>
    <cfRule type="containsText" dxfId="2978" priority="42542" operator="containsText" text="PENDENTE">
      <formula>NOT(ISERROR(SEARCH(("PENDENTE"),(T106))))</formula>
    </cfRule>
    <cfRule type="containsText" dxfId="2977" priority="42542" operator="containsText" text="CUMPRIDO">
      <formula>NOT(ISERROR(SEARCH(("CUMPRIDO"),(T106))))</formula>
    </cfRule>
    <cfRule type="containsText" dxfId="2976" priority="42542" operator="containsText" text="PENDENTE">
      <formula>NOT(ISERROR(SEARCH(("PENDENTE"),(T106))))</formula>
    </cfRule>
    <cfRule type="containsText" dxfId="2975" priority="42542" operator="containsText" text="CANCELADO">
      <formula>NOT(ISERROR(SEARCH(("CANCELADO"),(T217))))</formula>
    </cfRule>
    <cfRule type="containsText" dxfId="2974" priority="42542" operator="containsText" text="CANCELADO">
      <formula>NOT(ISERROR(SEARCH(("CANCELADO"),(T106))))</formula>
    </cfRule>
    <cfRule type="containsText" dxfId="2973" priority="42542" operator="containsText" text="PENDENTE">
      <formula>NOT(ISERROR(SEARCH(("PENDENTE"),(T106))))</formula>
    </cfRule>
    <cfRule type="containsText" dxfId="2972" priority="42542" operator="containsText" text="PENDENTE">
      <formula>NOT(ISERROR(SEARCH(("PENDENTE"),(T231))))</formula>
    </cfRule>
    <cfRule type="containsText" dxfId="2971" priority="42542" operator="containsText" text="CANCELADO">
      <formula>NOT(ISERROR(SEARCH(("CANCELADO"),(T207))))</formula>
    </cfRule>
    <cfRule type="containsText" dxfId="2970" priority="42542" operator="containsText" text="PENDENTE">
      <formula>NOT(ISERROR(SEARCH(("PENDENTE"),(T206))))</formula>
    </cfRule>
    <cfRule type="containsText" dxfId="2969" priority="42542" operator="containsText" text="CANCELADO">
      <formula>NOT(ISERROR(SEARCH(("CANCELADO"),(T106))))</formula>
    </cfRule>
    <cfRule type="containsText" dxfId="2968" priority="42542" operator="containsText" text="PENDENTE">
      <formula>NOT(ISERROR(SEARCH(("PENDENTE"),(T106))))</formula>
    </cfRule>
    <cfRule type="containsText" dxfId="2967" priority="42542" operator="containsText" text="CANCELADO">
      <formula>NOT(ISERROR(SEARCH(("CANCELADO"),(T106))))</formula>
    </cfRule>
    <cfRule type="containsText" dxfId="2966" priority="42542" operator="containsText" text="PENDENTE">
      <formula>NOT(ISERROR(SEARCH(("PENDENTE"),(T220))))</formula>
    </cfRule>
    <cfRule type="containsText" dxfId="2965" priority="42542" operator="containsText" text="CANCELADO">
      <formula>NOT(ISERROR(SEARCH(("CANCELADO"),(T213))))</formula>
    </cfRule>
    <cfRule type="containsText" dxfId="2964" priority="42542" operator="containsText" text="CANCELADO">
      <formula>NOT(ISERROR(SEARCH(("CANCELADO"),(T203))))</formula>
    </cfRule>
    <cfRule type="containsText" dxfId="2963" priority="42542" operator="containsText" text="PENDENTE">
      <formula>NOT(ISERROR(SEARCH(("PENDENTE"),(T106))))</formula>
    </cfRule>
    <cfRule type="containsText" dxfId="2962" priority="42542" operator="containsText" text="CANCELADO">
      <formula>NOT(ISERROR(SEARCH(("CANCELADO"),(T207))))</formula>
    </cfRule>
    <cfRule type="containsText" dxfId="2961" priority="42542" operator="containsText" text="PENDENTE">
      <formula>NOT(ISERROR(SEARCH(("PENDENTE"),(T106))))</formula>
    </cfRule>
    <cfRule type="containsText" dxfId="2960" priority="42542" operator="containsText" text="CANCELADO">
      <formula>NOT(ISERROR(SEARCH(("CANCELADO"),(T106))))</formula>
    </cfRule>
    <cfRule type="containsText" dxfId="2959" priority="42542" operator="containsText" text="PENDENTE">
      <formula>NOT(ISERROR(SEARCH(("PENDENTE"),(T244))))</formula>
    </cfRule>
    <cfRule type="containsText" dxfId="2958" priority="42542" operator="containsText" text="CANCELADO">
      <formula>NOT(ISERROR(SEARCH(("CANCELADO"),(T244))))</formula>
    </cfRule>
    <cfRule type="containsText" dxfId="2957" priority="42542" operator="containsText" text="CANCELADO">
      <formula>NOT(ISERROR(SEARCH(("CANCELADO"),(T214))))</formula>
    </cfRule>
    <cfRule type="containsText" dxfId="2956" priority="42542" operator="containsText" text="CUMPRIDO">
      <formula>NOT(ISERROR(SEARCH(("CUMPRIDO"),(T214))))</formula>
    </cfRule>
    <cfRule type="containsText" dxfId="2955" priority="42542" operator="containsText" text="CUMPRIDO">
      <formula>NOT(ISERROR(SEARCH(("CUMPRIDO"),(T237))))</formula>
    </cfRule>
    <cfRule type="containsText" dxfId="2954" priority="42542" operator="containsText" text="CUMPRIDO">
      <formula>NOT(ISERROR(SEARCH(("CUMPRIDO"),(T127))))</formula>
    </cfRule>
    <cfRule type="containsText" dxfId="2953" priority="42542" operator="containsText" text="PENDENTE">
      <formula>NOT(ISERROR(SEARCH(("PENDENTE"),(T232))))</formula>
    </cfRule>
    <cfRule type="containsText" dxfId="2952" priority="42542" operator="containsText" text="CUMPRIDO">
      <formula>NOT(ISERROR(SEARCH(("CUMPRIDO"),(T206))))</formula>
    </cfRule>
    <cfRule type="containsText" dxfId="2951" priority="42542" operator="containsText" text="CUMPRIDO">
      <formula>NOT(ISERROR(SEARCH(("CUMPRIDO"),(T147))))</formula>
    </cfRule>
    <cfRule type="containsText" dxfId="2950" priority="42542" operator="containsText" text="PENDENTE">
      <formula>NOT(ISERROR(SEARCH(("PENDENTE"),(T106))))</formula>
    </cfRule>
    <cfRule type="containsText" dxfId="2949" priority="42542" operator="containsText" text="CANCELADO">
      <formula>NOT(ISERROR(SEARCH(("CANCELADO"),(T212))))</formula>
    </cfRule>
    <cfRule type="containsText" dxfId="2948" priority="42542" operator="containsText" text="CANCELADO">
      <formula>NOT(ISERROR(SEARCH(("CANCELADO"),(T106))))</formula>
    </cfRule>
    <cfRule type="containsText" dxfId="2947" priority="42542" operator="containsText" text="PENDENTE">
      <formula>NOT(ISERROR(SEARCH(("PENDENTE"),(T106))))</formula>
    </cfRule>
    <cfRule type="containsText" dxfId="2946" priority="42542" operator="containsText" text="CANCELADO">
      <formula>NOT(ISERROR(SEARCH(("CANCELADO"),(T106))))</formula>
    </cfRule>
    <cfRule type="containsText" dxfId="2945" priority="42542" operator="containsText" text="PENDENTE">
      <formula>NOT(ISERROR(SEARCH(("PENDENTE"),(T212))))</formula>
    </cfRule>
    <cfRule type="containsText" dxfId="2944" priority="42542" operator="containsText" text="PENDENTE">
      <formula>NOT(ISERROR(SEARCH(("PENDENTE"),(T106))))</formula>
    </cfRule>
    <cfRule type="containsText" dxfId="2943" priority="42542" operator="containsText" text="CUMPRIDO">
      <formula>NOT(ISERROR(SEARCH(("CUMPRIDO"),(T209))))</formula>
    </cfRule>
    <cfRule type="containsText" dxfId="2942" priority="42542" operator="containsText" text="PENDENTE">
      <formula>NOT(ISERROR(SEARCH(("PENDENTE"),(T106))))</formula>
    </cfRule>
    <cfRule type="containsText" dxfId="2941" priority="42542" operator="containsText" text="CUMPRIDO">
      <formula>NOT(ISERROR(SEARCH(("CUMPRIDO"),(T209))))</formula>
    </cfRule>
    <cfRule type="containsText" dxfId="2940" priority="42542" operator="containsText" text="CUMPRIDO">
      <formula>NOT(ISERROR(SEARCH(("CUMPRIDO"),(T237))))</formula>
    </cfRule>
    <cfRule type="containsText" dxfId="2939" priority="42542" operator="containsText" text="CANCELADO">
      <formula>NOT(ISERROR(SEARCH(("CANCELADO"),(T106))))</formula>
    </cfRule>
    <cfRule type="containsText" dxfId="2938" priority="42542" operator="containsText" text="PENDENTE">
      <formula>NOT(ISERROR(SEARCH(("PENDENTE"),(T204))))</formula>
    </cfRule>
    <cfRule type="containsText" dxfId="2937" priority="42542" operator="containsText" text="CUMPRIDO">
      <formula>NOT(ISERROR(SEARCH(("CUMPRIDO"),(T213))))</formula>
    </cfRule>
    <cfRule type="containsText" dxfId="2936" priority="42542" operator="containsText" text="PENDENTE">
      <formula>NOT(ISERROR(SEARCH(("PENDENTE"),(T106))))</formula>
    </cfRule>
    <cfRule type="containsText" dxfId="2935" priority="42542" operator="containsText" text="PENDENTE">
      <formula>NOT(ISERROR(SEARCH(("PENDENTE"),(T209))))</formula>
    </cfRule>
    <cfRule type="containsText" dxfId="2934" priority="42542" operator="containsText" text="CANCELADO">
      <formula>NOT(ISERROR(SEARCH(("CANCELADO"),(T106))))</formula>
    </cfRule>
    <cfRule type="containsText" dxfId="2933" priority="42542" operator="containsText" text="CUMPRIDO">
      <formula>NOT(ISERROR(SEARCH(("CUMPRIDO"),(T210))))</formula>
    </cfRule>
    <cfRule type="containsText" dxfId="2932" priority="42542" operator="containsText" text="PENDENTE">
      <formula>NOT(ISERROR(SEARCH(("PENDENTE"),(T106))))</formula>
    </cfRule>
    <cfRule type="containsText" dxfId="2931" priority="42542" operator="containsText" text="CANCELADO">
      <formula>NOT(ISERROR(SEARCH(("CANCELADO"),(T238))))</formula>
    </cfRule>
    <cfRule type="containsText" dxfId="2930" priority="42542" operator="containsText" text="CUMPRIDO">
      <formula>NOT(ISERROR(SEARCH(("CUMPRIDO"),(T142))))</formula>
    </cfRule>
    <cfRule type="containsText" dxfId="2929" priority="42542" operator="containsText" text="PENDENTE">
      <formula>NOT(ISERROR(SEARCH(("PENDENTE"),(T106))))</formula>
    </cfRule>
    <cfRule type="containsText" dxfId="2928" priority="42542" operator="containsText" text="CUMPRIDO">
      <formula>NOT(ISERROR(SEARCH(("CUMPRIDO"),(T211))))</formula>
    </cfRule>
    <cfRule type="containsText" dxfId="2927" priority="42542" operator="containsText" text="CUMPRIDO">
      <formula>NOT(ISERROR(SEARCH(("CUMPRIDO"),(T162))))</formula>
    </cfRule>
    <cfRule type="containsText" dxfId="2926" priority="42542" operator="containsText" text="CUMPRIDO">
      <formula>NOT(ISERROR(SEARCH(("CUMPRIDO"),(T136))))</formula>
    </cfRule>
    <cfRule type="containsText" dxfId="2925" priority="42542" operator="containsText" text="CANCELADO">
      <formula>NOT(ISERROR(SEARCH(("CANCELADO"),(T106))))</formula>
    </cfRule>
    <cfRule type="containsText" dxfId="2924" priority="42542" operator="containsText" text="CANCELADO">
      <formula>NOT(ISERROR(SEARCH(("CANCELADO"),(T214))))</formula>
    </cfRule>
    <cfRule type="containsText" dxfId="2923" priority="42542" operator="containsText" text="CUMPRIDO">
      <formula>NOT(ISERROR(SEARCH(("CUMPRIDO"),(T141))))</formula>
    </cfRule>
    <cfRule type="containsText" dxfId="2922" priority="42542" operator="containsText" text="CUMPRIDO">
      <formula>NOT(ISERROR(SEARCH(("CUMPRIDO"),(T154))))</formula>
    </cfRule>
    <cfRule type="containsText" dxfId="2921" priority="42542" operator="containsText" text="PENDENTE">
      <formula>NOT(ISERROR(SEARCH(("PENDENTE"),(T216))))</formula>
    </cfRule>
    <cfRule type="containsText" dxfId="2920" priority="42542" operator="containsText" text="CANCELADO">
      <formula>NOT(ISERROR(SEARCH(("CANCELADO"),(T216))))</formula>
    </cfRule>
    <cfRule type="containsText" dxfId="2919" priority="42542" operator="containsText" text="PENDENTE">
      <formula>NOT(ISERROR(SEARCH(("PENDENTE"),(T234))))</formula>
    </cfRule>
    <cfRule type="containsText" dxfId="2918" priority="42542" operator="containsText" text="CANCELADO">
      <formula>NOT(ISERROR(SEARCH(("CANCELADO"),(T106))))</formula>
    </cfRule>
    <cfRule type="containsText" dxfId="2917" priority="42542" operator="containsText" text="PENDENTE">
      <formula>NOT(ISERROR(SEARCH(("PENDENTE"),(T106))))</formula>
    </cfRule>
    <cfRule type="containsText" dxfId="2916" priority="42542" operator="containsText" text="PENDENTE">
      <formula>NOT(ISERROR(SEARCH(("PENDENTE"),(T210))))</formula>
    </cfRule>
    <cfRule type="containsText" dxfId="2915" priority="42542" operator="containsText" text="CUMPRIDO">
      <formula>NOT(ISERROR(SEARCH(("CUMPRIDO"),(T106))))</formula>
    </cfRule>
    <cfRule type="containsText" dxfId="2914" priority="42542" operator="containsText" text="CUMPRIDO">
      <formula>NOT(ISERROR(SEARCH(("CUMPRIDO"),(T140))))</formula>
    </cfRule>
    <cfRule type="containsText" dxfId="2913" priority="42542" operator="containsText" text="CANCELADO">
      <formula>NOT(ISERROR(SEARCH(("CANCELADO"),(T106))))</formula>
    </cfRule>
    <cfRule type="containsText" dxfId="2912" priority="42542" operator="containsText" text="PENDENTE">
      <formula>NOT(ISERROR(SEARCH(("PENDENTE"),(T106))))</formula>
    </cfRule>
    <cfRule type="containsText" dxfId="2911" priority="42542" operator="containsText" text="CUMPRIDO">
      <formula>NOT(ISERROR(SEARCH(("CUMPRIDO"),(T138))))</formula>
    </cfRule>
    <cfRule type="containsText" dxfId="2910" priority="42542" operator="containsText" text="PENDENTE">
      <formula>NOT(ISERROR(SEARCH(("PENDENTE"),(T106))))</formula>
    </cfRule>
    <cfRule type="containsText" dxfId="2909" priority="42542" operator="containsText" text="CANCELADO">
      <formula>NOT(ISERROR(SEARCH(("CANCELADO"),(T216))))</formula>
    </cfRule>
    <cfRule type="containsText" dxfId="2908" priority="42542" operator="containsText" text="CANCELADO">
      <formula>NOT(ISERROR(SEARCH(("CANCELADO"),(T222))))</formula>
    </cfRule>
    <cfRule type="containsText" dxfId="2907" priority="42542" operator="containsText" text="CUMPRIDO">
      <formula>NOT(ISERROR(SEARCH(("CUMPRIDO"),(T128))))</formula>
    </cfRule>
    <cfRule type="containsText" dxfId="2906" priority="42542" operator="containsText" text="CANCELADO">
      <formula>NOT(ISERROR(SEARCH(("CANCELADO"),(T106))))</formula>
    </cfRule>
    <cfRule type="containsText" dxfId="2905" priority="42542" operator="containsText" text="CANCELADO">
      <formula>NOT(ISERROR(SEARCH(("CANCELADO"),(T235))))</formula>
    </cfRule>
    <cfRule type="containsText" dxfId="2904" priority="42542" operator="containsText" text="CUMPRIDO">
      <formula>NOT(ISERROR(SEARCH(("CUMPRIDO"),(T106))))</formula>
    </cfRule>
    <cfRule type="containsText" dxfId="2903" priority="42542" operator="containsText" text="CANCELADO">
      <formula>NOT(ISERROR(SEARCH(("CANCELADO"),(T106))))</formula>
    </cfRule>
    <cfRule type="containsText" dxfId="2902" priority="42542" operator="containsText" text="CANCELADO">
      <formula>NOT(ISERROR(SEARCH(("CANCELADO"),(T211))))</formula>
    </cfRule>
    <cfRule type="containsText" dxfId="2901" priority="42542" operator="containsText" text="CANCELADO">
      <formula>NOT(ISERROR(SEARCH(("CANCELADO"),(T209))))</formula>
    </cfRule>
    <cfRule type="containsText" dxfId="2900" priority="42542" operator="containsText" text="CANCELADO">
      <formula>NOT(ISERROR(SEARCH(("CANCELADO"),(T210))))</formula>
    </cfRule>
    <cfRule type="containsText" dxfId="2899" priority="42542" operator="containsText" text="PENDENTE">
      <formula>NOT(ISERROR(SEARCH(("PENDENTE"),(T213))))</formula>
    </cfRule>
    <cfRule type="containsText" dxfId="2898" priority="42542" operator="containsText" text="PENDENTE">
      <formula>NOT(ISERROR(SEARCH(("PENDENTE"),(T106))))</formula>
    </cfRule>
    <cfRule type="containsText" dxfId="2897" priority="42542" operator="containsText" text="PENDENTE">
      <formula>NOT(ISERROR(SEARCH(("PENDENTE"),(T206))))</formula>
    </cfRule>
    <cfRule type="containsText" dxfId="2896" priority="42542" operator="containsText" text="CANCELADO">
      <formula>NOT(ISERROR(SEARCH(("CANCELADO"),(T206))))</formula>
    </cfRule>
    <cfRule type="containsText" dxfId="2895" priority="42542" operator="containsText" text="PENDENTE">
      <formula>NOT(ISERROR(SEARCH(("PENDENTE"),(T106))))</formula>
    </cfRule>
    <cfRule type="containsText" dxfId="2894" priority="42542" operator="containsText" text="CUMPRIDO">
      <formula>NOT(ISERROR(SEARCH(("CUMPRIDO"),(T207))))</formula>
    </cfRule>
    <cfRule type="containsText" dxfId="2893" priority="42542" operator="containsText" text="CUMPRIDO">
      <formula>NOT(ISERROR(SEARCH(("CUMPRIDO"),(T106))))</formula>
    </cfRule>
    <cfRule type="containsText" dxfId="2892" priority="42542" operator="containsText" text="CUMPRIDO">
      <formula>NOT(ISERROR(SEARCH(("CUMPRIDO"),(T229))))</formula>
    </cfRule>
    <cfRule type="containsText" dxfId="2891" priority="42542" operator="containsText" text="PENDENTE">
      <formula>NOT(ISERROR(SEARCH(("PENDENTE"),(T230))))</formula>
    </cfRule>
    <cfRule type="containsText" dxfId="2890" priority="42542" operator="containsText" text="PENDENTE">
      <formula>NOT(ISERROR(SEARCH(("PENDENTE"),(T217))))</formula>
    </cfRule>
    <cfRule type="containsText" dxfId="2889" priority="42542" operator="containsText" text="PENDENTE">
      <formula>NOT(ISERROR(SEARCH(("PENDENTE"),(T201))))</formula>
    </cfRule>
    <cfRule type="containsText" dxfId="2888" priority="42542" operator="containsText" text="CUMPRIDO">
      <formula>NOT(ISERROR(SEARCH(("CUMPRIDO"),(T202))))</formula>
    </cfRule>
    <cfRule type="containsText" dxfId="2887" priority="42542" operator="containsText" text="CANCELADO">
      <formula>NOT(ISERROR(SEARCH(("CANCELADO"),(T106))))</formula>
    </cfRule>
    <cfRule type="containsText" dxfId="2886" priority="42542" operator="containsText" text="PENDENTE">
      <formula>NOT(ISERROR(SEARCH(("PENDENTE"),(T106))))</formula>
    </cfRule>
    <cfRule type="containsText" dxfId="2885" priority="42542" operator="containsText" text="CANCELADO">
      <formula>NOT(ISERROR(SEARCH(("CANCELADO"),(T234))))</formula>
    </cfRule>
    <cfRule type="containsText" dxfId="2884" priority="42542" operator="containsText" text="CUMPRIDO">
      <formula>NOT(ISERROR(SEARCH(("CUMPRIDO"),(T106))))</formula>
    </cfRule>
    <cfRule type="containsText" dxfId="2883" priority="42542" operator="containsText" text="PENDENTE">
      <formula>NOT(ISERROR(SEARCH(("PENDENTE"),(T239))))</formula>
    </cfRule>
    <cfRule type="containsText" dxfId="2882" priority="42542" operator="containsText" text="PENDENTE">
      <formula>NOT(ISERROR(SEARCH(("PENDENTE"),(T215))))</formula>
    </cfRule>
    <cfRule type="containsText" dxfId="2881" priority="42542" operator="containsText" text="CANCELADO">
      <formula>NOT(ISERROR(SEARCH(("CANCELADO"),(T106))))</formula>
    </cfRule>
    <cfRule type="containsText" dxfId="2880" priority="42542" operator="containsText" text="PENDENTE">
      <formula>NOT(ISERROR(SEARCH(("PENDENTE"),(T208))))</formula>
    </cfRule>
    <cfRule type="containsText" dxfId="2879" priority="42542" operator="containsText" text="CUMPRIDO">
      <formula>NOT(ISERROR(SEARCH(("CUMPRIDO"),(T208))))</formula>
    </cfRule>
    <cfRule type="containsText" dxfId="2878" priority="42542" operator="containsText" text="CUMPRIDO">
      <formula>NOT(ISERROR(SEARCH(("CUMPRIDO"),(T163))))</formula>
    </cfRule>
    <cfRule type="containsText" dxfId="2877" priority="42542" operator="containsText" text="CANCELADO">
      <formula>NOT(ISERROR(SEARCH(("CANCELADO"),(T202))))</formula>
    </cfRule>
    <cfRule type="containsText" dxfId="2876" priority="42542" operator="containsText" text="CUMPRIDO">
      <formula>NOT(ISERROR(SEARCH(("CUMPRIDO"),(T217))))</formula>
    </cfRule>
    <cfRule type="containsText" dxfId="2875" priority="42542" operator="containsText" text="CUMPRIDO">
      <formula>NOT(ISERROR(SEARCH(("CUMPRIDO"),(T143))))</formula>
    </cfRule>
    <cfRule type="containsText" dxfId="2874" priority="42542" operator="containsText" text="PENDENTE">
      <formula>NOT(ISERROR(SEARCH(("PENDENTE"),(T215))))</formula>
    </cfRule>
    <cfRule type="containsText" dxfId="2873" priority="42542" operator="containsText" text="CUMPRIDO">
      <formula>NOT(ISERROR(SEARCH(("CUMPRIDO"),(T221))))</formula>
    </cfRule>
    <cfRule type="containsText" dxfId="2872" priority="42542" operator="containsText" text="PENDENTE">
      <formula>NOT(ISERROR(SEARCH(("PENDENTE"),(T237))))</formula>
    </cfRule>
    <cfRule type="containsText" dxfId="2871" priority="42542" operator="containsText" text="CANCELADO">
      <formula>NOT(ISERROR(SEARCH(("CANCELADO"),(T212))))</formula>
    </cfRule>
    <cfRule type="containsText" dxfId="2870" priority="42542" operator="containsText" text="CUMPRIDO">
      <formula>NOT(ISERROR(SEARCH(("CUMPRIDO"),(T238))))</formula>
    </cfRule>
    <cfRule type="containsText" dxfId="2869" priority="42542" operator="containsText" text="PENDENTE">
      <formula>NOT(ISERROR(SEARCH(("PENDENTE"),(T205))))</formula>
    </cfRule>
    <cfRule type="containsText" dxfId="2868" priority="42542" operator="containsText" text="CUMPRIDO">
      <formula>NOT(ISERROR(SEARCH(("CUMPRIDO"),(T145))))</formula>
    </cfRule>
    <cfRule type="containsText" dxfId="2867" priority="42542" operator="containsText" text="PENDENTE">
      <formula>NOT(ISERROR(SEARCH(("PENDENTE"),(T210))))</formula>
    </cfRule>
    <cfRule type="containsText" dxfId="2866" priority="42542" operator="containsText" text="CANCELADO">
      <formula>NOT(ISERROR(SEARCH(("CANCELADO"),(T106))))</formula>
    </cfRule>
    <cfRule type="containsText" dxfId="2865" priority="42542" operator="containsText" text="CUMPRIDO">
      <formula>NOT(ISERROR(SEARCH(("CUMPRIDO"),(T144))))</formula>
    </cfRule>
    <cfRule type="containsText" dxfId="2864" priority="42542" operator="containsText" text="PENDENTE">
      <formula>NOT(ISERROR(SEARCH(("PENDENTE"),(T236))))</formula>
    </cfRule>
    <cfRule type="containsText" dxfId="2863" priority="42542" operator="containsText" text="PENDENTE">
      <formula>NOT(ISERROR(SEARCH(("PENDENTE"),(T106))))</formula>
    </cfRule>
    <cfRule type="containsText" dxfId="2862" priority="42542" operator="containsText" text="CANCELADO">
      <formula>NOT(ISERROR(SEARCH(("CANCELADO"),(T240))))</formula>
    </cfRule>
    <cfRule type="containsText" dxfId="2861" priority="42542" operator="containsText" text="CUMPRIDO">
      <formula>NOT(ISERROR(SEARCH(("CUMPRIDO"),(T241))))</formula>
    </cfRule>
    <cfRule type="containsText" dxfId="2860" priority="42542" operator="containsText" text="PENDENTE">
      <formula>NOT(ISERROR(SEARCH(("PENDENTE"),(T214))))</formula>
    </cfRule>
    <cfRule type="containsText" dxfId="2859" priority="42542" operator="containsText" text="CUMPRIDO">
      <formula>NOT(ISERROR(SEARCH(("CUMPRIDO"),(T233))))</formula>
    </cfRule>
    <cfRule type="containsText" dxfId="2858" priority="42542" operator="containsText" text="CUMPRIDO">
      <formula>NOT(ISERROR(SEARCH(("CUMPRIDO"),(T134))))</formula>
    </cfRule>
    <cfRule type="containsText" dxfId="2857" priority="42542" operator="containsText" text="CUMPRIDO">
      <formula>NOT(ISERROR(SEARCH(("CUMPRIDO"),(T218))))</formula>
    </cfRule>
    <cfRule type="containsText" dxfId="2856" priority="42542" operator="containsText" text="CUMPRIDO">
      <formula>NOT(ISERROR(SEARCH(("CUMPRIDO"),(T203))))</formula>
    </cfRule>
    <cfRule type="containsText" dxfId="2855" priority="42542" operator="containsText" text="CANCELADO">
      <formula>NOT(ISERROR(SEARCH(("CANCELADO"),(T214))))</formula>
    </cfRule>
    <cfRule type="containsText" dxfId="2854" priority="42542" operator="containsText" text="CANCELADO">
      <formula>NOT(ISERROR(SEARCH(("CANCELADO"),(T217))))</formula>
    </cfRule>
    <cfRule type="containsText" dxfId="2853" priority="42542" operator="containsText" text="CUMPRIDO">
      <formula>NOT(ISERROR(SEARCH(("CUMPRIDO"),(T204))))</formula>
    </cfRule>
    <cfRule type="containsText" dxfId="2852" priority="42542" operator="containsText" text="PENDENTE">
      <formula>NOT(ISERROR(SEARCH(("PENDENTE"),(T106))))</formula>
    </cfRule>
    <cfRule type="containsText" dxfId="2851" priority="42542" operator="containsText" text="CANCELADO">
      <formula>NOT(ISERROR(SEARCH(("CANCELADO"),(T106))))</formula>
    </cfRule>
    <cfRule type="containsText" dxfId="2850" priority="42542" operator="containsText" text="PENDENTE">
      <formula>NOT(ISERROR(SEARCH(("PENDENTE"),(T106))))</formula>
    </cfRule>
    <cfRule type="containsText" dxfId="2849" priority="42542" operator="containsText" text="CUMPRIDO">
      <formula>NOT(ISERROR(SEARCH(("CUMPRIDO"),(T142))))</formula>
    </cfRule>
    <cfRule type="containsText" dxfId="2848" priority="42542" operator="containsText" text="PENDENTE">
      <formula>NOT(ISERROR(SEARCH(("PENDENTE"),(T213))))</formula>
    </cfRule>
    <cfRule type="containsText" dxfId="2847" priority="42542" operator="containsText" text="CANCELADO">
      <formula>NOT(ISERROR(SEARCH(("CANCELADO"),(T106))))</formula>
    </cfRule>
    <cfRule type="containsText" dxfId="2846" priority="42542" operator="containsText" text="CUMPRIDO">
      <formula>NOT(ISERROR(SEARCH(("CUMPRIDO"),(T211))))</formula>
    </cfRule>
    <cfRule type="containsText" dxfId="2845" priority="42542" operator="containsText" text="CANCELADO">
      <formula>NOT(ISERROR(SEARCH(("CANCELADO"),(T210))))</formula>
    </cfRule>
    <cfRule type="containsText" dxfId="2844" priority="42542" operator="containsText" text="CUMPRIDO">
      <formula>NOT(ISERROR(SEARCH(("CUMPRIDO"),(T210))))</formula>
    </cfRule>
    <cfRule type="containsText" dxfId="2843" priority="42542" operator="containsText" text="PENDENTE">
      <formula>NOT(ISERROR(SEARCH(("PENDENTE"),(T219))))</formula>
    </cfRule>
    <cfRule type="containsText" dxfId="2842" priority="42542" operator="containsText" text="PENDENTE">
      <formula>NOT(ISERROR(SEARCH(("PENDENTE"),(T234))))</formula>
    </cfRule>
    <cfRule type="containsText" dxfId="2841" priority="42542" operator="containsText" text="CUMPRIDO">
      <formula>NOT(ISERROR(SEARCH(("CUMPRIDO"),(T234))))</formula>
    </cfRule>
    <cfRule type="containsText" dxfId="2840" priority="42542" operator="containsText" text="PENDENTE">
      <formula>NOT(ISERROR(SEARCH(("PENDENTE"),(T106))))</formula>
    </cfRule>
    <cfRule type="containsText" dxfId="2839" priority="42542" operator="containsText" text="CANCELADO">
      <formula>NOT(ISERROR(SEARCH(("CANCELADO"),(T233))))</formula>
    </cfRule>
    <cfRule type="containsText" dxfId="2838" priority="42542" operator="containsText" text="CUMPRIDO">
      <formula>NOT(ISERROR(SEARCH(("CUMPRIDO"),(T156))))</formula>
    </cfRule>
    <cfRule type="containsText" dxfId="2837" priority="42542" operator="containsText" text="PENDENTE">
      <formula>NOT(ISERROR(SEARCH(("PENDENTE"),(T233))))</formula>
    </cfRule>
    <cfRule type="containsText" dxfId="2836" priority="42542" operator="containsText" text="CUMPRIDO">
      <formula>NOT(ISERROR(SEARCH(("CUMPRIDO"),(T141))))</formula>
    </cfRule>
    <cfRule type="containsText" dxfId="2835" priority="42542" operator="containsText" text="PENDENTE">
      <formula>NOT(ISERROR(SEARCH(("PENDENTE"),(T106))))</formula>
    </cfRule>
    <cfRule type="containsText" dxfId="2834" priority="42542" operator="containsText" text="CANCELADO">
      <formula>NOT(ISERROR(SEARCH(("CANCELADO"),(T234))))</formula>
    </cfRule>
    <cfRule type="containsText" dxfId="2833" priority="42542" operator="containsText" text="CANCELADO">
      <formula>NOT(ISERROR(SEARCH(("CANCELADO"),(T106))))</formula>
    </cfRule>
    <cfRule type="containsText" dxfId="2832" priority="42542" operator="containsText" text="CUMPRIDO">
      <formula>NOT(ISERROR(SEARCH(("CUMPRIDO"),(T231))))</formula>
    </cfRule>
    <cfRule type="containsText" dxfId="2831" priority="42542" operator="containsText" text="CUMPRIDO">
      <formula>NOT(ISERROR(SEARCH(("CUMPRIDO"),(T139))))</formula>
    </cfRule>
    <cfRule type="containsText" dxfId="2830" priority="42542" operator="containsText" text="PENDENTE">
      <formula>NOT(ISERROR(SEARCH(("PENDENTE"),(T106))))</formula>
    </cfRule>
    <cfRule type="containsText" dxfId="2829" priority="42542" operator="containsText" text="CUMPRIDO">
      <formula>NOT(ISERROR(SEARCH(("CUMPRIDO"),(T106))))</formula>
    </cfRule>
    <cfRule type="containsText" dxfId="2828" priority="42542" operator="containsText" text="PENDENTE">
      <formula>NOT(ISERROR(SEARCH(("PENDENTE"),(T106))))</formula>
    </cfRule>
    <cfRule type="containsText" dxfId="2827" priority="42542" operator="containsText" text="CANCELADO">
      <formula>NOT(ISERROR(SEARCH(("CANCELADO"),(T106))))</formula>
    </cfRule>
    <cfRule type="containsText" dxfId="2826" priority="42542" operator="containsText" text="CUMPRIDO">
      <formula>NOT(ISERROR(SEARCH(("CUMPRIDO"),(T244))))</formula>
    </cfRule>
    <cfRule type="containsText" dxfId="2825" priority="42542" operator="containsText" text="PENDENTE">
      <formula>NOT(ISERROR(SEARCH(("PENDENTE"),(T219))))</formula>
    </cfRule>
    <cfRule type="containsText" dxfId="2824" priority="42542" operator="containsText" text="CANCELADO">
      <formula>NOT(ISERROR(SEARCH(("CANCELADO"),(T222))))</formula>
    </cfRule>
    <cfRule type="containsText" dxfId="2823" priority="42542" operator="containsText" text="PENDENTE">
      <formula>NOT(ISERROR(SEARCH(("PENDENTE"),(T106))))</formula>
    </cfRule>
    <cfRule type="containsText" dxfId="2822" priority="42542" operator="containsText" text="CUMPRIDO">
      <formula>NOT(ISERROR(SEARCH(("CUMPRIDO"),(T212))))</formula>
    </cfRule>
    <cfRule type="containsText" dxfId="2821" priority="42542" operator="containsText" text="CANCELADO">
      <formula>NOT(ISERROR(SEARCH(("CANCELADO"),(T106))))</formula>
    </cfRule>
    <cfRule type="containsText" dxfId="2820" priority="42542" operator="containsText" text="PENDENTE">
      <formula>NOT(ISERROR(SEARCH(("PENDENTE"),(T106))))</formula>
    </cfRule>
    <cfRule type="containsText" dxfId="2819" priority="42542" operator="containsText" text="CANCELADO">
      <formula>NOT(ISERROR(SEARCH(("CANCELADO"),(T210))))</formula>
    </cfRule>
    <cfRule type="containsText" dxfId="2818" priority="42542" operator="containsText" text="PENDENTE">
      <formula>NOT(ISERROR(SEARCH(("PENDENTE"),(T225))))</formula>
    </cfRule>
    <cfRule type="containsText" dxfId="2817" priority="42542" operator="containsText" text="CANCELADO">
      <formula>NOT(ISERROR(SEARCH(("CANCELADO"),(T231))))</formula>
    </cfRule>
    <cfRule type="containsText" dxfId="2816" priority="42542" operator="containsText" text="PENDENTE">
      <formula>NOT(ISERROR(SEARCH(("PENDENTE"),(T106))))</formula>
    </cfRule>
    <cfRule type="containsText" dxfId="2815" priority="42542" operator="containsText" text="PENDENTE">
      <formula>NOT(ISERROR(SEARCH(("PENDENTE"),(T235))))</formula>
    </cfRule>
    <cfRule type="containsText" dxfId="2814" priority="42542" operator="containsText" text="CUMPRIDO">
      <formula>NOT(ISERROR(SEARCH(("CUMPRIDO"),(T235))))</formula>
    </cfRule>
    <cfRule type="containsText" dxfId="2813" priority="42542" operator="containsText" text="CUMPRIDO">
      <formula>NOT(ISERROR(SEARCH(("CUMPRIDO"),(T210))))</formula>
    </cfRule>
    <cfRule type="containsText" dxfId="2812" priority="42542" operator="containsText" text="CUMPRIDO">
      <formula>NOT(ISERROR(SEARCH(("CUMPRIDO"),(T214))))</formula>
    </cfRule>
    <cfRule type="containsText" dxfId="2811" priority="42542" operator="containsText" text="PENDENTE">
      <formula>NOT(ISERROR(SEARCH(("PENDENTE"),(T106))))</formula>
    </cfRule>
    <cfRule type="containsText" dxfId="2810" priority="42542" operator="containsText" text="CANCELADO">
      <formula>NOT(ISERROR(SEARCH(("CANCELADO"),(T221))))</formula>
    </cfRule>
    <cfRule type="containsText" dxfId="2809" priority="42542" operator="containsText" text="CANCELADO">
      <formula>NOT(ISERROR(SEARCH(("CANCELADO"),(T225))))</formula>
    </cfRule>
    <cfRule type="containsText" dxfId="2808" priority="42542" operator="containsText" text="PENDENTE">
      <formula>NOT(ISERROR(SEARCH(("PENDENTE"),(T106))))</formula>
    </cfRule>
    <cfRule type="containsText" dxfId="2807" priority="42542" operator="containsText" text="PENDENTE">
      <formula>NOT(ISERROR(SEARCH(("PENDENTE"),(T236))))</formula>
    </cfRule>
    <cfRule type="containsText" dxfId="2806" priority="42542" operator="containsText" text="PENDENTE">
      <formula>NOT(ISERROR(SEARCH(("PENDENTE"),(T202))))</formula>
    </cfRule>
    <cfRule type="containsText" dxfId="2805" priority="42542" operator="containsText" text="CUMPRIDO">
      <formula>NOT(ISERROR(SEARCH(("CUMPRIDO"),(T202))))</formula>
    </cfRule>
    <cfRule type="containsText" dxfId="2804" priority="42542" operator="containsText" text="CUMPRIDO">
      <formula>NOT(ISERROR(SEARCH(("CUMPRIDO"),(T230))))</formula>
    </cfRule>
    <cfRule type="containsText" dxfId="2803" priority="42542" operator="containsText" text="CANCELADO">
      <formula>NOT(ISERROR(SEARCH(("CANCELADO"),(T106))))</formula>
    </cfRule>
    <cfRule type="containsText" dxfId="2802" priority="42542" operator="containsText" text="CANCELADO">
      <formula>NOT(ISERROR(SEARCH(("CANCELADO"),(T233))))</formula>
    </cfRule>
    <cfRule type="containsText" dxfId="2801" priority="42569" operator="containsText" text="CUMPRIDO">
      <formula>NOT(ISERROR(SEARCH("CUMPRIDO",T106)))</formula>
    </cfRule>
    <cfRule type="containsText" dxfId="2800" priority="42570" operator="containsText" text="PENDENTE">
      <formula>NOT(ISERROR(SEARCH(("PENDENTE"),(T106))))</formula>
    </cfRule>
    <cfRule type="containsText" dxfId="2799" priority="42571" operator="containsText" text="CANCELADO">
      <formula>NOT(ISERROR(SEARCH(("CANCELADO"),(T106))))</formula>
    </cfRule>
    <cfRule type="containsText" dxfId="2798" priority="42572" operator="containsText" text="CUMPRIDO">
      <formula>NOT(ISERROR(SEARCH(("CUMPRIDO"),(T106))))</formula>
    </cfRule>
    <cfRule type="containsText" dxfId="2797" priority="42573" operator="containsText" text="CUMPRIDO">
      <formula>NOT(ISERROR(SEARCH(("CUMPRIDO"),(T121))))</formula>
    </cfRule>
    <cfRule type="containsText" dxfId="2796" priority="42574" operator="containsText" text="PENDENTE">
      <formula>NOT(ISERROR(SEARCH(("PENDENTE"),(T106))))</formula>
    </cfRule>
    <cfRule type="containsText" dxfId="2795" priority="42575" operator="containsText" text="CANCELADO">
      <formula>NOT(ISERROR(SEARCH(("CANCELADO"),(T106))))</formula>
    </cfRule>
    <cfRule type="containsText" dxfId="2794" priority="42576" operator="containsText" text="PENDENTE">
      <formula>NOT(ISERROR(SEARCH(("PENDENTE"),(T106))))</formula>
    </cfRule>
    <cfRule type="containsText" dxfId="2793" priority="42577" operator="containsText" text="CANCELADO">
      <formula>NOT(ISERROR(SEARCH(("CANCELADO"),(T195))))</formula>
    </cfRule>
    <cfRule type="containsText" dxfId="2792" priority="42578" operator="containsText" text="PENDENTE">
      <formula>NOT(ISERROR(SEARCH(("PENDENTE"),(T195))))</formula>
    </cfRule>
    <cfRule type="containsText" dxfId="2791" priority="42579" operator="containsText" text="CUMPRIDO">
      <formula>NOT(ISERROR(SEARCH(("CUMPRIDO"),(T195))))</formula>
    </cfRule>
    <cfRule type="containsText" dxfId="2790" priority="42580" operator="containsText" text="CUMPRIDO">
      <formula>NOT(ISERROR(SEARCH(("CUMPRIDO"),(T122))))</formula>
    </cfRule>
    <cfRule type="containsText" dxfId="2789" priority="42581" operator="containsText" text="PENDENTE">
      <formula>NOT(ISERROR(SEARCH(("PENDENTE"),(T106))))</formula>
    </cfRule>
    <cfRule type="containsText" dxfId="2788" priority="42582" operator="containsText" text="CANCELADO">
      <formula>NOT(ISERROR(SEARCH(("CANCELADO"),(T106))))</formula>
    </cfRule>
    <cfRule type="containsText" dxfId="2787" priority="42583" operator="containsText" text="PENDENTE">
      <formula>NOT(ISERROR(SEARCH(("PENDENTE"),(T106))))</formula>
    </cfRule>
    <cfRule type="containsText" dxfId="2786" priority="42584" operator="containsText" text="CANCELADO">
      <formula>NOT(ISERROR(SEARCH(("CANCELADO"),(T196))))</formula>
    </cfRule>
    <cfRule type="containsText" dxfId="2785" priority="42585" operator="containsText" text="PENDENTE">
      <formula>NOT(ISERROR(SEARCH(("PENDENTE"),(T196))))</formula>
    </cfRule>
    <cfRule type="containsText" dxfId="2784" priority="42586" operator="containsText" text="CUMPRIDO">
      <formula>NOT(ISERROR(SEARCH(("CUMPRIDO"),(T196))))</formula>
    </cfRule>
    <cfRule type="containsText" dxfId="2783" priority="42587" operator="containsText" text="CUMPRIDO">
      <formula>NOT(ISERROR(SEARCH(("CUMPRIDO"),(T123))))</formula>
    </cfRule>
    <cfRule type="containsText" dxfId="2782" priority="42588" operator="containsText" text="PENDENTE">
      <formula>NOT(ISERROR(SEARCH(("PENDENTE"),(T106))))</formula>
    </cfRule>
    <cfRule type="containsText" dxfId="2781" priority="42589" operator="containsText" text="CANCELADO">
      <formula>NOT(ISERROR(SEARCH(("CANCELADO"),(T106))))</formula>
    </cfRule>
    <cfRule type="containsText" dxfId="2780" priority="42590" operator="containsText" text="PENDENTE">
      <formula>NOT(ISERROR(SEARCH(("PENDENTE"),(T106))))</formula>
    </cfRule>
    <cfRule type="containsText" dxfId="2779" priority="42591" operator="containsText" text="CANCELADO">
      <formula>NOT(ISERROR(SEARCH(("CANCELADO"),(T197))))</formula>
    </cfRule>
    <cfRule type="containsText" dxfId="2778" priority="42592" operator="containsText" text="PENDENTE">
      <formula>NOT(ISERROR(SEARCH(("PENDENTE"),(T197))))</formula>
    </cfRule>
    <cfRule type="containsText" dxfId="2777" priority="42593" operator="containsText" text="CUMPRIDO">
      <formula>NOT(ISERROR(SEARCH(("CUMPRIDO"),(T197))))</formula>
    </cfRule>
    <cfRule type="containsText" dxfId="2776" priority="42594" operator="containsText" text="CUMPRIDO">
      <formula>NOT(ISERROR(SEARCH(("CUMPRIDO"),(T124))))</formula>
    </cfRule>
    <cfRule type="containsText" dxfId="2775" priority="42595" operator="containsText" text="PENDENTE">
      <formula>NOT(ISERROR(SEARCH(("PENDENTE"),(T106))))</formula>
    </cfRule>
    <cfRule type="containsText" dxfId="2774" priority="42596" operator="containsText" text="CANCELADO">
      <formula>NOT(ISERROR(SEARCH(("CANCELADO"),(T106))))</formula>
    </cfRule>
    <cfRule type="containsText" dxfId="2773" priority="42597" operator="containsText" text="PENDENTE">
      <formula>NOT(ISERROR(SEARCH(("PENDENTE"),(T106))))</formula>
    </cfRule>
    <cfRule type="containsText" dxfId="2772" priority="42598" operator="containsText" text="CANCELADO">
      <formula>NOT(ISERROR(SEARCH(("CANCELADO"),(T198))))</formula>
    </cfRule>
    <cfRule type="containsText" dxfId="2771" priority="42599" operator="containsText" text="PENDENTE">
      <formula>NOT(ISERROR(SEARCH(("PENDENTE"),(T198))))</formula>
    </cfRule>
    <cfRule type="containsText" dxfId="2770" priority="42600" operator="containsText" text="CUMPRIDO">
      <formula>NOT(ISERROR(SEARCH(("CUMPRIDO"),(T198))))</formula>
    </cfRule>
    <cfRule type="containsText" dxfId="2769" priority="42601" operator="containsText" text="CUMPRIDO">
      <formula>NOT(ISERROR(SEARCH(("CUMPRIDO"),(T106))))</formula>
    </cfRule>
    <cfRule type="containsText" dxfId="2768" priority="42602" operator="containsText" text="CUMPRIDO">
      <formula>NOT(ISERROR(SEARCH(("CUMPRIDO"),(T149))))</formula>
    </cfRule>
    <cfRule type="containsText" dxfId="2767" priority="42603" operator="containsText" text="PENDENTE">
      <formula>NOT(ISERROR(SEARCH(("PENDENTE"),(T106))))</formula>
    </cfRule>
    <cfRule type="containsText" dxfId="2766" priority="42604" operator="containsText" text="CANCELADO">
      <formula>NOT(ISERROR(SEARCH(("CANCELADO"),(T106))))</formula>
    </cfRule>
    <cfRule type="containsText" dxfId="2765" priority="42605" operator="containsText" text="PENDENTE">
      <formula>NOT(ISERROR(SEARCH(("PENDENTE"),(T106))))</formula>
    </cfRule>
    <cfRule type="containsText" dxfId="2764" priority="42606" operator="containsText" text="CANCELADO">
      <formula>NOT(ISERROR(SEARCH(("CANCELADO"),(T223))))</formula>
    </cfRule>
    <cfRule type="containsText" dxfId="2763" priority="42607" operator="containsText" text="PENDENTE">
      <formula>NOT(ISERROR(SEARCH(("PENDENTE"),(T223))))</formula>
    </cfRule>
    <cfRule type="containsText" dxfId="2762" priority="42608" operator="containsText" text="CUMPRIDO">
      <formula>NOT(ISERROR(SEARCH(("CUMPRIDO"),(T223))))</formula>
    </cfRule>
    <cfRule type="containsText" dxfId="2761" priority="42609" operator="containsText" text="CUMPRIDO">
      <formula>NOT(ISERROR(SEARCH(("CUMPRIDO"),(T106))))</formula>
    </cfRule>
    <cfRule type="containsText" dxfId="2760" priority="42610" operator="containsText" text="CUMPRIDO">
      <formula>NOT(ISERROR(SEARCH(("CUMPRIDO"),(T148))))</formula>
    </cfRule>
    <cfRule type="containsText" dxfId="2759" priority="42542" operator="containsText" text="CUMPRIDO">
      <formula>NOT(ISERROR(SEARCH(("CUMPRIDO"),(T141))))</formula>
    </cfRule>
    <cfRule type="containsText" dxfId="2758" priority="42542" operator="containsText" text="CUMPRIDO">
      <formula>NOT(ISERROR(SEARCH(("CUMPRIDO"),(T206))))</formula>
    </cfRule>
    <cfRule type="containsText" dxfId="2757" priority="42542" operator="containsText" text="CANCELADO">
      <formula>NOT(ISERROR(SEARCH(("CANCELADO"),(T236))))</formula>
    </cfRule>
    <cfRule type="containsText" dxfId="2756" priority="42542" operator="containsText" text="CUMPRIDO">
      <formula>NOT(ISERROR(SEARCH(("CUMPRIDO"),(T145))))</formula>
    </cfRule>
    <cfRule type="containsText" dxfId="2755" priority="42542" operator="containsText" text="CANCELADO">
      <formula>NOT(ISERROR(SEARCH(("CANCELADO"),(T106))))</formula>
    </cfRule>
    <cfRule type="containsText" dxfId="2754" priority="42542" operator="containsText" text="CUMPRIDO">
      <formula>NOT(ISERROR(SEARCH(("CUMPRIDO"),(T203))))</formula>
    </cfRule>
    <cfRule type="containsText" dxfId="2753" priority="42542" operator="containsText" text="CUMPRIDO">
      <formula>NOT(ISERROR(SEARCH(("CUMPRIDO"),(T132))))</formula>
    </cfRule>
    <cfRule type="containsText" dxfId="2752" priority="42542" operator="containsText" text="PENDENTE">
      <formula>NOT(ISERROR(SEARCH(("PENDENTE"),(T106))))</formula>
    </cfRule>
    <cfRule type="containsText" dxfId="2751" priority="42542" operator="containsText" text="CANCELADO">
      <formula>NOT(ISERROR(SEARCH(("CANCELADO"),(T106))))</formula>
    </cfRule>
    <cfRule type="containsText" dxfId="2750" priority="42542" operator="containsText" text="CUMPRIDO">
      <formula>NOT(ISERROR(SEARCH(("CUMPRIDO"),(T143))))</formula>
    </cfRule>
    <cfRule type="containsText" dxfId="2749" priority="42542" operator="containsText" text="CANCELADO">
      <formula>NOT(ISERROR(SEARCH(("CANCELADO"),(T106))))</formula>
    </cfRule>
    <cfRule type="containsText" dxfId="2748" priority="42542" operator="containsText" text="PENDENTE">
      <formula>NOT(ISERROR(SEARCH(("PENDENTE"),(T238))))</formula>
    </cfRule>
    <cfRule type="containsText" dxfId="2747" priority="42542" operator="containsText" text="CANCELADO">
      <formula>NOT(ISERROR(SEARCH(("CANCELADO"),(T106))))</formula>
    </cfRule>
    <cfRule type="containsText" dxfId="2746" priority="42542" operator="containsText" text="PENDENTE">
      <formula>NOT(ISERROR(SEARCH(("PENDENTE"),(T222))))</formula>
    </cfRule>
    <cfRule type="containsText" dxfId="2745" priority="42542" operator="containsText" text="PENDENTE">
      <formula>NOT(ISERROR(SEARCH(("PENDENTE"),(T218))))</formula>
    </cfRule>
    <cfRule type="containsText" dxfId="2744" priority="42542" operator="containsText" text="PENDENTE">
      <formula>NOT(ISERROR(SEARCH(("PENDENTE"),(T106))))</formula>
    </cfRule>
    <cfRule type="containsText" dxfId="2743" priority="42542" operator="containsText" text="CUMPRIDO">
      <formula>NOT(ISERROR(SEARCH(("CUMPRIDO"),(T106))))</formula>
    </cfRule>
    <cfRule type="containsText" dxfId="2742" priority="42542" operator="containsText" text="CUMPRIDO">
      <formula>NOT(ISERROR(SEARCH(("CUMPRIDO"),(T216))))</formula>
    </cfRule>
    <cfRule type="containsText" dxfId="2741" priority="42542" operator="containsText" text="CANCELADO">
      <formula>NOT(ISERROR(SEARCH(("CANCELADO"),(T241))))</formula>
    </cfRule>
    <cfRule type="containsText" dxfId="2740" priority="42542" operator="containsText" text="CANCELADO">
      <formula>NOT(ISERROR(SEARCH(("CANCELADO"),(T106))))</formula>
    </cfRule>
    <cfRule type="containsText" dxfId="2739" priority="42542" operator="containsText" text="PENDENTE">
      <formula>NOT(ISERROR(SEARCH(("PENDENTE"),(T106))))</formula>
    </cfRule>
    <cfRule type="containsText" dxfId="2738" priority="42542" operator="containsText" text="PENDENTE">
      <formula>NOT(ISERROR(SEARCH(("PENDENTE"),(T207))))</formula>
    </cfRule>
    <cfRule type="containsText" dxfId="2737" priority="42542" operator="containsText" text="CUMPRIDO">
      <formula>NOT(ISERROR(SEARCH(("CUMPRIDO"),(T106))))</formula>
    </cfRule>
    <cfRule type="containsText" dxfId="2736" priority="42542" operator="containsText" text="PENDENTE">
      <formula>NOT(ISERROR(SEARCH(("PENDENTE"),(T211))))</formula>
    </cfRule>
    <cfRule type="containsText" dxfId="2735" priority="42542" operator="containsText" text="CUMPRIDO">
      <formula>NOT(ISERROR(SEARCH(("CUMPRIDO"),(T138))))</formula>
    </cfRule>
    <cfRule type="containsText" dxfId="2734" priority="42542" operator="containsText" text="CANCELADO">
      <formula>NOT(ISERROR(SEARCH(("CANCELADO"),(T215))))</formula>
    </cfRule>
    <cfRule type="containsText" dxfId="2733" priority="42542" operator="containsText" text="CUMPRIDO">
      <formula>NOT(ISERROR(SEARCH(("CUMPRIDO"),(T106))))</formula>
    </cfRule>
    <cfRule type="containsText" dxfId="2732" priority="42542" operator="containsText" text="PENDENTE">
      <formula>NOT(ISERROR(SEARCH(("PENDENTE"),(T106))))</formula>
    </cfRule>
    <cfRule type="containsText" dxfId="2731" priority="42542" operator="containsText" text="CANCELADO">
      <formula>NOT(ISERROR(SEARCH(("CANCELADO"),(T106))))</formula>
    </cfRule>
    <cfRule type="containsText" dxfId="2730" priority="42542" operator="containsText" text="PENDENTE">
      <formula>NOT(ISERROR(SEARCH(("PENDENTE"),(T106))))</formula>
    </cfRule>
    <cfRule type="containsText" dxfId="2729" priority="42542" operator="containsText" text="CUMPRIDO">
      <formula>NOT(ISERROR(SEARCH(("CUMPRIDO"),(T139))))</formula>
    </cfRule>
    <cfRule type="containsText" dxfId="2728" priority="42542" operator="containsText" text="CANCELADO">
      <formula>NOT(ISERROR(SEARCH(("CANCELADO"),(T209))))</formula>
    </cfRule>
    <cfRule type="containsText" dxfId="2727" priority="42542" operator="containsText" text="CANCELADO">
      <formula>NOT(ISERROR(SEARCH(("CANCELADO"),(T217))))</formula>
    </cfRule>
    <cfRule type="containsText" dxfId="2726" priority="42542" operator="containsText" text="PENDENTE">
      <formula>NOT(ISERROR(SEARCH(("PENDENTE"),(T217))))</formula>
    </cfRule>
    <cfRule type="containsText" dxfId="2725" priority="42542" operator="containsText" text="PENDENTE">
      <formula>NOT(ISERROR(SEARCH(("PENDENTE"),(T106))))</formula>
    </cfRule>
    <cfRule type="containsText" dxfId="2724" priority="42542" operator="containsText" text="CANCELADO">
      <formula>NOT(ISERROR(SEARCH(("CANCELADO"),(T204))))</formula>
    </cfRule>
    <cfRule type="containsText" dxfId="2723" priority="42542" operator="containsText" text="CANCELADO">
      <formula>NOT(ISERROR(SEARCH(("CANCELADO"),(T218))))</formula>
    </cfRule>
    <cfRule type="containsText" dxfId="2722" priority="42542" operator="containsText" text="PENDENTE">
      <formula>NOT(ISERROR(SEARCH(("PENDENTE"),(T231))))</formula>
    </cfRule>
    <cfRule type="containsText" dxfId="2721" priority="42542" operator="containsText" text="PENDENTE">
      <formula>NOT(ISERROR(SEARCH(("PENDENTE"),(T106))))</formula>
    </cfRule>
    <cfRule type="containsText" dxfId="2720" priority="42542" operator="containsText" text="CUMPRIDO">
      <formula>NOT(ISERROR(SEARCH(("CUMPRIDO"),(T216))))</formula>
    </cfRule>
    <cfRule type="containsText" dxfId="2719" priority="42542" operator="containsText" text="PENDENTE">
      <formula>NOT(ISERROR(SEARCH(("PENDENTE"),(T235))))</formula>
    </cfRule>
    <cfRule type="containsText" dxfId="2718" priority="42542" operator="containsText" text="CANCELADO">
      <formula>NOT(ISERROR(SEARCH(("CANCELADO"),(T106))))</formula>
    </cfRule>
    <cfRule type="containsText" dxfId="2717" priority="42542" operator="containsText" text="CANCELADO">
      <formula>NOT(ISERROR(SEARCH(("CANCELADO"),(T237))))</formula>
    </cfRule>
    <cfRule type="containsText" dxfId="2716" priority="42542" operator="containsText" text="CUMPRIDO">
      <formula>NOT(ISERROR(SEARCH(("CUMPRIDO"),(T228))))</formula>
    </cfRule>
    <cfRule type="containsText" dxfId="2715" priority="42542" operator="containsText" text="CUMPRIDO">
      <formula>NOT(ISERROR(SEARCH(("CUMPRIDO"),(T167))))</formula>
    </cfRule>
    <cfRule type="containsText" dxfId="2714" priority="42542" operator="containsText" text="CUMPRIDO">
      <formula>NOT(ISERROR(SEARCH(("CUMPRIDO"),(T164))))</formula>
    </cfRule>
    <cfRule type="containsText" dxfId="2713" priority="42542" operator="containsText" text="CANCELADO">
      <formula>NOT(ISERROR(SEARCH(("CANCELADO"),(T202))))</formula>
    </cfRule>
    <cfRule type="containsText" dxfId="2712" priority="42542" operator="containsText" text="PENDENTE">
      <formula>NOT(ISERROR(SEARCH(("PENDENTE"),(T106))))</formula>
    </cfRule>
    <cfRule type="containsText" dxfId="2711" priority="42542" operator="containsText" text="CANCELADO">
      <formula>NOT(ISERROR(SEARCH(("CANCELADO"),(T205))))</formula>
    </cfRule>
    <cfRule type="containsText" dxfId="2710" priority="42542" operator="containsText" text="PENDENTE">
      <formula>NOT(ISERROR(SEARCH(("PENDENTE"),(T207))))</formula>
    </cfRule>
    <cfRule type="containsText" dxfId="2709" priority="42542" operator="containsText" text="PENDENTE">
      <formula>NOT(ISERROR(SEARCH(("PENDENTE"),(T106))))</formula>
    </cfRule>
    <cfRule type="containsText" dxfId="2708" priority="42542" operator="containsText" text="PENDENTE">
      <formula>NOT(ISERROR(SEARCH(("PENDENTE"),(T210))))</formula>
    </cfRule>
    <cfRule type="containsText" dxfId="2707" priority="42542" operator="containsText" text="CANCELADO">
      <formula>NOT(ISERROR(SEARCH(("CANCELADO"),(T106))))</formula>
    </cfRule>
    <cfRule type="containsText" dxfId="2706" priority="42542" operator="containsText" text="CUMPRIDO">
      <formula>NOT(ISERROR(SEARCH(("CUMPRIDO"),(T148))))</formula>
    </cfRule>
    <cfRule type="containsText" dxfId="2705" priority="42542" operator="containsText" text="CANCELADO">
      <formula>NOT(ISERROR(SEARCH(("CANCELADO"),(T106))))</formula>
    </cfRule>
    <cfRule type="containsText" dxfId="2704" priority="42542" operator="containsText" text="PENDENTE">
      <formula>NOT(ISERROR(SEARCH(("PENDENTE"),(T202))))</formula>
    </cfRule>
    <cfRule type="containsText" dxfId="2703" priority="42542" operator="containsText" text="CANCELADO">
      <formula>NOT(ISERROR(SEARCH(("CANCELADO"),(T106))))</formula>
    </cfRule>
    <cfRule type="containsText" dxfId="2702" priority="42542" operator="containsText" text="CANCELADO">
      <formula>NOT(ISERROR(SEARCH(("CANCELADO"),(T203))))</formula>
    </cfRule>
    <cfRule type="containsText" dxfId="2701" priority="42542" operator="containsText" text="CUMPRIDO">
      <formula>NOT(ISERROR(SEARCH(("CUMPRIDO"),(T146))))</formula>
    </cfRule>
    <cfRule type="containsText" dxfId="2700" priority="42542" operator="containsText" text="CANCELADO">
      <formula>NOT(ISERROR(SEARCH(("CANCELADO"),(T215))))</formula>
    </cfRule>
    <cfRule type="containsText" dxfId="2699" priority="42542" operator="containsText" text="CUMPRIDO">
      <formula>NOT(ISERROR(SEARCH(("CUMPRIDO"),(T144))))</formula>
    </cfRule>
    <cfRule type="containsText" dxfId="2698" priority="42542" operator="containsText" text="CANCELADO">
      <formula>NOT(ISERROR(SEARCH(("CANCELADO"),(T239))))</formula>
    </cfRule>
    <cfRule type="containsText" dxfId="2697" priority="42542" operator="containsText" text="CUMPRIDO">
      <formula>NOT(ISERROR(SEARCH(("CUMPRIDO"),(T160))))</formula>
    </cfRule>
  </conditionalFormatting>
  <conditionalFormatting sqref="T106:T111">
    <cfRule type="containsText" dxfId="2696" priority="565" operator="containsText" text="CUMPRIDO">
      <formula>NOT(ISERROR(SEARCH(("CUMPRIDO"),(T151))))</formula>
    </cfRule>
    <cfRule type="containsText" dxfId="2695" priority="550" operator="containsText" text="CUMPRIDO">
      <formula>NOT(ISERROR(SEARCH(("CUMPRIDO"),(T106))))</formula>
    </cfRule>
    <cfRule type="containsText" dxfId="2694" priority="549" operator="containsText" text="CUMPRIDO">
      <formula>NOT(ISERROR(SEARCH(("CUMPRIDO"),(T218))))</formula>
    </cfRule>
    <cfRule type="containsText" dxfId="2693" priority="507" operator="containsText" text="CUMPRIDO">
      <formula>NOT(ISERROR(SEARCH(("CUMPRIDO"),(T143))))</formula>
    </cfRule>
    <cfRule type="containsText" dxfId="2692" priority="478" operator="containsText" text="CUMPRIDO">
      <formula>NOT(ISERROR(SEARCH(("CUMPRIDO"),(T164))))</formula>
    </cfRule>
    <cfRule type="containsText" dxfId="2691" priority="542" operator="containsText" text="CUMPRIDO">
      <formula>NOT(ISERROR(SEARCH(("CUMPRIDO"),(T219))))</formula>
    </cfRule>
    <cfRule type="containsText" dxfId="2690" priority="476" operator="containsText" text="CUMPRIDO">
      <formula>NOT(ISERROR(SEARCH(("CUMPRIDO"),(T239))))</formula>
    </cfRule>
    <cfRule type="containsText" dxfId="2689" priority="551" operator="containsText" text="CUMPRIDO">
      <formula>NOT(ISERROR(SEARCH(("CUMPRIDO"),(T170))))</formula>
    </cfRule>
    <cfRule type="containsText" dxfId="2688" priority="116" operator="containsText" text="CUMPRIDO">
      <formula>NOT(ISERROR(SEARCH(("CUMPRIDO"),(T129))))</formula>
    </cfRule>
    <cfRule type="containsText" dxfId="2687" priority="79" operator="containsText" text="CUMPRIDO">
      <formula>NOT(ISERROR(SEARCH(("CUMPRIDO"),(T201))))</formula>
    </cfRule>
    <cfRule type="containsText" dxfId="2686" priority="175" operator="containsText" text="CUMPRIDO">
      <formula>NOT(ISERROR(SEARCH(("CUMPRIDO"),(T133))))</formula>
    </cfRule>
    <cfRule type="containsText" dxfId="2685" priority="397" operator="containsText" text="CUMPRIDO">
      <formula>NOT(ISERROR(SEARCH(("CUMPRIDO"),(T213))))</formula>
    </cfRule>
    <cfRule type="containsText" dxfId="2684" priority="376" operator="containsText" text="CUMPRIDO">
      <formula>NOT(ISERROR(SEARCH(("CUMPRIDO"),(T235))))</formula>
    </cfRule>
    <cfRule type="containsText" dxfId="2683" priority="247" operator="containsText" text="CUMPRIDO">
      <formula>NOT(ISERROR(SEARCH(("CUMPRIDO"),(T135))))</formula>
    </cfRule>
    <cfRule type="containsText" dxfId="2682" priority="298" operator="containsText" text="CUMPRIDO">
      <formula>NOT(ISERROR(SEARCH(("CUMPRIDO"),(T159))))</formula>
    </cfRule>
    <cfRule type="containsText" dxfId="2681" priority="304" operator="containsText" text="CUMPRIDO">
      <formula>NOT(ISERROR(SEARCH(("CUMPRIDO"),(T233))))</formula>
    </cfRule>
  </conditionalFormatting>
  <conditionalFormatting sqref="T108:T111">
    <cfRule type="containsText" dxfId="2680" priority="180" operator="containsText" text="PENDENTE">
      <formula>NOT(ISERROR(SEARCH(("PENDENTE"),(T209))))</formula>
    </cfRule>
    <cfRule type="containsText" dxfId="2679" priority="179" operator="containsText" text="CANCELADO">
      <formula>NOT(ISERROR(SEARCH(("CANCELADO"),(T209))))</formula>
    </cfRule>
    <cfRule type="containsText" dxfId="2678" priority="178" operator="containsText" text="PENDENTE">
      <formula>NOT(ISERROR(SEARCH(("PENDENTE"),(T108))))</formula>
    </cfRule>
    <cfRule type="containsText" dxfId="2677" priority="177" operator="containsText" text="CANCELADO">
      <formula>NOT(ISERROR(SEARCH(("CANCELADO"),(T108))))</formula>
    </cfRule>
    <cfRule type="containsText" dxfId="2676" priority="176" operator="containsText" text="PENDENTE">
      <formula>NOT(ISERROR(SEARCH(("PENDENTE"),(T108))))</formula>
    </cfRule>
    <cfRule type="containsText" dxfId="2675" priority="174" operator="containsText" text="CUMPRIDO">
      <formula>NOT(ISERROR(SEARCH(("CUMPRIDO"),(T108))))</formula>
    </cfRule>
    <cfRule type="containsText" dxfId="2674" priority="173" operator="containsText" text="CUMPRIDO">
      <formula>NOT(ISERROR(SEARCH(("CUMPRIDO"),(T208))))</formula>
    </cfRule>
    <cfRule type="containsText" dxfId="2673" priority="172" operator="containsText" text="PENDENTE">
      <formula>NOT(ISERROR(SEARCH(("PENDENTE"),(T208))))</formula>
    </cfRule>
    <cfRule type="containsText" dxfId="2672" priority="171" operator="containsText" text="CANCELADO">
      <formula>NOT(ISERROR(SEARCH(("CANCELADO"),(T208))))</formula>
    </cfRule>
    <cfRule type="containsText" dxfId="2671" priority="170" operator="containsText" text="PENDENTE">
      <formula>NOT(ISERROR(SEARCH(("PENDENTE"),(T108))))</formula>
    </cfRule>
    <cfRule type="containsText" dxfId="2670" priority="169" operator="containsText" text="CANCELADO">
      <formula>NOT(ISERROR(SEARCH(("CANCELADO"),(T108))))</formula>
    </cfRule>
    <cfRule type="containsText" dxfId="2669" priority="168" operator="containsText" text="PENDENTE">
      <formula>NOT(ISERROR(SEARCH(("PENDENTE"),(T108))))</formula>
    </cfRule>
    <cfRule type="containsText" dxfId="2668" priority="167" operator="containsText" text="CUMPRIDO">
      <formula>NOT(ISERROR(SEARCH(("CUMPRIDO"),(T134))))</formula>
    </cfRule>
    <cfRule type="containsText" dxfId="2667" priority="166" operator="containsText" text="CUMPRIDO">
      <formula>NOT(ISERROR(SEARCH(("CUMPRIDO"),(T209))))</formula>
    </cfRule>
    <cfRule type="containsText" dxfId="2666" priority="165" operator="containsText" text="PENDENTE">
      <formula>NOT(ISERROR(SEARCH(("PENDENTE"),(T209))))</formula>
    </cfRule>
    <cfRule type="containsText" dxfId="2665" priority="164" operator="containsText" text="CANCELADO">
      <formula>NOT(ISERROR(SEARCH(("CANCELADO"),(T209))))</formula>
    </cfRule>
    <cfRule type="containsText" dxfId="2664" priority="163" operator="containsText" text="PENDENTE">
      <formula>NOT(ISERROR(SEARCH(("PENDENTE"),(T108))))</formula>
    </cfRule>
    <cfRule type="containsText" dxfId="2663" priority="162" operator="containsText" text="CANCELADO">
      <formula>NOT(ISERROR(SEARCH(("CANCELADO"),(T108))))</formula>
    </cfRule>
    <cfRule type="containsText" dxfId="2662" priority="161" operator="containsText" text="PENDENTE">
      <formula>NOT(ISERROR(SEARCH(("PENDENTE"),(T108))))</formula>
    </cfRule>
    <cfRule type="containsText" dxfId="2661" priority="160" operator="containsText" text="CUMPRIDO">
      <formula>NOT(ISERROR(SEARCH(("CUMPRIDO"),(T135))))</formula>
    </cfRule>
    <cfRule type="containsText" dxfId="2660" priority="159" operator="containsText" text="CUMPRIDO">
      <formula>NOT(ISERROR(SEARCH(("CUMPRIDO"),(T212))))</formula>
    </cfRule>
    <cfRule type="containsText" dxfId="2659" priority="158" operator="containsText" text="PENDENTE">
      <formula>NOT(ISERROR(SEARCH(("PENDENTE"),(T212))))</formula>
    </cfRule>
    <cfRule type="containsText" dxfId="2658" priority="157" operator="containsText" text="CANCELADO">
      <formula>NOT(ISERROR(SEARCH(("CANCELADO"),(T212))))</formula>
    </cfRule>
    <cfRule type="containsText" dxfId="2657" priority="156" operator="containsText" text="PENDENTE">
      <formula>NOT(ISERROR(SEARCH(("PENDENTE"),(T108))))</formula>
    </cfRule>
    <cfRule type="containsText" dxfId="2656" priority="155" operator="containsText" text="CANCELADO">
      <formula>NOT(ISERROR(SEARCH(("CANCELADO"),(T108))))</formula>
    </cfRule>
    <cfRule type="containsText" dxfId="2655" priority="154" operator="containsText" text="PENDENTE">
      <formula>NOT(ISERROR(SEARCH(("PENDENTE"),(T108))))</formula>
    </cfRule>
    <cfRule type="containsText" dxfId="2654" priority="153" operator="containsText" text="CUMPRIDO">
      <formula>NOT(ISERROR(SEARCH(("CUMPRIDO"),(T138))))</formula>
    </cfRule>
    <cfRule type="containsText" dxfId="2653" priority="152" operator="containsText" text="CUMPRIDO">
      <formula>NOT(ISERROR(SEARCH(("CUMPRIDO"),(T230))))</formula>
    </cfRule>
    <cfRule type="containsText" dxfId="2652" priority="151" operator="containsText" text="PENDENTE">
      <formula>NOT(ISERROR(SEARCH(("PENDENTE"),(T230))))</formula>
    </cfRule>
    <cfRule type="containsText" dxfId="2651" priority="150" operator="containsText" text="CANCELADO">
      <formula>NOT(ISERROR(SEARCH(("CANCELADO"),(T230))))</formula>
    </cfRule>
    <cfRule type="containsText" dxfId="2650" priority="149" operator="containsText" text="PENDENTE">
      <formula>NOT(ISERROR(SEARCH(("PENDENTE"),(T108))))</formula>
    </cfRule>
    <cfRule type="containsText" dxfId="2649" priority="148" operator="containsText" text="CANCELADO">
      <formula>NOT(ISERROR(SEARCH(("CANCELADO"),(T108))))</formula>
    </cfRule>
    <cfRule type="containsText" dxfId="2648" priority="147" operator="containsText" text="PENDENTE">
      <formula>NOT(ISERROR(SEARCH(("PENDENTE"),(T108))))</formula>
    </cfRule>
    <cfRule type="containsText" dxfId="2647" priority="146" operator="containsText" text="CUMPRIDO">
      <formula>NOT(ISERROR(SEARCH(("CUMPRIDO"),(T156))))</formula>
    </cfRule>
    <cfRule type="containsText" dxfId="2646" priority="145" operator="containsText" text="CUMPRIDO">
      <formula>NOT(ISERROR(SEARCH(("CUMPRIDO"),(T108))))</formula>
    </cfRule>
    <cfRule type="containsText" dxfId="2645" priority="144" operator="containsText" text="CUMPRIDO">
      <formula>NOT(ISERROR(SEARCH(("CUMPRIDO"),(T231))))</formula>
    </cfRule>
    <cfRule type="containsText" dxfId="2644" priority="143" operator="containsText" text="PENDENTE">
      <formula>NOT(ISERROR(SEARCH(("PENDENTE"),(T231))))</formula>
    </cfRule>
    <cfRule type="containsText" dxfId="2643" priority="142" operator="containsText" text="CANCELADO">
      <formula>NOT(ISERROR(SEARCH(("CANCELADO"),(T231))))</formula>
    </cfRule>
    <cfRule type="containsText" dxfId="2642" priority="141" operator="containsText" text="PENDENTE">
      <formula>NOT(ISERROR(SEARCH(("PENDENTE"),(T108))))</formula>
    </cfRule>
    <cfRule type="containsText" dxfId="2641" priority="140" operator="containsText" text="CANCELADO">
      <formula>NOT(ISERROR(SEARCH(("CANCELADO"),(T108))))</formula>
    </cfRule>
    <cfRule type="containsText" dxfId="2640" priority="139" operator="containsText" text="PENDENTE">
      <formula>NOT(ISERROR(SEARCH(("PENDENTE"),(T108))))</formula>
    </cfRule>
    <cfRule type="containsText" dxfId="2639" priority="138" operator="containsText" text="CUMPRIDO">
      <formula>NOT(ISERROR(SEARCH(("CUMPRIDO"),(T157))))</formula>
    </cfRule>
    <cfRule type="containsText" dxfId="2638" priority="137" operator="containsText" text="CUMPRIDO">
      <formula>NOT(ISERROR(SEARCH(("CUMPRIDO"),(T207))))</formula>
    </cfRule>
    <cfRule type="containsText" dxfId="2637" priority="136" operator="containsText" text="PENDENTE">
      <formula>NOT(ISERROR(SEARCH(("PENDENTE"),(T207))))</formula>
    </cfRule>
    <cfRule type="containsText" dxfId="2636" priority="135" operator="containsText" text="CANCELADO">
      <formula>NOT(ISERROR(SEARCH(("CANCELADO"),(T207))))</formula>
    </cfRule>
    <cfRule type="containsText" dxfId="2635" priority="134" operator="containsText" text="PENDENTE">
      <formula>NOT(ISERROR(SEARCH(("PENDENTE"),(T108))))</formula>
    </cfRule>
    <cfRule type="containsText" dxfId="2634" priority="133" operator="containsText" text="CANCELADO">
      <formula>NOT(ISERROR(SEARCH(("CANCELADO"),(T108))))</formula>
    </cfRule>
    <cfRule type="containsText" dxfId="2633" priority="132" operator="containsText" text="PENDENTE">
      <formula>NOT(ISERROR(SEARCH(("PENDENTE"),(T108))))</formula>
    </cfRule>
    <cfRule type="containsText" dxfId="2632" priority="131" operator="containsText" text="CUMPRIDO">
      <formula>NOT(ISERROR(SEARCH(("CUMPRIDO"),(T133))))</formula>
    </cfRule>
    <cfRule type="containsText" dxfId="2631" priority="130" operator="containsText" text="CUMPRIDO">
      <formula>NOT(ISERROR(SEARCH(("CUMPRIDO"),(T108))))</formula>
    </cfRule>
    <cfRule type="containsText" dxfId="2630" priority="129" operator="containsText" text="CUMPRIDO">
      <formula>NOT(ISERROR(SEARCH(("CUMPRIDO"),(T206))))</formula>
    </cfRule>
    <cfRule type="containsText" dxfId="2629" priority="128" operator="containsText" text="PENDENTE">
      <formula>NOT(ISERROR(SEARCH(("PENDENTE"),(T206))))</formula>
    </cfRule>
    <cfRule type="containsText" dxfId="2628" priority="127" operator="containsText" text="CANCELADO">
      <formula>NOT(ISERROR(SEARCH(("CANCELADO"),(T206))))</formula>
    </cfRule>
    <cfRule type="containsText" dxfId="2627" priority="126" operator="containsText" text="PENDENTE">
      <formula>NOT(ISERROR(SEARCH(("PENDENTE"),(T108))))</formula>
    </cfRule>
    <cfRule type="containsText" dxfId="2626" priority="125" operator="containsText" text="CANCELADO">
      <formula>NOT(ISERROR(SEARCH(("CANCELADO"),(T108))))</formula>
    </cfRule>
    <cfRule type="containsText" dxfId="2625" priority="124" operator="containsText" text="PENDENTE">
      <formula>NOT(ISERROR(SEARCH(("PENDENTE"),(T108))))</formula>
    </cfRule>
    <cfRule type="containsText" dxfId="2624" priority="123" operator="containsText" text="CUMPRIDO">
      <formula>NOT(ISERROR(SEARCH(("CUMPRIDO"),(T132))))</formula>
    </cfRule>
    <cfRule type="containsText" dxfId="2623" priority="122" operator="containsText" text="CUMPRIDO">
      <formula>NOT(ISERROR(SEARCH(("CUMPRIDO"),(T205))))</formula>
    </cfRule>
    <cfRule type="containsText" dxfId="2622" priority="121" operator="containsText" text="PENDENTE">
      <formula>NOT(ISERROR(SEARCH(("PENDENTE"),(T205))))</formula>
    </cfRule>
    <cfRule type="containsText" dxfId="2621" priority="120" operator="containsText" text="CANCELADO">
      <formula>NOT(ISERROR(SEARCH(("CANCELADO"),(T205))))</formula>
    </cfRule>
    <cfRule type="containsText" dxfId="2620" priority="119" operator="containsText" text="PENDENTE">
      <formula>NOT(ISERROR(SEARCH(("PENDENTE"),(T108))))</formula>
    </cfRule>
    <cfRule type="containsText" dxfId="2619" priority="118" operator="containsText" text="CANCELADO">
      <formula>NOT(ISERROR(SEARCH(("CANCELADO"),(T108))))</formula>
    </cfRule>
    <cfRule type="containsText" dxfId="2618" priority="117" operator="containsText" text="PENDENTE">
      <formula>NOT(ISERROR(SEARCH(("PENDENTE"),(T108))))</formula>
    </cfRule>
    <cfRule type="containsText" dxfId="2617" priority="115" operator="containsText" text="CUMPRIDO">
      <formula>NOT(ISERROR(SEARCH(("CUMPRIDO"),(T204))))</formula>
    </cfRule>
    <cfRule type="containsText" dxfId="2616" priority="114" operator="containsText" text="PENDENTE">
      <formula>NOT(ISERROR(SEARCH(("PENDENTE"),(T204))))</formula>
    </cfRule>
    <cfRule type="containsText" dxfId="2615" priority="113" operator="containsText" text="CANCELADO">
      <formula>NOT(ISERROR(SEARCH(("CANCELADO"),(T204))))</formula>
    </cfRule>
    <cfRule type="containsText" dxfId="2614" priority="112" operator="containsText" text="PENDENTE">
      <formula>NOT(ISERROR(SEARCH(("PENDENTE"),(T108))))</formula>
    </cfRule>
    <cfRule type="containsText" dxfId="2613" priority="111" operator="containsText" text="CANCELADO">
      <formula>NOT(ISERROR(SEARCH(("CANCELADO"),(T108))))</formula>
    </cfRule>
    <cfRule type="containsText" dxfId="2612" priority="110" operator="containsText" text="PENDENTE">
      <formula>NOT(ISERROR(SEARCH(("PENDENTE"),(T108))))</formula>
    </cfRule>
    <cfRule type="containsText" dxfId="2611" priority="109" operator="containsText" text="CUMPRIDO">
      <formula>NOT(ISERROR(SEARCH(("CUMPRIDO"),(T130))))</formula>
    </cfRule>
    <cfRule type="containsText" dxfId="2610" priority="108" operator="containsText" text="CUMPRIDO">
      <formula>NOT(ISERROR(SEARCH(("CUMPRIDO"),(T205))))</formula>
    </cfRule>
    <cfRule type="containsText" dxfId="2609" priority="107" operator="containsText" text="PENDENTE">
      <formula>NOT(ISERROR(SEARCH(("PENDENTE"),(T205))))</formula>
    </cfRule>
    <cfRule type="containsText" dxfId="2608" priority="106" operator="containsText" text="CANCELADO">
      <formula>NOT(ISERROR(SEARCH(("CANCELADO"),(T205))))</formula>
    </cfRule>
    <cfRule type="containsText" dxfId="2607" priority="105" operator="containsText" text="PENDENTE">
      <formula>NOT(ISERROR(SEARCH(("PENDENTE"),(T108))))</formula>
    </cfRule>
    <cfRule type="containsText" dxfId="2606" priority="104" operator="containsText" text="CANCELADO">
      <formula>NOT(ISERROR(SEARCH(("CANCELADO"),(T108))))</formula>
    </cfRule>
    <cfRule type="containsText" dxfId="2605" priority="103" operator="containsText" text="PENDENTE">
      <formula>NOT(ISERROR(SEARCH(("PENDENTE"),(T108))))</formula>
    </cfRule>
    <cfRule type="containsText" dxfId="2604" priority="102" operator="containsText" text="CUMPRIDO">
      <formula>NOT(ISERROR(SEARCH(("CUMPRIDO"),(T131))))</formula>
    </cfRule>
    <cfRule type="containsText" dxfId="2603" priority="101" operator="containsText" text="CUMPRIDO">
      <formula>NOT(ISERROR(SEARCH(("CUMPRIDO"),(T208))))</formula>
    </cfRule>
    <cfRule type="containsText" dxfId="2602" priority="100" operator="containsText" text="PENDENTE">
      <formula>NOT(ISERROR(SEARCH(("PENDENTE"),(T208))))</formula>
    </cfRule>
    <cfRule type="containsText" dxfId="2601" priority="99" operator="containsText" text="CANCELADO">
      <formula>NOT(ISERROR(SEARCH(("CANCELADO"),(T208))))</formula>
    </cfRule>
    <cfRule type="containsText" dxfId="2600" priority="98" operator="containsText" text="PENDENTE">
      <formula>NOT(ISERROR(SEARCH(("PENDENTE"),(T108))))</formula>
    </cfRule>
    <cfRule type="containsText" dxfId="2599" priority="97" operator="containsText" text="CANCELADO">
      <formula>NOT(ISERROR(SEARCH(("CANCELADO"),(T108))))</formula>
    </cfRule>
    <cfRule type="containsText" dxfId="2598" priority="96" operator="containsText" text="PENDENTE">
      <formula>NOT(ISERROR(SEARCH(("PENDENTE"),(T108))))</formula>
    </cfRule>
    <cfRule type="containsText" dxfId="2597" priority="95" operator="containsText" text="CUMPRIDO">
      <formula>NOT(ISERROR(SEARCH(("CUMPRIDO"),(T134))))</formula>
    </cfRule>
    <cfRule type="containsText" dxfId="2596" priority="94" operator="containsText" text="CUMPRIDO">
      <formula>NOT(ISERROR(SEARCH(("CUMPRIDO"),(T226))))</formula>
    </cfRule>
    <cfRule type="containsText" dxfId="2595" priority="93" operator="containsText" text="PENDENTE">
      <formula>NOT(ISERROR(SEARCH(("PENDENTE"),(T226))))</formula>
    </cfRule>
    <cfRule type="containsText" dxfId="2594" priority="92" operator="containsText" text="CANCELADO">
      <formula>NOT(ISERROR(SEARCH(("CANCELADO"),(T226))))</formula>
    </cfRule>
    <cfRule type="containsText" dxfId="2593" priority="91" operator="containsText" text="PENDENTE">
      <formula>NOT(ISERROR(SEARCH(("PENDENTE"),(T108))))</formula>
    </cfRule>
    <cfRule type="containsText" dxfId="2592" priority="90" operator="containsText" text="CANCELADO">
      <formula>NOT(ISERROR(SEARCH(("CANCELADO"),(T108))))</formula>
    </cfRule>
    <cfRule type="containsText" dxfId="2591" priority="89" operator="containsText" text="PENDENTE">
      <formula>NOT(ISERROR(SEARCH(("PENDENTE"),(T108))))</formula>
    </cfRule>
    <cfRule type="containsText" dxfId="2590" priority="88" operator="containsText" text="CUMPRIDO">
      <formula>NOT(ISERROR(SEARCH(("CUMPRIDO"),(T152))))</formula>
    </cfRule>
    <cfRule type="containsText" dxfId="2589" priority="87" operator="containsText" text="CUMPRIDO">
      <formula>NOT(ISERROR(SEARCH(("CUMPRIDO"),(T108))))</formula>
    </cfRule>
    <cfRule type="containsText" dxfId="2588" priority="86" operator="containsText" text="CUMPRIDO">
      <formula>NOT(ISERROR(SEARCH(("CUMPRIDO"),(T227))))</formula>
    </cfRule>
    <cfRule type="containsText" dxfId="2587" priority="85" operator="containsText" text="PENDENTE">
      <formula>NOT(ISERROR(SEARCH(("PENDENTE"),(T227))))</formula>
    </cfRule>
    <cfRule type="containsText" dxfId="2586" priority="84" operator="containsText" text="CANCELADO">
      <formula>NOT(ISERROR(SEARCH(("CANCELADO"),(T227))))</formula>
    </cfRule>
    <cfRule type="containsText" dxfId="2585" priority="83" operator="containsText" text="PENDENTE">
      <formula>NOT(ISERROR(SEARCH(("PENDENTE"),(T108))))</formula>
    </cfRule>
    <cfRule type="containsText" dxfId="2584" priority="82" operator="containsText" text="CANCELADO">
      <formula>NOT(ISERROR(SEARCH(("CANCELADO"),(T108))))</formula>
    </cfRule>
    <cfRule type="containsText" dxfId="2583" priority="81" operator="containsText" text="PENDENTE">
      <formula>NOT(ISERROR(SEARCH(("PENDENTE"),(T108))))</formula>
    </cfRule>
    <cfRule type="containsText" dxfId="2582" priority="80" operator="containsText" text="CUMPRIDO">
      <formula>NOT(ISERROR(SEARCH(("CUMPRIDO"),(T153))))</formula>
    </cfRule>
    <cfRule type="containsText" dxfId="2581" priority="78" operator="containsText" text="PENDENTE">
      <formula>NOT(ISERROR(SEARCH(("PENDENTE"),(T203))))</formula>
    </cfRule>
    <cfRule type="containsText" dxfId="2580" priority="77" operator="containsText" text="CANCELADO">
      <formula>NOT(ISERROR(SEARCH(("CANCELADO"),(T203))))</formula>
    </cfRule>
    <cfRule type="containsText" dxfId="2579" priority="76" operator="containsText" text="PENDENTE">
      <formula>NOT(ISERROR(SEARCH(("PENDENTE"),(T108))))</formula>
    </cfRule>
    <cfRule type="containsText" dxfId="2578" priority="75" operator="containsText" text="CANCELADO">
      <formula>NOT(ISERROR(SEARCH(("CANCELADO"),(T108))))</formula>
    </cfRule>
    <cfRule type="containsText" dxfId="2577" priority="74" operator="containsText" text="PENDENTE">
      <formula>NOT(ISERROR(SEARCH(("PENDENTE"),(T108))))</formula>
    </cfRule>
    <cfRule type="containsText" dxfId="2576" priority="73" operator="containsText" text="CUMPRIDO">
      <formula>NOT(ISERROR(SEARCH(("CUMPRIDO"),(T129))))</formula>
    </cfRule>
    <cfRule type="containsText" dxfId="2575" priority="72" operator="containsText" text="CUMPRIDO">
      <formula>NOT(ISERROR(SEARCH(("CUMPRIDO"),(T204))))</formula>
    </cfRule>
    <cfRule type="containsText" dxfId="2574" priority="71" operator="containsText" text="PENDENTE">
      <formula>NOT(ISERROR(SEARCH(("PENDENTE"),(T204))))</formula>
    </cfRule>
    <cfRule type="containsText" dxfId="2573" priority="70" operator="containsText" text="CANCELADO">
      <formula>NOT(ISERROR(SEARCH(("CANCELADO"),(T204))))</formula>
    </cfRule>
    <cfRule type="containsText" dxfId="2572" priority="69" operator="containsText" text="PENDENTE">
      <formula>NOT(ISERROR(SEARCH(("PENDENTE"),(T108))))</formula>
    </cfRule>
    <cfRule type="containsText" dxfId="2571" priority="68" operator="containsText" text="CANCELADO">
      <formula>NOT(ISERROR(SEARCH(("CANCELADO"),(T108))))</formula>
    </cfRule>
    <cfRule type="containsText" dxfId="2570" priority="67" operator="containsText" text="PENDENTE">
      <formula>NOT(ISERROR(SEARCH(("PENDENTE"),(T108))))</formula>
    </cfRule>
    <cfRule type="containsText" dxfId="2569" priority="66" operator="containsText" text="CUMPRIDO">
      <formula>NOT(ISERROR(SEARCH(("CUMPRIDO"),(T130))))</formula>
    </cfRule>
    <cfRule type="containsText" dxfId="2568" priority="65" operator="containsText" text="CUMPRIDO">
      <formula>NOT(ISERROR(SEARCH(("CUMPRIDO"),(T207))))</formula>
    </cfRule>
    <cfRule type="containsText" dxfId="2567" priority="64" operator="containsText" text="PENDENTE">
      <formula>NOT(ISERROR(SEARCH(("PENDENTE"),(T207))))</formula>
    </cfRule>
    <cfRule type="containsText" dxfId="2566" priority="63" operator="containsText" text="CANCELADO">
      <formula>NOT(ISERROR(SEARCH(("CANCELADO"),(T207))))</formula>
    </cfRule>
    <cfRule type="containsText" dxfId="2565" priority="62" operator="containsText" text="PENDENTE">
      <formula>NOT(ISERROR(SEARCH(("PENDENTE"),(T108))))</formula>
    </cfRule>
    <cfRule type="containsText" dxfId="2564" priority="61" operator="containsText" text="CANCELADO">
      <formula>NOT(ISERROR(SEARCH(("CANCELADO"),(T108))))</formula>
    </cfRule>
    <cfRule type="containsText" dxfId="2563" priority="60" operator="containsText" text="PENDENTE">
      <formula>NOT(ISERROR(SEARCH(("PENDENTE"),(T108))))</formula>
    </cfRule>
    <cfRule type="containsText" dxfId="2562" priority="59" operator="containsText" text="CUMPRIDO">
      <formula>NOT(ISERROR(SEARCH(("CUMPRIDO"),(T133))))</formula>
    </cfRule>
    <cfRule type="containsText" dxfId="2561" priority="58" operator="containsText" text="CUMPRIDO">
      <formula>NOT(ISERROR(SEARCH(("CUMPRIDO"),(T225))))</formula>
    </cfRule>
    <cfRule type="containsText" dxfId="2560" priority="57" operator="containsText" text="PENDENTE">
      <formula>NOT(ISERROR(SEARCH(("PENDENTE"),(T225))))</formula>
    </cfRule>
    <cfRule type="containsText" dxfId="2559" priority="56" operator="containsText" text="CANCELADO">
      <formula>NOT(ISERROR(SEARCH(("CANCELADO"),(T225))))</formula>
    </cfRule>
    <cfRule type="containsText" dxfId="2558" priority="55" operator="containsText" text="PENDENTE">
      <formula>NOT(ISERROR(SEARCH(("PENDENTE"),(T108))))</formula>
    </cfRule>
    <cfRule type="containsText" dxfId="2557" priority="54" operator="containsText" text="CANCELADO">
      <formula>NOT(ISERROR(SEARCH(("CANCELADO"),(T108))))</formula>
    </cfRule>
    <cfRule type="containsText" dxfId="2556" priority="53" operator="containsText" text="PENDENTE">
      <formula>NOT(ISERROR(SEARCH(("PENDENTE"),(T108))))</formula>
    </cfRule>
    <cfRule type="containsText" dxfId="2555" priority="52" operator="containsText" text="CUMPRIDO">
      <formula>NOT(ISERROR(SEARCH(("CUMPRIDO"),(T151))))</formula>
    </cfRule>
    <cfRule type="containsText" dxfId="2554" priority="51" operator="containsText" text="CUMPRIDO">
      <formula>NOT(ISERROR(SEARCH(("CUMPRIDO"),(T108))))</formula>
    </cfRule>
    <cfRule type="containsText" dxfId="2553" priority="50" operator="containsText" text="CUMPRIDO">
      <formula>NOT(ISERROR(SEARCH(("CUMPRIDO"),(T226))))</formula>
    </cfRule>
    <cfRule type="containsText" dxfId="2552" priority="49" operator="containsText" text="PENDENTE">
      <formula>NOT(ISERROR(SEARCH(("PENDENTE"),(T226))))</formula>
    </cfRule>
    <cfRule type="containsText" dxfId="2551" priority="48" operator="containsText" text="CANCELADO">
      <formula>NOT(ISERROR(SEARCH(("CANCELADO"),(T226))))</formula>
    </cfRule>
    <cfRule type="containsText" dxfId="2550" priority="47" operator="containsText" text="PENDENTE">
      <formula>NOT(ISERROR(SEARCH(("PENDENTE"),(T108))))</formula>
    </cfRule>
    <cfRule type="containsText" dxfId="2549" priority="46" operator="containsText" text="CANCELADO">
      <formula>NOT(ISERROR(SEARCH(("CANCELADO"),(T108))))</formula>
    </cfRule>
    <cfRule type="containsText" dxfId="2548" priority="45" operator="containsText" text="PENDENTE">
      <formula>NOT(ISERROR(SEARCH(("PENDENTE"),(T108))))</formula>
    </cfRule>
    <cfRule type="containsText" dxfId="2547" priority="44" operator="containsText" text="CUMPRIDO">
      <formula>NOT(ISERROR(SEARCH(("CUMPRIDO"),(T152))))</formula>
    </cfRule>
    <cfRule type="containsText" dxfId="2546" priority="43" operator="containsText" text="CUMPRIDO">
      <formula>NOT(ISERROR(SEARCH(("CUMPRIDO"),(T108))))</formula>
    </cfRule>
    <cfRule type="containsText" dxfId="2545" priority="42" operator="containsText" text="CUMPRIDO">
      <formula>NOT(ISERROR(SEARCH(("CUMPRIDO"),(T201))))</formula>
    </cfRule>
    <cfRule type="containsText" dxfId="2544" priority="41" operator="containsText" text="PENDENTE">
      <formula>NOT(ISERROR(SEARCH(("PENDENTE"),(T201))))</formula>
    </cfRule>
    <cfRule type="containsText" dxfId="2543" priority="40" operator="containsText" text="CANCELADO">
      <formula>NOT(ISERROR(SEARCH(("CANCELADO"),(T201))))</formula>
    </cfRule>
    <cfRule type="containsText" dxfId="2542" priority="39" operator="containsText" text="PENDENTE">
      <formula>NOT(ISERROR(SEARCH(("PENDENTE"),(T108))))</formula>
    </cfRule>
    <cfRule type="containsText" dxfId="2541" priority="38" operator="containsText" text="CANCELADO">
      <formula>NOT(ISERROR(SEARCH(("CANCELADO"),(T108))))</formula>
    </cfRule>
    <cfRule type="containsText" dxfId="2540" priority="37" operator="containsText" text="PENDENTE">
      <formula>NOT(ISERROR(SEARCH(("PENDENTE"),(T108))))</formula>
    </cfRule>
    <cfRule type="containsText" dxfId="2539" priority="36" operator="containsText" text="CUMPRIDO">
      <formula>NOT(ISERROR(SEARCH(("CUMPRIDO"),(T127))))</formula>
    </cfRule>
    <cfRule type="containsText" dxfId="2538" priority="35" operator="containsText" text="CUMPRIDO">
      <formula>NOT(ISERROR(SEARCH(("CUMPRIDO"),(T200))))</formula>
    </cfRule>
    <cfRule type="containsText" dxfId="2537" priority="34" operator="containsText" text="PENDENTE">
      <formula>NOT(ISERROR(SEARCH(("PENDENTE"),(T200))))</formula>
    </cfRule>
    <cfRule type="containsText" dxfId="2536" priority="33" operator="containsText" text="CANCELADO">
      <formula>NOT(ISERROR(SEARCH(("CANCELADO"),(T200))))</formula>
    </cfRule>
    <cfRule type="containsText" dxfId="2535" priority="32" operator="containsText" text="PENDENTE">
      <formula>NOT(ISERROR(SEARCH(("PENDENTE"),(T108))))</formula>
    </cfRule>
    <cfRule type="containsText" dxfId="2534" priority="31" operator="containsText" text="CANCELADO">
      <formula>NOT(ISERROR(SEARCH(("CANCELADO"),(T108))))</formula>
    </cfRule>
    <cfRule type="containsText" dxfId="2533" priority="30" operator="containsText" text="PENDENTE">
      <formula>NOT(ISERROR(SEARCH(("PENDENTE"),(T108))))</formula>
    </cfRule>
    <cfRule type="containsText" dxfId="2532" priority="29" operator="containsText" text="CUMPRIDO">
      <formula>NOT(ISERROR(SEARCH(("CUMPRIDO"),(T126))))</formula>
    </cfRule>
    <cfRule type="containsText" dxfId="2531" priority="28" operator="containsText" text="CUMPRIDO">
      <formula>NOT(ISERROR(SEARCH(("CUMPRIDO"),(T199))))</formula>
    </cfRule>
    <cfRule type="containsText" dxfId="2530" priority="27" operator="containsText" text="PENDENTE">
      <formula>NOT(ISERROR(SEARCH(("PENDENTE"),(T199))))</formula>
    </cfRule>
    <cfRule type="containsText" dxfId="2529" priority="25" operator="containsText" text="PENDENTE">
      <formula>NOT(ISERROR(SEARCH(("PENDENTE"),(T108))))</formula>
    </cfRule>
    <cfRule type="containsText" dxfId="2528" priority="24" operator="containsText" text="CANCELADO">
      <formula>NOT(ISERROR(SEARCH(("CANCELADO"),(T108))))</formula>
    </cfRule>
    <cfRule type="containsText" dxfId="2527" priority="23" operator="containsText" text="PENDENTE">
      <formula>NOT(ISERROR(SEARCH(("PENDENTE"),(T108))))</formula>
    </cfRule>
    <cfRule type="containsText" dxfId="2526" priority="22" operator="containsText" text="CUMPRIDO">
      <formula>NOT(ISERROR(SEARCH(("CUMPRIDO"),(T125))))</formula>
    </cfRule>
    <cfRule type="containsText" dxfId="2525" priority="21" operator="containsText" text="CUMPRIDO">
      <formula>NOT(ISERROR(SEARCH(("CUMPRIDO"),(T198))))</formula>
    </cfRule>
    <cfRule type="containsText" dxfId="2524" priority="20" operator="containsText" text="PENDENTE">
      <formula>NOT(ISERROR(SEARCH(("PENDENTE"),(T198))))</formula>
    </cfRule>
    <cfRule type="containsText" dxfId="2523" priority="19" operator="containsText" text="CANCELADO">
      <formula>NOT(ISERROR(SEARCH(("CANCELADO"),(T198))))</formula>
    </cfRule>
    <cfRule type="containsText" dxfId="2522" priority="18" operator="containsText" text="PENDENTE">
      <formula>NOT(ISERROR(SEARCH(("PENDENTE"),(T108))))</formula>
    </cfRule>
    <cfRule type="containsText" dxfId="2521" priority="17" operator="containsText" text="CANCELADO">
      <formula>NOT(ISERROR(SEARCH(("CANCELADO"),(T108))))</formula>
    </cfRule>
    <cfRule type="containsText" dxfId="2520" priority="16" operator="containsText" text="PENDENTE">
      <formula>NOT(ISERROR(SEARCH(("PENDENTE"),(T108))))</formula>
    </cfRule>
    <cfRule type="containsText" dxfId="2519" priority="15" operator="containsText" text="CUMPRIDO">
      <formula>NOT(ISERROR(SEARCH(("CUMPRIDO"),(T124))))</formula>
    </cfRule>
    <cfRule type="containsText" dxfId="2518" priority="14" operator="containsText" text="CUMPRIDO">
      <formula>NOT(ISERROR(SEARCH(("CUMPRIDO"),(T108))))</formula>
    </cfRule>
    <cfRule type="containsText" dxfId="2517" priority="12" operator="containsText" text="CANCELADO">
      <formula>NOT(ISERROR(SEARCH(("CANCELADO"),(T108))))</formula>
    </cfRule>
    <cfRule type="containsText" dxfId="2516" priority="11" operator="containsText" text="PENDENTE">
      <formula>NOT(ISERROR(SEARCH(("PENDENTE"),(T108))))</formula>
    </cfRule>
    <cfRule type="containsText" dxfId="2515" priority="10" operator="containsText" text="CUMPRIDO">
      <formula>NOT(ISERROR(SEARCH("CUMPRIDO",T108)))</formula>
    </cfRule>
    <cfRule type="containsText" dxfId="2514" priority="424" operator="containsText" text="CANCELADO">
      <formula>NOT(ISERROR(SEARCH(("CANCELADO"),(T217))))</formula>
    </cfRule>
    <cfRule type="containsText" dxfId="2513" priority="585" operator="containsText" text="CUMPRIDO">
      <formula>NOT(ISERROR(SEARCH(("CUMPRIDO"),(T223))))</formula>
    </cfRule>
    <cfRule type="containsText" dxfId="2512" priority="584" operator="containsText" text="PENDENTE">
      <formula>NOT(ISERROR(SEARCH(("PENDENTE"),(T223))))</formula>
    </cfRule>
    <cfRule type="containsText" dxfId="2511" priority="583" operator="containsText" text="CANCELADO">
      <formula>NOT(ISERROR(SEARCH(("CANCELADO"),(T223))))</formula>
    </cfRule>
    <cfRule type="containsText" dxfId="2510" priority="582" operator="containsText" text="PENDENTE">
      <formula>NOT(ISERROR(SEARCH(("PENDENTE"),(T108))))</formula>
    </cfRule>
    <cfRule type="containsText" dxfId="2509" priority="581" operator="containsText" text="CANCELADO">
      <formula>NOT(ISERROR(SEARCH(("CANCELADO"),(T108))))</formula>
    </cfRule>
    <cfRule type="containsText" dxfId="2508" priority="580" operator="containsText" text="PENDENTE">
      <formula>NOT(ISERROR(SEARCH(("PENDENTE"),(T108))))</formula>
    </cfRule>
    <cfRule type="containsText" dxfId="2507" priority="579" operator="containsText" text="CUMPRIDO">
      <formula>NOT(ISERROR(SEARCH(("CUMPRIDO"),(T149))))</formula>
    </cfRule>
    <cfRule type="containsText" dxfId="2506" priority="578" operator="containsText" text="CUMPRIDO">
      <formula>NOT(ISERROR(SEARCH(("CUMPRIDO"),(T224))))</formula>
    </cfRule>
    <cfRule type="containsText" dxfId="2505" priority="577" operator="containsText" text="PENDENTE">
      <formula>NOT(ISERROR(SEARCH(("PENDENTE"),(T224))))</formula>
    </cfRule>
    <cfRule type="containsText" dxfId="2504" priority="576" operator="containsText" text="CANCELADO">
      <formula>NOT(ISERROR(SEARCH(("CANCELADO"),(T224))))</formula>
    </cfRule>
    <cfRule type="containsText" dxfId="2503" priority="575" operator="containsText" text="PENDENTE">
      <formula>NOT(ISERROR(SEARCH(("PENDENTE"),(T108))))</formula>
    </cfRule>
    <cfRule type="containsText" dxfId="2502" priority="574" operator="containsText" text="CANCELADO">
      <formula>NOT(ISERROR(SEARCH(("CANCELADO"),(T108))))</formula>
    </cfRule>
    <cfRule type="containsText" dxfId="2501" priority="573" operator="containsText" text="PENDENTE">
      <formula>NOT(ISERROR(SEARCH(("PENDENTE"),(T108))))</formula>
    </cfRule>
    <cfRule type="containsText" dxfId="2500" priority="572" operator="containsText" text="CUMPRIDO">
      <formula>NOT(ISERROR(SEARCH(("CUMPRIDO"),(T150))))</formula>
    </cfRule>
    <cfRule type="containsText" dxfId="2499" priority="571" operator="containsText" text="CUMPRIDO">
      <formula>NOT(ISERROR(SEARCH(("CUMPRIDO"),(T227))))</formula>
    </cfRule>
    <cfRule type="containsText" dxfId="2498" priority="570" operator="containsText" text="PENDENTE">
      <formula>NOT(ISERROR(SEARCH(("PENDENTE"),(T227))))</formula>
    </cfRule>
    <cfRule type="containsText" dxfId="2497" priority="569" operator="containsText" text="CANCELADO">
      <formula>NOT(ISERROR(SEARCH(("CANCELADO"),(T227))))</formula>
    </cfRule>
    <cfRule type="containsText" dxfId="2496" priority="568" operator="containsText" text="PENDENTE">
      <formula>NOT(ISERROR(SEARCH(("PENDENTE"),(T108))))</formula>
    </cfRule>
    <cfRule type="containsText" dxfId="2495" priority="567" operator="containsText" text="CANCELADO">
      <formula>NOT(ISERROR(SEARCH(("CANCELADO"),(T108))))</formula>
    </cfRule>
    <cfRule type="containsText" dxfId="2494" priority="566" operator="containsText" text="PENDENTE">
      <formula>NOT(ISERROR(SEARCH(("PENDENTE"),(T108))))</formula>
    </cfRule>
    <cfRule type="containsText" dxfId="2493" priority="564" operator="containsText" text="CUMPRIDO">
      <formula>NOT(ISERROR(SEARCH(("CUMPRIDO"),(T245))))</formula>
    </cfRule>
    <cfRule type="containsText" dxfId="2492" priority="563" operator="containsText" text="PENDENTE">
      <formula>NOT(ISERROR(SEARCH(("PENDENTE"),(T245))))</formula>
    </cfRule>
    <cfRule type="containsText" dxfId="2491" priority="562" operator="containsText" text="CANCELADO">
      <formula>NOT(ISERROR(SEARCH(("CANCELADO"),(T245))))</formula>
    </cfRule>
    <cfRule type="containsText" dxfId="2490" priority="561" operator="containsText" text="PENDENTE">
      <formula>NOT(ISERROR(SEARCH(("PENDENTE"),(T108))))</formula>
    </cfRule>
    <cfRule type="containsText" dxfId="2489" priority="560" operator="containsText" text="CANCELADO">
      <formula>NOT(ISERROR(SEARCH(("CANCELADO"),(T108))))</formula>
    </cfRule>
    <cfRule type="containsText" dxfId="2488" priority="559" operator="containsText" text="PENDENTE">
      <formula>NOT(ISERROR(SEARCH(("PENDENTE"),(T108))))</formula>
    </cfRule>
    <cfRule type="containsText" dxfId="2487" priority="558" operator="containsText" text="CUMPRIDO">
      <formula>NOT(ISERROR(SEARCH(("CUMPRIDO"),(T171))))</formula>
    </cfRule>
    <cfRule type="containsText" dxfId="2486" priority="557" operator="containsText" text="CUMPRIDO">
      <formula>NOT(ISERROR(SEARCH(("CUMPRIDO"),(T246))))</formula>
    </cfRule>
    <cfRule type="containsText" dxfId="2485" priority="556" operator="containsText" text="PENDENTE">
      <formula>NOT(ISERROR(SEARCH(("PENDENTE"),(T246))))</formula>
    </cfRule>
    <cfRule type="containsText" dxfId="2484" priority="555" operator="containsText" text="CANCELADO">
      <formula>NOT(ISERROR(SEARCH(("CANCELADO"),(T246))))</formula>
    </cfRule>
    <cfRule type="containsText" dxfId="2483" priority="554" operator="containsText" text="PENDENTE">
      <formula>NOT(ISERROR(SEARCH(("PENDENTE"),(T108))))</formula>
    </cfRule>
    <cfRule type="containsText" dxfId="2482" priority="553" operator="containsText" text="CANCELADO">
      <formula>NOT(ISERROR(SEARCH(("CANCELADO"),(T108))))</formula>
    </cfRule>
    <cfRule type="containsText" dxfId="2481" priority="552" operator="containsText" text="PENDENTE">
      <formula>NOT(ISERROR(SEARCH(("PENDENTE"),(T108))))</formula>
    </cfRule>
    <cfRule type="containsText" dxfId="2480" priority="548" operator="containsText" text="PENDENTE">
      <formula>NOT(ISERROR(SEARCH(("PENDENTE"),(T220))))</formula>
    </cfRule>
    <cfRule type="containsText" dxfId="2479" priority="547" operator="containsText" text="CANCELADO">
      <formula>NOT(ISERROR(SEARCH(("CANCELADO"),(T220))))</formula>
    </cfRule>
    <cfRule type="containsText" dxfId="2478" priority="546" operator="containsText" text="PENDENTE">
      <formula>NOT(ISERROR(SEARCH(("PENDENTE"),(T108))))</formula>
    </cfRule>
    <cfRule type="containsText" dxfId="2477" priority="545" operator="containsText" text="CANCELADO">
      <formula>NOT(ISERROR(SEARCH(("CANCELADO"),(T108))))</formula>
    </cfRule>
    <cfRule type="containsText" dxfId="2476" priority="544" operator="containsText" text="PENDENTE">
      <formula>NOT(ISERROR(SEARCH(("PENDENTE"),(T108))))</formula>
    </cfRule>
    <cfRule type="containsText" dxfId="2475" priority="543" operator="containsText" text="CUMPRIDO">
      <formula>NOT(ISERROR(SEARCH(("CUMPRIDO"),(T146))))</formula>
    </cfRule>
    <cfRule type="containsText" dxfId="2474" priority="541" operator="containsText" text="PENDENTE">
      <formula>NOT(ISERROR(SEARCH(("PENDENTE"),(T221))))</formula>
    </cfRule>
    <cfRule type="containsText" dxfId="2473" priority="540" operator="containsText" text="CANCELADO">
      <formula>NOT(ISERROR(SEARCH(("CANCELADO"),(T221))))</formula>
    </cfRule>
    <cfRule type="containsText" dxfId="2472" priority="539" operator="containsText" text="PENDENTE">
      <formula>NOT(ISERROR(SEARCH(("PENDENTE"),(T108))))</formula>
    </cfRule>
    <cfRule type="containsText" dxfId="2471" priority="538" operator="containsText" text="CANCELADO">
      <formula>NOT(ISERROR(SEARCH(("CANCELADO"),(T108))))</formula>
    </cfRule>
    <cfRule type="containsText" dxfId="2470" priority="537" operator="containsText" text="PENDENTE">
      <formula>NOT(ISERROR(SEARCH(("PENDENTE"),(T108))))</formula>
    </cfRule>
    <cfRule type="containsText" dxfId="2469" priority="536" operator="containsText" text="CUMPRIDO">
      <formula>NOT(ISERROR(SEARCH(("CUMPRIDO"),(T147))))</formula>
    </cfRule>
    <cfRule type="containsText" dxfId="2468" priority="535" operator="containsText" text="CUMPRIDO">
      <formula>NOT(ISERROR(SEARCH(("CUMPRIDO"),(T224))))</formula>
    </cfRule>
    <cfRule type="containsText" dxfId="2467" priority="534" operator="containsText" text="PENDENTE">
      <formula>NOT(ISERROR(SEARCH(("PENDENTE"),(T224))))</formula>
    </cfRule>
    <cfRule type="containsText" dxfId="2466" priority="533" operator="containsText" text="CANCELADO">
      <formula>NOT(ISERROR(SEARCH(("CANCELADO"),(T224))))</formula>
    </cfRule>
    <cfRule type="containsText" dxfId="2465" priority="532" operator="containsText" text="PENDENTE">
      <formula>NOT(ISERROR(SEARCH(("PENDENTE"),(T108))))</formula>
    </cfRule>
    <cfRule type="containsText" dxfId="2464" priority="531" operator="containsText" text="CANCELADO">
      <formula>NOT(ISERROR(SEARCH(("CANCELADO"),(T108))))</formula>
    </cfRule>
    <cfRule type="containsText" dxfId="2463" priority="530" operator="containsText" text="PENDENTE">
      <formula>NOT(ISERROR(SEARCH(("PENDENTE"),(T108))))</formula>
    </cfRule>
    <cfRule type="containsText" dxfId="2462" priority="529" operator="containsText" text="CUMPRIDO">
      <formula>NOT(ISERROR(SEARCH(("CUMPRIDO"),(T150))))</formula>
    </cfRule>
    <cfRule type="containsText" dxfId="2461" priority="528" operator="containsText" text="CUMPRIDO">
      <formula>NOT(ISERROR(SEARCH(("CUMPRIDO"),(T242))))</formula>
    </cfRule>
    <cfRule type="containsText" dxfId="2460" priority="527" operator="containsText" text="PENDENTE">
      <formula>NOT(ISERROR(SEARCH(("PENDENTE"),(T242))))</formula>
    </cfRule>
    <cfRule type="containsText" dxfId="2459" priority="526" operator="containsText" text="CANCELADO">
      <formula>NOT(ISERROR(SEARCH(("CANCELADO"),(T242))))</formula>
    </cfRule>
    <cfRule type="containsText" dxfId="2458" priority="525" operator="containsText" text="PENDENTE">
      <formula>NOT(ISERROR(SEARCH(("PENDENTE"),(T108))))</formula>
    </cfRule>
    <cfRule type="containsText" dxfId="2457" priority="524" operator="containsText" text="CANCELADO">
      <formula>NOT(ISERROR(SEARCH(("CANCELADO"),(T108))))</formula>
    </cfRule>
    <cfRule type="containsText" dxfId="2456" priority="523" operator="containsText" text="PENDENTE">
      <formula>NOT(ISERROR(SEARCH(("PENDENTE"),(T108))))</formula>
    </cfRule>
    <cfRule type="containsText" dxfId="2455" priority="522" operator="containsText" text="CUMPRIDO">
      <formula>NOT(ISERROR(SEARCH(("CUMPRIDO"),(T168))))</formula>
    </cfRule>
    <cfRule type="containsText" dxfId="2454" priority="521" operator="containsText" text="CUMPRIDO">
      <formula>NOT(ISERROR(SEARCH(("CUMPRIDO"),(T108))))</formula>
    </cfRule>
    <cfRule type="containsText" dxfId="2453" priority="520" operator="containsText" text="CUMPRIDO">
      <formula>NOT(ISERROR(SEARCH(("CUMPRIDO"),(T243))))</formula>
    </cfRule>
    <cfRule type="containsText" dxfId="2452" priority="519" operator="containsText" text="PENDENTE">
      <formula>NOT(ISERROR(SEARCH(("PENDENTE"),(T243))))</formula>
    </cfRule>
    <cfRule type="containsText" dxfId="2451" priority="518" operator="containsText" text="CANCELADO">
      <formula>NOT(ISERROR(SEARCH(("CANCELADO"),(T243))))</formula>
    </cfRule>
    <cfRule type="containsText" dxfId="2450" priority="517" operator="containsText" text="PENDENTE">
      <formula>NOT(ISERROR(SEARCH(("PENDENTE"),(T108))))</formula>
    </cfRule>
    <cfRule type="containsText" dxfId="2449" priority="516" operator="containsText" text="CANCELADO">
      <formula>NOT(ISERROR(SEARCH(("CANCELADO"),(T108))))</formula>
    </cfRule>
    <cfRule type="containsText" dxfId="2448" priority="515" operator="containsText" text="PENDENTE">
      <formula>NOT(ISERROR(SEARCH(("PENDENTE"),(T108))))</formula>
    </cfRule>
    <cfRule type="containsText" dxfId="2447" priority="514" operator="containsText" text="CUMPRIDO">
      <formula>NOT(ISERROR(SEARCH(("CUMPRIDO"),(T169))))</formula>
    </cfRule>
    <cfRule type="containsText" dxfId="2446" priority="513" operator="containsText" text="CUMPRIDO">
      <formula>NOT(ISERROR(SEARCH(("CUMPRIDO"),(T219))))</formula>
    </cfRule>
    <cfRule type="containsText" dxfId="2445" priority="512" operator="containsText" text="PENDENTE">
      <formula>NOT(ISERROR(SEARCH(("PENDENTE"),(T219))))</formula>
    </cfRule>
    <cfRule type="containsText" dxfId="2444" priority="511" operator="containsText" text="CANCELADO">
      <formula>NOT(ISERROR(SEARCH(("CANCELADO"),(T219))))</formula>
    </cfRule>
    <cfRule type="containsText" dxfId="2443" priority="510" operator="containsText" text="PENDENTE">
      <formula>NOT(ISERROR(SEARCH(("PENDENTE"),(T108))))</formula>
    </cfRule>
    <cfRule type="containsText" dxfId="2442" priority="509" operator="containsText" text="CANCELADO">
      <formula>NOT(ISERROR(SEARCH(("CANCELADO"),(T108))))</formula>
    </cfRule>
    <cfRule type="containsText" dxfId="2441" priority="508" operator="containsText" text="PENDENTE">
      <formula>NOT(ISERROR(SEARCH(("PENDENTE"),(T108))))</formula>
    </cfRule>
    <cfRule type="containsText" dxfId="2440" priority="506" operator="containsText" text="CUMPRIDO">
      <formula>NOT(ISERROR(SEARCH(("CUMPRIDO"),(T108))))</formula>
    </cfRule>
    <cfRule type="containsText" dxfId="2439" priority="505" operator="containsText" text="CUMPRIDO">
      <formula>NOT(ISERROR(SEARCH(("CUMPRIDO"),(T218))))</formula>
    </cfRule>
    <cfRule type="containsText" dxfId="2438" priority="504" operator="containsText" text="PENDENTE">
      <formula>NOT(ISERROR(SEARCH(("PENDENTE"),(T218))))</formula>
    </cfRule>
    <cfRule type="containsText" dxfId="2437" priority="503" operator="containsText" text="CANCELADO">
      <formula>NOT(ISERROR(SEARCH(("CANCELADO"),(T218))))</formula>
    </cfRule>
    <cfRule type="containsText" dxfId="2436" priority="502" operator="containsText" text="PENDENTE">
      <formula>NOT(ISERROR(SEARCH(("PENDENTE"),(T108))))</formula>
    </cfRule>
    <cfRule type="containsText" dxfId="2435" priority="501" operator="containsText" text="CANCELADO">
      <formula>NOT(ISERROR(SEARCH(("CANCELADO"),(T108))))</formula>
    </cfRule>
    <cfRule type="containsText" dxfId="2434" priority="500" operator="containsText" text="PENDENTE">
      <formula>NOT(ISERROR(SEARCH(("PENDENTE"),(T108))))</formula>
    </cfRule>
    <cfRule type="containsText" dxfId="2433" priority="499" operator="containsText" text="CUMPRIDO">
      <formula>NOT(ISERROR(SEARCH(("CUMPRIDO"),(T144))))</formula>
    </cfRule>
    <cfRule type="containsText" dxfId="2432" priority="498" operator="containsText" text="CUMPRIDO">
      <formula>NOT(ISERROR(SEARCH(("CUMPRIDO"),(T219))))</formula>
    </cfRule>
    <cfRule type="containsText" dxfId="2431" priority="497" operator="containsText" text="PENDENTE">
      <formula>NOT(ISERROR(SEARCH(("PENDENTE"),(T219))))</formula>
    </cfRule>
    <cfRule type="containsText" dxfId="2430" priority="496" operator="containsText" text="CANCELADO">
      <formula>NOT(ISERROR(SEARCH(("CANCELADO"),(T219))))</formula>
    </cfRule>
    <cfRule type="containsText" dxfId="2429" priority="495" operator="containsText" text="PENDENTE">
      <formula>NOT(ISERROR(SEARCH(("PENDENTE"),(T108))))</formula>
    </cfRule>
    <cfRule type="containsText" dxfId="2428" priority="494" operator="containsText" text="CANCELADO">
      <formula>NOT(ISERROR(SEARCH(("CANCELADO"),(T108))))</formula>
    </cfRule>
    <cfRule type="containsText" dxfId="2427" priority="493" operator="containsText" text="PENDENTE">
      <formula>NOT(ISERROR(SEARCH(("PENDENTE"),(T108))))</formula>
    </cfRule>
    <cfRule type="containsText" dxfId="2426" priority="492" operator="containsText" text="CUMPRIDO">
      <formula>NOT(ISERROR(SEARCH(("CUMPRIDO"),(T145))))</formula>
    </cfRule>
    <cfRule type="containsText" dxfId="2425" priority="491" operator="containsText" text="CUMPRIDO">
      <formula>NOT(ISERROR(SEARCH(("CUMPRIDO"),(T222))))</formula>
    </cfRule>
    <cfRule type="containsText" dxfId="2424" priority="490" operator="containsText" text="PENDENTE">
      <formula>NOT(ISERROR(SEARCH(("PENDENTE"),(T222))))</formula>
    </cfRule>
    <cfRule type="containsText" dxfId="2423" priority="489" operator="containsText" text="CANCELADO">
      <formula>NOT(ISERROR(SEARCH(("CANCELADO"),(T222))))</formula>
    </cfRule>
    <cfRule type="containsText" dxfId="2422" priority="488" operator="containsText" text="PENDENTE">
      <formula>NOT(ISERROR(SEARCH(("PENDENTE"),(T108))))</formula>
    </cfRule>
    <cfRule type="containsText" dxfId="2421" priority="487" operator="containsText" text="CANCELADO">
      <formula>NOT(ISERROR(SEARCH(("CANCELADO"),(T108))))</formula>
    </cfRule>
    <cfRule type="containsText" dxfId="2420" priority="486" operator="containsText" text="PENDENTE">
      <formula>NOT(ISERROR(SEARCH(("PENDENTE"),(T108))))</formula>
    </cfRule>
    <cfRule type="containsText" dxfId="2419" priority="485" operator="containsText" text="CUMPRIDO">
      <formula>NOT(ISERROR(SEARCH(("CUMPRIDO"),(T148))))</formula>
    </cfRule>
    <cfRule type="containsText" dxfId="2418" priority="484" operator="containsText" text="CUMPRIDO">
      <formula>NOT(ISERROR(SEARCH(("CUMPRIDO"),(T240))))</formula>
    </cfRule>
    <cfRule type="containsText" dxfId="2417" priority="483" operator="containsText" text="PENDENTE">
      <formula>NOT(ISERROR(SEARCH(("PENDENTE"),(T240))))</formula>
    </cfRule>
    <cfRule type="containsText" dxfId="2416" priority="482" operator="containsText" text="CANCELADO">
      <formula>NOT(ISERROR(SEARCH(("CANCELADO"),(T240))))</formula>
    </cfRule>
    <cfRule type="containsText" dxfId="2415" priority="481" operator="containsText" text="PENDENTE">
      <formula>NOT(ISERROR(SEARCH(("PENDENTE"),(T108))))</formula>
    </cfRule>
    <cfRule type="containsText" dxfId="2414" priority="480" operator="containsText" text="CANCELADO">
      <formula>NOT(ISERROR(SEARCH(("CANCELADO"),(T108))))</formula>
    </cfRule>
    <cfRule type="containsText" dxfId="2413" priority="479" operator="containsText" text="PENDENTE">
      <formula>NOT(ISERROR(SEARCH(("PENDENTE"),(T108))))</formula>
    </cfRule>
    <cfRule type="containsText" dxfId="2412" priority="477" operator="containsText" text="CUMPRIDO">
      <formula>NOT(ISERROR(SEARCH(("CUMPRIDO"),(T108))))</formula>
    </cfRule>
    <cfRule type="containsText" dxfId="2411" priority="475" operator="containsText" text="PENDENTE">
      <formula>NOT(ISERROR(SEARCH(("PENDENTE"),(T241))))</formula>
    </cfRule>
    <cfRule type="containsText" dxfId="2410" priority="474" operator="containsText" text="CANCELADO">
      <formula>NOT(ISERROR(SEARCH(("CANCELADO"),(T241))))</formula>
    </cfRule>
    <cfRule type="containsText" dxfId="2409" priority="473" operator="containsText" text="PENDENTE">
      <formula>NOT(ISERROR(SEARCH(("PENDENTE"),(T108))))</formula>
    </cfRule>
    <cfRule type="containsText" dxfId="2408" priority="472" operator="containsText" text="CANCELADO">
      <formula>NOT(ISERROR(SEARCH(("CANCELADO"),(T108))))</formula>
    </cfRule>
    <cfRule type="containsText" dxfId="2407" priority="471" operator="containsText" text="PENDENTE">
      <formula>NOT(ISERROR(SEARCH(("PENDENTE"),(T108))))</formula>
    </cfRule>
    <cfRule type="containsText" dxfId="2406" priority="470" operator="containsText" text="CUMPRIDO">
      <formula>NOT(ISERROR(SEARCH(("CUMPRIDO"),(T167))))</formula>
    </cfRule>
    <cfRule type="containsText" dxfId="2405" priority="469" operator="containsText" text="CUMPRIDO">
      <formula>NOT(ISERROR(SEARCH(("CUMPRIDO"),(T217))))</formula>
    </cfRule>
    <cfRule type="containsText" dxfId="2404" priority="468" operator="containsText" text="PENDENTE">
      <formula>NOT(ISERROR(SEARCH(("PENDENTE"),(T217))))</formula>
    </cfRule>
    <cfRule type="containsText" dxfId="2403" priority="467" operator="containsText" text="CANCELADO">
      <formula>NOT(ISERROR(SEARCH(("CANCELADO"),(T217))))</formula>
    </cfRule>
    <cfRule type="containsText" dxfId="2402" priority="466" operator="containsText" text="PENDENTE">
      <formula>NOT(ISERROR(SEARCH(("PENDENTE"),(T108))))</formula>
    </cfRule>
    <cfRule type="containsText" dxfId="2401" priority="465" operator="containsText" text="CANCELADO">
      <formula>NOT(ISERROR(SEARCH(("CANCELADO"),(T108))))</formula>
    </cfRule>
    <cfRule type="containsText" dxfId="2400" priority="464" operator="containsText" text="PENDENTE">
      <formula>NOT(ISERROR(SEARCH(("PENDENTE"),(T108))))</formula>
    </cfRule>
    <cfRule type="containsText" dxfId="2399" priority="463" operator="containsText" text="CUMPRIDO">
      <formula>NOT(ISERROR(SEARCH(("CUMPRIDO"),(T143))))</formula>
    </cfRule>
    <cfRule type="containsText" dxfId="2398" priority="462" operator="containsText" text="CUMPRIDO">
      <formula>NOT(ISERROR(SEARCH(("CUMPRIDO"),(T218))))</formula>
    </cfRule>
    <cfRule type="containsText" dxfId="2397" priority="461" operator="containsText" text="PENDENTE">
      <formula>NOT(ISERROR(SEARCH(("PENDENTE"),(T218))))</formula>
    </cfRule>
    <cfRule type="containsText" dxfId="2396" priority="460" operator="containsText" text="CANCELADO">
      <formula>NOT(ISERROR(SEARCH(("CANCELADO"),(T218))))</formula>
    </cfRule>
    <cfRule type="containsText" dxfId="2395" priority="459" operator="containsText" text="PENDENTE">
      <formula>NOT(ISERROR(SEARCH(("PENDENTE"),(T108))))</formula>
    </cfRule>
    <cfRule type="containsText" dxfId="2394" priority="458" operator="containsText" text="CANCELADO">
      <formula>NOT(ISERROR(SEARCH(("CANCELADO"),(T108))))</formula>
    </cfRule>
    <cfRule type="containsText" dxfId="2393" priority="457" operator="containsText" text="PENDENTE">
      <formula>NOT(ISERROR(SEARCH(("PENDENTE"),(T108))))</formula>
    </cfRule>
    <cfRule type="containsText" dxfId="2392" priority="456" operator="containsText" text="CUMPRIDO">
      <formula>NOT(ISERROR(SEARCH(("CUMPRIDO"),(T144))))</formula>
    </cfRule>
    <cfRule type="containsText" dxfId="2391" priority="455" operator="containsText" text="CUMPRIDO">
      <formula>NOT(ISERROR(SEARCH(("CUMPRIDO"),(T221))))</formula>
    </cfRule>
    <cfRule type="containsText" dxfId="2390" priority="454" operator="containsText" text="PENDENTE">
      <formula>NOT(ISERROR(SEARCH(("PENDENTE"),(T221))))</formula>
    </cfRule>
    <cfRule type="containsText" dxfId="2389" priority="453" operator="containsText" text="CANCELADO">
      <formula>NOT(ISERROR(SEARCH(("CANCELADO"),(T221))))</formula>
    </cfRule>
    <cfRule type="containsText" dxfId="2388" priority="452" operator="containsText" text="PENDENTE">
      <formula>NOT(ISERROR(SEARCH(("PENDENTE"),(T108))))</formula>
    </cfRule>
    <cfRule type="containsText" dxfId="2387" priority="451" operator="containsText" text="CANCELADO">
      <formula>NOT(ISERROR(SEARCH(("CANCELADO"),(T108))))</formula>
    </cfRule>
    <cfRule type="containsText" dxfId="2386" priority="450" operator="containsText" text="PENDENTE">
      <formula>NOT(ISERROR(SEARCH(("PENDENTE"),(T108))))</formula>
    </cfRule>
    <cfRule type="containsText" dxfId="2385" priority="449" operator="containsText" text="CUMPRIDO">
      <formula>NOT(ISERROR(SEARCH(("CUMPRIDO"),(T147))))</formula>
    </cfRule>
    <cfRule type="containsText" dxfId="2384" priority="448" operator="containsText" text="CUMPRIDO">
      <formula>NOT(ISERROR(SEARCH(("CUMPRIDO"),(T239))))</formula>
    </cfRule>
    <cfRule type="containsText" dxfId="2383" priority="447" operator="containsText" text="PENDENTE">
      <formula>NOT(ISERROR(SEARCH(("PENDENTE"),(T239))))</formula>
    </cfRule>
    <cfRule type="containsText" dxfId="2382" priority="446" operator="containsText" text="CANCELADO">
      <formula>NOT(ISERROR(SEARCH(("CANCELADO"),(T239))))</formula>
    </cfRule>
    <cfRule type="containsText" dxfId="2381" priority="445" operator="containsText" text="PENDENTE">
      <formula>NOT(ISERROR(SEARCH(("PENDENTE"),(T108))))</formula>
    </cfRule>
    <cfRule type="containsText" dxfId="2380" priority="444" operator="containsText" text="CANCELADO">
      <formula>NOT(ISERROR(SEARCH(("CANCELADO"),(T108))))</formula>
    </cfRule>
    <cfRule type="containsText" dxfId="2379" priority="443" operator="containsText" text="PENDENTE">
      <formula>NOT(ISERROR(SEARCH(("PENDENTE"),(T108))))</formula>
    </cfRule>
    <cfRule type="containsText" dxfId="2378" priority="442" operator="containsText" text="CUMPRIDO">
      <formula>NOT(ISERROR(SEARCH(("CUMPRIDO"),(T165))))</formula>
    </cfRule>
    <cfRule type="containsText" dxfId="2377" priority="441" operator="containsText" text="CUMPRIDO">
      <formula>NOT(ISERROR(SEARCH(("CUMPRIDO"),(T108))))</formula>
    </cfRule>
    <cfRule type="containsText" dxfId="2376" priority="440" operator="containsText" text="CUMPRIDO">
      <formula>NOT(ISERROR(SEARCH(("CUMPRIDO"),(T240))))</formula>
    </cfRule>
    <cfRule type="containsText" dxfId="2375" priority="439" operator="containsText" text="PENDENTE">
      <formula>NOT(ISERROR(SEARCH(("PENDENTE"),(T240))))</formula>
    </cfRule>
    <cfRule type="containsText" dxfId="2374" priority="438" operator="containsText" text="CANCELADO">
      <formula>NOT(ISERROR(SEARCH(("CANCELADO"),(T240))))</formula>
    </cfRule>
    <cfRule type="containsText" dxfId="2373" priority="437" operator="containsText" text="PENDENTE">
      <formula>NOT(ISERROR(SEARCH(("PENDENTE"),(T108))))</formula>
    </cfRule>
    <cfRule type="containsText" dxfId="2372" priority="436" operator="containsText" text="CANCELADO">
      <formula>NOT(ISERROR(SEARCH(("CANCELADO"),(T108))))</formula>
    </cfRule>
    <cfRule type="containsText" dxfId="2371" priority="435" operator="containsText" text="PENDENTE">
      <formula>NOT(ISERROR(SEARCH(("PENDENTE"),(T108))))</formula>
    </cfRule>
    <cfRule type="containsText" dxfId="2370" priority="434" operator="containsText" text="CUMPRIDO">
      <formula>NOT(ISERROR(SEARCH(("CUMPRIDO"),(T166))))</formula>
    </cfRule>
    <cfRule type="containsText" dxfId="2369" priority="433" operator="containsText" text="CUMPRIDO">
      <formula>NOT(ISERROR(SEARCH(("CUMPRIDO"),(T216))))</formula>
    </cfRule>
    <cfRule type="containsText" dxfId="2368" priority="432" operator="containsText" text="PENDENTE">
      <formula>NOT(ISERROR(SEARCH(("PENDENTE"),(T216))))</formula>
    </cfRule>
    <cfRule type="containsText" dxfId="2367" priority="431" operator="containsText" text="CANCELADO">
      <formula>NOT(ISERROR(SEARCH(("CANCELADO"),(T216))))</formula>
    </cfRule>
    <cfRule type="containsText" dxfId="2366" priority="430" operator="containsText" text="PENDENTE">
      <formula>NOT(ISERROR(SEARCH(("PENDENTE"),(T108))))</formula>
    </cfRule>
    <cfRule type="containsText" dxfId="2365" priority="429" operator="containsText" text="CANCELADO">
      <formula>NOT(ISERROR(SEARCH(("CANCELADO"),(T108))))</formula>
    </cfRule>
    <cfRule type="containsText" dxfId="2364" priority="428" operator="containsText" text="PENDENTE">
      <formula>NOT(ISERROR(SEARCH(("PENDENTE"),(T108))))</formula>
    </cfRule>
    <cfRule type="containsText" dxfId="2363" priority="427" operator="containsText" text="CUMPRIDO">
      <formula>NOT(ISERROR(SEARCH(("CUMPRIDO"),(T142))))</formula>
    </cfRule>
    <cfRule type="containsText" dxfId="2362" priority="426" operator="containsText" text="CUMPRIDO">
      <formula>NOT(ISERROR(SEARCH(("CUMPRIDO"),(T217))))</formula>
    </cfRule>
    <cfRule type="containsText" dxfId="2361" priority="425" operator="containsText" text="PENDENTE">
      <formula>NOT(ISERROR(SEARCH(("PENDENTE"),(T217))))</formula>
    </cfRule>
    <cfRule type="containsText" dxfId="2360" priority="423" operator="containsText" text="PENDENTE">
      <formula>NOT(ISERROR(SEARCH(("PENDENTE"),(T108))))</formula>
    </cfRule>
    <cfRule type="containsText" dxfId="2359" priority="422" operator="containsText" text="CANCELADO">
      <formula>NOT(ISERROR(SEARCH(("CANCELADO"),(T108))))</formula>
    </cfRule>
    <cfRule type="containsText" dxfId="2358" priority="421" operator="containsText" text="PENDENTE">
      <formula>NOT(ISERROR(SEARCH(("PENDENTE"),(T108))))</formula>
    </cfRule>
    <cfRule type="containsText" dxfId="2357" priority="420" operator="containsText" text="CUMPRIDO">
      <formula>NOT(ISERROR(SEARCH(("CUMPRIDO"),(T143))))</formula>
    </cfRule>
    <cfRule type="containsText" dxfId="2356" priority="419" operator="containsText" text="CUMPRIDO">
      <formula>NOT(ISERROR(SEARCH(("CUMPRIDO"),(T220))))</formula>
    </cfRule>
    <cfRule type="containsText" dxfId="2355" priority="418" operator="containsText" text="PENDENTE">
      <formula>NOT(ISERROR(SEARCH(("PENDENTE"),(T220))))</formula>
    </cfRule>
    <cfRule type="containsText" dxfId="2354" priority="417" operator="containsText" text="CANCELADO">
      <formula>NOT(ISERROR(SEARCH(("CANCELADO"),(T220))))</formula>
    </cfRule>
    <cfRule type="containsText" dxfId="2353" priority="416" operator="containsText" text="PENDENTE">
      <formula>NOT(ISERROR(SEARCH(("PENDENTE"),(T108))))</formula>
    </cfRule>
    <cfRule type="containsText" dxfId="2352" priority="415" operator="containsText" text="CANCELADO">
      <formula>NOT(ISERROR(SEARCH(("CANCELADO"),(T108))))</formula>
    </cfRule>
    <cfRule type="containsText" dxfId="2351" priority="414" operator="containsText" text="PENDENTE">
      <formula>NOT(ISERROR(SEARCH(("PENDENTE"),(T108))))</formula>
    </cfRule>
    <cfRule type="containsText" dxfId="2350" priority="413" operator="containsText" text="CUMPRIDO">
      <formula>NOT(ISERROR(SEARCH(("CUMPRIDO"),(T146))))</formula>
    </cfRule>
    <cfRule type="containsText" dxfId="2349" priority="412" operator="containsText" text="CUMPRIDO">
      <formula>NOT(ISERROR(SEARCH(("CUMPRIDO"),(T238))))</formula>
    </cfRule>
    <cfRule type="containsText" dxfId="2348" priority="411" operator="containsText" text="PENDENTE">
      <formula>NOT(ISERROR(SEARCH(("PENDENTE"),(T238))))</formula>
    </cfRule>
    <cfRule type="containsText" dxfId="2347" priority="410" operator="containsText" text="CANCELADO">
      <formula>NOT(ISERROR(SEARCH(("CANCELADO"),(T238))))</formula>
    </cfRule>
    <cfRule type="containsText" dxfId="2346" priority="409" operator="containsText" text="PENDENTE">
      <formula>NOT(ISERROR(SEARCH(("PENDENTE"),(T108))))</formula>
    </cfRule>
    <cfRule type="containsText" dxfId="2345" priority="408" operator="containsText" text="CANCELADO">
      <formula>NOT(ISERROR(SEARCH(("CANCELADO"),(T108))))</formula>
    </cfRule>
    <cfRule type="containsText" dxfId="2344" priority="407" operator="containsText" text="PENDENTE">
      <formula>NOT(ISERROR(SEARCH(("PENDENTE"),(T108))))</formula>
    </cfRule>
    <cfRule type="containsText" dxfId="2343" priority="406" operator="containsText" text="CUMPRIDO">
      <formula>NOT(ISERROR(SEARCH(("CUMPRIDO"),(T164))))</formula>
    </cfRule>
    <cfRule type="containsText" dxfId="2342" priority="405" operator="containsText" text="CUMPRIDO">
      <formula>NOT(ISERROR(SEARCH(("CUMPRIDO"),(T108))))</formula>
    </cfRule>
    <cfRule type="containsText" dxfId="2341" priority="404" operator="containsText" text="CUMPRIDO">
      <formula>NOT(ISERROR(SEARCH(("CUMPRIDO"),(T239))))</formula>
    </cfRule>
    <cfRule type="containsText" dxfId="2340" priority="403" operator="containsText" text="PENDENTE">
      <formula>NOT(ISERROR(SEARCH(("PENDENTE"),(T239))))</formula>
    </cfRule>
    <cfRule type="containsText" dxfId="2339" priority="402" operator="containsText" text="CANCELADO">
      <formula>NOT(ISERROR(SEARCH(("CANCELADO"),(T239))))</formula>
    </cfRule>
    <cfRule type="containsText" dxfId="2338" priority="401" operator="containsText" text="PENDENTE">
      <formula>NOT(ISERROR(SEARCH(("PENDENTE"),(T108))))</formula>
    </cfRule>
    <cfRule type="containsText" dxfId="2337" priority="400" operator="containsText" text="CANCELADO">
      <formula>NOT(ISERROR(SEARCH(("CANCELADO"),(T108))))</formula>
    </cfRule>
    <cfRule type="containsText" dxfId="2336" priority="399" operator="containsText" text="PENDENTE">
      <formula>NOT(ISERROR(SEARCH(("PENDENTE"),(T108))))</formula>
    </cfRule>
    <cfRule type="containsText" dxfId="2335" priority="398" operator="containsText" text="CUMPRIDO">
      <formula>NOT(ISERROR(SEARCH(("CUMPRIDO"),(T165))))</formula>
    </cfRule>
    <cfRule type="containsText" dxfId="2334" priority="185" operator="containsText" text="PENDENTE">
      <formula>NOT(ISERROR(SEARCH(("PENDENTE"),(T108))))</formula>
    </cfRule>
    <cfRule type="containsText" dxfId="2333" priority="396" operator="containsText" text="PENDENTE">
      <formula>NOT(ISERROR(SEARCH(("PENDENTE"),(T215))))</formula>
    </cfRule>
    <cfRule type="containsText" dxfId="2332" priority="395" operator="containsText" text="CANCELADO">
      <formula>NOT(ISERROR(SEARCH(("CANCELADO"),(T215))))</formula>
    </cfRule>
    <cfRule type="containsText" dxfId="2331" priority="394" operator="containsText" text="PENDENTE">
      <formula>NOT(ISERROR(SEARCH(("PENDENTE"),(T108))))</formula>
    </cfRule>
    <cfRule type="containsText" dxfId="2330" priority="393" operator="containsText" text="CANCELADO">
      <formula>NOT(ISERROR(SEARCH(("CANCELADO"),(T108))))</formula>
    </cfRule>
    <cfRule type="containsText" dxfId="2329" priority="392" operator="containsText" text="PENDENTE">
      <formula>NOT(ISERROR(SEARCH(("PENDENTE"),(T108))))</formula>
    </cfRule>
    <cfRule type="containsText" dxfId="2328" priority="391" operator="containsText" text="CUMPRIDO">
      <formula>NOT(ISERROR(SEARCH(("CUMPRIDO"),(T141))))</formula>
    </cfRule>
    <cfRule type="containsText" dxfId="2327" priority="390" operator="containsText" text="CUMPRIDO">
      <formula>NOT(ISERROR(SEARCH(("CUMPRIDO"),(T216))))</formula>
    </cfRule>
    <cfRule type="containsText" dxfId="2326" priority="389" operator="containsText" text="PENDENTE">
      <formula>NOT(ISERROR(SEARCH(("PENDENTE"),(T216))))</formula>
    </cfRule>
    <cfRule type="containsText" dxfId="2325" priority="388" operator="containsText" text="CANCELADO">
      <formula>NOT(ISERROR(SEARCH(("CANCELADO"),(T216))))</formula>
    </cfRule>
    <cfRule type="containsText" dxfId="2324" priority="387" operator="containsText" text="PENDENTE">
      <formula>NOT(ISERROR(SEARCH(("PENDENTE"),(T108))))</formula>
    </cfRule>
    <cfRule type="containsText" dxfId="2323" priority="386" operator="containsText" text="CANCELADO">
      <formula>NOT(ISERROR(SEARCH(("CANCELADO"),(T108))))</formula>
    </cfRule>
    <cfRule type="containsText" dxfId="2322" priority="385" operator="containsText" text="PENDENTE">
      <formula>NOT(ISERROR(SEARCH(("PENDENTE"),(T108))))</formula>
    </cfRule>
    <cfRule type="containsText" dxfId="2321" priority="384" operator="containsText" text="CUMPRIDO">
      <formula>NOT(ISERROR(SEARCH(("CUMPRIDO"),(T142))))</formula>
    </cfRule>
    <cfRule type="containsText" dxfId="2320" priority="383" operator="containsText" text="CUMPRIDO">
      <formula>NOT(ISERROR(SEARCH(("CUMPRIDO"),(T219))))</formula>
    </cfRule>
    <cfRule type="containsText" dxfId="2319" priority="382" operator="containsText" text="PENDENTE">
      <formula>NOT(ISERROR(SEARCH(("PENDENTE"),(T219))))</formula>
    </cfRule>
    <cfRule type="containsText" dxfId="2318" priority="381" operator="containsText" text="CANCELADO">
      <formula>NOT(ISERROR(SEARCH(("CANCELADO"),(T219))))</formula>
    </cfRule>
    <cfRule type="containsText" dxfId="2317" priority="380" operator="containsText" text="PENDENTE">
      <formula>NOT(ISERROR(SEARCH(("PENDENTE"),(T108))))</formula>
    </cfRule>
    <cfRule type="containsText" dxfId="2316" priority="379" operator="containsText" text="CANCELADO">
      <formula>NOT(ISERROR(SEARCH(("CANCELADO"),(T108))))</formula>
    </cfRule>
    <cfRule type="containsText" dxfId="2315" priority="378" operator="containsText" text="PENDENTE">
      <formula>NOT(ISERROR(SEARCH(("PENDENTE"),(T108))))</formula>
    </cfRule>
    <cfRule type="containsText" dxfId="2314" priority="377" operator="containsText" text="CUMPRIDO">
      <formula>NOT(ISERROR(SEARCH(("CUMPRIDO"),(T145))))</formula>
    </cfRule>
    <cfRule type="containsText" dxfId="2313" priority="184" operator="containsText" text="CANCELADO">
      <formula>NOT(ISERROR(SEARCH(("CANCELADO"),(T108))))</formula>
    </cfRule>
    <cfRule type="containsText" dxfId="2312" priority="375" operator="containsText" text="PENDENTE">
      <formula>NOT(ISERROR(SEARCH(("PENDENTE"),(T237))))</formula>
    </cfRule>
    <cfRule type="containsText" dxfId="2311" priority="374" operator="containsText" text="CANCELADO">
      <formula>NOT(ISERROR(SEARCH(("CANCELADO"),(T237))))</formula>
    </cfRule>
    <cfRule type="containsText" dxfId="2310" priority="373" operator="containsText" text="PENDENTE">
      <formula>NOT(ISERROR(SEARCH(("PENDENTE"),(T108))))</formula>
    </cfRule>
    <cfRule type="containsText" dxfId="2309" priority="372" operator="containsText" text="CANCELADO">
      <formula>NOT(ISERROR(SEARCH(("CANCELADO"),(T108))))</formula>
    </cfRule>
    <cfRule type="containsText" dxfId="2308" priority="371" operator="containsText" text="PENDENTE">
      <formula>NOT(ISERROR(SEARCH(("PENDENTE"),(T108))))</formula>
    </cfRule>
    <cfRule type="containsText" dxfId="2307" priority="370" operator="containsText" text="CUMPRIDO">
      <formula>NOT(ISERROR(SEARCH(("CUMPRIDO"),(T163))))</formula>
    </cfRule>
    <cfRule type="containsText" dxfId="2306" priority="369" operator="containsText" text="CUMPRIDO">
      <formula>NOT(ISERROR(SEARCH(("CUMPRIDO"),(T108))))</formula>
    </cfRule>
    <cfRule type="containsText" dxfId="2305" priority="368" operator="containsText" text="CUMPRIDO">
      <formula>NOT(ISERROR(SEARCH(("CUMPRIDO"),(T238))))</formula>
    </cfRule>
    <cfRule type="containsText" dxfId="2304" priority="367" operator="containsText" text="PENDENTE">
      <formula>NOT(ISERROR(SEARCH(("PENDENTE"),(T238))))</formula>
    </cfRule>
    <cfRule type="containsText" dxfId="2303" priority="366" operator="containsText" text="CANCELADO">
      <formula>NOT(ISERROR(SEARCH(("CANCELADO"),(T238))))</formula>
    </cfRule>
    <cfRule type="containsText" dxfId="2302" priority="365" operator="containsText" text="PENDENTE">
      <formula>NOT(ISERROR(SEARCH(("PENDENTE"),(T108))))</formula>
    </cfRule>
    <cfRule type="containsText" dxfId="2301" priority="364" operator="containsText" text="CANCELADO">
      <formula>NOT(ISERROR(SEARCH(("CANCELADO"),(T108))))</formula>
    </cfRule>
    <cfRule type="containsText" dxfId="2300" priority="363" operator="containsText" text="PENDENTE">
      <formula>NOT(ISERROR(SEARCH(("PENDENTE"),(T108))))</formula>
    </cfRule>
    <cfRule type="containsText" dxfId="2299" priority="362" operator="containsText" text="CUMPRIDO">
      <formula>NOT(ISERROR(SEARCH(("CUMPRIDO"),(T164))))</formula>
    </cfRule>
    <cfRule type="containsText" dxfId="2298" priority="361" operator="containsText" text="CUMPRIDO">
      <formula>NOT(ISERROR(SEARCH(("CUMPRIDO"),(T214))))</formula>
    </cfRule>
    <cfRule type="containsText" dxfId="2297" priority="337" operator="containsText" text="PENDENTE">
      <formula>NOT(ISERROR(SEARCH(("PENDENTE"),(T108))))</formula>
    </cfRule>
    <cfRule type="containsText" dxfId="2296" priority="338" operator="containsText" text="CANCELADO">
      <formula>NOT(ISERROR(SEARCH(("CANCELADO"),(T236))))</formula>
    </cfRule>
    <cfRule type="containsText" dxfId="2295" priority="339" operator="containsText" text="PENDENTE">
      <formula>NOT(ISERROR(SEARCH(("PENDENTE"),(T236))))</formula>
    </cfRule>
    <cfRule type="containsText" dxfId="2294" priority="262" operator="containsText" text="CUMPRIDO">
      <formula>NOT(ISERROR(SEARCH(("CUMPRIDO"),(T160))))</formula>
    </cfRule>
    <cfRule type="containsText" dxfId="2293" priority="263" operator="containsText" text="PENDENTE">
      <formula>NOT(ISERROR(SEARCH(("PENDENTE"),(T108))))</formula>
    </cfRule>
    <cfRule type="containsText" dxfId="2292" priority="264" operator="containsText" text="CANCELADO">
      <formula>NOT(ISERROR(SEARCH(("CANCELADO"),(T108))))</formula>
    </cfRule>
    <cfRule type="containsText" dxfId="2291" priority="261" operator="containsText" text="CUMPRIDO">
      <formula>NOT(ISERROR(SEARCH(("CUMPRIDO"),(T108))))</formula>
    </cfRule>
    <cfRule type="containsText" dxfId="2290" priority="260" operator="containsText" text="CUMPRIDO">
      <formula>NOT(ISERROR(SEARCH(("CUMPRIDO"),(T235))))</formula>
    </cfRule>
    <cfRule type="containsText" dxfId="2289" priority="286" operator="containsText" text="PENDENTE">
      <formula>NOT(ISERROR(SEARCH(("PENDENTE"),(T108))))</formula>
    </cfRule>
    <cfRule type="containsText" dxfId="2288" priority="265" operator="containsText" text="PENDENTE">
      <formula>NOT(ISERROR(SEARCH(("PENDENTE"),(T108))))</formula>
    </cfRule>
    <cfRule type="containsText" dxfId="2287" priority="266" operator="containsText" text="CANCELADO">
      <formula>NOT(ISERROR(SEARCH(("CANCELADO"),(T234))))</formula>
    </cfRule>
    <cfRule type="containsText" dxfId="2286" priority="267" operator="containsText" text="PENDENTE">
      <formula>NOT(ISERROR(SEARCH(("PENDENTE"),(T234))))</formula>
    </cfRule>
    <cfRule type="containsText" dxfId="2285" priority="268" operator="containsText" text="CUMPRIDO">
      <formula>NOT(ISERROR(SEARCH(("CUMPRIDO"),(T234))))</formula>
    </cfRule>
    <cfRule type="containsText" dxfId="2284" priority="259" operator="containsText" text="PENDENTE">
      <formula>NOT(ISERROR(SEARCH(("PENDENTE"),(T235))))</formula>
    </cfRule>
    <cfRule type="containsText" dxfId="2283" priority="258" operator="containsText" text="CANCELADO">
      <formula>NOT(ISERROR(SEARCH(("CANCELADO"),(T235))))</formula>
    </cfRule>
    <cfRule type="containsText" dxfId="2282" priority="257" operator="containsText" text="PENDENTE">
      <formula>NOT(ISERROR(SEARCH(("PENDENTE"),(T108))))</formula>
    </cfRule>
    <cfRule type="containsText" dxfId="2281" priority="26" operator="containsText" text="CANCELADO">
      <formula>NOT(ISERROR(SEARCH(("CANCELADO"),(T199))))</formula>
    </cfRule>
    <cfRule type="containsText" dxfId="2280" priority="256" operator="containsText" text="CANCELADO">
      <formula>NOT(ISERROR(SEARCH(("CANCELADO"),(T108))))</formula>
    </cfRule>
    <cfRule type="containsText" dxfId="2279" priority="255" operator="containsText" text="PENDENTE">
      <formula>NOT(ISERROR(SEARCH(("PENDENTE"),(T108))))</formula>
    </cfRule>
    <cfRule type="containsText" dxfId="2278" priority="254" operator="containsText" text="CUMPRIDO">
      <formula>NOT(ISERROR(SEARCH(("CUMPRIDO"),(T161))))</formula>
    </cfRule>
    <cfRule type="containsText" dxfId="2277" priority="253" operator="containsText" text="CUMPRIDO">
      <formula>NOT(ISERROR(SEARCH(("CUMPRIDO"),(T211))))</formula>
    </cfRule>
    <cfRule type="containsText" dxfId="2276" priority="252" operator="containsText" text="PENDENTE">
      <formula>NOT(ISERROR(SEARCH(("PENDENTE"),(T211))))</formula>
    </cfRule>
    <cfRule type="containsText" dxfId="2275" priority="269" operator="containsText" text="CUMPRIDO">
      <formula>NOT(ISERROR(SEARCH(("CUMPRIDO"),(T142))))</formula>
    </cfRule>
    <cfRule type="containsText" dxfId="2274" priority="270" operator="containsText" text="PENDENTE">
      <formula>NOT(ISERROR(SEARCH(("PENDENTE"),(T108))))</formula>
    </cfRule>
    <cfRule type="containsText" dxfId="2273" priority="271" operator="containsText" text="CANCELADO">
      <formula>NOT(ISERROR(SEARCH(("CANCELADO"),(T108))))</formula>
    </cfRule>
    <cfRule type="containsText" dxfId="2272" priority="272" operator="containsText" text="PENDENTE">
      <formula>NOT(ISERROR(SEARCH(("PENDENTE"),(T108))))</formula>
    </cfRule>
    <cfRule type="containsText" dxfId="2271" priority="273" operator="containsText" text="CANCELADO">
      <formula>NOT(ISERROR(SEARCH(("CANCELADO"),(T216))))</formula>
    </cfRule>
    <cfRule type="containsText" dxfId="2270" priority="274" operator="containsText" text="PENDENTE">
      <formula>NOT(ISERROR(SEARCH(("PENDENTE"),(T216))))</formula>
    </cfRule>
    <cfRule type="containsText" dxfId="2269" priority="275" operator="containsText" text="CUMPRIDO">
      <formula>NOT(ISERROR(SEARCH(("CUMPRIDO"),(T216))))</formula>
    </cfRule>
    <cfRule type="containsText" dxfId="2268" priority="276" operator="containsText" text="CUMPRIDO">
      <formula>NOT(ISERROR(SEARCH(("CUMPRIDO"),(T139))))</formula>
    </cfRule>
    <cfRule type="containsText" dxfId="2267" priority="277" operator="containsText" text="PENDENTE">
      <formula>NOT(ISERROR(SEARCH(("PENDENTE"),(T108))))</formula>
    </cfRule>
    <cfRule type="containsText" dxfId="2266" priority="278" operator="containsText" text="CANCELADO">
      <formula>NOT(ISERROR(SEARCH(("CANCELADO"),(T108))))</formula>
    </cfRule>
    <cfRule type="containsText" dxfId="2265" priority="251" operator="containsText" text="CANCELADO">
      <formula>NOT(ISERROR(SEARCH(("CANCELADO"),(T211))))</formula>
    </cfRule>
    <cfRule type="containsText" dxfId="2264" priority="250" operator="containsText" text="PENDENTE">
      <formula>NOT(ISERROR(SEARCH(("PENDENTE"),(T108))))</formula>
    </cfRule>
    <cfRule type="containsText" dxfId="2263" priority="279" operator="containsText" text="PENDENTE">
      <formula>NOT(ISERROR(SEARCH(("PENDENTE"),(T108))))</formula>
    </cfRule>
    <cfRule type="containsText" dxfId="2262" priority="280" operator="containsText" text="CANCELADO">
      <formula>NOT(ISERROR(SEARCH(("CANCELADO"),(T213))))</formula>
    </cfRule>
    <cfRule type="containsText" dxfId="2261" priority="281" operator="containsText" text="PENDENTE">
      <formula>NOT(ISERROR(SEARCH(("PENDENTE"),(T213))))</formula>
    </cfRule>
    <cfRule type="containsText" dxfId="2260" priority="282" operator="containsText" text="CUMPRIDO">
      <formula>NOT(ISERROR(SEARCH(("CUMPRIDO"),(T213))))</formula>
    </cfRule>
    <cfRule type="containsText" dxfId="2259" priority="283" operator="containsText" text="CUMPRIDO">
      <formula>NOT(ISERROR(SEARCH(("CUMPRIDO"),(T138))))</formula>
    </cfRule>
    <cfRule type="containsText" dxfId="2258" priority="249" operator="containsText" text="CANCELADO">
      <formula>NOT(ISERROR(SEARCH(("CANCELADO"),(T108))))</formula>
    </cfRule>
    <cfRule type="containsText" dxfId="2257" priority="248" operator="containsText" text="PENDENTE">
      <formula>NOT(ISERROR(SEARCH(("PENDENTE"),(T108))))</formula>
    </cfRule>
    <cfRule type="containsText" dxfId="2256" priority="183" operator="containsText" text="PENDENTE">
      <formula>NOT(ISERROR(SEARCH(("PENDENTE"),(T108))))</formula>
    </cfRule>
    <cfRule type="containsText" dxfId="2255" priority="246" operator="containsText" text="CUMPRIDO">
      <formula>NOT(ISERROR(SEARCH(("CUMPRIDO"),(T212))))</formula>
    </cfRule>
    <cfRule type="containsText" dxfId="2254" priority="284" operator="containsText" text="PENDENTE">
      <formula>NOT(ISERROR(SEARCH(("PENDENTE"),(T108))))</formula>
    </cfRule>
    <cfRule type="containsText" dxfId="2253" priority="285" operator="containsText" text="CANCELADO">
      <formula>NOT(ISERROR(SEARCH(("CANCELADO"),(T108))))</formula>
    </cfRule>
    <cfRule type="containsText" dxfId="2252" priority="287" operator="containsText" text="CANCELADO">
      <formula>NOT(ISERROR(SEARCH(("CANCELADO"),(T212))))</formula>
    </cfRule>
    <cfRule type="containsText" dxfId="2251" priority="288" operator="containsText" text="PENDENTE">
      <formula>NOT(ISERROR(SEARCH(("PENDENTE"),(T212))))</formula>
    </cfRule>
    <cfRule type="containsText" dxfId="2250" priority="245" operator="containsText" text="PENDENTE">
      <formula>NOT(ISERROR(SEARCH(("PENDENTE"),(T212))))</formula>
    </cfRule>
    <cfRule type="containsText" dxfId="2249" priority="244" operator="containsText" text="CANCELADO">
      <formula>NOT(ISERROR(SEARCH(("CANCELADO"),(T212))))</formula>
    </cfRule>
    <cfRule type="containsText" dxfId="2248" priority="243" operator="containsText" text="PENDENTE">
      <formula>NOT(ISERROR(SEARCH(("PENDENTE"),(T108))))</formula>
    </cfRule>
    <cfRule type="containsText" dxfId="2247" priority="242" operator="containsText" text="CANCELADO">
      <formula>NOT(ISERROR(SEARCH(("CANCELADO"),(T108))))</formula>
    </cfRule>
    <cfRule type="containsText" dxfId="2246" priority="241" operator="containsText" text="PENDENTE">
      <formula>NOT(ISERROR(SEARCH(("PENDENTE"),(T108))))</formula>
    </cfRule>
    <cfRule type="containsText" dxfId="2245" priority="240" operator="containsText" text="CUMPRIDO">
      <formula>NOT(ISERROR(SEARCH(("CUMPRIDO"),(T138))))</formula>
    </cfRule>
    <cfRule type="containsText" dxfId="2244" priority="239" operator="containsText" text="CUMPRIDO">
      <formula>NOT(ISERROR(SEARCH(("CUMPRIDO"),(T215))))</formula>
    </cfRule>
    <cfRule type="containsText" dxfId="2243" priority="238" operator="containsText" text="PENDENTE">
      <formula>NOT(ISERROR(SEARCH(("PENDENTE"),(T215))))</formula>
    </cfRule>
    <cfRule type="containsText" dxfId="2242" priority="289" operator="containsText" text="CUMPRIDO">
      <formula>NOT(ISERROR(SEARCH(("CUMPRIDO"),(T212))))</formula>
    </cfRule>
    <cfRule type="containsText" dxfId="2241" priority="290" operator="containsText" text="CUMPRIDO">
      <formula>NOT(ISERROR(SEARCH(("CUMPRIDO"),(T162))))</formula>
    </cfRule>
    <cfRule type="containsText" dxfId="2240" priority="291" operator="containsText" text="PENDENTE">
      <formula>NOT(ISERROR(SEARCH(("PENDENTE"),(T108))))</formula>
    </cfRule>
    <cfRule type="containsText" dxfId="2239" priority="292" operator="containsText" text="CANCELADO">
      <formula>NOT(ISERROR(SEARCH(("CANCELADO"),(T108))))</formula>
    </cfRule>
    <cfRule type="containsText" dxfId="2238" priority="293" operator="containsText" text="PENDENTE">
      <formula>NOT(ISERROR(SEARCH(("PENDENTE"),(T108))))</formula>
    </cfRule>
    <cfRule type="containsText" dxfId="2237" priority="294" operator="containsText" text="CANCELADO">
      <formula>NOT(ISERROR(SEARCH(("CANCELADO"),(T236))))</formula>
    </cfRule>
    <cfRule type="containsText" dxfId="2236" priority="295" operator="containsText" text="PENDENTE">
      <formula>NOT(ISERROR(SEARCH(("PENDENTE"),(T236))))</formula>
    </cfRule>
    <cfRule type="containsText" dxfId="2235" priority="296" operator="containsText" text="CUMPRIDO">
      <formula>NOT(ISERROR(SEARCH(("CUMPRIDO"),(T236))))</formula>
    </cfRule>
    <cfRule type="containsText" dxfId="2234" priority="297" operator="containsText" text="CUMPRIDO">
      <formula>NOT(ISERROR(SEARCH(("CUMPRIDO"),(T108))))</formula>
    </cfRule>
    <cfRule type="containsText" dxfId="2233" priority="182" operator="containsText" text="CUMPRIDO">
      <formula>NOT(ISERROR(SEARCH(("CUMPRIDO"),(T159))))</formula>
    </cfRule>
    <cfRule type="containsText" dxfId="2232" priority="299" operator="containsText" text="PENDENTE">
      <formula>NOT(ISERROR(SEARCH(("PENDENTE"),(T108))))</formula>
    </cfRule>
    <cfRule type="containsText" dxfId="2231" priority="237" operator="containsText" text="CANCELADO">
      <formula>NOT(ISERROR(SEARCH(("CANCELADO"),(T215))))</formula>
    </cfRule>
    <cfRule type="containsText" dxfId="2230" priority="236" operator="containsText" text="PENDENTE">
      <formula>NOT(ISERROR(SEARCH(("PENDENTE"),(T108))))</formula>
    </cfRule>
    <cfRule type="containsText" dxfId="2229" priority="340" operator="containsText" text="CUMPRIDO">
      <formula>NOT(ISERROR(SEARCH(("CUMPRIDO"),(T236))))</formula>
    </cfRule>
    <cfRule type="containsText" dxfId="2228" priority="235" operator="containsText" text="CANCELADO">
      <formula>NOT(ISERROR(SEARCH(("CANCELADO"),(T108))))</formula>
    </cfRule>
    <cfRule type="containsText" dxfId="2227" priority="234" operator="containsText" text="PENDENTE">
      <formula>NOT(ISERROR(SEARCH(("PENDENTE"),(T108))))</formula>
    </cfRule>
    <cfRule type="containsText" dxfId="2226" priority="233" operator="containsText" text="CUMPRIDO">
      <formula>NOT(ISERROR(SEARCH(("CUMPRIDO"),(T141))))</formula>
    </cfRule>
    <cfRule type="containsText" dxfId="2225" priority="232" operator="containsText" text="CUMPRIDO">
      <formula>NOT(ISERROR(SEARCH(("CUMPRIDO"),(T233))))</formula>
    </cfRule>
    <cfRule type="containsText" dxfId="2224" priority="231" operator="containsText" text="PENDENTE">
      <formula>NOT(ISERROR(SEARCH(("PENDENTE"),(T233))))</formula>
    </cfRule>
    <cfRule type="containsText" dxfId="2223" priority="230" operator="containsText" text="CANCELADO">
      <formula>NOT(ISERROR(SEARCH(("CANCELADO"),(T233))))</formula>
    </cfRule>
    <cfRule type="containsText" dxfId="2222" priority="229" operator="containsText" text="PENDENTE">
      <formula>NOT(ISERROR(SEARCH(("PENDENTE"),(T108))))</formula>
    </cfRule>
    <cfRule type="containsText" dxfId="2221" priority="300" operator="containsText" text="CANCELADO">
      <formula>NOT(ISERROR(SEARCH(("CANCELADO"),(T108))))</formula>
    </cfRule>
    <cfRule type="containsText" dxfId="2220" priority="301" operator="containsText" text="PENDENTE">
      <formula>NOT(ISERROR(SEARCH(("PENDENTE"),(T108))))</formula>
    </cfRule>
    <cfRule type="containsText" dxfId="2219" priority="302" operator="containsText" text="CANCELADO">
      <formula>NOT(ISERROR(SEARCH(("CANCELADO"),(T235))))</formula>
    </cfRule>
    <cfRule type="containsText" dxfId="2218" priority="228" operator="containsText" text="CANCELADO">
      <formula>NOT(ISERROR(SEARCH(("CANCELADO"),(T108))))</formula>
    </cfRule>
    <cfRule type="containsText" dxfId="2217" priority="227" operator="containsText" text="PENDENTE">
      <formula>NOT(ISERROR(SEARCH(("PENDENTE"),(T108))))</formula>
    </cfRule>
    <cfRule type="containsText" dxfId="2216" priority="303" operator="containsText" text="PENDENTE">
      <formula>NOT(ISERROR(SEARCH(("PENDENTE"),(T235))))</formula>
    </cfRule>
    <cfRule type="containsText" dxfId="2215" priority="181" operator="containsText" text="CUMPRIDO">
      <formula>NOT(ISERROR(SEARCH(("CUMPRIDO"),(T209))))</formula>
    </cfRule>
    <cfRule type="containsText" dxfId="2214" priority="305" operator="containsText" text="CUMPRIDO">
      <formula>NOT(ISERROR(SEARCH(("CUMPRIDO"),(T143))))</formula>
    </cfRule>
    <cfRule type="containsText" dxfId="2213" priority="226" operator="containsText" text="CUMPRIDO">
      <formula>NOT(ISERROR(SEARCH(("CUMPRIDO"),(T159))))</formula>
    </cfRule>
    <cfRule type="containsText" dxfId="2212" priority="225" operator="containsText" text="CUMPRIDO">
      <formula>NOT(ISERROR(SEARCH(("CUMPRIDO"),(T108))))</formula>
    </cfRule>
    <cfRule type="containsText" dxfId="2211" priority="306" operator="containsText" text="PENDENTE">
      <formula>NOT(ISERROR(SEARCH(("PENDENTE"),(T108))))</formula>
    </cfRule>
    <cfRule type="containsText" dxfId="2210" priority="307" operator="containsText" text="CANCELADO">
      <formula>NOT(ISERROR(SEARCH(("CANCELADO"),(T108))))</formula>
    </cfRule>
    <cfRule type="containsText" dxfId="2209" priority="308" operator="containsText" text="PENDENTE">
      <formula>NOT(ISERROR(SEARCH(("PENDENTE"),(T108))))</formula>
    </cfRule>
    <cfRule type="containsText" dxfId="2208" priority="309" operator="containsText" text="CANCELADO">
      <formula>NOT(ISERROR(SEARCH(("CANCELADO"),(T217))))</formula>
    </cfRule>
    <cfRule type="containsText" dxfId="2207" priority="310" operator="containsText" text="PENDENTE">
      <formula>NOT(ISERROR(SEARCH(("PENDENTE"),(T217))))</formula>
    </cfRule>
    <cfRule type="containsText" dxfId="2206" priority="311" operator="containsText" text="CUMPRIDO">
      <formula>NOT(ISERROR(SEARCH(("CUMPRIDO"),(T217))))</formula>
    </cfRule>
    <cfRule type="containsText" dxfId="2205" priority="312" operator="containsText" text="CUMPRIDO">
      <formula>NOT(ISERROR(SEARCH(("CUMPRIDO"),(T140))))</formula>
    </cfRule>
    <cfRule type="containsText" dxfId="2204" priority="313" operator="containsText" text="PENDENTE">
      <formula>NOT(ISERROR(SEARCH(("PENDENTE"),(T108))))</formula>
    </cfRule>
    <cfRule type="containsText" dxfId="2203" priority="314" operator="containsText" text="CANCELADO">
      <formula>NOT(ISERROR(SEARCH(("CANCELADO"),(T108))))</formula>
    </cfRule>
    <cfRule type="containsText" dxfId="2202" priority="315" operator="containsText" text="PENDENTE">
      <formula>NOT(ISERROR(SEARCH(("PENDENTE"),(T108))))</formula>
    </cfRule>
    <cfRule type="containsText" dxfId="2201" priority="316" operator="containsText" text="CANCELADO">
      <formula>NOT(ISERROR(SEARCH(("CANCELADO"),(T214))))</formula>
    </cfRule>
    <cfRule type="containsText" dxfId="2200" priority="224" operator="containsText" text="CUMPRIDO">
      <formula>NOT(ISERROR(SEARCH(("CUMPRIDO"),(T234))))</formula>
    </cfRule>
    <cfRule type="containsText" dxfId="2199" priority="223" operator="containsText" text="PENDENTE">
      <formula>NOT(ISERROR(SEARCH(("PENDENTE"),(T234))))</formula>
    </cfRule>
    <cfRule type="containsText" dxfId="2198" priority="222" operator="containsText" text="CANCELADO">
      <formula>NOT(ISERROR(SEARCH(("CANCELADO"),(T234))))</formula>
    </cfRule>
    <cfRule type="containsText" dxfId="2197" priority="221" operator="containsText" text="PENDENTE">
      <formula>NOT(ISERROR(SEARCH(("PENDENTE"),(T108))))</formula>
    </cfRule>
    <cfRule type="containsText" dxfId="2196" priority="220" operator="containsText" text="CANCELADO">
      <formula>NOT(ISERROR(SEARCH(("CANCELADO"),(T108))))</formula>
    </cfRule>
    <cfRule type="containsText" dxfId="2195" priority="219" operator="containsText" text="PENDENTE">
      <formula>NOT(ISERROR(SEARCH(("PENDENTE"),(T108))))</formula>
    </cfRule>
    <cfRule type="containsText" dxfId="2194" priority="218" operator="containsText" text="CUMPRIDO">
      <formula>NOT(ISERROR(SEARCH(("CUMPRIDO"),(T160))))</formula>
    </cfRule>
    <cfRule type="containsText" dxfId="2193" priority="217" operator="containsText" text="CUMPRIDO">
      <formula>NOT(ISERROR(SEARCH(("CUMPRIDO"),(T210))))</formula>
    </cfRule>
    <cfRule type="containsText" dxfId="2192" priority="216" operator="containsText" text="PENDENTE">
      <formula>NOT(ISERROR(SEARCH(("PENDENTE"),(T210))))</formula>
    </cfRule>
    <cfRule type="containsText" dxfId="2191" priority="215" operator="containsText" text="CANCELADO">
      <formula>NOT(ISERROR(SEARCH(("CANCELADO"),(T210))))</formula>
    </cfRule>
    <cfRule type="containsText" dxfId="2190" priority="214" operator="containsText" text="PENDENTE">
      <formula>NOT(ISERROR(SEARCH(("PENDENTE"),(T108))))</formula>
    </cfRule>
    <cfRule type="containsText" dxfId="2189" priority="213" operator="containsText" text="CANCELADO">
      <formula>NOT(ISERROR(SEARCH(("CANCELADO"),(T108))))</formula>
    </cfRule>
    <cfRule type="containsText" dxfId="2188" priority="212" operator="containsText" text="PENDENTE">
      <formula>NOT(ISERROR(SEARCH(("PENDENTE"),(T108))))</formula>
    </cfRule>
    <cfRule type="containsText" dxfId="2187" priority="317" operator="containsText" text="PENDENTE">
      <formula>NOT(ISERROR(SEARCH(("PENDENTE"),(T214))))</formula>
    </cfRule>
    <cfRule type="containsText" dxfId="2186" priority="318" operator="containsText" text="CUMPRIDO">
      <formula>NOT(ISERROR(SEARCH(("CUMPRIDO"),(T214))))</formula>
    </cfRule>
    <cfRule type="containsText" dxfId="2185" priority="319" operator="containsText" text="CUMPRIDO">
      <formula>NOT(ISERROR(SEARCH(("CUMPRIDO"),(T139))))</formula>
    </cfRule>
    <cfRule type="containsText" dxfId="2184" priority="320" operator="containsText" text="PENDENTE">
      <formula>NOT(ISERROR(SEARCH(("PENDENTE"),(T108))))</formula>
    </cfRule>
    <cfRule type="containsText" dxfId="2183" priority="321" operator="containsText" text="CANCELADO">
      <formula>NOT(ISERROR(SEARCH(("CANCELADO"),(T108))))</formula>
    </cfRule>
    <cfRule type="containsText" dxfId="2182" priority="322" operator="containsText" text="PENDENTE">
      <formula>NOT(ISERROR(SEARCH(("PENDENTE"),(T108))))</formula>
    </cfRule>
    <cfRule type="containsText" dxfId="2181" priority="323" operator="containsText" text="CANCELADO">
      <formula>NOT(ISERROR(SEARCH(("CANCELADO"),(T213))))</formula>
    </cfRule>
    <cfRule type="containsText" dxfId="2180" priority="324" operator="containsText" text="PENDENTE">
      <formula>NOT(ISERROR(SEARCH(("PENDENTE"),(T213))))</formula>
    </cfRule>
    <cfRule type="containsText" dxfId="2179" priority="325" operator="containsText" text="CUMPRIDO">
      <formula>NOT(ISERROR(SEARCH(("CUMPRIDO"),(T213))))</formula>
    </cfRule>
    <cfRule type="containsText" dxfId="2178" priority="211" operator="containsText" text="CUMPRIDO">
      <formula>NOT(ISERROR(SEARCH(("CUMPRIDO"),(T136))))</formula>
    </cfRule>
    <cfRule type="containsText" dxfId="2177" priority="210" operator="containsText" text="CUMPRIDO">
      <formula>NOT(ISERROR(SEARCH(("CUMPRIDO"),(T211))))</formula>
    </cfRule>
    <cfRule type="containsText" dxfId="2176" priority="209" operator="containsText" text="PENDENTE">
      <formula>NOT(ISERROR(SEARCH(("PENDENTE"),(T211))))</formula>
    </cfRule>
    <cfRule type="containsText" dxfId="2175" priority="326" operator="containsText" text="CUMPRIDO">
      <formula>NOT(ISERROR(SEARCH(("CUMPRIDO"),(T163))))</formula>
    </cfRule>
    <cfRule type="containsText" dxfId="2174" priority="327" operator="containsText" text="PENDENTE">
      <formula>NOT(ISERROR(SEARCH(("PENDENTE"),(T108))))</formula>
    </cfRule>
    <cfRule type="containsText" dxfId="2173" priority="328" operator="containsText" text="CANCELADO">
      <formula>NOT(ISERROR(SEARCH(("CANCELADO"),(T108))))</formula>
    </cfRule>
    <cfRule type="containsText" dxfId="2172" priority="329" operator="containsText" text="PENDENTE">
      <formula>NOT(ISERROR(SEARCH(("PENDENTE"),(T108))))</formula>
    </cfRule>
    <cfRule type="containsText" dxfId="2171" priority="330" operator="containsText" text="CANCELADO">
      <formula>NOT(ISERROR(SEARCH(("CANCELADO"),(T237))))</formula>
    </cfRule>
    <cfRule type="containsText" dxfId="2170" priority="331" operator="containsText" text="PENDENTE">
      <formula>NOT(ISERROR(SEARCH(("PENDENTE"),(T237))))</formula>
    </cfRule>
    <cfRule type="containsText" dxfId="2169" priority="208" operator="containsText" text="CANCELADO">
      <formula>NOT(ISERROR(SEARCH(("CANCELADO"),(T211))))</formula>
    </cfRule>
    <cfRule type="containsText" dxfId="2168" priority="207" operator="containsText" text="PENDENTE">
      <formula>NOT(ISERROR(SEARCH(("PENDENTE"),(T108))))</formula>
    </cfRule>
    <cfRule type="containsText" dxfId="2167" priority="206" operator="containsText" text="CANCELADO">
      <formula>NOT(ISERROR(SEARCH(("CANCELADO"),(T108))))</formula>
    </cfRule>
    <cfRule type="containsText" dxfId="2166" priority="332" operator="containsText" text="CUMPRIDO">
      <formula>NOT(ISERROR(SEARCH(("CUMPRIDO"),(T237))))</formula>
    </cfRule>
    <cfRule type="containsText" dxfId="2165" priority="333" operator="containsText" text="CUMPRIDO">
      <formula>NOT(ISERROR(SEARCH(("CUMPRIDO"),(T108))))</formula>
    </cfRule>
    <cfRule type="containsText" dxfId="2164" priority="205" operator="containsText" text="PENDENTE">
      <formula>NOT(ISERROR(SEARCH(("PENDENTE"),(T108))))</formula>
    </cfRule>
    <cfRule type="containsText" dxfId="2163" priority="204" operator="containsText" text="CUMPRIDO">
      <formula>NOT(ISERROR(SEARCH(("CUMPRIDO"),(T137))))</formula>
    </cfRule>
    <cfRule type="containsText" dxfId="2162" priority="334" operator="containsText" text="CUMPRIDO">
      <formula>NOT(ISERROR(SEARCH(("CUMPRIDO"),(T162))))</formula>
    </cfRule>
    <cfRule type="containsText" dxfId="2161" priority="335" operator="containsText" text="PENDENTE">
      <formula>NOT(ISERROR(SEARCH(("PENDENTE"),(T108))))</formula>
    </cfRule>
    <cfRule type="containsText" dxfId="2160" priority="336" operator="containsText" text="CANCELADO">
      <formula>NOT(ISERROR(SEARCH(("CANCELADO"),(T108))))</formula>
    </cfRule>
    <cfRule type="containsText" dxfId="2159" priority="203" operator="containsText" text="CUMPRIDO">
      <formula>NOT(ISERROR(SEARCH(("CUMPRIDO"),(T214))))</formula>
    </cfRule>
    <cfRule type="containsText" dxfId="2158" priority="202" operator="containsText" text="PENDENTE">
      <formula>NOT(ISERROR(SEARCH(("PENDENTE"),(T214))))</formula>
    </cfRule>
    <cfRule type="containsText" dxfId="2157" priority="201" operator="containsText" text="CANCELADO">
      <formula>NOT(ISERROR(SEARCH(("CANCELADO"),(T214))))</formula>
    </cfRule>
    <cfRule type="containsText" dxfId="2156" priority="200" operator="containsText" text="PENDENTE">
      <formula>NOT(ISERROR(SEARCH(("PENDENTE"),(T108))))</formula>
    </cfRule>
    <cfRule type="containsText" dxfId="2155" priority="199" operator="containsText" text="CANCELADO">
      <formula>NOT(ISERROR(SEARCH(("CANCELADO"),(T108))))</formula>
    </cfRule>
    <cfRule type="containsText" dxfId="2154" priority="198" operator="containsText" text="PENDENTE">
      <formula>NOT(ISERROR(SEARCH(("PENDENTE"),(T108))))</formula>
    </cfRule>
    <cfRule type="containsText" dxfId="2153" priority="197" operator="containsText" text="CUMPRIDO">
      <formula>NOT(ISERROR(SEARCH(("CUMPRIDO"),(T140))))</formula>
    </cfRule>
    <cfRule type="containsText" dxfId="2152" priority="196" operator="containsText" text="CUMPRIDO">
      <formula>NOT(ISERROR(SEARCH(("CUMPRIDO"),(T232))))</formula>
    </cfRule>
    <cfRule type="containsText" dxfId="2151" priority="195" operator="containsText" text="PENDENTE">
      <formula>NOT(ISERROR(SEARCH(("PENDENTE"),(T232))))</formula>
    </cfRule>
    <cfRule type="containsText" dxfId="2150" priority="194" operator="containsText" text="CANCELADO">
      <formula>NOT(ISERROR(SEARCH(("CANCELADO"),(T232))))</formula>
    </cfRule>
    <cfRule type="containsText" dxfId="2149" priority="193" operator="containsText" text="PENDENTE">
      <formula>NOT(ISERROR(SEARCH(("PENDENTE"),(T108))))</formula>
    </cfRule>
    <cfRule type="containsText" dxfId="2148" priority="192" operator="containsText" text="CANCELADO">
      <formula>NOT(ISERROR(SEARCH(("CANCELADO"),(T108))))</formula>
    </cfRule>
    <cfRule type="containsText" dxfId="2147" priority="191" operator="containsText" text="PENDENTE">
      <formula>NOT(ISERROR(SEARCH(("PENDENTE"),(T108))))</formula>
    </cfRule>
    <cfRule type="containsText" dxfId="2146" priority="190" operator="containsText" text="CUMPRIDO">
      <formula>NOT(ISERROR(SEARCH(("CUMPRIDO"),(T158))))</formula>
    </cfRule>
    <cfRule type="containsText" dxfId="2145" priority="189" operator="containsText" text="CUMPRIDO">
      <formula>NOT(ISERROR(SEARCH(("CUMPRIDO"),(T108))))</formula>
    </cfRule>
    <cfRule type="containsText" dxfId="2144" priority="188" operator="containsText" text="CUMPRIDO">
      <formula>NOT(ISERROR(SEARCH(("CUMPRIDO"),(T233))))</formula>
    </cfRule>
    <cfRule type="containsText" dxfId="2143" priority="187" operator="containsText" text="PENDENTE">
      <formula>NOT(ISERROR(SEARCH(("PENDENTE"),(T233))))</formula>
    </cfRule>
    <cfRule type="containsText" dxfId="2142" priority="341" operator="containsText" text="CUMPRIDO">
      <formula>NOT(ISERROR(SEARCH(("CUMPRIDO"),(T144))))</formula>
    </cfRule>
    <cfRule type="containsText" dxfId="2141" priority="342" operator="containsText" text="PENDENTE">
      <formula>NOT(ISERROR(SEARCH(("PENDENTE"),(T108))))</formula>
    </cfRule>
    <cfRule type="containsText" dxfId="2140" priority="343" operator="containsText" text="CANCELADO">
      <formula>NOT(ISERROR(SEARCH(("CANCELADO"),(T108))))</formula>
    </cfRule>
    <cfRule type="containsText" dxfId="2139" priority="344" operator="containsText" text="PENDENTE">
      <formula>NOT(ISERROR(SEARCH(("PENDENTE"),(T108))))</formula>
    </cfRule>
    <cfRule type="containsText" dxfId="2138" priority="345" operator="containsText" text="CANCELADO">
      <formula>NOT(ISERROR(SEARCH(("CANCELADO"),(T218))))</formula>
    </cfRule>
    <cfRule type="containsText" dxfId="2137" priority="346" operator="containsText" text="PENDENTE">
      <formula>NOT(ISERROR(SEARCH(("PENDENTE"),(T218))))</formula>
    </cfRule>
    <cfRule type="containsText" dxfId="2136" priority="347" operator="containsText" text="CUMPRIDO">
      <formula>NOT(ISERROR(SEARCH(("CUMPRIDO"),(T218))))</formula>
    </cfRule>
    <cfRule type="containsText" dxfId="2135" priority="348" operator="containsText" text="CUMPRIDO">
      <formula>NOT(ISERROR(SEARCH(("CUMPRIDO"),(T141))))</formula>
    </cfRule>
    <cfRule type="containsText" dxfId="2134" priority="349" operator="containsText" text="PENDENTE">
      <formula>NOT(ISERROR(SEARCH(("PENDENTE"),(T108))))</formula>
    </cfRule>
    <cfRule type="containsText" dxfId="2133" priority="350" operator="containsText" text="CANCELADO">
      <formula>NOT(ISERROR(SEARCH(("CANCELADO"),(T108))))</formula>
    </cfRule>
    <cfRule type="containsText" dxfId="2132" priority="351" operator="containsText" text="PENDENTE">
      <formula>NOT(ISERROR(SEARCH(("PENDENTE"),(T108))))</formula>
    </cfRule>
    <cfRule type="containsText" dxfId="2131" priority="352" operator="containsText" text="CANCELADO">
      <formula>NOT(ISERROR(SEARCH(("CANCELADO"),(T215))))</formula>
    </cfRule>
    <cfRule type="containsText" dxfId="2130" priority="353" operator="containsText" text="PENDENTE">
      <formula>NOT(ISERROR(SEARCH(("PENDENTE"),(T215))))</formula>
    </cfRule>
    <cfRule type="containsText" dxfId="2129" priority="354" operator="containsText" text="CUMPRIDO">
      <formula>NOT(ISERROR(SEARCH(("CUMPRIDO"),(T215))))</formula>
    </cfRule>
    <cfRule type="containsText" dxfId="2128" priority="355" operator="containsText" text="CUMPRIDO">
      <formula>NOT(ISERROR(SEARCH(("CUMPRIDO"),(T140))))</formula>
    </cfRule>
    <cfRule type="containsText" dxfId="2127" priority="356" operator="containsText" text="PENDENTE">
      <formula>NOT(ISERROR(SEARCH(("PENDENTE"),(T108))))</formula>
    </cfRule>
    <cfRule type="containsText" dxfId="2126" priority="357" operator="containsText" text="CANCELADO">
      <formula>NOT(ISERROR(SEARCH(("CANCELADO"),(T108))))</formula>
    </cfRule>
    <cfRule type="containsText" dxfId="2125" priority="358" operator="containsText" text="PENDENTE">
      <formula>NOT(ISERROR(SEARCH(("PENDENTE"),(T108))))</formula>
    </cfRule>
    <cfRule type="containsText" dxfId="2124" priority="359" operator="containsText" text="CANCELADO">
      <formula>NOT(ISERROR(SEARCH(("CANCELADO"),(T214))))</formula>
    </cfRule>
    <cfRule type="containsText" dxfId="2123" priority="360" operator="containsText" text="PENDENTE">
      <formula>NOT(ISERROR(SEARCH(("PENDENTE"),(T214))))</formula>
    </cfRule>
    <cfRule type="containsText" dxfId="2122" priority="186" operator="containsText" text="CANCELADO">
      <formula>NOT(ISERROR(SEARCH(("CANCELADO"),(T233))))</formula>
    </cfRule>
  </conditionalFormatting>
  <pageMargins left="0.511811024" right="0.511811024" top="0.78740157499999996" bottom="0.78740157499999996" header="0" footer="0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107"/>
  <sheetViews>
    <sheetView topLeftCell="B14" workbookViewId="0">
      <selection activeCell="K31" sqref="K31"/>
    </sheetView>
  </sheetViews>
  <sheetFormatPr defaultColWidth="14.42578125" defaultRowHeight="15" customHeight="1" x14ac:dyDescent="0.25"/>
  <cols>
    <col min="1" max="1" width="0.7109375" customWidth="1"/>
    <col min="2" max="2" width="12.5703125" customWidth="1"/>
    <col min="3" max="3" width="6.7109375" customWidth="1"/>
    <col min="4" max="4" width="15.7109375" customWidth="1"/>
    <col min="5" max="5" width="14.85546875" bestFit="1" customWidth="1"/>
    <col min="6" max="6" width="18.7109375" bestFit="1" customWidth="1"/>
    <col min="7" max="7" width="23.7109375" bestFit="1" customWidth="1"/>
    <col min="8" max="8" width="11.140625" customWidth="1"/>
    <col min="9" max="9" width="10.85546875" customWidth="1"/>
    <col min="10" max="10" width="21" bestFit="1" customWidth="1"/>
    <col min="11" max="11" width="18.85546875" bestFit="1" customWidth="1"/>
    <col min="12" max="12" width="11.42578125" customWidth="1"/>
    <col min="13" max="13" width="10.85546875" customWidth="1"/>
    <col min="14" max="14" width="9.5703125" customWidth="1"/>
    <col min="15" max="15" width="21.85546875" bestFit="1" customWidth="1"/>
    <col min="16" max="16" width="13.5703125" style="42" bestFit="1" customWidth="1"/>
    <col min="17" max="17" width="10.85546875" customWidth="1"/>
    <col min="18" max="18" width="8.42578125" bestFit="1" customWidth="1"/>
    <col min="19" max="19" width="5.28515625" customWidth="1"/>
    <col min="20" max="20" width="9.5703125" bestFit="1" customWidth="1"/>
    <col min="21" max="21" width="11.42578125" bestFit="1" customWidth="1"/>
    <col min="22" max="22" width="10.42578125" customWidth="1"/>
    <col min="23" max="26" width="9.140625" customWidth="1"/>
  </cols>
  <sheetData>
    <row r="1" spans="1:26" x14ac:dyDescent="0.25">
      <c r="A1" s="10"/>
      <c r="B1" s="11"/>
      <c r="C1" s="11"/>
      <c r="D1" s="11"/>
      <c r="E1" s="12"/>
      <c r="F1" s="12"/>
      <c r="G1" s="12"/>
      <c r="H1" s="11"/>
      <c r="I1" s="11"/>
      <c r="J1" s="11"/>
      <c r="K1" s="13"/>
      <c r="L1" s="11"/>
      <c r="M1" s="12"/>
      <c r="N1" s="11"/>
      <c r="O1" s="12"/>
      <c r="P1" s="14"/>
      <c r="Q1" s="11"/>
      <c r="R1" s="11"/>
      <c r="S1" s="15"/>
      <c r="T1" s="10"/>
      <c r="U1" s="10"/>
      <c r="V1" s="10"/>
      <c r="W1" s="10"/>
      <c r="X1" s="10"/>
      <c r="Y1" s="10"/>
      <c r="Z1" s="10"/>
    </row>
    <row r="2" spans="1:26" ht="21" customHeight="1" x14ac:dyDescent="0.25">
      <c r="A2" s="10"/>
      <c r="B2" s="104" t="s">
        <v>22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56"/>
      <c r="W2" s="10"/>
      <c r="X2" s="10"/>
      <c r="Y2" s="10"/>
      <c r="Z2" s="10"/>
    </row>
    <row r="3" spans="1:26" ht="21" x14ac:dyDescent="0.25">
      <c r="A3" s="10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56"/>
      <c r="W3" s="10"/>
      <c r="X3" s="10"/>
      <c r="Y3" s="10"/>
      <c r="Z3" s="10"/>
    </row>
    <row r="4" spans="1:26" ht="15" customHeight="1" x14ac:dyDescent="0.25">
      <c r="A4" s="31"/>
      <c r="B4" s="33" t="s">
        <v>23</v>
      </c>
      <c r="C4" s="33" t="s">
        <v>24</v>
      </c>
      <c r="D4" s="34" t="s">
        <v>25</v>
      </c>
      <c r="E4" s="34" t="s">
        <v>26</v>
      </c>
      <c r="F4" s="34" t="s">
        <v>27</v>
      </c>
      <c r="G4" s="34" t="s">
        <v>28</v>
      </c>
      <c r="H4" s="34" t="s">
        <v>29</v>
      </c>
      <c r="I4" s="33" t="s">
        <v>30</v>
      </c>
      <c r="J4" s="34" t="s">
        <v>31</v>
      </c>
      <c r="K4" s="34" t="s">
        <v>32</v>
      </c>
      <c r="L4" s="32" t="s">
        <v>33</v>
      </c>
      <c r="M4" s="33" t="s">
        <v>34</v>
      </c>
      <c r="N4" s="33" t="s">
        <v>35</v>
      </c>
      <c r="O4" s="34" t="s">
        <v>36</v>
      </c>
      <c r="P4" s="34" t="s">
        <v>37</v>
      </c>
      <c r="Q4" s="32" t="s">
        <v>38</v>
      </c>
      <c r="R4" s="34" t="s">
        <v>39</v>
      </c>
      <c r="S4" s="33" t="s">
        <v>7</v>
      </c>
      <c r="T4" s="33" t="s">
        <v>40</v>
      </c>
      <c r="U4" s="32" t="s">
        <v>3</v>
      </c>
      <c r="V4" s="32"/>
      <c r="W4" s="10"/>
      <c r="X4" s="10"/>
      <c r="Y4" s="10"/>
      <c r="Z4" s="10"/>
    </row>
    <row r="5" spans="1:26" ht="25.5" x14ac:dyDescent="0.25">
      <c r="A5" s="10"/>
      <c r="B5" s="20">
        <v>45831</v>
      </c>
      <c r="C5" s="17"/>
      <c r="D5" s="18" t="s">
        <v>103</v>
      </c>
      <c r="E5" s="18" t="s">
        <v>104</v>
      </c>
      <c r="F5" s="18" t="s">
        <v>92</v>
      </c>
      <c r="G5" s="18"/>
      <c r="H5" s="21">
        <v>45831</v>
      </c>
      <c r="I5" s="22">
        <v>0.41666666666666669</v>
      </c>
      <c r="J5" s="18" t="s">
        <v>1656</v>
      </c>
      <c r="K5" s="18" t="s">
        <v>56</v>
      </c>
      <c r="L5" s="52"/>
      <c r="M5" s="20"/>
      <c r="N5" s="17" t="s">
        <v>44</v>
      </c>
      <c r="O5" s="18" t="s">
        <v>1657</v>
      </c>
      <c r="P5" s="18" t="s">
        <v>1658</v>
      </c>
      <c r="Q5" s="54">
        <v>50</v>
      </c>
      <c r="R5" s="21"/>
      <c r="S5" s="17" t="s">
        <v>45</v>
      </c>
      <c r="T5" s="17" t="s">
        <v>44</v>
      </c>
      <c r="U5" s="19">
        <f>Table_518[[#This Row],[VALOR]]-Table_518[[#This Row],[ CUSTO]]</f>
        <v>-50</v>
      </c>
      <c r="V5" s="19"/>
      <c r="W5" s="10"/>
      <c r="X5" s="10"/>
      <c r="Y5" s="10"/>
      <c r="Z5" s="10"/>
    </row>
    <row r="6" spans="1:26" ht="25.5" x14ac:dyDescent="0.25">
      <c r="A6" s="10"/>
      <c r="B6" s="20">
        <v>45807</v>
      </c>
      <c r="C6" s="17"/>
      <c r="D6" s="18" t="s">
        <v>746</v>
      </c>
      <c r="E6" s="18" t="s">
        <v>1264</v>
      </c>
      <c r="F6" s="18" t="s">
        <v>92</v>
      </c>
      <c r="G6" s="18"/>
      <c r="H6" s="21">
        <v>45810</v>
      </c>
      <c r="I6" s="22">
        <v>0.52777777777777779</v>
      </c>
      <c r="J6" s="18" t="s">
        <v>1345</v>
      </c>
      <c r="K6" s="18" t="s">
        <v>1346</v>
      </c>
      <c r="L6" s="52">
        <v>200</v>
      </c>
      <c r="M6" s="20"/>
      <c r="N6" s="17" t="s">
        <v>44</v>
      </c>
      <c r="O6" s="18" t="s">
        <v>1347</v>
      </c>
      <c r="P6" s="18" t="s">
        <v>1348</v>
      </c>
      <c r="Q6" s="52">
        <v>200</v>
      </c>
      <c r="R6" s="18"/>
      <c r="S6" s="17" t="s">
        <v>45</v>
      </c>
      <c r="T6" s="17" t="s">
        <v>44</v>
      </c>
      <c r="U6" s="19">
        <f>Table_518[[#This Row],[VALOR]]-Table_518[[#This Row],[ CUSTO]]</f>
        <v>0</v>
      </c>
      <c r="V6" s="19"/>
      <c r="W6" s="10"/>
      <c r="X6" s="10"/>
      <c r="Y6" s="10"/>
      <c r="Z6" s="10"/>
    </row>
    <row r="7" spans="1:26" ht="25.5" x14ac:dyDescent="0.25">
      <c r="A7" s="10"/>
      <c r="B7" s="20">
        <v>45814</v>
      </c>
      <c r="C7" s="17"/>
      <c r="D7" s="18" t="s">
        <v>1413</v>
      </c>
      <c r="E7" s="17" t="s">
        <v>1412</v>
      </c>
      <c r="F7" s="18" t="s">
        <v>60</v>
      </c>
      <c r="G7" s="18" t="s">
        <v>1415</v>
      </c>
      <c r="H7" s="21">
        <v>45820</v>
      </c>
      <c r="I7" s="22">
        <v>0.63194444444444442</v>
      </c>
      <c r="J7" s="18" t="s">
        <v>187</v>
      </c>
      <c r="K7" s="18" t="s">
        <v>958</v>
      </c>
      <c r="L7" s="52"/>
      <c r="M7" s="20"/>
      <c r="N7" s="17" t="s">
        <v>44</v>
      </c>
      <c r="O7" s="18" t="s">
        <v>1447</v>
      </c>
      <c r="P7" s="18" t="s">
        <v>1443</v>
      </c>
      <c r="Q7" s="52"/>
      <c r="R7" s="18"/>
      <c r="S7" s="17" t="s">
        <v>45</v>
      </c>
      <c r="T7" s="17" t="s">
        <v>44</v>
      </c>
      <c r="U7" s="19">
        <f>Table_518[[#This Row],[VALOR]]-Table_518[[#This Row],[ CUSTO]]</f>
        <v>0</v>
      </c>
      <c r="V7" s="19"/>
      <c r="W7" s="10"/>
      <c r="X7" s="10"/>
      <c r="Y7" s="10"/>
      <c r="Z7" s="10"/>
    </row>
    <row r="8" spans="1:26" ht="25.5" x14ac:dyDescent="0.25">
      <c r="A8" s="10"/>
      <c r="B8" s="20"/>
      <c r="C8" s="17"/>
      <c r="D8" s="18" t="s">
        <v>1281</v>
      </c>
      <c r="E8" s="18" t="s">
        <v>1282</v>
      </c>
      <c r="F8" s="18" t="s">
        <v>418</v>
      </c>
      <c r="G8" s="18"/>
      <c r="H8" s="21"/>
      <c r="I8" s="22"/>
      <c r="J8" s="18"/>
      <c r="K8" s="18"/>
      <c r="L8" s="52"/>
      <c r="M8" s="20"/>
      <c r="N8" s="17"/>
      <c r="O8" s="18"/>
      <c r="P8" s="18"/>
      <c r="Q8" s="52"/>
      <c r="R8" s="18"/>
      <c r="S8" s="17"/>
      <c r="T8" s="17"/>
      <c r="U8" s="19">
        <f>Table_518[[#This Row],[VALOR]]-Table_518[[#This Row],[ CUSTO]]</f>
        <v>0</v>
      </c>
      <c r="V8" s="19"/>
      <c r="W8" s="10"/>
      <c r="X8" s="10"/>
      <c r="Y8" s="10"/>
      <c r="Z8" s="10"/>
    </row>
    <row r="9" spans="1:26" x14ac:dyDescent="0.25">
      <c r="A9" s="10"/>
      <c r="B9" s="20"/>
      <c r="C9" s="17"/>
      <c r="D9" s="18"/>
      <c r="E9" s="18"/>
      <c r="F9" s="18"/>
      <c r="G9" s="21"/>
      <c r="H9" s="22"/>
      <c r="I9" s="18"/>
      <c r="J9" s="18"/>
      <c r="K9" s="44"/>
      <c r="L9" s="52"/>
      <c r="M9" s="17"/>
      <c r="N9" s="17"/>
      <c r="O9" s="18"/>
      <c r="P9" s="18"/>
      <c r="Q9" s="54"/>
      <c r="R9" s="21"/>
      <c r="S9" s="17"/>
      <c r="T9" s="17"/>
      <c r="U9" s="19">
        <f>Table_518[[#This Row],[VALOR]]-Table_518[[#This Row],[ CUSTO]]</f>
        <v>0</v>
      </c>
      <c r="V9" s="19"/>
      <c r="W9" s="10"/>
      <c r="X9" s="10"/>
      <c r="Y9" s="10"/>
      <c r="Z9" s="10"/>
    </row>
    <row r="10" spans="1:26" ht="25.5" x14ac:dyDescent="0.25">
      <c r="A10" s="10"/>
      <c r="B10" s="20">
        <v>45810</v>
      </c>
      <c r="C10" s="17"/>
      <c r="D10" s="18" t="s">
        <v>1335</v>
      </c>
      <c r="E10" s="18" t="s">
        <v>1336</v>
      </c>
      <c r="F10" s="18" t="s">
        <v>593</v>
      </c>
      <c r="G10" s="18"/>
      <c r="H10" s="21">
        <v>45811</v>
      </c>
      <c r="I10" s="22">
        <v>0.35416666666666669</v>
      </c>
      <c r="J10" s="18" t="s">
        <v>99</v>
      </c>
      <c r="K10" s="18" t="s">
        <v>1350</v>
      </c>
      <c r="L10" s="52">
        <v>70</v>
      </c>
      <c r="M10" s="20"/>
      <c r="N10" s="17" t="s">
        <v>44</v>
      </c>
      <c r="O10" s="18" t="s">
        <v>1222</v>
      </c>
      <c r="P10" s="44" t="s">
        <v>1223</v>
      </c>
      <c r="Q10" s="54">
        <v>40</v>
      </c>
      <c r="R10" s="18" t="s">
        <v>84</v>
      </c>
      <c r="S10" s="17" t="s">
        <v>45</v>
      </c>
      <c r="T10" s="17" t="s">
        <v>44</v>
      </c>
      <c r="U10" s="19">
        <f>Table_518[[#This Row],[VALOR]]-Table_518[[#This Row],[ CUSTO]]</f>
        <v>30</v>
      </c>
      <c r="V10" s="19"/>
      <c r="W10" s="10"/>
      <c r="X10" s="10"/>
      <c r="Y10" s="10"/>
      <c r="Z10" s="10"/>
    </row>
    <row r="11" spans="1:26" x14ac:dyDescent="0.25">
      <c r="A11" s="10"/>
      <c r="B11" s="20">
        <v>45810</v>
      </c>
      <c r="C11" s="17"/>
      <c r="D11" s="18" t="s">
        <v>1335</v>
      </c>
      <c r="E11" s="18" t="s">
        <v>1336</v>
      </c>
      <c r="F11" s="18" t="s">
        <v>593</v>
      </c>
      <c r="G11" s="18"/>
      <c r="H11" s="21">
        <v>45811</v>
      </c>
      <c r="I11" s="22">
        <v>0.3611111111111111</v>
      </c>
      <c r="J11" s="18" t="s">
        <v>515</v>
      </c>
      <c r="K11" s="18" t="s">
        <v>299</v>
      </c>
      <c r="L11" s="52">
        <v>70</v>
      </c>
      <c r="M11" s="20"/>
      <c r="N11" s="17" t="s">
        <v>44</v>
      </c>
      <c r="O11" s="18" t="s">
        <v>1222</v>
      </c>
      <c r="P11" s="44" t="s">
        <v>1223</v>
      </c>
      <c r="Q11" s="52">
        <v>40</v>
      </c>
      <c r="R11" s="18" t="s">
        <v>84</v>
      </c>
      <c r="S11" s="17" t="s">
        <v>45</v>
      </c>
      <c r="T11" s="17" t="s">
        <v>44</v>
      </c>
      <c r="U11" s="19">
        <f>Table_518[[#This Row],[VALOR]]-Table_518[[#This Row],[ CUSTO]]</f>
        <v>30</v>
      </c>
      <c r="V11" s="19"/>
      <c r="W11" s="10"/>
      <c r="X11" s="10"/>
      <c r="Y11" s="10"/>
      <c r="Z11" s="10"/>
    </row>
    <row r="12" spans="1:26" x14ac:dyDescent="0.25">
      <c r="A12" s="10"/>
      <c r="B12" s="20">
        <v>45810</v>
      </c>
      <c r="C12" s="17"/>
      <c r="D12" s="18" t="s">
        <v>1335</v>
      </c>
      <c r="E12" s="18" t="s">
        <v>1336</v>
      </c>
      <c r="F12" s="18" t="s">
        <v>593</v>
      </c>
      <c r="G12" s="18"/>
      <c r="H12" s="21">
        <v>45811</v>
      </c>
      <c r="I12" s="22">
        <v>0.39583333333333331</v>
      </c>
      <c r="J12" s="18" t="s">
        <v>99</v>
      </c>
      <c r="K12" s="18" t="s">
        <v>1351</v>
      </c>
      <c r="L12" s="52">
        <v>70</v>
      </c>
      <c r="M12" s="20"/>
      <c r="N12" s="17" t="s">
        <v>44</v>
      </c>
      <c r="O12" s="18" t="s">
        <v>1222</v>
      </c>
      <c r="P12" s="44" t="s">
        <v>1223</v>
      </c>
      <c r="Q12" s="52">
        <v>40</v>
      </c>
      <c r="R12" s="18" t="s">
        <v>84</v>
      </c>
      <c r="S12" s="17" t="s">
        <v>45</v>
      </c>
      <c r="T12" s="17" t="s">
        <v>44</v>
      </c>
      <c r="U12" s="19">
        <f>Table_518[[#This Row],[VALOR]]-Table_518[[#This Row],[ CUSTO]]</f>
        <v>30</v>
      </c>
      <c r="V12" s="19"/>
      <c r="W12" s="10"/>
      <c r="X12" s="10"/>
      <c r="Y12" s="10"/>
      <c r="Z12" s="10"/>
    </row>
    <row r="13" spans="1:26" x14ac:dyDescent="0.25">
      <c r="A13" s="10"/>
      <c r="B13" s="20">
        <v>45810</v>
      </c>
      <c r="C13" s="17"/>
      <c r="D13" s="18" t="s">
        <v>1335</v>
      </c>
      <c r="E13" s="18" t="s">
        <v>1336</v>
      </c>
      <c r="F13" s="18" t="s">
        <v>593</v>
      </c>
      <c r="G13" s="18"/>
      <c r="H13" s="21">
        <v>45812</v>
      </c>
      <c r="I13" s="22">
        <v>0.45833333333333331</v>
      </c>
      <c r="J13" s="18" t="s">
        <v>68</v>
      </c>
      <c r="K13" s="18" t="s">
        <v>1352</v>
      </c>
      <c r="L13" s="52">
        <v>70</v>
      </c>
      <c r="M13" s="20"/>
      <c r="N13" s="17" t="s">
        <v>44</v>
      </c>
      <c r="O13" s="18" t="s">
        <v>1222</v>
      </c>
      <c r="P13" s="44" t="s">
        <v>1223</v>
      </c>
      <c r="Q13" s="52">
        <v>40</v>
      </c>
      <c r="R13" s="18"/>
      <c r="S13" s="17" t="s">
        <v>45</v>
      </c>
      <c r="T13" s="17" t="s">
        <v>44</v>
      </c>
      <c r="U13" s="19">
        <f>Table_518[[#This Row],[VALOR]]-Table_518[[#This Row],[ CUSTO]]</f>
        <v>30</v>
      </c>
      <c r="V13" s="19"/>
      <c r="W13" s="10"/>
      <c r="X13" s="10"/>
      <c r="Y13" s="10"/>
      <c r="Z13" s="10"/>
    </row>
    <row r="14" spans="1:26" x14ac:dyDescent="0.25">
      <c r="A14" s="10"/>
      <c r="B14" s="20">
        <v>45810</v>
      </c>
      <c r="C14" s="17"/>
      <c r="D14" s="18" t="s">
        <v>1335</v>
      </c>
      <c r="E14" s="18" t="s">
        <v>1336</v>
      </c>
      <c r="F14" s="18" t="s">
        <v>593</v>
      </c>
      <c r="G14" s="18"/>
      <c r="H14" s="21">
        <v>45812</v>
      </c>
      <c r="I14" s="22">
        <v>0.65277777777777779</v>
      </c>
      <c r="J14" s="18" t="s">
        <v>99</v>
      </c>
      <c r="K14" s="18" t="s">
        <v>1353</v>
      </c>
      <c r="L14" s="52">
        <v>70</v>
      </c>
      <c r="M14" s="20"/>
      <c r="N14" s="17" t="s">
        <v>44</v>
      </c>
      <c r="O14" s="18" t="s">
        <v>1222</v>
      </c>
      <c r="P14" s="44" t="s">
        <v>1223</v>
      </c>
      <c r="Q14" s="52">
        <v>40</v>
      </c>
      <c r="R14" s="18"/>
      <c r="S14" s="17" t="s">
        <v>45</v>
      </c>
      <c r="T14" s="17" t="s">
        <v>44</v>
      </c>
      <c r="U14" s="19">
        <f>Table_518[[#This Row],[VALOR]]-Table_518[[#This Row],[ CUSTO]]</f>
        <v>30</v>
      </c>
      <c r="V14" s="19"/>
      <c r="W14" s="10"/>
      <c r="X14" s="10"/>
      <c r="Y14" s="10"/>
      <c r="Z14" s="10"/>
    </row>
    <row r="15" spans="1:26" ht="25.5" x14ac:dyDescent="0.25">
      <c r="A15" s="10"/>
      <c r="B15" s="20">
        <v>45810</v>
      </c>
      <c r="C15" s="17"/>
      <c r="D15" s="18" t="s">
        <v>1335</v>
      </c>
      <c r="E15" s="18" t="s">
        <v>1336</v>
      </c>
      <c r="F15" s="18" t="s">
        <v>418</v>
      </c>
      <c r="G15" s="18"/>
      <c r="H15" s="21">
        <v>45813</v>
      </c>
      <c r="I15" s="22">
        <v>0.3923611111111111</v>
      </c>
      <c r="J15" s="18" t="s">
        <v>495</v>
      </c>
      <c r="K15" s="18" t="s">
        <v>460</v>
      </c>
      <c r="L15" s="52">
        <v>70</v>
      </c>
      <c r="M15" s="20"/>
      <c r="N15" s="17" t="s">
        <v>44</v>
      </c>
      <c r="O15" s="18" t="s">
        <v>1222</v>
      </c>
      <c r="P15" s="44" t="s">
        <v>1223</v>
      </c>
      <c r="Q15" s="52">
        <v>40</v>
      </c>
      <c r="R15" s="18"/>
      <c r="S15" s="17" t="s">
        <v>45</v>
      </c>
      <c r="T15" s="17" t="s">
        <v>44</v>
      </c>
      <c r="U15" s="19">
        <f>Table_518[[#This Row],[VALOR]]-Table_518[[#This Row],[ CUSTO]]</f>
        <v>30</v>
      </c>
      <c r="V15" s="19"/>
      <c r="W15" s="10"/>
      <c r="X15" s="10"/>
      <c r="Y15" s="10"/>
      <c r="Z15" s="10"/>
    </row>
    <row r="16" spans="1:26" x14ac:dyDescent="0.25">
      <c r="A16" s="10"/>
      <c r="B16" s="20">
        <v>45810</v>
      </c>
      <c r="C16" s="17"/>
      <c r="D16" s="18" t="s">
        <v>1335</v>
      </c>
      <c r="E16" s="18" t="s">
        <v>1336</v>
      </c>
      <c r="F16" s="18" t="s">
        <v>593</v>
      </c>
      <c r="G16" s="18"/>
      <c r="H16" s="21">
        <v>45813</v>
      </c>
      <c r="I16" s="22">
        <v>0.44791666666666669</v>
      </c>
      <c r="J16" s="18" t="s">
        <v>68</v>
      </c>
      <c r="K16" s="18" t="s">
        <v>1354</v>
      </c>
      <c r="L16" s="52">
        <v>70</v>
      </c>
      <c r="M16" s="20"/>
      <c r="N16" s="17" t="s">
        <v>44</v>
      </c>
      <c r="O16" s="18" t="s">
        <v>1222</v>
      </c>
      <c r="P16" s="44" t="s">
        <v>1223</v>
      </c>
      <c r="Q16" s="52">
        <v>40</v>
      </c>
      <c r="R16" s="18"/>
      <c r="S16" s="17" t="s">
        <v>45</v>
      </c>
      <c r="T16" s="17" t="s">
        <v>44</v>
      </c>
      <c r="U16" s="19">
        <f>Table_518[[#This Row],[VALOR]]-Table_518[[#This Row],[ CUSTO]]</f>
        <v>30</v>
      </c>
      <c r="V16" s="19"/>
      <c r="W16" s="10"/>
      <c r="X16" s="10"/>
      <c r="Y16" s="10"/>
      <c r="Z16" s="10"/>
    </row>
    <row r="17" spans="1:26" x14ac:dyDescent="0.25">
      <c r="A17" s="10"/>
      <c r="B17" s="20">
        <v>45810</v>
      </c>
      <c r="C17" s="17"/>
      <c r="D17" s="18" t="s">
        <v>1335</v>
      </c>
      <c r="E17" s="18" t="s">
        <v>1336</v>
      </c>
      <c r="F17" s="18" t="s">
        <v>593</v>
      </c>
      <c r="G17" s="18"/>
      <c r="H17" s="21">
        <v>45813</v>
      </c>
      <c r="I17" s="22">
        <v>0.54861111111111116</v>
      </c>
      <c r="J17" s="18" t="s">
        <v>213</v>
      </c>
      <c r="K17" s="18" t="s">
        <v>958</v>
      </c>
      <c r="L17" s="52">
        <v>70</v>
      </c>
      <c r="M17" s="20"/>
      <c r="N17" s="17" t="s">
        <v>44</v>
      </c>
      <c r="O17" s="18" t="s">
        <v>1222</v>
      </c>
      <c r="P17" s="44" t="s">
        <v>1223</v>
      </c>
      <c r="Q17" s="52">
        <v>40</v>
      </c>
      <c r="R17" s="20"/>
      <c r="S17" s="17" t="s">
        <v>45</v>
      </c>
      <c r="T17" s="17" t="s">
        <v>44</v>
      </c>
      <c r="U17" s="19">
        <f>Table_518[[#This Row],[VALOR]]-Table_518[[#This Row],[ CUSTO]]</f>
        <v>30</v>
      </c>
      <c r="V17" s="19"/>
      <c r="W17" s="10"/>
      <c r="X17" s="10"/>
      <c r="Y17" s="10"/>
      <c r="Z17" s="10"/>
    </row>
    <row r="18" spans="1:26" x14ac:dyDescent="0.25">
      <c r="A18" s="10"/>
      <c r="B18" s="20">
        <v>45810</v>
      </c>
      <c r="C18" s="17"/>
      <c r="D18" s="18" t="s">
        <v>1335</v>
      </c>
      <c r="E18" s="18" t="s">
        <v>1336</v>
      </c>
      <c r="F18" s="18" t="s">
        <v>593</v>
      </c>
      <c r="G18" s="18"/>
      <c r="H18" s="21">
        <v>45813</v>
      </c>
      <c r="I18" s="22">
        <v>0.5625</v>
      </c>
      <c r="J18" s="18" t="s">
        <v>185</v>
      </c>
      <c r="K18" s="18" t="s">
        <v>1322</v>
      </c>
      <c r="L18" s="52">
        <v>70</v>
      </c>
      <c r="M18" s="20"/>
      <c r="N18" s="17" t="s">
        <v>44</v>
      </c>
      <c r="O18" s="18" t="s">
        <v>1222</v>
      </c>
      <c r="P18" s="44" t="s">
        <v>1223</v>
      </c>
      <c r="Q18" s="52">
        <v>40</v>
      </c>
      <c r="R18" s="18"/>
      <c r="S18" s="17" t="s">
        <v>45</v>
      </c>
      <c r="T18" s="17" t="s">
        <v>44</v>
      </c>
      <c r="U18" s="19">
        <f>Table_518[[#This Row],[VALOR]]-Table_518[[#This Row],[ CUSTO]]</f>
        <v>30</v>
      </c>
      <c r="V18" s="19"/>
      <c r="W18" s="10"/>
      <c r="X18" s="10"/>
      <c r="Y18" s="10"/>
      <c r="Z18" s="10"/>
    </row>
    <row r="19" spans="1:26" x14ac:dyDescent="0.25">
      <c r="A19" s="10"/>
      <c r="B19" s="20">
        <v>45810</v>
      </c>
      <c r="C19" s="17"/>
      <c r="D19" s="18" t="s">
        <v>1335</v>
      </c>
      <c r="E19" s="18" t="s">
        <v>1336</v>
      </c>
      <c r="F19" s="18" t="s">
        <v>593</v>
      </c>
      <c r="G19" s="18"/>
      <c r="H19" s="21">
        <v>45813</v>
      </c>
      <c r="I19" s="22">
        <v>0.60416666666666663</v>
      </c>
      <c r="J19" s="18" t="s">
        <v>213</v>
      </c>
      <c r="K19" s="18" t="s">
        <v>474</v>
      </c>
      <c r="L19" s="52">
        <v>70</v>
      </c>
      <c r="M19" s="20"/>
      <c r="N19" s="17" t="s">
        <v>44</v>
      </c>
      <c r="O19" s="18" t="s">
        <v>1222</v>
      </c>
      <c r="P19" s="44" t="s">
        <v>1223</v>
      </c>
      <c r="Q19" s="52">
        <v>40</v>
      </c>
      <c r="R19" s="18"/>
      <c r="S19" s="17" t="s">
        <v>45</v>
      </c>
      <c r="T19" s="17" t="s">
        <v>44</v>
      </c>
      <c r="U19" s="19">
        <f>Table_518[[#This Row],[VALOR]]-Table_518[[#This Row],[ CUSTO]]</f>
        <v>30</v>
      </c>
      <c r="V19" s="19"/>
      <c r="W19" s="10"/>
      <c r="X19" s="10"/>
      <c r="Y19" s="10"/>
      <c r="Z19" s="10"/>
    </row>
    <row r="20" spans="1:26" x14ac:dyDescent="0.25">
      <c r="A20" s="10"/>
      <c r="B20" s="20">
        <v>45810</v>
      </c>
      <c r="C20" s="17"/>
      <c r="D20" s="18" t="s">
        <v>1335</v>
      </c>
      <c r="E20" s="18" t="s">
        <v>1336</v>
      </c>
      <c r="F20" s="18" t="s">
        <v>593</v>
      </c>
      <c r="G20" s="18"/>
      <c r="H20" s="21">
        <v>45814</v>
      </c>
      <c r="I20" s="22">
        <v>0.38194444444444442</v>
      </c>
      <c r="J20" s="18" t="s">
        <v>99</v>
      </c>
      <c r="K20" s="18" t="s">
        <v>154</v>
      </c>
      <c r="L20" s="52">
        <v>70</v>
      </c>
      <c r="M20" s="20"/>
      <c r="N20" s="17" t="s">
        <v>44</v>
      </c>
      <c r="O20" s="18" t="s">
        <v>1222</v>
      </c>
      <c r="P20" s="44" t="s">
        <v>1223</v>
      </c>
      <c r="Q20" s="52">
        <v>40</v>
      </c>
      <c r="R20" s="18"/>
      <c r="S20" s="17" t="s">
        <v>45</v>
      </c>
      <c r="T20" s="17" t="s">
        <v>44</v>
      </c>
      <c r="U20" s="19">
        <f>Table_518[[#This Row],[VALOR]]-Table_518[[#This Row],[ CUSTO]]</f>
        <v>30</v>
      </c>
      <c r="V20" s="19"/>
      <c r="W20" s="10"/>
      <c r="X20" s="10"/>
      <c r="Y20" s="10"/>
      <c r="Z20" s="10"/>
    </row>
    <row r="21" spans="1:26" x14ac:dyDescent="0.25">
      <c r="A21" s="10"/>
      <c r="B21" s="20">
        <v>45821</v>
      </c>
      <c r="C21" s="17"/>
      <c r="D21" s="18" t="s">
        <v>1335</v>
      </c>
      <c r="E21" s="18" t="s">
        <v>1336</v>
      </c>
      <c r="F21" s="18" t="s">
        <v>1438</v>
      </c>
      <c r="G21" s="18" t="s">
        <v>1561</v>
      </c>
      <c r="H21" s="21">
        <v>45824</v>
      </c>
      <c r="I21" s="22">
        <v>0.56944444444444442</v>
      </c>
      <c r="J21" s="18" t="s">
        <v>99</v>
      </c>
      <c r="K21" s="18" t="s">
        <v>1570</v>
      </c>
      <c r="L21" s="52">
        <v>70</v>
      </c>
      <c r="M21" s="20"/>
      <c r="N21" s="17" t="s">
        <v>44</v>
      </c>
      <c r="O21" s="18" t="s">
        <v>1222</v>
      </c>
      <c r="P21" s="44" t="s">
        <v>1223</v>
      </c>
      <c r="Q21" s="54">
        <v>40</v>
      </c>
      <c r="R21" s="21"/>
      <c r="S21" s="17" t="s">
        <v>45</v>
      </c>
      <c r="T21" s="17" t="s">
        <v>44</v>
      </c>
      <c r="U21" s="19">
        <f>Table_518[[#This Row],[VALOR]]-Table_518[[#This Row],[ CUSTO]]</f>
        <v>30</v>
      </c>
      <c r="V21" s="19"/>
      <c r="W21" s="10"/>
      <c r="X21" s="10"/>
      <c r="Y21" s="10"/>
      <c r="Z21" s="10"/>
    </row>
    <row r="22" spans="1:26" x14ac:dyDescent="0.25">
      <c r="A22" s="10"/>
      <c r="B22" s="20">
        <v>45821</v>
      </c>
      <c r="C22" s="17"/>
      <c r="D22" s="18" t="s">
        <v>1335</v>
      </c>
      <c r="E22" s="18" t="s">
        <v>1336</v>
      </c>
      <c r="F22" s="18" t="s">
        <v>1438</v>
      </c>
      <c r="G22" s="18" t="s">
        <v>1562</v>
      </c>
      <c r="H22" s="21">
        <v>45825</v>
      </c>
      <c r="I22" s="22">
        <v>0.37152777777777779</v>
      </c>
      <c r="J22" s="18" t="s">
        <v>1569</v>
      </c>
      <c r="K22" s="18" t="s">
        <v>1571</v>
      </c>
      <c r="L22" s="52">
        <v>70</v>
      </c>
      <c r="M22" s="20"/>
      <c r="N22" s="17" t="s">
        <v>44</v>
      </c>
      <c r="O22" s="18" t="s">
        <v>1222</v>
      </c>
      <c r="P22" s="44" t="s">
        <v>1223</v>
      </c>
      <c r="Q22" s="54">
        <v>40</v>
      </c>
      <c r="R22" s="21"/>
      <c r="S22" s="17" t="s">
        <v>45</v>
      </c>
      <c r="T22" s="17" t="s">
        <v>44</v>
      </c>
      <c r="U22" s="19">
        <f>Table_518[[#This Row],[VALOR]]-Table_518[[#This Row],[ CUSTO]]</f>
        <v>30</v>
      </c>
      <c r="V22" s="19"/>
      <c r="W22" s="10"/>
      <c r="X22" s="10"/>
      <c r="Y22" s="10"/>
      <c r="Z22" s="10"/>
    </row>
    <row r="23" spans="1:26" x14ac:dyDescent="0.25">
      <c r="A23" s="10"/>
      <c r="B23" s="20">
        <v>45821</v>
      </c>
      <c r="C23" s="17"/>
      <c r="D23" s="18" t="s">
        <v>1335</v>
      </c>
      <c r="E23" s="18" t="s">
        <v>1336</v>
      </c>
      <c r="F23" s="18" t="s">
        <v>1438</v>
      </c>
      <c r="G23" s="18" t="s">
        <v>1563</v>
      </c>
      <c r="H23" s="21">
        <v>45825</v>
      </c>
      <c r="I23" s="22">
        <v>0.41319444444444442</v>
      </c>
      <c r="J23" s="18" t="s">
        <v>119</v>
      </c>
      <c r="K23" s="18" t="s">
        <v>1572</v>
      </c>
      <c r="L23" s="52">
        <v>70</v>
      </c>
      <c r="M23" s="20"/>
      <c r="N23" s="17" t="s">
        <v>44</v>
      </c>
      <c r="O23" s="18" t="s">
        <v>1222</v>
      </c>
      <c r="P23" s="44" t="s">
        <v>1223</v>
      </c>
      <c r="Q23" s="54">
        <v>40</v>
      </c>
      <c r="R23" s="21"/>
      <c r="S23" s="17" t="s">
        <v>45</v>
      </c>
      <c r="T23" s="17" t="s">
        <v>44</v>
      </c>
      <c r="U23" s="19">
        <f>Table_518[[#This Row],[VALOR]]-Table_518[[#This Row],[ CUSTO]]</f>
        <v>30</v>
      </c>
      <c r="V23" s="19"/>
      <c r="W23" s="10"/>
      <c r="X23" s="10"/>
      <c r="Y23" s="10"/>
      <c r="Z23" s="10"/>
    </row>
    <row r="24" spans="1:26" x14ac:dyDescent="0.25">
      <c r="A24" s="10"/>
      <c r="B24" s="20">
        <v>45821</v>
      </c>
      <c r="C24" s="17"/>
      <c r="D24" s="18" t="s">
        <v>1335</v>
      </c>
      <c r="E24" s="18" t="s">
        <v>1336</v>
      </c>
      <c r="F24" s="18" t="s">
        <v>1437</v>
      </c>
      <c r="G24" s="18" t="s">
        <v>1564</v>
      </c>
      <c r="H24" s="21">
        <v>45825</v>
      </c>
      <c r="I24" s="22">
        <v>0.55902777777777779</v>
      </c>
      <c r="J24" s="18" t="s">
        <v>119</v>
      </c>
      <c r="K24" s="18" t="s">
        <v>1573</v>
      </c>
      <c r="L24" s="52">
        <v>70</v>
      </c>
      <c r="M24" s="20"/>
      <c r="N24" s="17" t="s">
        <v>44</v>
      </c>
      <c r="O24" s="18" t="s">
        <v>1222</v>
      </c>
      <c r="P24" s="44" t="s">
        <v>1223</v>
      </c>
      <c r="Q24" s="54">
        <v>40</v>
      </c>
      <c r="R24" s="21"/>
      <c r="S24" s="17" t="s">
        <v>45</v>
      </c>
      <c r="T24" s="17" t="s">
        <v>44</v>
      </c>
      <c r="U24" s="19">
        <f>Table_518[[#This Row],[VALOR]]-Table_518[[#This Row],[ CUSTO]]</f>
        <v>30</v>
      </c>
      <c r="V24" s="19"/>
      <c r="W24" s="10"/>
      <c r="X24" s="10"/>
      <c r="Y24" s="10"/>
      <c r="Z24" s="10"/>
    </row>
    <row r="25" spans="1:26" x14ac:dyDescent="0.25">
      <c r="A25" s="10"/>
      <c r="B25" s="20">
        <v>45821</v>
      </c>
      <c r="C25" s="17"/>
      <c r="D25" s="18" t="s">
        <v>1335</v>
      </c>
      <c r="E25" s="18" t="s">
        <v>1336</v>
      </c>
      <c r="F25" s="18" t="s">
        <v>1437</v>
      </c>
      <c r="G25" s="18" t="s">
        <v>1565</v>
      </c>
      <c r="H25" s="21">
        <v>45825</v>
      </c>
      <c r="I25" s="22">
        <v>0.65972222222222221</v>
      </c>
      <c r="J25" s="18" t="s">
        <v>185</v>
      </c>
      <c r="K25" s="18" t="s">
        <v>1574</v>
      </c>
      <c r="L25" s="52">
        <v>70</v>
      </c>
      <c r="M25" s="20"/>
      <c r="N25" s="17" t="s">
        <v>44</v>
      </c>
      <c r="O25" s="18" t="s">
        <v>1222</v>
      </c>
      <c r="P25" s="44" t="s">
        <v>1223</v>
      </c>
      <c r="Q25" s="54">
        <v>40</v>
      </c>
      <c r="R25" s="21"/>
      <c r="S25" s="17" t="s">
        <v>45</v>
      </c>
      <c r="T25" s="17" t="s">
        <v>44</v>
      </c>
      <c r="U25" s="19">
        <f>Table_518[[#This Row],[VALOR]]-Table_518[[#This Row],[ CUSTO]]</f>
        <v>30</v>
      </c>
      <c r="V25" s="19"/>
      <c r="W25" s="10"/>
      <c r="X25" s="10"/>
      <c r="Y25" s="10"/>
      <c r="Z25" s="10"/>
    </row>
    <row r="26" spans="1:26" x14ac:dyDescent="0.25">
      <c r="A26" s="10"/>
      <c r="B26" s="20">
        <v>45821</v>
      </c>
      <c r="C26" s="17"/>
      <c r="D26" s="18" t="s">
        <v>1335</v>
      </c>
      <c r="E26" s="18" t="s">
        <v>1336</v>
      </c>
      <c r="F26" s="18" t="s">
        <v>1437</v>
      </c>
      <c r="G26" s="18" t="s">
        <v>1566</v>
      </c>
      <c r="H26" s="21">
        <v>45826</v>
      </c>
      <c r="I26" s="22">
        <v>0.34583333333333333</v>
      </c>
      <c r="J26" s="18" t="s">
        <v>119</v>
      </c>
      <c r="K26" s="18" t="s">
        <v>1575</v>
      </c>
      <c r="L26" s="52">
        <v>70</v>
      </c>
      <c r="M26" s="20"/>
      <c r="N26" s="17" t="s">
        <v>44</v>
      </c>
      <c r="O26" s="18" t="s">
        <v>1222</v>
      </c>
      <c r="P26" s="44" t="s">
        <v>1223</v>
      </c>
      <c r="Q26" s="54">
        <v>40</v>
      </c>
      <c r="R26" s="21"/>
      <c r="S26" s="17" t="s">
        <v>45</v>
      </c>
      <c r="T26" s="17" t="s">
        <v>44</v>
      </c>
      <c r="U26" s="19">
        <f>Table_518[[#This Row],[VALOR]]-Table_518[[#This Row],[ CUSTO]]</f>
        <v>30</v>
      </c>
      <c r="V26" s="19"/>
      <c r="W26" s="10"/>
      <c r="X26" s="10"/>
      <c r="Y26" s="10"/>
      <c r="Z26" s="10"/>
    </row>
    <row r="27" spans="1:26" x14ac:dyDescent="0.25">
      <c r="A27" s="10"/>
      <c r="B27" s="20">
        <v>45821</v>
      </c>
      <c r="C27" s="17"/>
      <c r="D27" s="18" t="s">
        <v>1335</v>
      </c>
      <c r="E27" s="18" t="s">
        <v>1336</v>
      </c>
      <c r="F27" s="18" t="s">
        <v>1437</v>
      </c>
      <c r="G27" s="18" t="s">
        <v>1567</v>
      </c>
      <c r="H27" s="21">
        <v>45826</v>
      </c>
      <c r="I27" s="22">
        <v>0.3611111111111111</v>
      </c>
      <c r="J27" s="18" t="s">
        <v>99</v>
      </c>
      <c r="K27" s="18" t="s">
        <v>1576</v>
      </c>
      <c r="L27" s="52">
        <v>70</v>
      </c>
      <c r="M27" s="20"/>
      <c r="N27" s="17" t="s">
        <v>44</v>
      </c>
      <c r="O27" s="18" t="s">
        <v>1222</v>
      </c>
      <c r="P27" s="44" t="s">
        <v>1223</v>
      </c>
      <c r="Q27" s="54">
        <v>40</v>
      </c>
      <c r="R27" s="21"/>
      <c r="S27" s="17" t="s">
        <v>45</v>
      </c>
      <c r="T27" s="17" t="s">
        <v>44</v>
      </c>
      <c r="U27" s="19">
        <f>Table_518[[#This Row],[VALOR]]-Table_518[[#This Row],[ CUSTO]]</f>
        <v>30</v>
      </c>
      <c r="V27" s="19"/>
      <c r="W27" s="10"/>
      <c r="X27" s="10"/>
      <c r="Y27" s="10"/>
      <c r="Z27" s="10"/>
    </row>
    <row r="28" spans="1:26" x14ac:dyDescent="0.25">
      <c r="A28" s="10"/>
      <c r="B28" s="20">
        <v>45821</v>
      </c>
      <c r="C28" s="17"/>
      <c r="D28" s="18" t="s">
        <v>1335</v>
      </c>
      <c r="E28" s="18" t="s">
        <v>1336</v>
      </c>
      <c r="F28" s="18" t="s">
        <v>1437</v>
      </c>
      <c r="G28" s="18" t="s">
        <v>1568</v>
      </c>
      <c r="H28" s="21">
        <v>45826</v>
      </c>
      <c r="I28" s="22">
        <v>0.57638888888888884</v>
      </c>
      <c r="J28" s="18" t="s">
        <v>185</v>
      </c>
      <c r="K28" s="18" t="s">
        <v>1577</v>
      </c>
      <c r="L28" s="52">
        <v>70</v>
      </c>
      <c r="M28" s="20"/>
      <c r="N28" s="17" t="s">
        <v>44</v>
      </c>
      <c r="O28" s="18" t="s">
        <v>1222</v>
      </c>
      <c r="P28" s="44" t="s">
        <v>1223</v>
      </c>
      <c r="Q28" s="54">
        <v>40</v>
      </c>
      <c r="R28" s="21"/>
      <c r="S28" s="17" t="s">
        <v>45</v>
      </c>
      <c r="T28" s="17" t="s">
        <v>44</v>
      </c>
      <c r="U28" s="19">
        <f>Table_518[[#This Row],[VALOR]]-Table_518[[#This Row],[ CUSTO]]</f>
        <v>30</v>
      </c>
      <c r="V28" s="19"/>
      <c r="W28" s="10"/>
      <c r="X28" s="10"/>
      <c r="Y28" s="10"/>
      <c r="Z28" s="10"/>
    </row>
    <row r="29" spans="1:26" x14ac:dyDescent="0.25">
      <c r="A29" s="10"/>
      <c r="B29" s="20">
        <v>45826</v>
      </c>
      <c r="C29" s="17"/>
      <c r="D29" s="18" t="s">
        <v>1335</v>
      </c>
      <c r="E29" s="18" t="s">
        <v>1336</v>
      </c>
      <c r="F29" s="18" t="s">
        <v>1437</v>
      </c>
      <c r="G29" s="18" t="s">
        <v>1635</v>
      </c>
      <c r="H29" s="21">
        <v>45831</v>
      </c>
      <c r="I29" s="22">
        <v>0.56944444444444442</v>
      </c>
      <c r="J29" s="18" t="s">
        <v>99</v>
      </c>
      <c r="K29" s="18" t="s">
        <v>1643</v>
      </c>
      <c r="L29" s="52">
        <v>70</v>
      </c>
      <c r="M29" s="20"/>
      <c r="N29" s="17" t="s">
        <v>44</v>
      </c>
      <c r="O29" s="18" t="s">
        <v>1222</v>
      </c>
      <c r="P29" s="44" t="s">
        <v>1223</v>
      </c>
      <c r="Q29" s="54">
        <v>40</v>
      </c>
      <c r="R29" s="21"/>
      <c r="S29" s="17" t="s">
        <v>45</v>
      </c>
      <c r="T29" s="17" t="s">
        <v>44</v>
      </c>
      <c r="U29" s="19">
        <f>Table_518[[#This Row],[VALOR]]-Table_518[[#This Row],[ CUSTO]]</f>
        <v>30</v>
      </c>
      <c r="V29" s="19"/>
      <c r="W29" s="10"/>
      <c r="X29" s="10"/>
      <c r="Y29" s="10"/>
      <c r="Z29" s="10"/>
    </row>
    <row r="30" spans="1:26" x14ac:dyDescent="0.25">
      <c r="A30" s="10"/>
      <c r="B30" s="20">
        <v>45826</v>
      </c>
      <c r="C30" s="17"/>
      <c r="D30" s="18" t="s">
        <v>1335</v>
      </c>
      <c r="E30" s="18" t="s">
        <v>1336</v>
      </c>
      <c r="F30" s="18" t="s">
        <v>1437</v>
      </c>
      <c r="G30" s="18" t="s">
        <v>1636</v>
      </c>
      <c r="H30" s="21">
        <v>45831</v>
      </c>
      <c r="I30" s="22">
        <v>0.57638888888888884</v>
      </c>
      <c r="J30" s="18" t="s">
        <v>99</v>
      </c>
      <c r="K30" s="18" t="s">
        <v>1577</v>
      </c>
      <c r="L30" s="52">
        <v>70</v>
      </c>
      <c r="M30" s="20"/>
      <c r="N30" s="17" t="s">
        <v>44</v>
      </c>
      <c r="O30" s="18" t="s">
        <v>1222</v>
      </c>
      <c r="P30" s="44" t="s">
        <v>1223</v>
      </c>
      <c r="Q30" s="54">
        <v>40</v>
      </c>
      <c r="R30" s="21"/>
      <c r="S30" s="17" t="s">
        <v>45</v>
      </c>
      <c r="T30" s="17" t="s">
        <v>44</v>
      </c>
      <c r="U30" s="19">
        <f>Table_518[[#This Row],[VALOR]]-Table_518[[#This Row],[ CUSTO]]</f>
        <v>30</v>
      </c>
      <c r="V30" s="19"/>
      <c r="W30" s="10"/>
      <c r="X30" s="10"/>
      <c r="Y30" s="10"/>
      <c r="Z30" s="10"/>
    </row>
    <row r="31" spans="1:26" ht="15.75" customHeight="1" x14ac:dyDescent="0.25">
      <c r="A31" s="10"/>
      <c r="B31" s="20">
        <v>45826</v>
      </c>
      <c r="C31" s="17"/>
      <c r="D31" s="18" t="s">
        <v>1335</v>
      </c>
      <c r="E31" s="18" t="s">
        <v>1336</v>
      </c>
      <c r="F31" s="18" t="s">
        <v>1437</v>
      </c>
      <c r="G31" s="18" t="s">
        <v>1637</v>
      </c>
      <c r="H31" s="21">
        <v>45832</v>
      </c>
      <c r="I31" s="22">
        <v>0.4375</v>
      </c>
      <c r="J31" s="18" t="s">
        <v>119</v>
      </c>
      <c r="K31" s="18" t="s">
        <v>1644</v>
      </c>
      <c r="L31" s="52">
        <v>70</v>
      </c>
      <c r="M31" s="20"/>
      <c r="N31" s="17" t="s">
        <v>44</v>
      </c>
      <c r="O31" s="18" t="s">
        <v>1222</v>
      </c>
      <c r="P31" s="44" t="s">
        <v>1223</v>
      </c>
      <c r="Q31" s="54">
        <v>40</v>
      </c>
      <c r="R31" s="21"/>
      <c r="S31" s="17" t="s">
        <v>45</v>
      </c>
      <c r="T31" s="17" t="s">
        <v>44</v>
      </c>
      <c r="U31" s="19">
        <f>Table_518[[#This Row],[VALOR]]-Table_518[[#This Row],[ CUSTO]]</f>
        <v>30</v>
      </c>
      <c r="V31" s="19"/>
      <c r="W31" s="10"/>
      <c r="X31" s="10"/>
      <c r="Y31" s="10"/>
      <c r="Z31" s="10"/>
    </row>
    <row r="32" spans="1:26" x14ac:dyDescent="0.25">
      <c r="A32" s="10"/>
      <c r="B32" s="20">
        <v>45826</v>
      </c>
      <c r="C32" s="17"/>
      <c r="D32" s="18" t="s">
        <v>1335</v>
      </c>
      <c r="E32" s="18" t="s">
        <v>1336</v>
      </c>
      <c r="F32" s="18" t="s">
        <v>1438</v>
      </c>
      <c r="G32" s="18" t="s">
        <v>1638</v>
      </c>
      <c r="H32" s="21">
        <v>45832</v>
      </c>
      <c r="I32" s="22">
        <v>0.54166666666666663</v>
      </c>
      <c r="J32" s="18" t="s">
        <v>68</v>
      </c>
      <c r="K32" s="18" t="s">
        <v>1577</v>
      </c>
      <c r="L32" s="52">
        <v>70</v>
      </c>
      <c r="M32" s="20"/>
      <c r="N32" s="17" t="s">
        <v>44</v>
      </c>
      <c r="O32" s="18" t="s">
        <v>1222</v>
      </c>
      <c r="P32" s="44" t="s">
        <v>1223</v>
      </c>
      <c r="Q32" s="54">
        <v>40</v>
      </c>
      <c r="R32" s="21"/>
      <c r="S32" s="17" t="s">
        <v>45</v>
      </c>
      <c r="T32" s="17" t="s">
        <v>44</v>
      </c>
      <c r="U32" s="19">
        <f>Table_518[[#This Row],[VALOR]]-Table_518[[#This Row],[ CUSTO]]</f>
        <v>30</v>
      </c>
      <c r="V32" s="19"/>
      <c r="W32" s="10"/>
      <c r="X32" s="10"/>
      <c r="Y32" s="10"/>
      <c r="Z32" s="10"/>
    </row>
    <row r="33" spans="1:26" ht="15.75" customHeight="1" x14ac:dyDescent="0.25">
      <c r="A33" s="10"/>
      <c r="B33" s="20">
        <v>45826</v>
      </c>
      <c r="C33" s="17"/>
      <c r="D33" s="18" t="s">
        <v>1335</v>
      </c>
      <c r="E33" s="18" t="s">
        <v>1336</v>
      </c>
      <c r="F33" s="18" t="s">
        <v>1634</v>
      </c>
      <c r="G33" s="18" t="s">
        <v>1639</v>
      </c>
      <c r="H33" s="21">
        <v>45833</v>
      </c>
      <c r="I33" s="22">
        <v>0.37152777777777779</v>
      </c>
      <c r="J33" s="18" t="s">
        <v>495</v>
      </c>
      <c r="K33" s="18" t="s">
        <v>1575</v>
      </c>
      <c r="L33" s="52">
        <v>70</v>
      </c>
      <c r="M33" s="20"/>
      <c r="N33" s="17" t="s">
        <v>44</v>
      </c>
      <c r="O33" s="18" t="s">
        <v>70</v>
      </c>
      <c r="P33" s="17" t="s">
        <v>71</v>
      </c>
      <c r="Q33" s="54">
        <v>40</v>
      </c>
      <c r="R33" s="21"/>
      <c r="S33" s="17" t="s">
        <v>45</v>
      </c>
      <c r="T33" s="17" t="s">
        <v>44</v>
      </c>
      <c r="U33" s="19">
        <f>Table_518[[#This Row],[VALOR]]-Table_518[[#This Row],[ CUSTO]]</f>
        <v>30</v>
      </c>
      <c r="V33" s="19"/>
      <c r="W33" s="10"/>
      <c r="X33" s="10"/>
      <c r="Y33" s="10"/>
      <c r="Z33" s="10"/>
    </row>
    <row r="34" spans="1:26" x14ac:dyDescent="0.25">
      <c r="A34" s="10"/>
      <c r="B34" s="20">
        <v>45826</v>
      </c>
      <c r="C34" s="17"/>
      <c r="D34" s="18" t="s">
        <v>1335</v>
      </c>
      <c r="E34" s="18" t="s">
        <v>1336</v>
      </c>
      <c r="F34" s="18" t="s">
        <v>1438</v>
      </c>
      <c r="G34" s="18" t="s">
        <v>1640</v>
      </c>
      <c r="H34" s="21">
        <v>45833</v>
      </c>
      <c r="I34" s="22">
        <v>0.375</v>
      </c>
      <c r="J34" s="18" t="s">
        <v>495</v>
      </c>
      <c r="K34" s="18" t="s">
        <v>1645</v>
      </c>
      <c r="L34" s="52">
        <v>70</v>
      </c>
      <c r="M34" s="20"/>
      <c r="N34" s="17" t="s">
        <v>44</v>
      </c>
      <c r="O34" s="18" t="s">
        <v>1222</v>
      </c>
      <c r="P34" s="44" t="s">
        <v>1223</v>
      </c>
      <c r="Q34" s="54">
        <v>40</v>
      </c>
      <c r="R34" s="21"/>
      <c r="S34" s="17" t="s">
        <v>45</v>
      </c>
      <c r="T34" s="17" t="s">
        <v>44</v>
      </c>
      <c r="U34" s="19">
        <f>Table_518[[#This Row],[VALOR]]-Table_518[[#This Row],[ CUSTO]]</f>
        <v>30</v>
      </c>
      <c r="V34" s="19"/>
      <c r="W34" s="10"/>
      <c r="X34" s="10"/>
      <c r="Y34" s="10"/>
      <c r="Z34" s="10"/>
    </row>
    <row r="35" spans="1:26" x14ac:dyDescent="0.25">
      <c r="A35" s="10"/>
      <c r="B35" s="20">
        <v>45826</v>
      </c>
      <c r="C35" s="17"/>
      <c r="D35" s="18" t="s">
        <v>1335</v>
      </c>
      <c r="E35" s="18" t="s">
        <v>1336</v>
      </c>
      <c r="F35" s="18" t="s">
        <v>1437</v>
      </c>
      <c r="G35" s="18" t="s">
        <v>1641</v>
      </c>
      <c r="H35" s="21">
        <v>45834</v>
      </c>
      <c r="I35" s="22">
        <v>0.40625</v>
      </c>
      <c r="J35" s="18" t="s">
        <v>276</v>
      </c>
      <c r="K35" s="18" t="s">
        <v>1646</v>
      </c>
      <c r="L35" s="52">
        <v>70</v>
      </c>
      <c r="M35" s="20"/>
      <c r="N35" s="17" t="s">
        <v>44</v>
      </c>
      <c r="O35" s="18" t="s">
        <v>1222</v>
      </c>
      <c r="P35" s="44" t="s">
        <v>1223</v>
      </c>
      <c r="Q35" s="54">
        <v>40</v>
      </c>
      <c r="R35" s="21"/>
      <c r="S35" s="17" t="s">
        <v>45</v>
      </c>
      <c r="T35" s="17" t="s">
        <v>44</v>
      </c>
      <c r="U35" s="19">
        <f>Table_518[[#This Row],[VALOR]]-Table_518[[#This Row],[ CUSTO]]</f>
        <v>30</v>
      </c>
      <c r="V35" s="19"/>
      <c r="W35" s="10"/>
      <c r="X35" s="10"/>
      <c r="Y35" s="10"/>
      <c r="Z35" s="10"/>
    </row>
    <row r="36" spans="1:26" x14ac:dyDescent="0.25">
      <c r="A36" s="10"/>
      <c r="B36" s="20">
        <v>45826</v>
      </c>
      <c r="C36" s="17"/>
      <c r="D36" s="18" t="s">
        <v>1335</v>
      </c>
      <c r="E36" s="18" t="s">
        <v>1336</v>
      </c>
      <c r="F36" s="18" t="s">
        <v>1438</v>
      </c>
      <c r="G36" s="18" t="s">
        <v>1642</v>
      </c>
      <c r="H36" s="21">
        <v>45834</v>
      </c>
      <c r="I36" s="22">
        <v>0.41666666666666669</v>
      </c>
      <c r="J36" s="18" t="s">
        <v>495</v>
      </c>
      <c r="K36" s="18" t="s">
        <v>1647</v>
      </c>
      <c r="L36" s="52">
        <v>70</v>
      </c>
      <c r="M36" s="20"/>
      <c r="N36" s="17" t="s">
        <v>44</v>
      </c>
      <c r="O36" s="18" t="s">
        <v>1222</v>
      </c>
      <c r="P36" s="44" t="s">
        <v>1223</v>
      </c>
      <c r="Q36" s="54">
        <v>40</v>
      </c>
      <c r="R36" s="21"/>
      <c r="S36" s="17" t="s">
        <v>45</v>
      </c>
      <c r="T36" s="17" t="s">
        <v>44</v>
      </c>
      <c r="U36" s="19">
        <f>Table_518[[#This Row],[VALOR]]-Table_518[[#This Row],[ CUSTO]]</f>
        <v>30</v>
      </c>
      <c r="V36" s="19"/>
      <c r="W36" s="10"/>
      <c r="X36" s="10"/>
      <c r="Y36" s="10"/>
      <c r="Z36" s="10"/>
    </row>
    <row r="37" spans="1:26" x14ac:dyDescent="0.25">
      <c r="A37" s="10"/>
      <c r="B37" s="20">
        <v>45835</v>
      </c>
      <c r="C37" s="17"/>
      <c r="D37" s="18" t="s">
        <v>1335</v>
      </c>
      <c r="E37" s="18" t="s">
        <v>1336</v>
      </c>
      <c r="F37" s="18" t="s">
        <v>1437</v>
      </c>
      <c r="G37" s="18" t="s">
        <v>1752</v>
      </c>
      <c r="H37" s="21">
        <v>45838</v>
      </c>
      <c r="I37" s="22">
        <v>0.375</v>
      </c>
      <c r="J37" s="18" t="s">
        <v>1542</v>
      </c>
      <c r="K37" s="18" t="s">
        <v>1765</v>
      </c>
      <c r="L37" s="19">
        <v>70</v>
      </c>
      <c r="M37" s="20" t="s">
        <v>84</v>
      </c>
      <c r="N37" s="17" t="s">
        <v>44</v>
      </c>
      <c r="O37" s="18" t="s">
        <v>1222</v>
      </c>
      <c r="P37" s="44" t="s">
        <v>1223</v>
      </c>
      <c r="Q37" s="52">
        <v>40</v>
      </c>
      <c r="R37" s="20"/>
      <c r="S37" s="17" t="s">
        <v>45</v>
      </c>
      <c r="T37" s="17" t="s">
        <v>44</v>
      </c>
      <c r="U37" s="19">
        <f>Table_518[[#This Row],[VALOR]]-Table_518[[#This Row],[ CUSTO]]</f>
        <v>30</v>
      </c>
      <c r="V37" s="19"/>
      <c r="W37" s="10"/>
      <c r="X37" s="10"/>
      <c r="Y37" s="10"/>
      <c r="Z37" s="10"/>
    </row>
    <row r="38" spans="1:26" x14ac:dyDescent="0.25">
      <c r="A38" s="10"/>
      <c r="B38" s="20">
        <v>45814</v>
      </c>
      <c r="C38" s="17"/>
      <c r="D38" s="18" t="s">
        <v>1335</v>
      </c>
      <c r="E38" s="18" t="s">
        <v>1336</v>
      </c>
      <c r="F38" s="18" t="s">
        <v>1437</v>
      </c>
      <c r="G38" s="21" t="s">
        <v>1426</v>
      </c>
      <c r="H38" s="21">
        <v>45817</v>
      </c>
      <c r="I38" s="22">
        <v>0.40277777777777779</v>
      </c>
      <c r="J38" s="18"/>
      <c r="K38" s="44"/>
      <c r="L38" s="52">
        <v>70</v>
      </c>
      <c r="M38" s="17"/>
      <c r="N38" s="17" t="s">
        <v>44</v>
      </c>
      <c r="O38" s="18" t="s">
        <v>1439</v>
      </c>
      <c r="P38" s="44" t="s">
        <v>1440</v>
      </c>
      <c r="Q38" s="54">
        <v>30</v>
      </c>
      <c r="R38" s="18"/>
      <c r="S38" s="17" t="s">
        <v>45</v>
      </c>
      <c r="T38" s="17" t="s">
        <v>44</v>
      </c>
      <c r="U38" s="19">
        <f>Table_518[[#This Row],[VALOR]]-Table_518[[#This Row],[ CUSTO]]</f>
        <v>40</v>
      </c>
      <c r="V38" s="19"/>
      <c r="W38" s="10"/>
      <c r="X38" s="10"/>
      <c r="Y38" s="10"/>
      <c r="Z38" s="10"/>
    </row>
    <row r="39" spans="1:26" x14ac:dyDescent="0.25">
      <c r="A39" s="10"/>
      <c r="B39" s="20">
        <v>45814</v>
      </c>
      <c r="C39" s="17"/>
      <c r="D39" s="18" t="s">
        <v>1335</v>
      </c>
      <c r="E39" s="18" t="s">
        <v>1336</v>
      </c>
      <c r="F39" s="18" t="s">
        <v>1437</v>
      </c>
      <c r="G39" s="21" t="s">
        <v>1426</v>
      </c>
      <c r="H39" s="21">
        <v>45818</v>
      </c>
      <c r="I39" s="22">
        <v>0.3576388888888889</v>
      </c>
      <c r="J39" s="18"/>
      <c r="K39" s="44"/>
      <c r="L39" s="52">
        <v>70</v>
      </c>
      <c r="M39" s="17"/>
      <c r="N39" s="17" t="s">
        <v>44</v>
      </c>
      <c r="O39" s="18" t="s">
        <v>1439</v>
      </c>
      <c r="P39" s="44" t="s">
        <v>1440</v>
      </c>
      <c r="Q39" s="54">
        <v>30</v>
      </c>
      <c r="R39" s="18"/>
      <c r="S39" s="17" t="s">
        <v>45</v>
      </c>
      <c r="T39" s="17" t="s">
        <v>44</v>
      </c>
      <c r="U39" s="19">
        <f>Table_518[[#This Row],[VALOR]]-Table_518[[#This Row],[ CUSTO]]</f>
        <v>40</v>
      </c>
      <c r="V39" s="19"/>
      <c r="W39" s="10"/>
      <c r="X39" s="10"/>
      <c r="Y39" s="10"/>
      <c r="Z39" s="10"/>
    </row>
    <row r="40" spans="1:26" x14ac:dyDescent="0.25">
      <c r="A40" s="10"/>
      <c r="B40" s="20">
        <v>45814</v>
      </c>
      <c r="C40" s="17"/>
      <c r="D40" s="18" t="s">
        <v>1335</v>
      </c>
      <c r="E40" s="18" t="s">
        <v>1336</v>
      </c>
      <c r="F40" s="18" t="s">
        <v>1437</v>
      </c>
      <c r="G40" s="21" t="s">
        <v>1427</v>
      </c>
      <c r="H40" s="21">
        <v>45818</v>
      </c>
      <c r="I40" s="22">
        <v>0.41805555555555557</v>
      </c>
      <c r="J40" s="18"/>
      <c r="K40" s="44"/>
      <c r="L40" s="52">
        <v>70</v>
      </c>
      <c r="M40" s="17"/>
      <c r="N40" s="17" t="s">
        <v>44</v>
      </c>
      <c r="O40" s="18" t="s">
        <v>1439</v>
      </c>
      <c r="P40" s="44" t="s">
        <v>1440</v>
      </c>
      <c r="Q40" s="54">
        <v>30</v>
      </c>
      <c r="R40" s="18"/>
      <c r="S40" s="17" t="s">
        <v>45</v>
      </c>
      <c r="T40" s="17" t="s">
        <v>44</v>
      </c>
      <c r="U40" s="19">
        <f>Table_518[[#This Row],[VALOR]]-Table_518[[#This Row],[ CUSTO]]</f>
        <v>40</v>
      </c>
      <c r="V40" s="19"/>
      <c r="W40" s="10"/>
      <c r="X40" s="10"/>
      <c r="Y40" s="10"/>
      <c r="Z40" s="10"/>
    </row>
    <row r="41" spans="1:26" x14ac:dyDescent="0.25">
      <c r="A41" s="10"/>
      <c r="B41" s="20">
        <v>45814</v>
      </c>
      <c r="C41" s="17"/>
      <c r="D41" s="18" t="s">
        <v>1335</v>
      </c>
      <c r="E41" s="18" t="s">
        <v>1336</v>
      </c>
      <c r="F41" s="18" t="s">
        <v>1437</v>
      </c>
      <c r="G41" s="21" t="s">
        <v>1428</v>
      </c>
      <c r="H41" s="21">
        <v>45818</v>
      </c>
      <c r="I41" s="22">
        <v>0.57777777777777772</v>
      </c>
      <c r="J41" s="18"/>
      <c r="K41" s="44"/>
      <c r="L41" s="52">
        <v>70</v>
      </c>
      <c r="M41" s="17"/>
      <c r="N41" s="17" t="s">
        <v>44</v>
      </c>
      <c r="O41" s="18" t="s">
        <v>1439</v>
      </c>
      <c r="P41" s="44" t="s">
        <v>1440</v>
      </c>
      <c r="Q41" s="54">
        <v>30</v>
      </c>
      <c r="R41" s="18"/>
      <c r="S41" s="17" t="s">
        <v>45</v>
      </c>
      <c r="T41" s="17" t="s">
        <v>44</v>
      </c>
      <c r="U41" s="19">
        <f>Table_518[[#This Row],[VALOR]]-Table_518[[#This Row],[ CUSTO]]</f>
        <v>40</v>
      </c>
      <c r="V41" s="19"/>
      <c r="W41" s="10"/>
      <c r="X41" s="10"/>
      <c r="Y41" s="10"/>
      <c r="Z41" s="10"/>
    </row>
    <row r="42" spans="1:26" x14ac:dyDescent="0.25">
      <c r="A42" s="10"/>
      <c r="B42" s="20">
        <v>45814</v>
      </c>
      <c r="C42" s="17"/>
      <c r="D42" s="18" t="s">
        <v>1335</v>
      </c>
      <c r="E42" s="18" t="s">
        <v>1336</v>
      </c>
      <c r="F42" s="18" t="s">
        <v>1438</v>
      </c>
      <c r="G42" s="21" t="s">
        <v>1429</v>
      </c>
      <c r="H42" s="21">
        <v>45818</v>
      </c>
      <c r="I42" s="22">
        <v>0.67708333333333337</v>
      </c>
      <c r="J42" s="18"/>
      <c r="K42" s="44"/>
      <c r="L42" s="52">
        <v>70</v>
      </c>
      <c r="M42" s="17"/>
      <c r="N42" s="17" t="s">
        <v>44</v>
      </c>
      <c r="O42" s="18" t="s">
        <v>1441</v>
      </c>
      <c r="P42" s="44" t="s">
        <v>1442</v>
      </c>
      <c r="Q42" s="54">
        <v>30</v>
      </c>
      <c r="R42" s="18"/>
      <c r="S42" s="17" t="s">
        <v>45</v>
      </c>
      <c r="T42" s="17" t="s">
        <v>44</v>
      </c>
      <c r="U42" s="19">
        <f>Table_518[[#This Row],[VALOR]]-Table_518[[#This Row],[ CUSTO]]</f>
        <v>40</v>
      </c>
      <c r="V42" s="19"/>
      <c r="W42" s="10"/>
      <c r="X42" s="10"/>
      <c r="Y42" s="10"/>
      <c r="Z42" s="10"/>
    </row>
    <row r="43" spans="1:26" x14ac:dyDescent="0.25">
      <c r="A43" s="10"/>
      <c r="B43" s="20">
        <v>45814</v>
      </c>
      <c r="C43" s="17"/>
      <c r="D43" s="18" t="s">
        <v>1335</v>
      </c>
      <c r="E43" s="18" t="s">
        <v>1336</v>
      </c>
      <c r="F43" s="18" t="s">
        <v>1438</v>
      </c>
      <c r="G43" s="21" t="s">
        <v>1430</v>
      </c>
      <c r="H43" s="21">
        <v>45818</v>
      </c>
      <c r="I43" s="22">
        <v>0.69791666666666663</v>
      </c>
      <c r="J43" s="18"/>
      <c r="K43" s="44"/>
      <c r="L43" s="52">
        <v>70</v>
      </c>
      <c r="M43" s="17"/>
      <c r="N43" s="17" t="s">
        <v>44</v>
      </c>
      <c r="O43" s="18" t="s">
        <v>1441</v>
      </c>
      <c r="P43" s="44" t="s">
        <v>1442</v>
      </c>
      <c r="Q43" s="54">
        <v>30</v>
      </c>
      <c r="R43" s="18"/>
      <c r="S43" s="17" t="s">
        <v>45</v>
      </c>
      <c r="T43" s="17" t="s">
        <v>44</v>
      </c>
      <c r="U43" s="19">
        <f>Table_518[[#This Row],[VALOR]]-Table_518[[#This Row],[ CUSTO]]</f>
        <v>40</v>
      </c>
      <c r="V43" s="19"/>
      <c r="W43" s="10"/>
      <c r="X43" s="10"/>
      <c r="Y43" s="10"/>
      <c r="Z43" s="10"/>
    </row>
    <row r="44" spans="1:26" x14ac:dyDescent="0.25">
      <c r="A44" s="10"/>
      <c r="B44" s="20">
        <v>45814</v>
      </c>
      <c r="C44" s="17"/>
      <c r="D44" s="18" t="s">
        <v>1335</v>
      </c>
      <c r="E44" s="18" t="s">
        <v>1336</v>
      </c>
      <c r="F44" s="18" t="s">
        <v>1437</v>
      </c>
      <c r="G44" s="21" t="s">
        <v>1431</v>
      </c>
      <c r="H44" s="21">
        <v>45819</v>
      </c>
      <c r="I44" s="22">
        <v>0.57291666666666663</v>
      </c>
      <c r="J44" s="18"/>
      <c r="K44" s="44"/>
      <c r="L44" s="52">
        <v>70</v>
      </c>
      <c r="M44" s="17"/>
      <c r="N44" s="17" t="s">
        <v>44</v>
      </c>
      <c r="O44" s="18" t="s">
        <v>1439</v>
      </c>
      <c r="P44" s="44" t="s">
        <v>1440</v>
      </c>
      <c r="Q44" s="54">
        <v>30</v>
      </c>
      <c r="R44" s="18"/>
      <c r="S44" s="17" t="s">
        <v>45</v>
      </c>
      <c r="T44" s="17" t="s">
        <v>44</v>
      </c>
      <c r="U44" s="19">
        <f>Table_518[[#This Row],[VALOR]]-Table_518[[#This Row],[ CUSTO]]</f>
        <v>40</v>
      </c>
      <c r="V44" s="19"/>
      <c r="W44" s="10"/>
      <c r="X44" s="10"/>
      <c r="Y44" s="10"/>
      <c r="Z44" s="10"/>
    </row>
    <row r="45" spans="1:26" x14ac:dyDescent="0.25">
      <c r="A45" s="10"/>
      <c r="B45" s="20">
        <v>45814</v>
      </c>
      <c r="C45" s="17"/>
      <c r="D45" s="18" t="s">
        <v>1335</v>
      </c>
      <c r="E45" s="18" t="s">
        <v>1336</v>
      </c>
      <c r="F45" s="18" t="s">
        <v>1437</v>
      </c>
      <c r="G45" s="21" t="s">
        <v>1432</v>
      </c>
      <c r="H45" s="21">
        <v>45820</v>
      </c>
      <c r="I45" s="22">
        <v>0.3576388888888889</v>
      </c>
      <c r="J45" s="18"/>
      <c r="K45" s="44"/>
      <c r="L45" s="52">
        <v>70</v>
      </c>
      <c r="M45" s="17"/>
      <c r="N45" s="17" t="s">
        <v>44</v>
      </c>
      <c r="O45" s="18" t="s">
        <v>1439</v>
      </c>
      <c r="P45" s="44" t="s">
        <v>1440</v>
      </c>
      <c r="Q45" s="54">
        <v>30</v>
      </c>
      <c r="R45" s="18"/>
      <c r="S45" s="17" t="s">
        <v>45</v>
      </c>
      <c r="T45" s="17" t="s">
        <v>44</v>
      </c>
      <c r="U45" s="19">
        <f>Table_518[[#This Row],[VALOR]]-Table_518[[#This Row],[ CUSTO]]</f>
        <v>40</v>
      </c>
      <c r="V45" s="19"/>
      <c r="W45" s="10"/>
      <c r="X45" s="10"/>
      <c r="Y45" s="10"/>
      <c r="Z45" s="10"/>
    </row>
    <row r="46" spans="1:26" x14ac:dyDescent="0.25">
      <c r="A46" s="10"/>
      <c r="B46" s="20">
        <v>45814</v>
      </c>
      <c r="C46" s="17"/>
      <c r="D46" s="18" t="s">
        <v>1335</v>
      </c>
      <c r="E46" s="18" t="s">
        <v>1336</v>
      </c>
      <c r="F46" s="18" t="s">
        <v>1437</v>
      </c>
      <c r="G46" s="21" t="s">
        <v>1433</v>
      </c>
      <c r="H46" s="21">
        <v>45820</v>
      </c>
      <c r="I46" s="22">
        <v>0.67361111111111116</v>
      </c>
      <c r="J46" s="18"/>
      <c r="K46" s="44"/>
      <c r="L46" s="52">
        <v>70</v>
      </c>
      <c r="M46" s="17"/>
      <c r="N46" s="17" t="s">
        <v>44</v>
      </c>
      <c r="O46" s="18" t="s">
        <v>1439</v>
      </c>
      <c r="P46" s="44" t="s">
        <v>1440</v>
      </c>
      <c r="Q46" s="54">
        <v>30</v>
      </c>
      <c r="R46" s="18"/>
      <c r="S46" s="17" t="s">
        <v>45</v>
      </c>
      <c r="T46" s="17" t="s">
        <v>44</v>
      </c>
      <c r="U46" s="19">
        <f>Table_518[[#This Row],[VALOR]]-Table_518[[#This Row],[ CUSTO]]</f>
        <v>40</v>
      </c>
      <c r="V46" s="19"/>
      <c r="W46" s="10"/>
      <c r="X46" s="10"/>
      <c r="Y46" s="10"/>
      <c r="Z46" s="10"/>
    </row>
    <row r="47" spans="1:26" x14ac:dyDescent="0.25">
      <c r="A47" s="10"/>
      <c r="B47" s="20">
        <v>45814</v>
      </c>
      <c r="C47" s="17"/>
      <c r="D47" s="18" t="s">
        <v>1335</v>
      </c>
      <c r="E47" s="18" t="s">
        <v>1336</v>
      </c>
      <c r="F47" s="18" t="s">
        <v>1437</v>
      </c>
      <c r="G47" s="21" t="s">
        <v>1434</v>
      </c>
      <c r="H47" s="21">
        <v>45821</v>
      </c>
      <c r="I47" s="22">
        <v>0.375</v>
      </c>
      <c r="J47" s="18"/>
      <c r="K47" s="44"/>
      <c r="L47" s="52">
        <v>70</v>
      </c>
      <c r="M47" s="17"/>
      <c r="N47" s="17" t="s">
        <v>44</v>
      </c>
      <c r="O47" s="18" t="s">
        <v>1439</v>
      </c>
      <c r="P47" s="44" t="s">
        <v>1440</v>
      </c>
      <c r="Q47" s="54">
        <v>30</v>
      </c>
      <c r="R47" s="18"/>
      <c r="S47" s="17" t="s">
        <v>45</v>
      </c>
      <c r="T47" s="17" t="s">
        <v>44</v>
      </c>
      <c r="U47" s="19">
        <f>Table_518[[#This Row],[VALOR]]-Table_518[[#This Row],[ CUSTO]]</f>
        <v>40</v>
      </c>
      <c r="V47" s="19"/>
      <c r="W47" s="10"/>
      <c r="X47" s="10"/>
      <c r="Y47" s="10"/>
      <c r="Z47" s="10"/>
    </row>
    <row r="48" spans="1:26" x14ac:dyDescent="0.25">
      <c r="A48" s="10"/>
      <c r="B48" s="20">
        <v>45814</v>
      </c>
      <c r="C48" s="17"/>
      <c r="D48" s="18" t="s">
        <v>1335</v>
      </c>
      <c r="E48" s="18" t="s">
        <v>1336</v>
      </c>
      <c r="F48" s="18" t="s">
        <v>1437</v>
      </c>
      <c r="G48" s="21" t="s">
        <v>1435</v>
      </c>
      <c r="H48" s="21">
        <v>45821</v>
      </c>
      <c r="I48" s="22">
        <v>0.4513888888888889</v>
      </c>
      <c r="J48" s="18"/>
      <c r="K48" s="44"/>
      <c r="L48" s="52">
        <v>70</v>
      </c>
      <c r="M48" s="17"/>
      <c r="N48" s="17" t="s">
        <v>44</v>
      </c>
      <c r="O48" s="18" t="s">
        <v>1439</v>
      </c>
      <c r="P48" s="44" t="s">
        <v>1440</v>
      </c>
      <c r="Q48" s="54">
        <v>30</v>
      </c>
      <c r="R48" s="18"/>
      <c r="S48" s="17" t="s">
        <v>45</v>
      </c>
      <c r="T48" s="17" t="s">
        <v>44</v>
      </c>
      <c r="U48" s="19">
        <f>Table_518[[#This Row],[VALOR]]-Table_518[[#This Row],[ CUSTO]]</f>
        <v>40</v>
      </c>
      <c r="V48" s="19"/>
      <c r="W48" s="10"/>
      <c r="X48" s="10"/>
      <c r="Y48" s="10"/>
      <c r="Z48" s="10"/>
    </row>
    <row r="49" spans="1:26" x14ac:dyDescent="0.25">
      <c r="A49" s="10"/>
      <c r="B49" s="20">
        <v>45814</v>
      </c>
      <c r="C49" s="17"/>
      <c r="D49" s="18" t="s">
        <v>1335</v>
      </c>
      <c r="E49" s="18" t="s">
        <v>1336</v>
      </c>
      <c r="F49" s="18" t="s">
        <v>1438</v>
      </c>
      <c r="G49" s="21" t="s">
        <v>1436</v>
      </c>
      <c r="H49" s="21">
        <v>45821</v>
      </c>
      <c r="I49" s="22">
        <v>0.54166666666666663</v>
      </c>
      <c r="J49" s="18"/>
      <c r="K49" s="44"/>
      <c r="L49" s="52">
        <v>70</v>
      </c>
      <c r="M49" s="17"/>
      <c r="N49" s="17" t="s">
        <v>44</v>
      </c>
      <c r="O49" s="18" t="s">
        <v>1439</v>
      </c>
      <c r="P49" s="44" t="s">
        <v>1440</v>
      </c>
      <c r="Q49" s="54">
        <v>30</v>
      </c>
      <c r="R49" s="18"/>
      <c r="S49" s="17" t="s">
        <v>45</v>
      </c>
      <c r="T49" s="17" t="s">
        <v>44</v>
      </c>
      <c r="U49" s="19">
        <f>Table_518[[#This Row],[VALOR]]-Table_518[[#This Row],[ CUSTO]]</f>
        <v>40</v>
      </c>
      <c r="V49" s="19"/>
      <c r="W49" s="10"/>
      <c r="X49" s="10"/>
      <c r="Y49" s="10"/>
      <c r="Z49" s="10"/>
    </row>
    <row r="50" spans="1:26" ht="25.5" x14ac:dyDescent="0.25">
      <c r="A50" s="10"/>
      <c r="B50" s="20">
        <v>45814</v>
      </c>
      <c r="C50" s="17"/>
      <c r="D50" s="18" t="s">
        <v>123</v>
      </c>
      <c r="E50" s="18" t="s">
        <v>124</v>
      </c>
      <c r="F50" s="18" t="s">
        <v>148</v>
      </c>
      <c r="G50" s="18" t="s">
        <v>1408</v>
      </c>
      <c r="H50" s="21">
        <v>45814</v>
      </c>
      <c r="I50" s="22"/>
      <c r="J50" s="18" t="s">
        <v>938</v>
      </c>
      <c r="K50" s="18" t="s">
        <v>56</v>
      </c>
      <c r="L50" s="52">
        <v>100</v>
      </c>
      <c r="M50" s="20"/>
      <c r="N50" s="17" t="s">
        <v>44</v>
      </c>
      <c r="O50" s="18" t="s">
        <v>1409</v>
      </c>
      <c r="P50" s="18" t="s">
        <v>131</v>
      </c>
      <c r="Q50" s="52">
        <v>60</v>
      </c>
      <c r="R50" s="18"/>
      <c r="S50" s="17" t="s">
        <v>45</v>
      </c>
      <c r="T50" s="17" t="s">
        <v>44</v>
      </c>
      <c r="U50" s="19">
        <f>Table_518[[#This Row],[VALOR]]-Table_518[[#This Row],[ CUSTO]]</f>
        <v>40</v>
      </c>
      <c r="V50" s="19"/>
      <c r="W50" s="10"/>
      <c r="X50" s="10"/>
      <c r="Y50" s="10"/>
      <c r="Z50" s="10"/>
    </row>
    <row r="51" spans="1:26" ht="25.5" x14ac:dyDescent="0.25">
      <c r="A51" s="10"/>
      <c r="B51" s="20">
        <v>45811</v>
      </c>
      <c r="C51" s="17"/>
      <c r="D51" s="18" t="s">
        <v>52</v>
      </c>
      <c r="E51" s="18" t="s">
        <v>53</v>
      </c>
      <c r="F51" s="18" t="s">
        <v>1370</v>
      </c>
      <c r="G51" s="18" t="s">
        <v>1333</v>
      </c>
      <c r="H51" s="21">
        <v>45812</v>
      </c>
      <c r="I51" s="22">
        <v>0.41666666666666669</v>
      </c>
      <c r="J51" s="18" t="s">
        <v>1371</v>
      </c>
      <c r="K51" s="18" t="s">
        <v>620</v>
      </c>
      <c r="L51" s="52">
        <v>100</v>
      </c>
      <c r="M51" s="20" t="s">
        <v>84</v>
      </c>
      <c r="N51" s="17" t="s">
        <v>44</v>
      </c>
      <c r="O51" s="18" t="s">
        <v>1338</v>
      </c>
      <c r="P51" s="18" t="s">
        <v>1385</v>
      </c>
      <c r="Q51" s="52">
        <v>50</v>
      </c>
      <c r="R51" s="18"/>
      <c r="S51" s="17" t="s">
        <v>45</v>
      </c>
      <c r="T51" s="17" t="s">
        <v>44</v>
      </c>
      <c r="U51" s="19">
        <f>Table_518[[#This Row],[VALOR]]-Table_518[[#This Row],[ CUSTO]]</f>
        <v>50</v>
      </c>
      <c r="V51" s="19"/>
      <c r="W51" s="10"/>
      <c r="X51" s="10"/>
      <c r="Y51" s="10"/>
      <c r="Z51" s="10"/>
    </row>
    <row r="52" spans="1:26" x14ac:dyDescent="0.25">
      <c r="A52" s="10"/>
      <c r="B52" s="20">
        <v>45817</v>
      </c>
      <c r="C52" s="17"/>
      <c r="D52" s="18" t="s">
        <v>731</v>
      </c>
      <c r="E52" s="18" t="s">
        <v>1500</v>
      </c>
      <c r="F52" s="18" t="s">
        <v>708</v>
      </c>
      <c r="G52" s="21" t="s">
        <v>1501</v>
      </c>
      <c r="H52" s="21">
        <v>45821</v>
      </c>
      <c r="I52" s="22"/>
      <c r="J52" s="18" t="s">
        <v>1502</v>
      </c>
      <c r="K52" s="44" t="s">
        <v>56</v>
      </c>
      <c r="L52" s="52">
        <v>100</v>
      </c>
      <c r="M52" s="17"/>
      <c r="N52" s="17" t="s">
        <v>44</v>
      </c>
      <c r="O52" s="18" t="s">
        <v>70</v>
      </c>
      <c r="P52" s="17" t="s">
        <v>71</v>
      </c>
      <c r="Q52" s="54">
        <v>50</v>
      </c>
      <c r="R52" s="21"/>
      <c r="S52" s="17" t="s">
        <v>45</v>
      </c>
      <c r="T52" s="17" t="s">
        <v>44</v>
      </c>
      <c r="U52" s="19">
        <f>Table_518[[#This Row],[VALOR]]-Table_518[[#This Row],[ CUSTO]]</f>
        <v>50</v>
      </c>
      <c r="V52" s="19"/>
      <c r="W52" s="10"/>
      <c r="X52" s="10"/>
      <c r="Y52" s="10"/>
      <c r="Z52" s="10"/>
    </row>
    <row r="53" spans="1:26" ht="25.5" x14ac:dyDescent="0.25">
      <c r="A53" s="10"/>
      <c r="B53" s="20">
        <v>45824</v>
      </c>
      <c r="C53" s="17"/>
      <c r="D53" s="18" t="s">
        <v>1344</v>
      </c>
      <c r="E53" s="18" t="s">
        <v>1297</v>
      </c>
      <c r="F53" s="18" t="s">
        <v>864</v>
      </c>
      <c r="G53" s="18"/>
      <c r="H53" s="21">
        <v>45824</v>
      </c>
      <c r="I53" s="22"/>
      <c r="J53" s="18" t="s">
        <v>1588</v>
      </c>
      <c r="K53" s="18" t="s">
        <v>56</v>
      </c>
      <c r="L53" s="52">
        <v>100</v>
      </c>
      <c r="M53" s="20"/>
      <c r="N53" s="17" t="s">
        <v>44</v>
      </c>
      <c r="O53" s="18" t="s">
        <v>1596</v>
      </c>
      <c r="P53" s="18" t="s">
        <v>1597</v>
      </c>
      <c r="Q53" s="54">
        <v>50</v>
      </c>
      <c r="R53" s="18" t="s">
        <v>548</v>
      </c>
      <c r="S53" s="17" t="s">
        <v>45</v>
      </c>
      <c r="T53" s="17" t="s">
        <v>44</v>
      </c>
      <c r="U53" s="19">
        <f>Table_518[[#This Row],[VALOR]]-Table_518[[#This Row],[ CUSTO]]</f>
        <v>50</v>
      </c>
      <c r="V53" s="19"/>
      <c r="W53" s="10"/>
      <c r="X53" s="10"/>
      <c r="Y53" s="10"/>
      <c r="Z53" s="10"/>
    </row>
    <row r="54" spans="1:26" ht="25.5" x14ac:dyDescent="0.25">
      <c r="A54" s="10"/>
      <c r="B54" s="20">
        <v>45808</v>
      </c>
      <c r="C54" s="17"/>
      <c r="D54" s="18" t="s">
        <v>1086</v>
      </c>
      <c r="E54" s="18" t="s">
        <v>1087</v>
      </c>
      <c r="F54" s="18" t="s">
        <v>418</v>
      </c>
      <c r="G54" s="18"/>
      <c r="H54" s="21">
        <v>45810</v>
      </c>
      <c r="I54" s="22">
        <v>0.47916666666666669</v>
      </c>
      <c r="J54" s="18" t="s">
        <v>320</v>
      </c>
      <c r="K54" s="18" t="s">
        <v>1145</v>
      </c>
      <c r="L54" s="52">
        <v>150</v>
      </c>
      <c r="M54" s="20"/>
      <c r="N54" s="17" t="s">
        <v>44</v>
      </c>
      <c r="O54" s="18" t="s">
        <v>1315</v>
      </c>
      <c r="P54" s="18" t="s">
        <v>1314</v>
      </c>
      <c r="Q54" s="52">
        <v>100</v>
      </c>
      <c r="R54" s="20"/>
      <c r="S54" s="17" t="s">
        <v>45</v>
      </c>
      <c r="T54" s="17" t="s">
        <v>44</v>
      </c>
      <c r="U54" s="19">
        <f>Table_518[[#This Row],[VALOR]]-Table_518[[#This Row],[ CUSTO]]</f>
        <v>50</v>
      </c>
      <c r="V54" s="19"/>
      <c r="W54" s="10"/>
      <c r="X54" s="10"/>
      <c r="Y54" s="10"/>
      <c r="Z54" s="10"/>
    </row>
    <row r="55" spans="1:26" ht="140.25" x14ac:dyDescent="0.25">
      <c r="A55" s="10"/>
      <c r="B55" s="20">
        <v>45817</v>
      </c>
      <c r="C55" s="17"/>
      <c r="D55" s="18" t="s">
        <v>220</v>
      </c>
      <c r="E55" s="18" t="s">
        <v>221</v>
      </c>
      <c r="F55" s="18" t="s">
        <v>54</v>
      </c>
      <c r="G55" s="21" t="s">
        <v>1457</v>
      </c>
      <c r="H55" s="21">
        <v>45818</v>
      </c>
      <c r="I55" s="22">
        <v>0.4513888888888889</v>
      </c>
      <c r="J55" s="18" t="s">
        <v>1448</v>
      </c>
      <c r="K55" s="44" t="s">
        <v>399</v>
      </c>
      <c r="L55" s="52">
        <v>150</v>
      </c>
      <c r="M55" s="17"/>
      <c r="N55" s="17" t="s">
        <v>44</v>
      </c>
      <c r="O55" s="18" t="s">
        <v>1461</v>
      </c>
      <c r="P55" s="44" t="s">
        <v>1462</v>
      </c>
      <c r="Q55" s="54">
        <v>100</v>
      </c>
      <c r="R55" s="18"/>
      <c r="S55" s="17" t="s">
        <v>45</v>
      </c>
      <c r="T55" s="17" t="s">
        <v>44</v>
      </c>
      <c r="U55" s="19">
        <f>Table_518[[#This Row],[VALOR]]-Table_518[[#This Row],[ CUSTO]]</f>
        <v>50</v>
      </c>
      <c r="V55" s="19"/>
      <c r="W55" s="10"/>
      <c r="X55" s="10"/>
      <c r="Y55" s="10"/>
      <c r="Z55" s="10"/>
    </row>
    <row r="56" spans="1:26" ht="25.5" x14ac:dyDescent="0.25">
      <c r="A56" s="10"/>
      <c r="B56" s="20">
        <v>45814</v>
      </c>
      <c r="C56" s="17"/>
      <c r="D56" s="18" t="s">
        <v>137</v>
      </c>
      <c r="E56" s="18" t="s">
        <v>138</v>
      </c>
      <c r="F56" s="18" t="s">
        <v>537</v>
      </c>
      <c r="G56" s="18" t="s">
        <v>1418</v>
      </c>
      <c r="H56" s="21">
        <v>45820</v>
      </c>
      <c r="I56" s="22">
        <v>0.37152777777777779</v>
      </c>
      <c r="J56" s="18" t="s">
        <v>1420</v>
      </c>
      <c r="K56" s="18" t="s">
        <v>857</v>
      </c>
      <c r="L56" s="52">
        <v>150</v>
      </c>
      <c r="M56" s="20"/>
      <c r="N56" s="17" t="s">
        <v>44</v>
      </c>
      <c r="O56" s="18" t="s">
        <v>890</v>
      </c>
      <c r="P56" s="18" t="s">
        <v>891</v>
      </c>
      <c r="Q56" s="52">
        <v>100</v>
      </c>
      <c r="R56" s="21"/>
      <c r="S56" s="17" t="s">
        <v>45</v>
      </c>
      <c r="T56" s="17" t="s">
        <v>44</v>
      </c>
      <c r="U56" s="19">
        <f>Table_518[[#This Row],[VALOR]]-Table_518[[#This Row],[ CUSTO]]</f>
        <v>50</v>
      </c>
      <c r="V56" s="19"/>
      <c r="W56" s="10"/>
      <c r="X56" s="10"/>
      <c r="Y56" s="10"/>
      <c r="Z56" s="10"/>
    </row>
    <row r="57" spans="1:26" ht="25.5" x14ac:dyDescent="0.25">
      <c r="A57" s="10"/>
      <c r="B57" s="20">
        <v>45814</v>
      </c>
      <c r="C57" s="17"/>
      <c r="D57" s="18" t="s">
        <v>137</v>
      </c>
      <c r="E57" s="18" t="s">
        <v>138</v>
      </c>
      <c r="F57" s="18" t="s">
        <v>537</v>
      </c>
      <c r="G57" s="21" t="s">
        <v>1419</v>
      </c>
      <c r="H57" s="21">
        <v>45820</v>
      </c>
      <c r="I57" s="22">
        <v>0.4375</v>
      </c>
      <c r="J57" s="18" t="s">
        <v>259</v>
      </c>
      <c r="K57" s="44" t="s">
        <v>1421</v>
      </c>
      <c r="L57" s="52">
        <v>150</v>
      </c>
      <c r="M57" s="17"/>
      <c r="N57" s="17" t="s">
        <v>44</v>
      </c>
      <c r="O57" s="18" t="s">
        <v>1503</v>
      </c>
      <c r="P57" s="44" t="s">
        <v>1497</v>
      </c>
      <c r="Q57" s="54">
        <v>100</v>
      </c>
      <c r="R57" s="18"/>
      <c r="S57" s="17" t="s">
        <v>45</v>
      </c>
      <c r="T57" s="17" t="s">
        <v>44</v>
      </c>
      <c r="U57" s="19">
        <f>Table_518[[#This Row],[VALOR]]-Table_518[[#This Row],[ CUSTO]]</f>
        <v>50</v>
      </c>
      <c r="V57" s="19"/>
      <c r="W57" s="10"/>
      <c r="X57" s="10"/>
      <c r="Y57" s="10"/>
      <c r="Z57" s="10"/>
    </row>
    <row r="58" spans="1:26" ht="25.5" x14ac:dyDescent="0.25">
      <c r="A58" s="10"/>
      <c r="B58" s="20">
        <v>45828</v>
      </c>
      <c r="C58" s="17"/>
      <c r="D58" s="18" t="s">
        <v>137</v>
      </c>
      <c r="E58" s="18" t="s">
        <v>138</v>
      </c>
      <c r="F58" s="21" t="s">
        <v>537</v>
      </c>
      <c r="G58" s="18" t="s">
        <v>1664</v>
      </c>
      <c r="H58" s="21">
        <v>45834</v>
      </c>
      <c r="I58" s="22">
        <v>0.3888888888888889</v>
      </c>
      <c r="J58" s="18" t="s">
        <v>187</v>
      </c>
      <c r="K58" s="18" t="s">
        <v>861</v>
      </c>
      <c r="L58" s="52">
        <v>150</v>
      </c>
      <c r="M58" s="20"/>
      <c r="N58" s="17" t="s">
        <v>44</v>
      </c>
      <c r="O58" s="18" t="s">
        <v>1683</v>
      </c>
      <c r="P58" s="18" t="s">
        <v>863</v>
      </c>
      <c r="Q58" s="54">
        <v>100</v>
      </c>
      <c r="R58" s="18" t="s">
        <v>548</v>
      </c>
      <c r="S58" s="17" t="s">
        <v>45</v>
      </c>
      <c r="T58" s="17" t="s">
        <v>44</v>
      </c>
      <c r="U58" s="19">
        <f>Table_518[[#This Row],[VALOR]]-Table_518[[#This Row],[ CUSTO]]</f>
        <v>50</v>
      </c>
      <c r="V58" s="19"/>
      <c r="W58" s="10"/>
      <c r="X58" s="10"/>
      <c r="Y58" s="10"/>
      <c r="Z58" s="10"/>
    </row>
    <row r="59" spans="1:26" ht="25.5" x14ac:dyDescent="0.25">
      <c r="A59" s="10"/>
      <c r="B59" s="20">
        <v>45820</v>
      </c>
      <c r="C59" s="17"/>
      <c r="D59" s="18" t="s">
        <v>137</v>
      </c>
      <c r="E59" s="18" t="s">
        <v>138</v>
      </c>
      <c r="F59" s="18" t="s">
        <v>593</v>
      </c>
      <c r="G59" s="21" t="s">
        <v>1512</v>
      </c>
      <c r="H59" s="21">
        <v>45824</v>
      </c>
      <c r="I59" s="22">
        <v>0.375</v>
      </c>
      <c r="J59" s="18" t="s">
        <v>524</v>
      </c>
      <c r="K59" s="44" t="s">
        <v>1513</v>
      </c>
      <c r="L59" s="52">
        <v>170</v>
      </c>
      <c r="M59" s="17"/>
      <c r="N59" s="17" t="s">
        <v>44</v>
      </c>
      <c r="O59" s="18" t="s">
        <v>1514</v>
      </c>
      <c r="P59" s="44" t="s">
        <v>1515</v>
      </c>
      <c r="Q59" s="54">
        <v>120</v>
      </c>
      <c r="R59" s="21"/>
      <c r="S59" s="17" t="s">
        <v>45</v>
      </c>
      <c r="T59" s="17" t="s">
        <v>44</v>
      </c>
      <c r="U59" s="19">
        <f>Table_518[[#This Row],[VALOR]]-Table_518[[#This Row],[ CUSTO]]</f>
        <v>50</v>
      </c>
      <c r="V59" s="19"/>
      <c r="W59" s="10"/>
      <c r="X59" s="10"/>
      <c r="Y59" s="10"/>
      <c r="Z59" s="10"/>
    </row>
    <row r="60" spans="1:26" ht="25.5" x14ac:dyDescent="0.25">
      <c r="A60" s="10"/>
      <c r="B60" s="20">
        <v>45827</v>
      </c>
      <c r="C60" s="17"/>
      <c r="D60" s="18" t="s">
        <v>1344</v>
      </c>
      <c r="E60" s="18" t="s">
        <v>1297</v>
      </c>
      <c r="F60" s="18" t="s">
        <v>418</v>
      </c>
      <c r="G60" s="18" t="s">
        <v>1649</v>
      </c>
      <c r="H60" s="21">
        <v>45834</v>
      </c>
      <c r="I60" s="22">
        <v>0.85416666666666663</v>
      </c>
      <c r="J60" s="18" t="s">
        <v>1345</v>
      </c>
      <c r="K60" s="18" t="s">
        <v>1663</v>
      </c>
      <c r="L60" s="52">
        <v>50</v>
      </c>
      <c r="M60" s="20"/>
      <c r="N60" s="17" t="s">
        <v>44</v>
      </c>
      <c r="O60" s="18" t="s">
        <v>1194</v>
      </c>
      <c r="P60" s="18" t="s">
        <v>1195</v>
      </c>
      <c r="Q60" s="54"/>
      <c r="R60" s="21"/>
      <c r="S60" s="17" t="s">
        <v>45</v>
      </c>
      <c r="T60" s="17" t="s">
        <v>44</v>
      </c>
      <c r="U60" s="19">
        <f>Table_518[[#This Row],[VALOR]]-Table_518[[#This Row],[ CUSTO]]</f>
        <v>50</v>
      </c>
      <c r="V60" s="19"/>
      <c r="W60" s="10"/>
      <c r="X60" s="10"/>
      <c r="Y60" s="10"/>
      <c r="Z60" s="10"/>
    </row>
    <row r="61" spans="1:26" ht="25.5" x14ac:dyDescent="0.25">
      <c r="A61" s="10"/>
      <c r="B61" s="20">
        <v>45813</v>
      </c>
      <c r="C61" s="17"/>
      <c r="D61" s="18" t="s">
        <v>1397</v>
      </c>
      <c r="E61" s="18" t="s">
        <v>989</v>
      </c>
      <c r="F61" s="18" t="s">
        <v>418</v>
      </c>
      <c r="G61" s="18" t="s">
        <v>1398</v>
      </c>
      <c r="H61" s="21">
        <v>45818</v>
      </c>
      <c r="I61" s="22">
        <v>0.66666666666666663</v>
      </c>
      <c r="J61" s="18" t="s">
        <v>1399</v>
      </c>
      <c r="K61" s="18" t="s">
        <v>56</v>
      </c>
      <c r="L61" s="52">
        <v>120</v>
      </c>
      <c r="M61" s="20"/>
      <c r="N61" s="17" t="s">
        <v>44</v>
      </c>
      <c r="O61" s="18" t="s">
        <v>1401</v>
      </c>
      <c r="P61" s="18" t="s">
        <v>1400</v>
      </c>
      <c r="Q61" s="52">
        <v>60</v>
      </c>
      <c r="R61" s="18" t="s">
        <v>548</v>
      </c>
      <c r="S61" s="17" t="s">
        <v>45</v>
      </c>
      <c r="T61" s="17" t="s">
        <v>44</v>
      </c>
      <c r="U61" s="19">
        <f>Table_518[[#This Row],[VALOR]]-Table_518[[#This Row],[ CUSTO]]</f>
        <v>60</v>
      </c>
      <c r="V61" s="19"/>
      <c r="W61" s="10"/>
      <c r="X61" s="10"/>
      <c r="Y61" s="10"/>
      <c r="Z61" s="10"/>
    </row>
    <row r="62" spans="1:26" ht="25.5" x14ac:dyDescent="0.25">
      <c r="A62" s="10"/>
      <c r="B62" s="20">
        <v>45829</v>
      </c>
      <c r="C62" s="17"/>
      <c r="D62" s="18" t="s">
        <v>1627</v>
      </c>
      <c r="E62" s="18" t="s">
        <v>1626</v>
      </c>
      <c r="F62" s="18" t="s">
        <v>418</v>
      </c>
      <c r="G62" s="18"/>
      <c r="H62" s="21">
        <v>45833</v>
      </c>
      <c r="I62" s="22">
        <v>0.5625</v>
      </c>
      <c r="J62" s="18" t="s">
        <v>1628</v>
      </c>
      <c r="K62" s="18" t="s">
        <v>56</v>
      </c>
      <c r="L62" s="52">
        <v>120</v>
      </c>
      <c r="M62" s="20"/>
      <c r="N62" s="17" t="s">
        <v>44</v>
      </c>
      <c r="O62" s="18" t="s">
        <v>70</v>
      </c>
      <c r="P62" s="17" t="s">
        <v>71</v>
      </c>
      <c r="Q62" s="54">
        <v>60</v>
      </c>
      <c r="R62" s="21"/>
      <c r="S62" s="17" t="s">
        <v>45</v>
      </c>
      <c r="T62" s="17" t="s">
        <v>44</v>
      </c>
      <c r="U62" s="19">
        <f>Table_518[[#This Row],[VALOR]]-Table_518[[#This Row],[ CUSTO]]</f>
        <v>60</v>
      </c>
      <c r="V62" s="19"/>
      <c r="W62" s="10"/>
      <c r="X62" s="10"/>
      <c r="Y62" s="10"/>
      <c r="Z62" s="10"/>
    </row>
    <row r="63" spans="1:26" ht="25.5" x14ac:dyDescent="0.25">
      <c r="A63" s="10"/>
      <c r="B63" s="20">
        <v>45817</v>
      </c>
      <c r="C63" s="17"/>
      <c r="D63" s="18" t="s">
        <v>1446</v>
      </c>
      <c r="E63" s="18" t="s">
        <v>1445</v>
      </c>
      <c r="F63" s="18" t="s">
        <v>92</v>
      </c>
      <c r="G63" s="21" t="s">
        <v>571</v>
      </c>
      <c r="H63" s="21">
        <v>45818</v>
      </c>
      <c r="I63" s="22">
        <v>0.54166666666666663</v>
      </c>
      <c r="J63" s="18" t="s">
        <v>558</v>
      </c>
      <c r="K63" s="44" t="s">
        <v>572</v>
      </c>
      <c r="L63" s="52">
        <v>150</v>
      </c>
      <c r="M63" s="17"/>
      <c r="N63" s="17" t="s">
        <v>44</v>
      </c>
      <c r="O63" s="18" t="s">
        <v>1463</v>
      </c>
      <c r="P63" s="44" t="s">
        <v>1464</v>
      </c>
      <c r="Q63" s="54">
        <v>90</v>
      </c>
      <c r="R63" s="18"/>
      <c r="S63" s="17" t="s">
        <v>45</v>
      </c>
      <c r="T63" s="17" t="s">
        <v>44</v>
      </c>
      <c r="U63" s="19">
        <f>Table_518[[#This Row],[VALOR]]-Table_518[[#This Row],[ CUSTO]]</f>
        <v>60</v>
      </c>
      <c r="V63" s="19"/>
      <c r="W63" s="10"/>
      <c r="X63" s="10"/>
      <c r="Y63" s="10"/>
      <c r="Z63" s="10"/>
    </row>
    <row r="64" spans="1:26" ht="25.5" x14ac:dyDescent="0.25">
      <c r="A64" s="10"/>
      <c r="B64" s="20">
        <v>45817</v>
      </c>
      <c r="C64" s="17"/>
      <c r="D64" s="18" t="s">
        <v>1413</v>
      </c>
      <c r="E64" s="17" t="s">
        <v>1412</v>
      </c>
      <c r="F64" s="18" t="s">
        <v>537</v>
      </c>
      <c r="G64" s="21" t="s">
        <v>1451</v>
      </c>
      <c r="H64" s="21">
        <v>45819</v>
      </c>
      <c r="I64" s="22">
        <v>0.375</v>
      </c>
      <c r="J64" s="18"/>
      <c r="K64" s="44"/>
      <c r="L64" s="52">
        <f>150+120</f>
        <v>270</v>
      </c>
      <c r="M64" s="17"/>
      <c r="N64" s="17" t="s">
        <v>44</v>
      </c>
      <c r="O64" s="18" t="s">
        <v>1447</v>
      </c>
      <c r="P64" s="18" t="s">
        <v>1443</v>
      </c>
      <c r="Q64" s="54">
        <f>130+80</f>
        <v>210</v>
      </c>
      <c r="R64" s="18"/>
      <c r="S64" s="17" t="s">
        <v>45</v>
      </c>
      <c r="T64" s="17" t="s">
        <v>44</v>
      </c>
      <c r="U64" s="19">
        <f>Table_518[[#This Row],[VALOR]]-Table_518[[#This Row],[ CUSTO]]</f>
        <v>60</v>
      </c>
      <c r="V64" s="19"/>
      <c r="W64" s="10"/>
      <c r="X64" s="10"/>
      <c r="Y64" s="10"/>
      <c r="Z64" s="10"/>
    </row>
    <row r="65" spans="1:26" ht="25.5" x14ac:dyDescent="0.25">
      <c r="A65" s="10"/>
      <c r="B65" s="20">
        <v>45806</v>
      </c>
      <c r="C65" s="17"/>
      <c r="D65" s="18" t="s">
        <v>1299</v>
      </c>
      <c r="E65" s="18" t="s">
        <v>439</v>
      </c>
      <c r="F65" s="18" t="s">
        <v>537</v>
      </c>
      <c r="G65" s="18"/>
      <c r="H65" s="21">
        <v>45810</v>
      </c>
      <c r="I65" s="22">
        <v>0.64583333333333337</v>
      </c>
      <c r="J65" s="18" t="s">
        <v>1300</v>
      </c>
      <c r="K65" s="18" t="s">
        <v>56</v>
      </c>
      <c r="L65" s="52">
        <v>150</v>
      </c>
      <c r="M65" s="20"/>
      <c r="N65" s="17" t="s">
        <v>44</v>
      </c>
      <c r="O65" s="18" t="s">
        <v>141</v>
      </c>
      <c r="P65" s="18" t="s">
        <v>142</v>
      </c>
      <c r="Q65" s="52">
        <v>70</v>
      </c>
      <c r="R65" s="18"/>
      <c r="S65" s="17" t="s">
        <v>45</v>
      </c>
      <c r="T65" s="17" t="s">
        <v>44</v>
      </c>
      <c r="U65" s="19">
        <f>Table_518[[#This Row],[VALOR]]-Table_518[[#This Row],[ CUSTO]]</f>
        <v>80</v>
      </c>
      <c r="V65" s="19"/>
      <c r="W65" s="10"/>
      <c r="X65" s="10"/>
      <c r="Y65" s="10"/>
      <c r="Z65" s="10"/>
    </row>
    <row r="66" spans="1:26" ht="25.5" x14ac:dyDescent="0.25">
      <c r="A66" s="10"/>
      <c r="B66" s="20">
        <v>45810</v>
      </c>
      <c r="C66" s="17"/>
      <c r="D66" s="18" t="s">
        <v>1344</v>
      </c>
      <c r="E66" s="18" t="s">
        <v>1297</v>
      </c>
      <c r="F66" s="18" t="s">
        <v>418</v>
      </c>
      <c r="G66" s="18" t="s">
        <v>1321</v>
      </c>
      <c r="H66" s="21">
        <v>45810</v>
      </c>
      <c r="I66" s="22">
        <v>0.54166666666666663</v>
      </c>
      <c r="J66" s="18" t="s">
        <v>495</v>
      </c>
      <c r="K66" s="18" t="s">
        <v>1322</v>
      </c>
      <c r="L66" s="52">
        <v>150</v>
      </c>
      <c r="M66" s="20"/>
      <c r="N66" s="17" t="s">
        <v>44</v>
      </c>
      <c r="O66" s="18" t="s">
        <v>1323</v>
      </c>
      <c r="P66" s="18" t="s">
        <v>1328</v>
      </c>
      <c r="Q66" s="52">
        <v>70</v>
      </c>
      <c r="R66" s="18"/>
      <c r="S66" s="17" t="s">
        <v>45</v>
      </c>
      <c r="T66" s="17" t="s">
        <v>44</v>
      </c>
      <c r="U66" s="19">
        <f>Table_518[[#This Row],[VALOR]]-Table_518[[#This Row],[ CUSTO]]</f>
        <v>80</v>
      </c>
      <c r="V66" s="19"/>
      <c r="W66" s="10"/>
      <c r="X66" s="10"/>
      <c r="Y66" s="10"/>
      <c r="Z66" s="10"/>
    </row>
    <row r="67" spans="1:26" ht="25.5" x14ac:dyDescent="0.25">
      <c r="A67" s="10"/>
      <c r="B67" s="20">
        <v>45814</v>
      </c>
      <c r="C67" s="17"/>
      <c r="D67" s="18" t="s">
        <v>137</v>
      </c>
      <c r="E67" s="18" t="s">
        <v>138</v>
      </c>
      <c r="F67" s="18" t="s">
        <v>537</v>
      </c>
      <c r="G67" s="18" t="s">
        <v>1416</v>
      </c>
      <c r="H67" s="21">
        <v>45818</v>
      </c>
      <c r="I67" s="22">
        <v>0.57291666666666663</v>
      </c>
      <c r="J67" s="18" t="s">
        <v>1226</v>
      </c>
      <c r="K67" s="18" t="s">
        <v>56</v>
      </c>
      <c r="L67" s="52">
        <v>150</v>
      </c>
      <c r="M67" s="20"/>
      <c r="N67" s="17" t="s">
        <v>44</v>
      </c>
      <c r="O67" s="18" t="s">
        <v>1453</v>
      </c>
      <c r="P67" s="18" t="s">
        <v>1452</v>
      </c>
      <c r="Q67" s="52">
        <v>70</v>
      </c>
      <c r="R67" s="18"/>
      <c r="S67" s="17" t="s">
        <v>45</v>
      </c>
      <c r="T67" s="17" t="s">
        <v>44</v>
      </c>
      <c r="U67" s="19">
        <f>Table_518[[#This Row],[VALOR]]-Table_518[[#This Row],[ CUSTO]]</f>
        <v>80</v>
      </c>
      <c r="V67" s="19"/>
      <c r="W67" s="10"/>
      <c r="X67" s="10"/>
      <c r="Y67" s="10"/>
      <c r="Z67" s="10"/>
    </row>
    <row r="68" spans="1:26" ht="25.5" x14ac:dyDescent="0.25">
      <c r="A68" s="10"/>
      <c r="B68" s="20">
        <v>45814</v>
      </c>
      <c r="C68" s="17"/>
      <c r="D68" s="18" t="s">
        <v>137</v>
      </c>
      <c r="E68" s="18" t="s">
        <v>138</v>
      </c>
      <c r="F68" s="18" t="s">
        <v>60</v>
      </c>
      <c r="G68" s="18" t="s">
        <v>1417</v>
      </c>
      <c r="H68" s="21">
        <v>45820</v>
      </c>
      <c r="I68" s="22">
        <v>0.36805555555555558</v>
      </c>
      <c r="J68" s="18" t="s">
        <v>289</v>
      </c>
      <c r="K68" s="18" t="s">
        <v>1210</v>
      </c>
      <c r="L68" s="52">
        <v>150</v>
      </c>
      <c r="M68" s="20"/>
      <c r="N68" s="17" t="s">
        <v>44</v>
      </c>
      <c r="O68" s="18" t="s">
        <v>1444</v>
      </c>
      <c r="P68" s="18" t="s">
        <v>1225</v>
      </c>
      <c r="Q68" s="52">
        <v>70</v>
      </c>
      <c r="R68" s="21"/>
      <c r="S68" s="17" t="s">
        <v>45</v>
      </c>
      <c r="T68" s="17" t="s">
        <v>44</v>
      </c>
      <c r="U68" s="19">
        <f>Table_518[[#This Row],[VALOR]]-Table_518[[#This Row],[ CUSTO]]</f>
        <v>80</v>
      </c>
      <c r="V68" s="19"/>
      <c r="W68" s="10"/>
      <c r="X68" s="10"/>
      <c r="Y68" s="10"/>
      <c r="Z68" s="10"/>
    </row>
    <row r="69" spans="1:26" ht="25.5" x14ac:dyDescent="0.25">
      <c r="A69" s="10"/>
      <c r="B69" s="20">
        <v>45821</v>
      </c>
      <c r="C69" s="17"/>
      <c r="D69" s="18" t="s">
        <v>137</v>
      </c>
      <c r="E69" s="18" t="s">
        <v>138</v>
      </c>
      <c r="F69" s="18" t="s">
        <v>537</v>
      </c>
      <c r="G69" s="21" t="s">
        <v>1528</v>
      </c>
      <c r="H69" s="21">
        <v>45824</v>
      </c>
      <c r="I69" s="22">
        <v>0.37152777777777779</v>
      </c>
      <c r="J69" s="18" t="s">
        <v>1529</v>
      </c>
      <c r="K69" s="44" t="s">
        <v>1530</v>
      </c>
      <c r="L69" s="52">
        <v>150</v>
      </c>
      <c r="M69" s="17"/>
      <c r="N69" s="17" t="s">
        <v>44</v>
      </c>
      <c r="O69" s="18" t="s">
        <v>300</v>
      </c>
      <c r="P69" s="44" t="s">
        <v>301</v>
      </c>
      <c r="Q69" s="54">
        <v>70</v>
      </c>
      <c r="R69" s="21"/>
      <c r="S69" s="17" t="s">
        <v>45</v>
      </c>
      <c r="T69" s="17" t="s">
        <v>44</v>
      </c>
      <c r="U69" s="19">
        <f>Table_518[[#This Row],[VALOR]]-Table_518[[#This Row],[ CUSTO]]</f>
        <v>80</v>
      </c>
      <c r="V69" s="19"/>
      <c r="W69" s="10"/>
      <c r="X69" s="10"/>
      <c r="Y69" s="10"/>
      <c r="Z69" s="10"/>
    </row>
    <row r="70" spans="1:26" ht="25.5" x14ac:dyDescent="0.25">
      <c r="A70" s="10"/>
      <c r="B70" s="20">
        <v>45823</v>
      </c>
      <c r="C70" s="17"/>
      <c r="D70" s="18" t="s">
        <v>1018</v>
      </c>
      <c r="E70" s="17" t="s">
        <v>1019</v>
      </c>
      <c r="F70" s="18" t="s">
        <v>418</v>
      </c>
      <c r="G70" s="18" t="s">
        <v>1580</v>
      </c>
      <c r="H70" s="21">
        <v>45824</v>
      </c>
      <c r="I70" s="22">
        <v>0.5625</v>
      </c>
      <c r="J70" s="18" t="s">
        <v>1581</v>
      </c>
      <c r="K70" s="18" t="s">
        <v>56</v>
      </c>
      <c r="L70" s="52">
        <v>150</v>
      </c>
      <c r="M70" s="20"/>
      <c r="N70" s="17" t="s">
        <v>44</v>
      </c>
      <c r="O70" s="18" t="s">
        <v>1582</v>
      </c>
      <c r="P70" s="18" t="s">
        <v>1583</v>
      </c>
      <c r="Q70" s="54">
        <v>70</v>
      </c>
      <c r="R70" s="21"/>
      <c r="S70" s="17" t="s">
        <v>45</v>
      </c>
      <c r="T70" s="17" t="s">
        <v>44</v>
      </c>
      <c r="U70" s="19">
        <f>Table_518[[#This Row],[VALOR]]-Table_518[[#This Row],[ CUSTO]]</f>
        <v>80</v>
      </c>
      <c r="V70" s="19"/>
      <c r="W70" s="10"/>
      <c r="X70" s="10"/>
      <c r="Y70" s="10"/>
      <c r="Z70" s="10"/>
    </row>
    <row r="71" spans="1:26" ht="25.5" x14ac:dyDescent="0.25">
      <c r="A71" s="10"/>
      <c r="B71" s="20">
        <v>45824</v>
      </c>
      <c r="C71" s="17"/>
      <c r="D71" s="18" t="s">
        <v>1299</v>
      </c>
      <c r="E71" s="18" t="s">
        <v>439</v>
      </c>
      <c r="F71" s="18" t="s">
        <v>537</v>
      </c>
      <c r="G71" s="18"/>
      <c r="H71" s="21">
        <v>45832</v>
      </c>
      <c r="I71" s="22">
        <v>0.375</v>
      </c>
      <c r="J71" s="18" t="s">
        <v>1589</v>
      </c>
      <c r="K71" s="18" t="s">
        <v>56</v>
      </c>
      <c r="L71" s="52">
        <v>150</v>
      </c>
      <c r="M71" s="20"/>
      <c r="N71" s="17" t="s">
        <v>44</v>
      </c>
      <c r="O71" s="18" t="s">
        <v>1180</v>
      </c>
      <c r="P71" s="18" t="s">
        <v>1181</v>
      </c>
      <c r="Q71" s="54">
        <v>60</v>
      </c>
      <c r="R71" s="21"/>
      <c r="S71" s="17" t="s">
        <v>45</v>
      </c>
      <c r="T71" s="17" t="s">
        <v>44</v>
      </c>
      <c r="U71" s="19">
        <f>Table_518[[#This Row],[VALOR]]-Table_518[[#This Row],[ CUSTO]]</f>
        <v>90</v>
      </c>
      <c r="V71" s="19"/>
      <c r="W71" s="10"/>
      <c r="X71" s="10"/>
      <c r="Y71" s="10"/>
      <c r="Z71" s="10"/>
    </row>
    <row r="72" spans="1:26" ht="25.5" x14ac:dyDescent="0.25">
      <c r="A72" s="10"/>
      <c r="B72" s="20">
        <v>45831</v>
      </c>
      <c r="C72" s="17"/>
      <c r="D72" s="18" t="s">
        <v>1299</v>
      </c>
      <c r="E72" s="18" t="s">
        <v>439</v>
      </c>
      <c r="F72" s="21" t="s">
        <v>537</v>
      </c>
      <c r="G72" s="18"/>
      <c r="H72" s="21">
        <v>45838</v>
      </c>
      <c r="I72" s="22">
        <v>0.53125</v>
      </c>
      <c r="J72" s="18" t="s">
        <v>1660</v>
      </c>
      <c r="K72" s="18" t="s">
        <v>56</v>
      </c>
      <c r="L72" s="52">
        <v>150</v>
      </c>
      <c r="M72" s="20"/>
      <c r="N72" s="17" t="s">
        <v>44</v>
      </c>
      <c r="O72" s="18" t="s">
        <v>1180</v>
      </c>
      <c r="P72" s="18" t="s">
        <v>1181</v>
      </c>
      <c r="Q72" s="54">
        <v>60</v>
      </c>
      <c r="R72" s="21"/>
      <c r="S72" s="17" t="s">
        <v>45</v>
      </c>
      <c r="T72" s="17" t="s">
        <v>44</v>
      </c>
      <c r="U72" s="19">
        <f>Table_518[[#This Row],[VALOR]]-Table_518[[#This Row],[ CUSTO]]</f>
        <v>90</v>
      </c>
      <c r="V72" s="19"/>
      <c r="W72" s="10"/>
      <c r="X72" s="10"/>
      <c r="Y72" s="10"/>
      <c r="Z72" s="10"/>
    </row>
    <row r="73" spans="1:26" ht="63.75" x14ac:dyDescent="0.25">
      <c r="A73" s="10"/>
      <c r="B73" s="20">
        <v>45821</v>
      </c>
      <c r="C73" s="17"/>
      <c r="D73" s="18" t="s">
        <v>1397</v>
      </c>
      <c r="E73" s="18" t="s">
        <v>989</v>
      </c>
      <c r="F73" s="18" t="s">
        <v>1609</v>
      </c>
      <c r="G73" s="18"/>
      <c r="H73" s="21">
        <v>45826</v>
      </c>
      <c r="I73" s="22">
        <v>0.57291666666666663</v>
      </c>
      <c r="J73" s="18" t="s">
        <v>1610</v>
      </c>
      <c r="K73" s="18" t="s">
        <v>56</v>
      </c>
      <c r="L73" s="52">
        <v>180</v>
      </c>
      <c r="M73" s="20"/>
      <c r="N73" s="17" t="s">
        <v>44</v>
      </c>
      <c r="O73" s="18" t="s">
        <v>1401</v>
      </c>
      <c r="P73" s="18" t="s">
        <v>1400</v>
      </c>
      <c r="Q73" s="54">
        <v>90</v>
      </c>
      <c r="R73" s="18"/>
      <c r="S73" s="17" t="s">
        <v>45</v>
      </c>
      <c r="T73" s="17" t="s">
        <v>44</v>
      </c>
      <c r="U73" s="19">
        <f>Table_518[[#This Row],[VALOR]]-Table_518[[#This Row],[ CUSTO]]</f>
        <v>90</v>
      </c>
      <c r="V73" s="19"/>
      <c r="W73" s="10"/>
      <c r="X73" s="10"/>
      <c r="Y73" s="10"/>
      <c r="Z73" s="10"/>
    </row>
    <row r="74" spans="1:26" ht="25.5" x14ac:dyDescent="0.25">
      <c r="A74" s="10"/>
      <c r="B74" s="20">
        <v>45834</v>
      </c>
      <c r="C74" s="17"/>
      <c r="D74" s="18" t="s">
        <v>1344</v>
      </c>
      <c r="E74" s="18" t="s">
        <v>1297</v>
      </c>
      <c r="F74" s="18" t="s">
        <v>418</v>
      </c>
      <c r="G74" s="18" t="s">
        <v>1719</v>
      </c>
      <c r="H74" s="21">
        <v>45838</v>
      </c>
      <c r="I74" s="22">
        <v>0.72916666666666663</v>
      </c>
      <c r="J74" s="18" t="s">
        <v>1720</v>
      </c>
      <c r="K74" s="18" t="s">
        <v>908</v>
      </c>
      <c r="L74" s="52">
        <v>130</v>
      </c>
      <c r="M74" s="20">
        <v>45840</v>
      </c>
      <c r="N74" s="17" t="s">
        <v>44</v>
      </c>
      <c r="O74" s="18" t="s">
        <v>1721</v>
      </c>
      <c r="P74" s="18" t="s">
        <v>1722</v>
      </c>
      <c r="Q74" s="54">
        <v>30</v>
      </c>
      <c r="R74" s="21"/>
      <c r="S74" s="17" t="s">
        <v>45</v>
      </c>
      <c r="T74" s="17" t="s">
        <v>44</v>
      </c>
      <c r="U74" s="19">
        <f>Table_518[[#This Row],[VALOR]]-Table_518[[#This Row],[ CUSTO]]</f>
        <v>100</v>
      </c>
      <c r="V74" s="19"/>
      <c r="W74" s="10"/>
      <c r="X74" s="10"/>
      <c r="Y74" s="10"/>
      <c r="Z74" s="10"/>
    </row>
    <row r="75" spans="1:26" ht="25.5" x14ac:dyDescent="0.25">
      <c r="A75" s="10"/>
      <c r="B75" s="20">
        <v>45811</v>
      </c>
      <c r="C75" s="17"/>
      <c r="D75" s="18" t="s">
        <v>1355</v>
      </c>
      <c r="E75" s="18" t="s">
        <v>1356</v>
      </c>
      <c r="F75" s="18" t="s">
        <v>418</v>
      </c>
      <c r="G75" s="18" t="s">
        <v>1357</v>
      </c>
      <c r="H75" s="21">
        <v>45811</v>
      </c>
      <c r="I75" s="22">
        <v>0.5</v>
      </c>
      <c r="J75" s="18" t="s">
        <v>1358</v>
      </c>
      <c r="K75" s="18" t="s">
        <v>249</v>
      </c>
      <c r="L75" s="52">
        <v>150</v>
      </c>
      <c r="M75" s="20"/>
      <c r="N75" s="17" t="s">
        <v>44</v>
      </c>
      <c r="O75" s="18" t="s">
        <v>1360</v>
      </c>
      <c r="P75" s="18" t="s">
        <v>1359</v>
      </c>
      <c r="Q75" s="52">
        <v>50</v>
      </c>
      <c r="R75" s="18"/>
      <c r="S75" s="17" t="s">
        <v>45</v>
      </c>
      <c r="T75" s="17" t="s">
        <v>44</v>
      </c>
      <c r="U75" s="19">
        <f>Table_518[[#This Row],[VALOR]]-Table_518[[#This Row],[ CUSTO]]</f>
        <v>100</v>
      </c>
      <c r="V75" s="19"/>
      <c r="W75" s="10"/>
      <c r="X75" s="10"/>
      <c r="Y75" s="10"/>
      <c r="Z75" s="10"/>
    </row>
    <row r="76" spans="1:26" ht="25.5" x14ac:dyDescent="0.25">
      <c r="A76" s="10"/>
      <c r="B76" s="20">
        <v>45810</v>
      </c>
      <c r="C76" s="17"/>
      <c r="D76" s="18" t="s">
        <v>1324</v>
      </c>
      <c r="E76" s="18" t="s">
        <v>1349</v>
      </c>
      <c r="F76" s="18" t="s">
        <v>418</v>
      </c>
      <c r="G76" s="18"/>
      <c r="H76" s="21">
        <v>45812</v>
      </c>
      <c r="I76" s="22">
        <v>0.64583333333333337</v>
      </c>
      <c r="J76" s="18" t="s">
        <v>1325</v>
      </c>
      <c r="K76" s="18" t="s">
        <v>56</v>
      </c>
      <c r="L76" s="52">
        <v>150</v>
      </c>
      <c r="M76" s="20"/>
      <c r="N76" s="17" t="s">
        <v>44</v>
      </c>
      <c r="O76" s="18" t="s">
        <v>1326</v>
      </c>
      <c r="P76" s="18" t="s">
        <v>1327</v>
      </c>
      <c r="Q76" s="52">
        <v>50</v>
      </c>
      <c r="R76" s="18"/>
      <c r="S76" s="17" t="s">
        <v>45</v>
      </c>
      <c r="T76" s="17" t="s">
        <v>44</v>
      </c>
      <c r="U76" s="19">
        <f>Table_518[[#This Row],[VALOR]]-Table_518[[#This Row],[ CUSTO]]</f>
        <v>100</v>
      </c>
      <c r="V76" s="19"/>
      <c r="W76" s="10"/>
      <c r="X76" s="10"/>
      <c r="Y76" s="10"/>
      <c r="Z76" s="10"/>
    </row>
    <row r="77" spans="1:26" ht="25.5" x14ac:dyDescent="0.25">
      <c r="A77" s="10"/>
      <c r="B77" s="20">
        <v>45812</v>
      </c>
      <c r="C77" s="17"/>
      <c r="D77" s="18" t="s">
        <v>1344</v>
      </c>
      <c r="E77" s="18" t="s">
        <v>1297</v>
      </c>
      <c r="F77" s="18" t="s">
        <v>1390</v>
      </c>
      <c r="G77" s="18" t="s">
        <v>1393</v>
      </c>
      <c r="H77" s="21">
        <v>45813</v>
      </c>
      <c r="I77" s="22"/>
      <c r="J77" s="18" t="s">
        <v>1394</v>
      </c>
      <c r="K77" s="18" t="s">
        <v>56</v>
      </c>
      <c r="L77" s="52">
        <v>150</v>
      </c>
      <c r="M77" s="20"/>
      <c r="N77" s="17" t="s">
        <v>44</v>
      </c>
      <c r="O77" s="18" t="s">
        <v>1395</v>
      </c>
      <c r="P77" s="18" t="s">
        <v>1396</v>
      </c>
      <c r="Q77" s="52">
        <v>50</v>
      </c>
      <c r="R77" s="18"/>
      <c r="S77" s="17" t="s">
        <v>45</v>
      </c>
      <c r="T77" s="17" t="s">
        <v>44</v>
      </c>
      <c r="U77" s="19">
        <f>Table_518[[#This Row],[VALOR]]-Table_518[[#This Row],[ CUSTO]]</f>
        <v>100</v>
      </c>
      <c r="V77" s="19"/>
      <c r="W77" s="10"/>
      <c r="X77" s="10"/>
      <c r="Y77" s="10"/>
      <c r="Z77" s="10"/>
    </row>
    <row r="78" spans="1:26" ht="25.5" x14ac:dyDescent="0.25">
      <c r="A78" s="10"/>
      <c r="B78" s="20">
        <v>45812</v>
      </c>
      <c r="C78" s="17"/>
      <c r="D78" s="18" t="s">
        <v>220</v>
      </c>
      <c r="E78" s="18" t="s">
        <v>221</v>
      </c>
      <c r="F78" s="18" t="s">
        <v>537</v>
      </c>
      <c r="G78" s="18" t="s">
        <v>1386</v>
      </c>
      <c r="H78" s="21">
        <v>45813</v>
      </c>
      <c r="I78" s="22">
        <v>0.58333333333333337</v>
      </c>
      <c r="J78" s="18" t="s">
        <v>558</v>
      </c>
      <c r="K78" s="18" t="s">
        <v>399</v>
      </c>
      <c r="L78" s="52">
        <v>150</v>
      </c>
      <c r="M78" s="20"/>
      <c r="N78" s="17" t="s">
        <v>44</v>
      </c>
      <c r="O78" s="18" t="s">
        <v>70</v>
      </c>
      <c r="P78" s="17" t="s">
        <v>71</v>
      </c>
      <c r="Q78" s="52">
        <v>50</v>
      </c>
      <c r="R78" s="21"/>
      <c r="S78" s="17" t="s">
        <v>45</v>
      </c>
      <c r="T78" s="17" t="s">
        <v>44</v>
      </c>
      <c r="U78" s="19">
        <f>Table_518[[#This Row],[VALOR]]-Table_518[[#This Row],[ CUSTO]]</f>
        <v>100</v>
      </c>
      <c r="V78" s="19"/>
      <c r="W78" s="10"/>
      <c r="X78" s="10"/>
      <c r="Y78" s="10"/>
      <c r="Z78" s="10"/>
    </row>
    <row r="79" spans="1:26" ht="25.5" x14ac:dyDescent="0.25">
      <c r="A79" s="10"/>
      <c r="B79" s="20">
        <v>45833</v>
      </c>
      <c r="C79" s="17"/>
      <c r="D79" s="18" t="s">
        <v>52</v>
      </c>
      <c r="E79" s="18" t="s">
        <v>53</v>
      </c>
      <c r="F79" s="18" t="s">
        <v>132</v>
      </c>
      <c r="G79" s="18" t="s">
        <v>1708</v>
      </c>
      <c r="H79" s="21">
        <v>45835</v>
      </c>
      <c r="I79" s="22">
        <v>0.58333333333333337</v>
      </c>
      <c r="J79" s="18" t="s">
        <v>1709</v>
      </c>
      <c r="K79" s="18" t="s">
        <v>1710</v>
      </c>
      <c r="L79" s="52">
        <v>150</v>
      </c>
      <c r="M79" s="20" t="s">
        <v>84</v>
      </c>
      <c r="N79" s="17" t="s">
        <v>44</v>
      </c>
      <c r="O79" s="18" t="s">
        <v>1711</v>
      </c>
      <c r="P79" s="18" t="s">
        <v>1712</v>
      </c>
      <c r="Q79" s="54">
        <v>50</v>
      </c>
      <c r="R79" s="21"/>
      <c r="S79" s="17" t="s">
        <v>45</v>
      </c>
      <c r="T79" s="17" t="s">
        <v>44</v>
      </c>
      <c r="U79" s="19">
        <f>Table_518[[#This Row],[VALOR]]-Table_518[[#This Row],[ CUSTO]]</f>
        <v>100</v>
      </c>
      <c r="V79" s="19"/>
      <c r="W79" s="10"/>
      <c r="X79" s="10"/>
      <c r="Y79" s="10"/>
      <c r="Z79" s="10"/>
    </row>
    <row r="80" spans="1:26" ht="25.5" x14ac:dyDescent="0.25">
      <c r="A80" s="10"/>
      <c r="B80" s="20">
        <v>45807</v>
      </c>
      <c r="C80" s="17"/>
      <c r="D80" s="18" t="s">
        <v>808</v>
      </c>
      <c r="E80" s="18" t="s">
        <v>809</v>
      </c>
      <c r="F80" s="18" t="s">
        <v>60</v>
      </c>
      <c r="G80" s="18" t="s">
        <v>1311</v>
      </c>
      <c r="H80" s="21">
        <v>45811</v>
      </c>
      <c r="I80" s="22">
        <v>0.40625</v>
      </c>
      <c r="J80" s="18" t="s">
        <v>289</v>
      </c>
      <c r="K80" s="18" t="s">
        <v>294</v>
      </c>
      <c r="L80" s="52">
        <v>200</v>
      </c>
      <c r="M80" s="20"/>
      <c r="N80" s="17" t="s">
        <v>44</v>
      </c>
      <c r="O80" s="18" t="s">
        <v>1063</v>
      </c>
      <c r="P80" s="18" t="s">
        <v>1064</v>
      </c>
      <c r="Q80" s="52">
        <v>100</v>
      </c>
      <c r="R80" s="18" t="s">
        <v>84</v>
      </c>
      <c r="S80" s="17" t="s">
        <v>45</v>
      </c>
      <c r="T80" s="17" t="s">
        <v>44</v>
      </c>
      <c r="U80" s="19">
        <f>Table_518[[#This Row],[VALOR]]-Table_518[[#This Row],[ CUSTO]]</f>
        <v>100</v>
      </c>
      <c r="V80" s="19"/>
      <c r="W80" s="10"/>
      <c r="X80" s="10"/>
      <c r="Y80" s="10"/>
      <c r="Z80" s="10"/>
    </row>
    <row r="81" spans="1:26" ht="25.5" x14ac:dyDescent="0.25">
      <c r="A81" s="10"/>
      <c r="B81" s="20">
        <v>45810</v>
      </c>
      <c r="C81" s="17"/>
      <c r="D81" s="18" t="s">
        <v>123</v>
      </c>
      <c r="E81" s="18" t="s">
        <v>124</v>
      </c>
      <c r="F81" s="18" t="s">
        <v>92</v>
      </c>
      <c r="G81" s="18"/>
      <c r="H81" s="21">
        <v>45811</v>
      </c>
      <c r="I81" s="22">
        <v>0.41666666666666669</v>
      </c>
      <c r="J81" s="18" t="s">
        <v>187</v>
      </c>
      <c r="K81" s="18" t="s">
        <v>89</v>
      </c>
      <c r="L81" s="52">
        <v>200</v>
      </c>
      <c r="M81" s="20"/>
      <c r="N81" s="17" t="s">
        <v>44</v>
      </c>
      <c r="O81" s="18" t="s">
        <v>1343</v>
      </c>
      <c r="P81" s="18" t="s">
        <v>1334</v>
      </c>
      <c r="Q81" s="52">
        <v>100</v>
      </c>
      <c r="R81" s="18" t="s">
        <v>84</v>
      </c>
      <c r="S81" s="17" t="s">
        <v>45</v>
      </c>
      <c r="T81" s="17" t="s">
        <v>44</v>
      </c>
      <c r="U81" s="19">
        <f>Table_518[[#This Row],[VALOR]]-Table_518[[#This Row],[ CUSTO]]</f>
        <v>100</v>
      </c>
      <c r="V81" s="19"/>
      <c r="W81" s="10"/>
      <c r="X81" s="10"/>
      <c r="Y81" s="10"/>
      <c r="Z81" s="10"/>
    </row>
    <row r="82" spans="1:26" ht="25.5" x14ac:dyDescent="0.25">
      <c r="A82" s="10"/>
      <c r="B82" s="20">
        <v>45812</v>
      </c>
      <c r="C82" s="17"/>
      <c r="D82" s="18" t="s">
        <v>1344</v>
      </c>
      <c r="E82" s="18" t="s">
        <v>1297</v>
      </c>
      <c r="F82" s="18" t="s">
        <v>92</v>
      </c>
      <c r="G82" s="18"/>
      <c r="H82" s="21">
        <v>45817</v>
      </c>
      <c r="I82" s="22">
        <v>0.41666666666666669</v>
      </c>
      <c r="J82" s="18" t="s">
        <v>1345</v>
      </c>
      <c r="K82" s="18" t="s">
        <v>1391</v>
      </c>
      <c r="L82" s="52">
        <v>200</v>
      </c>
      <c r="M82" s="20"/>
      <c r="N82" s="17" t="s">
        <v>44</v>
      </c>
      <c r="O82" s="18" t="s">
        <v>1410</v>
      </c>
      <c r="P82" s="18" t="s">
        <v>1411</v>
      </c>
      <c r="Q82" s="52">
        <v>100</v>
      </c>
      <c r="R82" s="18"/>
      <c r="S82" s="17" t="s">
        <v>45</v>
      </c>
      <c r="T82" s="17" t="s">
        <v>44</v>
      </c>
      <c r="U82" s="19">
        <f>Table_518[[#This Row],[VALOR]]-Table_518[[#This Row],[ CUSTO]]</f>
        <v>100</v>
      </c>
      <c r="V82" s="19"/>
      <c r="W82" s="10"/>
      <c r="X82" s="10"/>
      <c r="Y82" s="10"/>
      <c r="Z82" s="10"/>
    </row>
    <row r="83" spans="1:26" ht="25.5" x14ac:dyDescent="0.25">
      <c r="A83" s="10"/>
      <c r="B83" s="20">
        <v>45814</v>
      </c>
      <c r="C83" s="17"/>
      <c r="D83" s="18" t="s">
        <v>808</v>
      </c>
      <c r="E83" s="18" t="s">
        <v>809</v>
      </c>
      <c r="F83" s="18" t="s">
        <v>60</v>
      </c>
      <c r="G83" s="18" t="s">
        <v>1422</v>
      </c>
      <c r="H83" s="21">
        <v>45820</v>
      </c>
      <c r="I83" s="22">
        <v>0.41666666666666669</v>
      </c>
      <c r="J83" s="18" t="s">
        <v>187</v>
      </c>
      <c r="K83" s="18" t="s">
        <v>1423</v>
      </c>
      <c r="L83" s="52">
        <v>200</v>
      </c>
      <c r="M83" s="20"/>
      <c r="N83" s="17" t="s">
        <v>44</v>
      </c>
      <c r="O83" s="18" t="s">
        <v>1492</v>
      </c>
      <c r="P83" s="18" t="s">
        <v>1493</v>
      </c>
      <c r="Q83" s="52">
        <v>100</v>
      </c>
      <c r="R83" s="18" t="s">
        <v>548</v>
      </c>
      <c r="S83" s="17" t="s">
        <v>45</v>
      </c>
      <c r="T83" s="17" t="s">
        <v>44</v>
      </c>
      <c r="U83" s="19">
        <f>Table_518[[#This Row],[VALOR]]-Table_518[[#This Row],[ CUSTO]]</f>
        <v>100</v>
      </c>
      <c r="V83" s="19"/>
      <c r="W83" s="10"/>
      <c r="X83" s="10"/>
      <c r="Y83" s="10"/>
      <c r="Z83" s="10"/>
    </row>
    <row r="84" spans="1:26" ht="25.5" x14ac:dyDescent="0.25">
      <c r="A84" s="10"/>
      <c r="B84" s="20">
        <v>45829</v>
      </c>
      <c r="C84" s="17"/>
      <c r="D84" s="18" t="s">
        <v>808</v>
      </c>
      <c r="E84" s="18" t="s">
        <v>809</v>
      </c>
      <c r="F84" s="18" t="s">
        <v>60</v>
      </c>
      <c r="G84" s="18" t="s">
        <v>1633</v>
      </c>
      <c r="H84" s="21">
        <v>45831</v>
      </c>
      <c r="I84" s="22">
        <v>0.56944444444444442</v>
      </c>
      <c r="J84" s="18" t="s">
        <v>187</v>
      </c>
      <c r="K84" s="18" t="s">
        <v>763</v>
      </c>
      <c r="L84" s="52">
        <v>200</v>
      </c>
      <c r="M84" s="20"/>
      <c r="N84" s="17" t="s">
        <v>44</v>
      </c>
      <c r="O84" s="18" t="s">
        <v>1650</v>
      </c>
      <c r="P84" s="18" t="s">
        <v>1651</v>
      </c>
      <c r="Q84" s="54">
        <v>100</v>
      </c>
      <c r="R84" s="21"/>
      <c r="S84" s="17" t="s">
        <v>45</v>
      </c>
      <c r="T84" s="17" t="s">
        <v>44</v>
      </c>
      <c r="U84" s="19">
        <f>Table_518[[#This Row],[VALOR]]-Table_518[[#This Row],[ CUSTO]]</f>
        <v>100</v>
      </c>
      <c r="V84" s="19"/>
      <c r="W84" s="10"/>
      <c r="X84" s="10"/>
      <c r="Y84" s="10"/>
      <c r="Z84" s="10"/>
    </row>
    <row r="85" spans="1:26" ht="25.5" x14ac:dyDescent="0.25">
      <c r="A85" s="10"/>
      <c r="B85" s="20">
        <v>45827</v>
      </c>
      <c r="C85" s="17"/>
      <c r="D85" s="18" t="s">
        <v>1344</v>
      </c>
      <c r="E85" s="18" t="s">
        <v>1297</v>
      </c>
      <c r="F85" s="18" t="s">
        <v>418</v>
      </c>
      <c r="G85" s="18" t="s">
        <v>1648</v>
      </c>
      <c r="H85" s="21">
        <v>45832</v>
      </c>
      <c r="I85" s="22">
        <v>0.8125</v>
      </c>
      <c r="J85" s="18" t="s">
        <v>1661</v>
      </c>
      <c r="K85" s="18" t="s">
        <v>1662</v>
      </c>
      <c r="L85" s="52">
        <v>200</v>
      </c>
      <c r="M85" s="20"/>
      <c r="N85" s="17" t="s">
        <v>44</v>
      </c>
      <c r="O85" s="18" t="s">
        <v>1680</v>
      </c>
      <c r="P85" s="18" t="s">
        <v>1679</v>
      </c>
      <c r="Q85" s="54">
        <v>100</v>
      </c>
      <c r="R85" s="21"/>
      <c r="S85" s="17" t="s">
        <v>45</v>
      </c>
      <c r="T85" s="17" t="s">
        <v>44</v>
      </c>
      <c r="U85" s="19">
        <f>Table_518[[#This Row],[VALOR]]-Table_518[[#This Row],[ CUSTO]]</f>
        <v>100</v>
      </c>
      <c r="V85" s="19"/>
      <c r="W85" s="10"/>
      <c r="X85" s="10"/>
      <c r="Y85" s="10"/>
      <c r="Z85" s="10"/>
    </row>
    <row r="86" spans="1:26" ht="25.5" x14ac:dyDescent="0.25">
      <c r="A86" s="10"/>
      <c r="B86" s="20">
        <v>45829</v>
      </c>
      <c r="C86" s="17"/>
      <c r="D86" s="18" t="s">
        <v>808</v>
      </c>
      <c r="E86" s="18" t="s">
        <v>809</v>
      </c>
      <c r="F86" s="18" t="s">
        <v>537</v>
      </c>
      <c r="G86" s="18" t="s">
        <v>1629</v>
      </c>
      <c r="H86" s="21">
        <v>45833</v>
      </c>
      <c r="I86" s="22">
        <v>0.55208333333333337</v>
      </c>
      <c r="J86" s="18" t="s">
        <v>558</v>
      </c>
      <c r="K86" s="18" t="s">
        <v>1630</v>
      </c>
      <c r="L86" s="52">
        <v>200</v>
      </c>
      <c r="M86" s="20"/>
      <c r="N86" s="17" t="s">
        <v>44</v>
      </c>
      <c r="O86" s="18" t="s">
        <v>1676</v>
      </c>
      <c r="P86" s="18" t="s">
        <v>1677</v>
      </c>
      <c r="Q86" s="54">
        <v>100</v>
      </c>
      <c r="R86" s="21"/>
      <c r="S86" s="17" t="s">
        <v>45</v>
      </c>
      <c r="T86" s="17" t="s">
        <v>44</v>
      </c>
      <c r="U86" s="19">
        <f>Table_518[[#This Row],[VALOR]]-Table_518[[#This Row],[ CUSTO]]</f>
        <v>100</v>
      </c>
      <c r="V86" s="19"/>
      <c r="W86" s="10"/>
      <c r="X86" s="10"/>
      <c r="Y86" s="10"/>
      <c r="Z86" s="10"/>
    </row>
    <row r="87" spans="1:26" ht="25.5" x14ac:dyDescent="0.25">
      <c r="A87" s="10"/>
      <c r="B87" s="20">
        <v>45834</v>
      </c>
      <c r="C87" s="17"/>
      <c r="D87" s="18" t="s">
        <v>1054</v>
      </c>
      <c r="E87" s="18" t="s">
        <v>1055</v>
      </c>
      <c r="F87" s="18" t="s">
        <v>54</v>
      </c>
      <c r="G87" s="18" t="s">
        <v>1057</v>
      </c>
      <c r="H87" s="21">
        <v>45835</v>
      </c>
      <c r="I87" s="22">
        <v>0.41666666666666669</v>
      </c>
      <c r="J87" s="18" t="s">
        <v>1718</v>
      </c>
      <c r="K87" s="18" t="s">
        <v>56</v>
      </c>
      <c r="L87" s="52">
        <v>200</v>
      </c>
      <c r="M87" s="20"/>
      <c r="N87" s="17" t="s">
        <v>44</v>
      </c>
      <c r="O87" s="18" t="s">
        <v>1059</v>
      </c>
      <c r="P87" s="18" t="s">
        <v>1060</v>
      </c>
      <c r="Q87" s="54">
        <v>100</v>
      </c>
      <c r="R87" s="21"/>
      <c r="S87" s="17" t="s">
        <v>45</v>
      </c>
      <c r="T87" s="17" t="s">
        <v>44</v>
      </c>
      <c r="U87" s="19">
        <f>Table_518[[#This Row],[VALOR]]-Table_518[[#This Row],[ CUSTO]]</f>
        <v>100</v>
      </c>
      <c r="V87" s="19"/>
      <c r="W87" s="10"/>
      <c r="X87" s="10"/>
      <c r="Y87" s="10"/>
      <c r="Z87" s="10"/>
    </row>
    <row r="88" spans="1:26" ht="114.75" x14ac:dyDescent="0.25">
      <c r="A88" s="10"/>
      <c r="B88" s="20">
        <v>45821</v>
      </c>
      <c r="C88" s="17"/>
      <c r="D88" s="18" t="s">
        <v>52</v>
      </c>
      <c r="E88" s="18" t="s">
        <v>53</v>
      </c>
      <c r="F88" s="18" t="s">
        <v>1613</v>
      </c>
      <c r="G88" s="18" t="s">
        <v>1614</v>
      </c>
      <c r="H88" s="21">
        <v>45821</v>
      </c>
      <c r="I88" s="22">
        <v>0.66666666666666663</v>
      </c>
      <c r="J88" s="18" t="s">
        <v>1615</v>
      </c>
      <c r="K88" s="18" t="s">
        <v>1616</v>
      </c>
      <c r="L88" s="52">
        <v>220</v>
      </c>
      <c r="M88" s="20" t="s">
        <v>84</v>
      </c>
      <c r="N88" s="17" t="s">
        <v>44</v>
      </c>
      <c r="O88" s="18" t="s">
        <v>1617</v>
      </c>
      <c r="P88" s="18" t="s">
        <v>1618</v>
      </c>
      <c r="Q88" s="54">
        <v>120</v>
      </c>
      <c r="R88" s="21"/>
      <c r="S88" s="17" t="s">
        <v>45</v>
      </c>
      <c r="T88" s="17" t="s">
        <v>44</v>
      </c>
      <c r="U88" s="19">
        <f>Table_518[[#This Row],[VALOR]]-Table_518[[#This Row],[ CUSTO]]</f>
        <v>100</v>
      </c>
      <c r="V88" s="19"/>
      <c r="W88" s="10"/>
      <c r="X88" s="10"/>
      <c r="Y88" s="10"/>
      <c r="Z88" s="10"/>
    </row>
    <row r="89" spans="1:26" ht="38.25" x14ac:dyDescent="0.25">
      <c r="A89" s="10"/>
      <c r="B89" s="20">
        <v>45819</v>
      </c>
      <c r="C89" s="17"/>
      <c r="D89" s="18" t="s">
        <v>52</v>
      </c>
      <c r="E89" s="18" t="s">
        <v>53</v>
      </c>
      <c r="F89" s="18" t="s">
        <v>1486</v>
      </c>
      <c r="G89" s="21" t="s">
        <v>1487</v>
      </c>
      <c r="H89" s="21">
        <v>45820</v>
      </c>
      <c r="I89" s="22">
        <v>0.72916666666666663</v>
      </c>
      <c r="J89" s="18" t="s">
        <v>1488</v>
      </c>
      <c r="K89" s="44" t="s">
        <v>249</v>
      </c>
      <c r="L89" s="52">
        <f>200+40.4</f>
        <v>240.4</v>
      </c>
      <c r="M89" s="17" t="s">
        <v>84</v>
      </c>
      <c r="N89" s="17" t="s">
        <v>44</v>
      </c>
      <c r="O89" s="18" t="s">
        <v>1494</v>
      </c>
      <c r="P89" s="44" t="s">
        <v>1495</v>
      </c>
      <c r="Q89" s="54">
        <f>100+40.4</f>
        <v>140.4</v>
      </c>
      <c r="R89" s="21"/>
      <c r="S89" s="17" t="s">
        <v>45</v>
      </c>
      <c r="T89" s="17" t="s">
        <v>44</v>
      </c>
      <c r="U89" s="19">
        <f>Table_518[[#This Row],[VALOR]]-Table_518[[#This Row],[ CUSTO]]</f>
        <v>100</v>
      </c>
      <c r="V89" s="19"/>
      <c r="W89" s="10"/>
      <c r="X89" s="10"/>
      <c r="Y89" s="10"/>
      <c r="Z89" s="10"/>
    </row>
    <row r="90" spans="1:26" ht="25.5" x14ac:dyDescent="0.25">
      <c r="A90" s="10"/>
      <c r="B90" s="20">
        <v>45810</v>
      </c>
      <c r="C90" s="17"/>
      <c r="D90" s="18" t="s">
        <v>1262</v>
      </c>
      <c r="E90" s="18" t="s">
        <v>1263</v>
      </c>
      <c r="F90" s="18" t="s">
        <v>537</v>
      </c>
      <c r="G90" s="18" t="s">
        <v>1372</v>
      </c>
      <c r="H90" s="21">
        <v>45817</v>
      </c>
      <c r="I90" s="22">
        <v>0.65625</v>
      </c>
      <c r="J90" s="18" t="s">
        <v>259</v>
      </c>
      <c r="K90" s="18" t="s">
        <v>120</v>
      </c>
      <c r="L90" s="52">
        <v>250</v>
      </c>
      <c r="M90" s="20"/>
      <c r="N90" s="17" t="s">
        <v>44</v>
      </c>
      <c r="O90" s="18" t="s">
        <v>1402</v>
      </c>
      <c r="P90" s="18" t="s">
        <v>1403</v>
      </c>
      <c r="Q90" s="52">
        <v>150</v>
      </c>
      <c r="R90" s="18"/>
      <c r="S90" s="17" t="s">
        <v>45</v>
      </c>
      <c r="T90" s="17" t="s">
        <v>44</v>
      </c>
      <c r="U90" s="19">
        <f>Table_518[[#This Row],[VALOR]]-Table_518[[#This Row],[ CUSTO]]</f>
        <v>100</v>
      </c>
      <c r="V90" s="19"/>
      <c r="W90" s="10"/>
      <c r="X90" s="10"/>
      <c r="Y90" s="10"/>
      <c r="Z90" s="10"/>
    </row>
    <row r="91" spans="1:26" ht="25.5" x14ac:dyDescent="0.25">
      <c r="A91" s="10"/>
      <c r="B91" s="20">
        <v>45821</v>
      </c>
      <c r="C91" s="17"/>
      <c r="D91" s="18" t="s">
        <v>1413</v>
      </c>
      <c r="E91" s="17" t="s">
        <v>1412</v>
      </c>
      <c r="F91" s="18" t="s">
        <v>60</v>
      </c>
      <c r="G91" s="18" t="s">
        <v>1560</v>
      </c>
      <c r="H91" s="21">
        <v>45825</v>
      </c>
      <c r="I91" s="22">
        <v>0.63888888888888884</v>
      </c>
      <c r="J91" s="18" t="s">
        <v>187</v>
      </c>
      <c r="K91" s="18" t="s">
        <v>958</v>
      </c>
      <c r="L91" s="52">
        <v>270</v>
      </c>
      <c r="M91" s="20">
        <v>45842</v>
      </c>
      <c r="N91" s="17" t="s">
        <v>44</v>
      </c>
      <c r="O91" s="18" t="s">
        <v>1447</v>
      </c>
      <c r="P91" s="18" t="s">
        <v>1443</v>
      </c>
      <c r="Q91" s="54">
        <v>170</v>
      </c>
      <c r="R91" s="21"/>
      <c r="S91" s="17" t="s">
        <v>45</v>
      </c>
      <c r="T91" s="17" t="s">
        <v>44</v>
      </c>
      <c r="U91" s="19">
        <f>Table_518[[#This Row],[VALOR]]-Table_518[[#This Row],[ CUSTO]]</f>
        <v>100</v>
      </c>
      <c r="V91" s="10"/>
      <c r="W91" s="10"/>
      <c r="X91" s="10"/>
      <c r="Y91" s="10"/>
      <c r="Z91" s="10"/>
    </row>
    <row r="92" spans="1:26" ht="25.5" x14ac:dyDescent="0.25">
      <c r="A92" s="10"/>
      <c r="B92" s="20">
        <v>45819</v>
      </c>
      <c r="C92" s="17"/>
      <c r="D92" s="18" t="s">
        <v>123</v>
      </c>
      <c r="E92" s="18" t="s">
        <v>1485</v>
      </c>
      <c r="F92" s="18" t="s">
        <v>92</v>
      </c>
      <c r="G92" s="21"/>
      <c r="H92" s="21">
        <v>45820</v>
      </c>
      <c r="I92" s="22">
        <v>0.4548611111111111</v>
      </c>
      <c r="J92" s="18" t="s">
        <v>187</v>
      </c>
      <c r="K92" s="44" t="s">
        <v>785</v>
      </c>
      <c r="L92" s="52">
        <v>350</v>
      </c>
      <c r="M92" s="17"/>
      <c r="N92" s="17" t="s">
        <v>44</v>
      </c>
      <c r="O92" s="18" t="s">
        <v>1491</v>
      </c>
      <c r="P92" s="44" t="s">
        <v>787</v>
      </c>
      <c r="Q92" s="54">
        <v>250</v>
      </c>
      <c r="R92" s="21"/>
      <c r="S92" s="17" t="s">
        <v>45</v>
      </c>
      <c r="T92" s="17" t="s">
        <v>44</v>
      </c>
      <c r="U92" s="19">
        <f>Table_518[[#This Row],[VALOR]]-Table_518[[#This Row],[ CUSTO]]</f>
        <v>100</v>
      </c>
      <c r="V92" s="10"/>
      <c r="W92" s="10"/>
      <c r="X92" s="10"/>
      <c r="Y92" s="10"/>
      <c r="Z92" s="10"/>
    </row>
    <row r="93" spans="1:26" ht="25.5" x14ac:dyDescent="0.25">
      <c r="A93" s="10"/>
      <c r="B93" s="20">
        <v>45820</v>
      </c>
      <c r="C93" s="17"/>
      <c r="D93" s="18" t="s">
        <v>52</v>
      </c>
      <c r="E93" s="18" t="s">
        <v>53</v>
      </c>
      <c r="F93" s="18" t="s">
        <v>1288</v>
      </c>
      <c r="G93" s="18" t="s">
        <v>1361</v>
      </c>
      <c r="H93" s="21">
        <v>45821</v>
      </c>
      <c r="I93" s="22">
        <v>0.625</v>
      </c>
      <c r="J93" s="18" t="s">
        <v>1475</v>
      </c>
      <c r="K93" s="18" t="s">
        <v>249</v>
      </c>
      <c r="L93" s="52">
        <f>500+48.16</f>
        <v>548.16</v>
      </c>
      <c r="M93" s="20" t="s">
        <v>84</v>
      </c>
      <c r="N93" s="17" t="s">
        <v>44</v>
      </c>
      <c r="O93" s="18" t="s">
        <v>1526</v>
      </c>
      <c r="P93" s="18" t="s">
        <v>1527</v>
      </c>
      <c r="Q93" s="52">
        <f>400+48.16</f>
        <v>448.15999999999997</v>
      </c>
      <c r="R93" s="21"/>
      <c r="S93" s="17" t="s">
        <v>45</v>
      </c>
      <c r="T93" s="17" t="s">
        <v>44</v>
      </c>
      <c r="U93" s="19">
        <f>Table_518[[#This Row],[VALOR]]-Table_518[[#This Row],[ CUSTO]]</f>
        <v>100</v>
      </c>
      <c r="V93" s="10"/>
      <c r="W93" s="10"/>
      <c r="X93" s="10"/>
      <c r="Y93" s="10"/>
      <c r="Z93" s="10"/>
    </row>
    <row r="94" spans="1:26" ht="25.5" x14ac:dyDescent="0.25">
      <c r="A94" s="10"/>
      <c r="B94" s="20">
        <v>45820</v>
      </c>
      <c r="C94" s="17"/>
      <c r="D94" s="18" t="s">
        <v>1520</v>
      </c>
      <c r="E94" s="18" t="s">
        <v>1519</v>
      </c>
      <c r="F94" s="18" t="s">
        <v>54</v>
      </c>
      <c r="G94" s="21"/>
      <c r="H94" s="21">
        <v>45825</v>
      </c>
      <c r="I94" s="22">
        <v>0.35416666666666669</v>
      </c>
      <c r="J94" s="18" t="s">
        <v>1521</v>
      </c>
      <c r="K94" s="44" t="s">
        <v>1522</v>
      </c>
      <c r="L94" s="52">
        <v>100</v>
      </c>
      <c r="M94" s="17"/>
      <c r="N94" s="17" t="s">
        <v>44</v>
      </c>
      <c r="O94" s="18" t="s">
        <v>57</v>
      </c>
      <c r="P94" s="44"/>
      <c r="Q94" s="54"/>
      <c r="R94" s="21"/>
      <c r="S94" s="17" t="s">
        <v>45</v>
      </c>
      <c r="T94" s="17" t="s">
        <v>44</v>
      </c>
      <c r="U94" s="19">
        <f>Table_518[[#This Row],[VALOR]]-Table_518[[#This Row],[ CUSTO]]</f>
        <v>100</v>
      </c>
      <c r="V94" s="10"/>
      <c r="W94" s="10"/>
      <c r="X94" s="10"/>
      <c r="Y94" s="10"/>
      <c r="Z94" s="10"/>
    </row>
    <row r="95" spans="1:26" ht="25.5" x14ac:dyDescent="0.25">
      <c r="A95" s="10"/>
      <c r="B95" s="20">
        <v>45817</v>
      </c>
      <c r="C95" s="17"/>
      <c r="D95" s="18" t="s">
        <v>52</v>
      </c>
      <c r="E95" s="18" t="s">
        <v>53</v>
      </c>
      <c r="F95" s="18" t="s">
        <v>132</v>
      </c>
      <c r="G95" s="21" t="s">
        <v>1471</v>
      </c>
      <c r="H95" s="21">
        <v>45818</v>
      </c>
      <c r="I95" s="22">
        <v>0.45833333333333331</v>
      </c>
      <c r="J95" s="18" t="s">
        <v>1472</v>
      </c>
      <c r="K95" s="44" t="s">
        <v>299</v>
      </c>
      <c r="L95" s="52">
        <f>200+56.4</f>
        <v>256.39999999999998</v>
      </c>
      <c r="M95" s="17" t="s">
        <v>84</v>
      </c>
      <c r="N95" s="17" t="s">
        <v>44</v>
      </c>
      <c r="O95" s="18" t="s">
        <v>431</v>
      </c>
      <c r="P95" s="44" t="s">
        <v>432</v>
      </c>
      <c r="Q95" s="54">
        <f>90+56.4</f>
        <v>146.4</v>
      </c>
      <c r="R95" s="18"/>
      <c r="S95" s="17" t="s">
        <v>45</v>
      </c>
      <c r="T95" s="17" t="s">
        <v>44</v>
      </c>
      <c r="U95" s="19">
        <f>Table_518[[#This Row],[VALOR]]-Table_518[[#This Row],[ CUSTO]]</f>
        <v>109.99999999999997</v>
      </c>
      <c r="V95" s="10"/>
      <c r="W95" s="10"/>
      <c r="X95" s="10"/>
      <c r="Y95" s="10"/>
      <c r="Z95" s="10"/>
    </row>
    <row r="96" spans="1:26" ht="38.25" x14ac:dyDescent="0.25">
      <c r="A96" s="10"/>
      <c r="B96" s="20">
        <v>45817</v>
      </c>
      <c r="C96" s="17"/>
      <c r="D96" s="18" t="s">
        <v>746</v>
      </c>
      <c r="E96" s="18" t="s">
        <v>1264</v>
      </c>
      <c r="F96" s="18" t="s">
        <v>418</v>
      </c>
      <c r="G96" s="21" t="s">
        <v>1450</v>
      </c>
      <c r="H96" s="21">
        <v>45821</v>
      </c>
      <c r="I96" s="22">
        <v>0.4236111111111111</v>
      </c>
      <c r="J96" s="18" t="s">
        <v>1454</v>
      </c>
      <c r="K96" s="44" t="s">
        <v>1022</v>
      </c>
      <c r="L96" s="52">
        <v>150</v>
      </c>
      <c r="M96" s="17"/>
      <c r="N96" s="17" t="s">
        <v>44</v>
      </c>
      <c r="O96" s="18" t="s">
        <v>1215</v>
      </c>
      <c r="P96" s="17" t="s">
        <v>1216</v>
      </c>
      <c r="Q96" s="52">
        <v>40</v>
      </c>
      <c r="R96" s="18"/>
      <c r="S96" s="17" t="s">
        <v>45</v>
      </c>
      <c r="T96" s="17" t="s">
        <v>44</v>
      </c>
      <c r="U96" s="19">
        <f>Table_518[[#This Row],[VALOR]]-Table_518[[#This Row],[ CUSTO]]</f>
        <v>110</v>
      </c>
      <c r="V96" s="10"/>
      <c r="W96" s="10"/>
      <c r="X96" s="10"/>
      <c r="Y96" s="10"/>
      <c r="Z96" s="10"/>
    </row>
    <row r="97" spans="1:26" ht="38.25" x14ac:dyDescent="0.25">
      <c r="A97" s="10"/>
      <c r="B97" s="20">
        <v>45817</v>
      </c>
      <c r="C97" s="17"/>
      <c r="D97" s="18" t="s">
        <v>52</v>
      </c>
      <c r="E97" s="18" t="s">
        <v>53</v>
      </c>
      <c r="F97" s="18" t="s">
        <v>132</v>
      </c>
      <c r="G97" s="21" t="s">
        <v>1473</v>
      </c>
      <c r="H97" s="21">
        <v>45818</v>
      </c>
      <c r="I97" s="22">
        <v>0.45833333333333331</v>
      </c>
      <c r="J97" s="18" t="s">
        <v>1474</v>
      </c>
      <c r="K97" s="44" t="s">
        <v>1467</v>
      </c>
      <c r="L97" s="52">
        <f>200+71.65</f>
        <v>271.64999999999998</v>
      </c>
      <c r="M97" s="17" t="s">
        <v>84</v>
      </c>
      <c r="N97" s="17" t="s">
        <v>44</v>
      </c>
      <c r="O97" s="18" t="s">
        <v>1466</v>
      </c>
      <c r="P97" s="44" t="s">
        <v>1465</v>
      </c>
      <c r="Q97" s="54">
        <f>80+71.65</f>
        <v>151.65</v>
      </c>
      <c r="R97" s="18"/>
      <c r="S97" s="17" t="s">
        <v>45</v>
      </c>
      <c r="T97" s="17" t="s">
        <v>44</v>
      </c>
      <c r="U97" s="19">
        <f>Table_518[[#This Row],[VALOR]]-Table_518[[#This Row],[ CUSTO]]</f>
        <v>119.99999999999997</v>
      </c>
      <c r="V97" s="10"/>
      <c r="W97" s="10"/>
      <c r="X97" s="10"/>
      <c r="Y97" s="10"/>
      <c r="Z97" s="10"/>
    </row>
    <row r="98" spans="1:26" x14ac:dyDescent="0.25">
      <c r="A98" s="10"/>
      <c r="B98" s="20">
        <v>45817</v>
      </c>
      <c r="C98" s="17"/>
      <c r="D98" s="18" t="s">
        <v>979</v>
      </c>
      <c r="E98" s="18" t="s">
        <v>980</v>
      </c>
      <c r="F98" s="18" t="s">
        <v>148</v>
      </c>
      <c r="G98" s="18"/>
      <c r="H98" s="21">
        <v>45824</v>
      </c>
      <c r="I98" s="22">
        <v>0.58333333333333337</v>
      </c>
      <c r="J98" s="18" t="s">
        <v>1458</v>
      </c>
      <c r="K98" s="44" t="s">
        <v>711</v>
      </c>
      <c r="L98" s="52">
        <v>200</v>
      </c>
      <c r="M98" s="20">
        <v>45842</v>
      </c>
      <c r="N98" s="17" t="s">
        <v>44</v>
      </c>
      <c r="O98" s="18" t="s">
        <v>1470</v>
      </c>
      <c r="P98" s="44" t="s">
        <v>77</v>
      </c>
      <c r="Q98" s="54">
        <v>80</v>
      </c>
      <c r="R98" s="18"/>
      <c r="S98" s="17" t="s">
        <v>45</v>
      </c>
      <c r="T98" s="17" t="s">
        <v>44</v>
      </c>
      <c r="U98" s="19">
        <f>Table_518[[#This Row],[VALOR]]-Table_518[[#This Row],[ CUSTO]]</f>
        <v>120</v>
      </c>
      <c r="V98" s="10"/>
      <c r="W98" s="10"/>
      <c r="X98" s="10"/>
      <c r="Y98" s="10"/>
      <c r="Z98" s="10"/>
    </row>
    <row r="99" spans="1:26" ht="25.5" x14ac:dyDescent="0.25">
      <c r="A99" s="10"/>
      <c r="B99" s="20">
        <v>45831</v>
      </c>
      <c r="C99" s="17"/>
      <c r="D99" s="18" t="s">
        <v>520</v>
      </c>
      <c r="E99" s="18" t="s">
        <v>521</v>
      </c>
      <c r="F99" s="18" t="s">
        <v>418</v>
      </c>
      <c r="G99" s="18" t="s">
        <v>1673</v>
      </c>
      <c r="H99" s="21">
        <v>45832</v>
      </c>
      <c r="I99" s="22">
        <v>0.39583333333333331</v>
      </c>
      <c r="J99" s="18" t="s">
        <v>495</v>
      </c>
      <c r="K99" s="18" t="s">
        <v>572</v>
      </c>
      <c r="L99" s="52">
        <v>200</v>
      </c>
      <c r="M99" s="20"/>
      <c r="N99" s="17" t="s">
        <v>44</v>
      </c>
      <c r="O99" s="18" t="s">
        <v>1671</v>
      </c>
      <c r="P99" s="18" t="s">
        <v>1672</v>
      </c>
      <c r="Q99" s="54">
        <v>80</v>
      </c>
      <c r="R99" s="21"/>
      <c r="S99" s="17" t="s">
        <v>45</v>
      </c>
      <c r="T99" s="17" t="s">
        <v>44</v>
      </c>
      <c r="U99" s="19">
        <f>Table_518[[#This Row],[VALOR]]-Table_518[[#This Row],[ CUSTO]]</f>
        <v>120</v>
      </c>
      <c r="V99" s="10"/>
      <c r="W99" s="10"/>
      <c r="X99" s="10"/>
      <c r="Y99" s="10"/>
      <c r="Z99" s="10"/>
    </row>
    <row r="100" spans="1:26" ht="25.5" x14ac:dyDescent="0.25">
      <c r="A100" s="10"/>
      <c r="B100" s="20">
        <v>45817</v>
      </c>
      <c r="C100" s="17"/>
      <c r="D100" s="18" t="s">
        <v>103</v>
      </c>
      <c r="E100" s="18" t="s">
        <v>104</v>
      </c>
      <c r="F100" s="18" t="s">
        <v>92</v>
      </c>
      <c r="G100" s="21"/>
      <c r="H100" s="21">
        <v>45817</v>
      </c>
      <c r="I100" s="22">
        <v>0.55555555555555558</v>
      </c>
      <c r="J100" s="18" t="s">
        <v>852</v>
      </c>
      <c r="K100" s="44" t="s">
        <v>56</v>
      </c>
      <c r="L100" s="52">
        <v>200</v>
      </c>
      <c r="M100" s="17"/>
      <c r="N100" s="17" t="s">
        <v>44</v>
      </c>
      <c r="O100" s="18" t="s">
        <v>141</v>
      </c>
      <c r="P100" s="18" t="s">
        <v>142</v>
      </c>
      <c r="Q100" s="52">
        <v>70</v>
      </c>
      <c r="R100" s="18"/>
      <c r="S100" s="17" t="s">
        <v>45</v>
      </c>
      <c r="T100" s="17" t="s">
        <v>44</v>
      </c>
      <c r="U100" s="19">
        <f>Table_518[[#This Row],[VALOR]]-Table_518[[#This Row],[ CUSTO]]</f>
        <v>130</v>
      </c>
      <c r="V100" s="10"/>
      <c r="W100" s="10"/>
      <c r="X100" s="10"/>
      <c r="Y100" s="10"/>
      <c r="Z100" s="10"/>
    </row>
    <row r="101" spans="1:26" ht="25.5" x14ac:dyDescent="0.25">
      <c r="A101" s="10"/>
      <c r="B101" s="20">
        <v>45818</v>
      </c>
      <c r="C101" s="17"/>
      <c r="D101" s="18" t="s">
        <v>627</v>
      </c>
      <c r="E101" s="18" t="s">
        <v>628</v>
      </c>
      <c r="F101" s="18" t="s">
        <v>537</v>
      </c>
      <c r="G101" s="21" t="s">
        <v>1478</v>
      </c>
      <c r="H101" s="21">
        <v>45820</v>
      </c>
      <c r="I101" s="22">
        <v>0.57708333333333328</v>
      </c>
      <c r="J101" s="18" t="s">
        <v>136</v>
      </c>
      <c r="K101" s="44" t="s">
        <v>56</v>
      </c>
      <c r="L101" s="52">
        <v>200</v>
      </c>
      <c r="M101" s="17" t="s">
        <v>84</v>
      </c>
      <c r="N101" s="17" t="s">
        <v>44</v>
      </c>
      <c r="O101" s="18" t="s">
        <v>141</v>
      </c>
      <c r="P101" s="18" t="s">
        <v>142</v>
      </c>
      <c r="Q101" s="54">
        <v>70</v>
      </c>
      <c r="R101" s="21"/>
      <c r="S101" s="17" t="s">
        <v>45</v>
      </c>
      <c r="T101" s="17" t="s">
        <v>44</v>
      </c>
      <c r="U101" s="19">
        <f>Table_518[[#This Row],[VALOR]]-Table_518[[#This Row],[ CUSTO]]</f>
        <v>130</v>
      </c>
      <c r="V101" s="10"/>
      <c r="W101" s="10"/>
      <c r="X101" s="10"/>
      <c r="Y101" s="10"/>
      <c r="Z101" s="10"/>
    </row>
    <row r="102" spans="1:26" ht="25.5" x14ac:dyDescent="0.25">
      <c r="A102" s="10"/>
      <c r="B102" s="20">
        <v>45821</v>
      </c>
      <c r="C102" s="17"/>
      <c r="D102" s="18" t="s">
        <v>627</v>
      </c>
      <c r="E102" s="18" t="s">
        <v>628</v>
      </c>
      <c r="F102" s="18" t="s">
        <v>537</v>
      </c>
      <c r="G102" s="18" t="s">
        <v>1578</v>
      </c>
      <c r="H102" s="21">
        <v>45826</v>
      </c>
      <c r="I102" s="22">
        <v>0.3888888888888889</v>
      </c>
      <c r="J102" s="18" t="s">
        <v>1579</v>
      </c>
      <c r="K102" s="18" t="s">
        <v>56</v>
      </c>
      <c r="L102" s="52">
        <v>200</v>
      </c>
      <c r="M102" s="20" t="s">
        <v>84</v>
      </c>
      <c r="N102" s="17" t="s">
        <v>44</v>
      </c>
      <c r="O102" s="18" t="s">
        <v>70</v>
      </c>
      <c r="P102" s="17" t="s">
        <v>71</v>
      </c>
      <c r="Q102" s="54">
        <v>70</v>
      </c>
      <c r="R102" s="21"/>
      <c r="S102" s="17" t="s">
        <v>45</v>
      </c>
      <c r="T102" s="17" t="s">
        <v>44</v>
      </c>
      <c r="U102" s="19">
        <f>Table_518[[#This Row],[VALOR]]-Table_518[[#This Row],[ CUSTO]]</f>
        <v>130</v>
      </c>
      <c r="V102" s="10"/>
      <c r="W102" s="10"/>
      <c r="X102" s="10"/>
      <c r="Y102" s="10"/>
      <c r="Z102" s="10"/>
    </row>
    <row r="103" spans="1:26" ht="25.5" x14ac:dyDescent="0.25">
      <c r="A103" s="10"/>
      <c r="B103" s="20">
        <v>45821</v>
      </c>
      <c r="C103" s="17"/>
      <c r="D103" s="18" t="s">
        <v>627</v>
      </c>
      <c r="E103" s="18" t="s">
        <v>628</v>
      </c>
      <c r="F103" s="18" t="s">
        <v>537</v>
      </c>
      <c r="G103" s="18" t="s">
        <v>682</v>
      </c>
      <c r="H103" s="21">
        <v>45826</v>
      </c>
      <c r="I103" s="22">
        <v>0.56597222222222221</v>
      </c>
      <c r="J103" s="18" t="s">
        <v>683</v>
      </c>
      <c r="K103" s="18" t="s">
        <v>56</v>
      </c>
      <c r="L103" s="52">
        <v>200</v>
      </c>
      <c r="M103" s="20" t="s">
        <v>84</v>
      </c>
      <c r="N103" s="17" t="s">
        <v>44</v>
      </c>
      <c r="O103" s="18" t="s">
        <v>70</v>
      </c>
      <c r="P103" s="17" t="s">
        <v>71</v>
      </c>
      <c r="Q103" s="54">
        <v>70</v>
      </c>
      <c r="R103" s="21"/>
      <c r="S103" s="17" t="s">
        <v>45</v>
      </c>
      <c r="T103" s="17" t="s">
        <v>44</v>
      </c>
      <c r="U103" s="19">
        <f>Table_518[[#This Row],[VALOR]]-Table_518[[#This Row],[ CUSTO]]</f>
        <v>130</v>
      </c>
      <c r="V103" s="10"/>
      <c r="W103" s="10"/>
      <c r="X103" s="10"/>
      <c r="Y103" s="10"/>
      <c r="Z103" s="10"/>
    </row>
    <row r="104" spans="1:26" ht="25.5" x14ac:dyDescent="0.25">
      <c r="A104" s="10"/>
      <c r="B104" s="20">
        <v>45821</v>
      </c>
      <c r="C104" s="17"/>
      <c r="D104" s="18" t="s">
        <v>808</v>
      </c>
      <c r="E104" s="18" t="s">
        <v>809</v>
      </c>
      <c r="F104" s="18" t="s">
        <v>593</v>
      </c>
      <c r="G104" s="18" t="s">
        <v>1586</v>
      </c>
      <c r="H104" s="21">
        <v>45826</v>
      </c>
      <c r="I104" s="22">
        <v>0.34722222222222221</v>
      </c>
      <c r="J104" s="18" t="s">
        <v>259</v>
      </c>
      <c r="K104" s="18" t="s">
        <v>151</v>
      </c>
      <c r="L104" s="52">
        <v>200</v>
      </c>
      <c r="M104" s="20"/>
      <c r="N104" s="17" t="s">
        <v>44</v>
      </c>
      <c r="O104" s="18" t="s">
        <v>152</v>
      </c>
      <c r="P104" s="44" t="s">
        <v>153</v>
      </c>
      <c r="Q104" s="54">
        <v>70</v>
      </c>
      <c r="R104" s="21"/>
      <c r="S104" s="17" t="s">
        <v>45</v>
      </c>
      <c r="T104" s="17" t="s">
        <v>44</v>
      </c>
      <c r="U104" s="19">
        <f>Table_518[[#This Row],[VALOR]]-Table_518[[#This Row],[ CUSTO]]</f>
        <v>130</v>
      </c>
      <c r="V104" s="10"/>
      <c r="W104" s="10"/>
      <c r="X104" s="10"/>
      <c r="Y104" s="10"/>
      <c r="Z104" s="10"/>
    </row>
    <row r="105" spans="1:26" ht="38.25" x14ac:dyDescent="0.25">
      <c r="A105" s="10"/>
      <c r="B105" s="20">
        <v>45832</v>
      </c>
      <c r="C105" s="17"/>
      <c r="D105" s="18" t="s">
        <v>1685</v>
      </c>
      <c r="E105" s="18" t="s">
        <v>1686</v>
      </c>
      <c r="F105" s="18" t="s">
        <v>418</v>
      </c>
      <c r="G105" s="18" t="s">
        <v>1687</v>
      </c>
      <c r="H105" s="21">
        <v>45833</v>
      </c>
      <c r="I105" s="22">
        <v>0.61458333333333337</v>
      </c>
      <c r="J105" s="18" t="s">
        <v>1688</v>
      </c>
      <c r="K105" s="18" t="s">
        <v>56</v>
      </c>
      <c r="L105" s="52">
        <v>200</v>
      </c>
      <c r="M105" s="20"/>
      <c r="N105" s="17" t="s">
        <v>44</v>
      </c>
      <c r="O105" s="18" t="s">
        <v>1690</v>
      </c>
      <c r="P105" s="18" t="s">
        <v>1689</v>
      </c>
      <c r="Q105" s="54">
        <v>70</v>
      </c>
      <c r="R105" s="21"/>
      <c r="S105" s="17" t="s">
        <v>45</v>
      </c>
      <c r="T105" s="17" t="s">
        <v>44</v>
      </c>
      <c r="U105" s="19">
        <f>Table_518[[#This Row],[VALOR]]-Table_518[[#This Row],[ CUSTO]]</f>
        <v>130</v>
      </c>
      <c r="V105" s="10"/>
      <c r="W105" s="10"/>
      <c r="X105" s="10"/>
      <c r="Y105" s="10"/>
      <c r="Z105" s="10"/>
    </row>
    <row r="106" spans="1:26" ht="25.5" x14ac:dyDescent="0.25">
      <c r="A106" s="10"/>
      <c r="B106" s="20">
        <v>45832</v>
      </c>
      <c r="C106" s="17"/>
      <c r="D106" s="18" t="s">
        <v>627</v>
      </c>
      <c r="E106" s="18" t="s">
        <v>628</v>
      </c>
      <c r="F106" s="21" t="s">
        <v>537</v>
      </c>
      <c r="G106" s="18" t="s">
        <v>1697</v>
      </c>
      <c r="H106" s="21">
        <v>45834</v>
      </c>
      <c r="I106" s="22">
        <v>0.47222222222222221</v>
      </c>
      <c r="J106" s="18" t="s">
        <v>750</v>
      </c>
      <c r="K106" s="18" t="s">
        <v>56</v>
      </c>
      <c r="L106" s="52">
        <v>200</v>
      </c>
      <c r="M106" s="20" t="s">
        <v>84</v>
      </c>
      <c r="N106" s="17" t="s">
        <v>44</v>
      </c>
      <c r="O106" s="18" t="s">
        <v>70</v>
      </c>
      <c r="P106" s="17" t="s">
        <v>71</v>
      </c>
      <c r="Q106" s="54">
        <v>70</v>
      </c>
      <c r="R106" s="21"/>
      <c r="S106" s="17" t="s">
        <v>45</v>
      </c>
      <c r="T106" s="17" t="s">
        <v>44</v>
      </c>
      <c r="U106" s="19">
        <f>Table_518[[#This Row],[VALOR]]-Table_518[[#This Row],[ CUSTO]]</f>
        <v>130</v>
      </c>
      <c r="V106" s="10"/>
      <c r="W106" s="10"/>
      <c r="X106" s="10"/>
      <c r="Y106" s="10"/>
      <c r="Z106" s="10"/>
    </row>
    <row r="107" spans="1:26" x14ac:dyDescent="0.25">
      <c r="A107" s="10"/>
      <c r="B107" s="20">
        <v>45814</v>
      </c>
      <c r="C107" s="17"/>
      <c r="D107" s="18" t="s">
        <v>1424</v>
      </c>
      <c r="E107" s="18" t="s">
        <v>1425</v>
      </c>
      <c r="F107" s="18" t="s">
        <v>60</v>
      </c>
      <c r="G107" s="21" t="s">
        <v>1587</v>
      </c>
      <c r="H107" s="21">
        <v>45838</v>
      </c>
      <c r="I107" s="22">
        <v>0.34722222222222221</v>
      </c>
      <c r="J107" s="18" t="s">
        <v>558</v>
      </c>
      <c r="K107" s="44" t="s">
        <v>151</v>
      </c>
      <c r="L107" s="52">
        <v>200</v>
      </c>
      <c r="M107" s="17"/>
      <c r="N107" s="17" t="s">
        <v>44</v>
      </c>
      <c r="O107" s="18" t="s">
        <v>152</v>
      </c>
      <c r="P107" s="44" t="s">
        <v>153</v>
      </c>
      <c r="Q107" s="54">
        <v>70</v>
      </c>
      <c r="R107" s="18"/>
      <c r="S107" s="17" t="s">
        <v>45</v>
      </c>
      <c r="T107" s="17" t="s">
        <v>44</v>
      </c>
      <c r="U107" s="19">
        <f>Table_518[[#This Row],[VALOR]]-Table_518[[#This Row],[ CUSTO]]</f>
        <v>130</v>
      </c>
      <c r="V107" s="10"/>
      <c r="W107" s="10"/>
      <c r="X107" s="10"/>
      <c r="Y107" s="10"/>
      <c r="Z107" s="10"/>
    </row>
    <row r="108" spans="1:26" ht="25.5" x14ac:dyDescent="0.25">
      <c r="A108" s="10"/>
      <c r="B108" s="20">
        <v>45814</v>
      </c>
      <c r="C108" s="17"/>
      <c r="D108" s="18" t="s">
        <v>808</v>
      </c>
      <c r="E108" s="18" t="s">
        <v>809</v>
      </c>
      <c r="F108" s="18" t="s">
        <v>60</v>
      </c>
      <c r="G108" s="18" t="s">
        <v>1102</v>
      </c>
      <c r="H108" s="21">
        <v>45819</v>
      </c>
      <c r="I108" s="22">
        <v>0.59375</v>
      </c>
      <c r="J108" s="18" t="s">
        <v>614</v>
      </c>
      <c r="K108" s="18" t="s">
        <v>299</v>
      </c>
      <c r="L108" s="52">
        <v>200</v>
      </c>
      <c r="M108" s="20"/>
      <c r="N108" s="17" t="s">
        <v>44</v>
      </c>
      <c r="O108" s="18" t="s">
        <v>1103</v>
      </c>
      <c r="P108" s="18" t="s">
        <v>1104</v>
      </c>
      <c r="Q108" s="52">
        <v>60</v>
      </c>
      <c r="R108" s="18"/>
      <c r="S108" s="17" t="s">
        <v>45</v>
      </c>
      <c r="T108" s="17" t="s">
        <v>44</v>
      </c>
      <c r="U108" s="19">
        <f>Table_518[[#This Row],[VALOR]]-Table_518[[#This Row],[ CUSTO]]</f>
        <v>140</v>
      </c>
      <c r="V108" s="10"/>
      <c r="W108" s="10"/>
      <c r="X108" s="10"/>
      <c r="Y108" s="10"/>
      <c r="Z108" s="10"/>
    </row>
    <row r="109" spans="1:26" ht="25.5" x14ac:dyDescent="0.25">
      <c r="A109" s="10"/>
      <c r="B109" s="20">
        <v>45821</v>
      </c>
      <c r="C109" s="17"/>
      <c r="D109" s="18" t="s">
        <v>1539</v>
      </c>
      <c r="E109" s="18" t="s">
        <v>1540</v>
      </c>
      <c r="F109" s="18" t="s">
        <v>60</v>
      </c>
      <c r="G109" s="21" t="s">
        <v>1548</v>
      </c>
      <c r="H109" s="21">
        <v>45824</v>
      </c>
      <c r="I109" s="22">
        <v>0.57291666666666663</v>
      </c>
      <c r="J109" s="18" t="s">
        <v>1541</v>
      </c>
      <c r="K109" s="44" t="s">
        <v>1543</v>
      </c>
      <c r="L109" s="52">
        <v>200</v>
      </c>
      <c r="M109" s="17"/>
      <c r="N109" s="17" t="s">
        <v>44</v>
      </c>
      <c r="O109" s="18" t="s">
        <v>1558</v>
      </c>
      <c r="P109" s="44" t="s">
        <v>1559</v>
      </c>
      <c r="Q109" s="54">
        <v>60</v>
      </c>
      <c r="R109" s="21"/>
      <c r="S109" s="17" t="s">
        <v>45</v>
      </c>
      <c r="T109" s="17" t="s">
        <v>44</v>
      </c>
      <c r="U109" s="19">
        <f>Table_518[[#This Row],[VALOR]]-Table_518[[#This Row],[ CUSTO]]</f>
        <v>140</v>
      </c>
      <c r="V109" s="10"/>
      <c r="W109" s="10"/>
      <c r="X109" s="10"/>
      <c r="Y109" s="10"/>
      <c r="Z109" s="10"/>
    </row>
    <row r="110" spans="1:26" ht="25.5" x14ac:dyDescent="0.25">
      <c r="A110" s="10"/>
      <c r="B110" s="20">
        <v>45821</v>
      </c>
      <c r="C110" s="17"/>
      <c r="D110" s="18" t="s">
        <v>1539</v>
      </c>
      <c r="E110" s="18" t="s">
        <v>1540</v>
      </c>
      <c r="F110" s="18" t="s">
        <v>60</v>
      </c>
      <c r="G110" s="21" t="s">
        <v>1549</v>
      </c>
      <c r="H110" s="21">
        <v>45824</v>
      </c>
      <c r="I110" s="22">
        <v>0.67013888888888884</v>
      </c>
      <c r="J110" s="18" t="s">
        <v>1542</v>
      </c>
      <c r="K110" s="44" t="s">
        <v>1544</v>
      </c>
      <c r="L110" s="52">
        <v>200</v>
      </c>
      <c r="M110" s="17"/>
      <c r="N110" s="17" t="s">
        <v>44</v>
      </c>
      <c r="O110" s="18" t="s">
        <v>1470</v>
      </c>
      <c r="P110" s="44" t="s">
        <v>77</v>
      </c>
      <c r="Q110" s="54">
        <v>60</v>
      </c>
      <c r="R110" s="21"/>
      <c r="S110" s="17" t="s">
        <v>45</v>
      </c>
      <c r="T110" s="17" t="s">
        <v>44</v>
      </c>
      <c r="U110" s="19">
        <f>Table_518[[#This Row],[VALOR]]-Table_518[[#This Row],[ CUSTO]]</f>
        <v>140</v>
      </c>
      <c r="V110" s="10"/>
      <c r="W110" s="10"/>
      <c r="X110" s="10"/>
      <c r="Y110" s="10"/>
      <c r="Z110" s="10"/>
    </row>
    <row r="111" spans="1:26" ht="25.5" x14ac:dyDescent="0.25">
      <c r="A111" s="10"/>
      <c r="B111" s="20">
        <v>45821</v>
      </c>
      <c r="C111" s="17"/>
      <c r="D111" s="18" t="s">
        <v>1539</v>
      </c>
      <c r="E111" s="18" t="s">
        <v>1540</v>
      </c>
      <c r="F111" s="18" t="s">
        <v>60</v>
      </c>
      <c r="G111" s="21" t="s">
        <v>1550</v>
      </c>
      <c r="H111" s="21">
        <v>45831</v>
      </c>
      <c r="I111" s="22">
        <v>0.45833333333333331</v>
      </c>
      <c r="J111" s="18" t="s">
        <v>1541</v>
      </c>
      <c r="K111" s="44" t="s">
        <v>1543</v>
      </c>
      <c r="L111" s="52">
        <v>200</v>
      </c>
      <c r="M111" s="17"/>
      <c r="N111" s="17" t="s">
        <v>44</v>
      </c>
      <c r="O111" s="18" t="s">
        <v>1558</v>
      </c>
      <c r="P111" s="44" t="s">
        <v>1559</v>
      </c>
      <c r="Q111" s="54">
        <v>60</v>
      </c>
      <c r="R111" s="21"/>
      <c r="S111" s="17" t="s">
        <v>45</v>
      </c>
      <c r="T111" s="17" t="s">
        <v>44</v>
      </c>
      <c r="U111" s="19">
        <f>Table_518[[#This Row],[VALOR]]-Table_518[[#This Row],[ CUSTO]]</f>
        <v>140</v>
      </c>
      <c r="V111" s="10"/>
      <c r="W111" s="10"/>
      <c r="X111" s="10"/>
      <c r="Y111" s="10"/>
      <c r="Z111" s="10"/>
    </row>
    <row r="112" spans="1:26" ht="25.5" x14ac:dyDescent="0.25">
      <c r="A112" s="10"/>
      <c r="B112" s="20">
        <v>45821</v>
      </c>
      <c r="C112" s="17"/>
      <c r="D112" s="18" t="s">
        <v>1539</v>
      </c>
      <c r="E112" s="18" t="s">
        <v>1540</v>
      </c>
      <c r="F112" s="18" t="s">
        <v>60</v>
      </c>
      <c r="G112" s="21" t="s">
        <v>1551</v>
      </c>
      <c r="H112" s="21">
        <v>45831</v>
      </c>
      <c r="I112" s="22">
        <v>0.4861111111111111</v>
      </c>
      <c r="J112" s="18" t="s">
        <v>1541</v>
      </c>
      <c r="K112" s="44" t="s">
        <v>1543</v>
      </c>
      <c r="L112" s="52">
        <v>200</v>
      </c>
      <c r="M112" s="17"/>
      <c r="N112" s="17" t="s">
        <v>44</v>
      </c>
      <c r="O112" s="18" t="s">
        <v>1558</v>
      </c>
      <c r="P112" s="44" t="s">
        <v>1559</v>
      </c>
      <c r="Q112" s="54">
        <v>60</v>
      </c>
      <c r="R112" s="21"/>
      <c r="S112" s="17" t="s">
        <v>45</v>
      </c>
      <c r="T112" s="17" t="s">
        <v>44</v>
      </c>
      <c r="U112" s="19">
        <f>Table_518[[#This Row],[VALOR]]-Table_518[[#This Row],[ CUSTO]]</f>
        <v>140</v>
      </c>
      <c r="V112" s="10"/>
      <c r="W112" s="10"/>
      <c r="X112" s="10"/>
      <c r="Y112" s="10"/>
      <c r="Z112" s="10"/>
    </row>
    <row r="113" spans="1:26" ht="25.5" x14ac:dyDescent="0.25">
      <c r="A113" s="10"/>
      <c r="B113" s="20">
        <v>45829</v>
      </c>
      <c r="C113" s="17"/>
      <c r="D113" s="18" t="s">
        <v>808</v>
      </c>
      <c r="E113" s="18" t="s">
        <v>809</v>
      </c>
      <c r="F113" s="18" t="s">
        <v>60</v>
      </c>
      <c r="G113" s="18" t="s">
        <v>1631</v>
      </c>
      <c r="H113" s="21">
        <v>45832</v>
      </c>
      <c r="I113" s="22">
        <v>0.40625</v>
      </c>
      <c r="J113" s="18" t="s">
        <v>558</v>
      </c>
      <c r="K113" s="18" t="s">
        <v>1632</v>
      </c>
      <c r="L113" s="52">
        <v>200</v>
      </c>
      <c r="M113" s="20"/>
      <c r="N113" s="17" t="s">
        <v>44</v>
      </c>
      <c r="O113" s="18" t="s">
        <v>1669</v>
      </c>
      <c r="P113" s="18" t="s">
        <v>1670</v>
      </c>
      <c r="Q113" s="54">
        <v>60</v>
      </c>
      <c r="R113" s="21"/>
      <c r="S113" s="17" t="s">
        <v>45</v>
      </c>
      <c r="T113" s="17" t="s">
        <v>44</v>
      </c>
      <c r="U113" s="19">
        <f>Table_518[[#This Row],[VALOR]]-Table_518[[#This Row],[ CUSTO]]</f>
        <v>140</v>
      </c>
      <c r="V113" s="10"/>
      <c r="W113" s="10"/>
      <c r="X113" s="10"/>
      <c r="Y113" s="10"/>
      <c r="Z113" s="10"/>
    </row>
    <row r="114" spans="1:26" ht="25.5" x14ac:dyDescent="0.25">
      <c r="A114" s="10"/>
      <c r="B114" s="20">
        <v>45821</v>
      </c>
      <c r="C114" s="17"/>
      <c r="D114" s="18" t="s">
        <v>1539</v>
      </c>
      <c r="E114" s="18" t="s">
        <v>1540</v>
      </c>
      <c r="F114" s="18" t="s">
        <v>66</v>
      </c>
      <c r="G114" s="21" t="s">
        <v>1554</v>
      </c>
      <c r="H114" s="21">
        <v>45833</v>
      </c>
      <c r="I114" s="22">
        <v>0.44097222222222221</v>
      </c>
      <c r="J114" s="18" t="s">
        <v>62</v>
      </c>
      <c r="K114" s="44" t="s">
        <v>1544</v>
      </c>
      <c r="L114" s="52">
        <v>200</v>
      </c>
      <c r="M114" s="17"/>
      <c r="N114" s="17" t="s">
        <v>44</v>
      </c>
      <c r="O114" s="18" t="s">
        <v>1470</v>
      </c>
      <c r="P114" s="44" t="s">
        <v>77</v>
      </c>
      <c r="Q114" s="54">
        <v>60</v>
      </c>
      <c r="R114" s="21"/>
      <c r="S114" s="17" t="s">
        <v>45</v>
      </c>
      <c r="T114" s="17" t="s">
        <v>44</v>
      </c>
      <c r="U114" s="19">
        <f>Table_518[[#This Row],[VALOR]]-Table_518[[#This Row],[ CUSTO]]</f>
        <v>140</v>
      </c>
      <c r="V114" s="10"/>
      <c r="W114" s="10"/>
      <c r="X114" s="10"/>
      <c r="Y114" s="10"/>
      <c r="Z114" s="10"/>
    </row>
    <row r="115" spans="1:26" ht="25.5" x14ac:dyDescent="0.25">
      <c r="A115" s="10"/>
      <c r="B115" s="20">
        <v>45812</v>
      </c>
      <c r="C115" s="17"/>
      <c r="D115" s="18" t="s">
        <v>103</v>
      </c>
      <c r="E115" s="18" t="s">
        <v>104</v>
      </c>
      <c r="F115" s="18" t="s">
        <v>418</v>
      </c>
      <c r="G115" s="18" t="s">
        <v>1373</v>
      </c>
      <c r="H115" s="21">
        <v>45812</v>
      </c>
      <c r="I115" s="22">
        <v>0.60416666666666663</v>
      </c>
      <c r="J115" s="18" t="s">
        <v>1345</v>
      </c>
      <c r="K115" s="18" t="s">
        <v>100</v>
      </c>
      <c r="L115" s="52">
        <v>220</v>
      </c>
      <c r="M115" s="20"/>
      <c r="N115" s="17" t="s">
        <v>44</v>
      </c>
      <c r="O115" s="18" t="s">
        <v>1375</v>
      </c>
      <c r="P115" s="18" t="s">
        <v>1374</v>
      </c>
      <c r="Q115" s="52">
        <v>80</v>
      </c>
      <c r="R115" s="18"/>
      <c r="S115" s="17" t="s">
        <v>45</v>
      </c>
      <c r="T115" s="17" t="s">
        <v>44</v>
      </c>
      <c r="U115" s="19">
        <f>Table_518[[#This Row],[VALOR]]-Table_518[[#This Row],[ CUSTO]]</f>
        <v>140</v>
      </c>
      <c r="V115" s="10"/>
      <c r="W115" s="10"/>
      <c r="X115" s="10"/>
      <c r="Y115" s="10"/>
      <c r="Z115" s="10"/>
    </row>
    <row r="116" spans="1:26" ht="25.5" x14ac:dyDescent="0.25">
      <c r="A116" s="10"/>
      <c r="B116" s="20">
        <v>45832</v>
      </c>
      <c r="C116" s="17"/>
      <c r="D116" s="18" t="s">
        <v>627</v>
      </c>
      <c r="E116" s="18" t="s">
        <v>628</v>
      </c>
      <c r="F116" s="21" t="s">
        <v>537</v>
      </c>
      <c r="G116" s="18" t="s">
        <v>1696</v>
      </c>
      <c r="H116" s="21">
        <v>45834</v>
      </c>
      <c r="I116" s="22">
        <v>0.45833333333333331</v>
      </c>
      <c r="J116" s="18" t="s">
        <v>187</v>
      </c>
      <c r="K116" s="18" t="s">
        <v>763</v>
      </c>
      <c r="L116" s="52">
        <v>300</v>
      </c>
      <c r="M116" s="20" t="s">
        <v>84</v>
      </c>
      <c r="N116" s="17" t="s">
        <v>44</v>
      </c>
      <c r="O116" s="18" t="s">
        <v>1650</v>
      </c>
      <c r="P116" s="18" t="s">
        <v>1651</v>
      </c>
      <c r="Q116" s="54">
        <v>160</v>
      </c>
      <c r="R116" s="21"/>
      <c r="S116" s="17" t="s">
        <v>45</v>
      </c>
      <c r="T116" s="17" t="s">
        <v>44</v>
      </c>
      <c r="U116" s="19">
        <f>Table_518[[#This Row],[VALOR]]-Table_518[[#This Row],[ CUSTO]]</f>
        <v>140</v>
      </c>
      <c r="V116" s="10"/>
      <c r="W116" s="10"/>
      <c r="X116" s="10"/>
      <c r="Y116" s="10"/>
      <c r="Z116" s="10"/>
    </row>
    <row r="117" spans="1:26" ht="51" x14ac:dyDescent="0.25">
      <c r="A117" s="10"/>
      <c r="B117" s="20">
        <v>45812</v>
      </c>
      <c r="C117" s="17"/>
      <c r="D117" s="18" t="s">
        <v>52</v>
      </c>
      <c r="E117" s="18" t="s">
        <v>53</v>
      </c>
      <c r="F117" s="18" t="s">
        <v>132</v>
      </c>
      <c r="G117" s="18" t="s">
        <v>1376</v>
      </c>
      <c r="H117" s="21">
        <v>45812</v>
      </c>
      <c r="I117" s="22">
        <v>0.625</v>
      </c>
      <c r="J117" s="18" t="s">
        <v>1377</v>
      </c>
      <c r="K117" s="18" t="s">
        <v>1378</v>
      </c>
      <c r="L117" s="52">
        <v>200</v>
      </c>
      <c r="M117" s="20" t="s">
        <v>84</v>
      </c>
      <c r="N117" s="17" t="s">
        <v>44</v>
      </c>
      <c r="O117" s="18" t="s">
        <v>1379</v>
      </c>
      <c r="P117" s="18" t="s">
        <v>1380</v>
      </c>
      <c r="Q117" s="52">
        <v>50</v>
      </c>
      <c r="R117" s="18"/>
      <c r="S117" s="17" t="s">
        <v>45</v>
      </c>
      <c r="T117" s="17" t="s">
        <v>44</v>
      </c>
      <c r="U117" s="19">
        <f>Table_518[[#This Row],[VALOR]]-Table_518[[#This Row],[ CUSTO]]</f>
        <v>150</v>
      </c>
      <c r="V117" s="10"/>
      <c r="W117" s="10"/>
      <c r="X117" s="10"/>
      <c r="Y117" s="10"/>
      <c r="Z117" s="10"/>
    </row>
    <row r="118" spans="1:26" ht="25.5" x14ac:dyDescent="0.25">
      <c r="A118" s="10"/>
      <c r="B118" s="20">
        <v>45825</v>
      </c>
      <c r="C118" s="17"/>
      <c r="D118" s="18" t="s">
        <v>746</v>
      </c>
      <c r="E118" s="18" t="s">
        <v>1264</v>
      </c>
      <c r="F118" s="18" t="s">
        <v>418</v>
      </c>
      <c r="G118" s="18"/>
      <c r="H118" s="21">
        <v>45825</v>
      </c>
      <c r="I118" s="22">
        <v>0.64583333333333337</v>
      </c>
      <c r="J118" s="18" t="s">
        <v>1611</v>
      </c>
      <c r="K118" s="18" t="s">
        <v>56</v>
      </c>
      <c r="L118" s="52">
        <v>200</v>
      </c>
      <c r="M118" s="20"/>
      <c r="N118" s="17" t="s">
        <v>44</v>
      </c>
      <c r="O118" s="18" t="s">
        <v>1612</v>
      </c>
      <c r="P118" s="18" t="s">
        <v>793</v>
      </c>
      <c r="Q118" s="54">
        <v>50</v>
      </c>
      <c r="R118" s="21"/>
      <c r="S118" s="17" t="s">
        <v>45</v>
      </c>
      <c r="T118" s="17" t="s">
        <v>44</v>
      </c>
      <c r="U118" s="19">
        <f>Table_518[[#This Row],[VALOR]]-Table_518[[#This Row],[ CUSTO]]</f>
        <v>150</v>
      </c>
      <c r="V118" s="10"/>
      <c r="W118" s="10"/>
      <c r="X118" s="10"/>
      <c r="Y118" s="10"/>
      <c r="Z118" s="10"/>
    </row>
    <row r="119" spans="1:26" ht="25.5" x14ac:dyDescent="0.25">
      <c r="A119" s="10"/>
      <c r="B119" s="20">
        <v>45821</v>
      </c>
      <c r="C119" s="17"/>
      <c r="D119" s="18" t="s">
        <v>1539</v>
      </c>
      <c r="E119" s="18" t="s">
        <v>1540</v>
      </c>
      <c r="F119" s="18" t="s">
        <v>60</v>
      </c>
      <c r="G119" s="21" t="s">
        <v>1552</v>
      </c>
      <c r="H119" s="21">
        <v>45831</v>
      </c>
      <c r="I119" s="22">
        <v>0.57986111111111116</v>
      </c>
      <c r="J119" s="18" t="s">
        <v>68</v>
      </c>
      <c r="K119" s="44" t="s">
        <v>1545</v>
      </c>
      <c r="L119" s="52">
        <v>200</v>
      </c>
      <c r="M119" s="17"/>
      <c r="N119" s="17" t="s">
        <v>44</v>
      </c>
      <c r="O119" s="18" t="s">
        <v>1608</v>
      </c>
      <c r="P119" s="44" t="s">
        <v>170</v>
      </c>
      <c r="Q119" s="54">
        <v>50</v>
      </c>
      <c r="R119" s="21"/>
      <c r="S119" s="17" t="s">
        <v>45</v>
      </c>
      <c r="T119" s="17" t="s">
        <v>44</v>
      </c>
      <c r="U119" s="19">
        <f>Table_518[[#This Row],[VALOR]]-Table_518[[#This Row],[ CUSTO]]</f>
        <v>150</v>
      </c>
      <c r="V119" s="10"/>
      <c r="W119" s="10"/>
      <c r="X119" s="10"/>
      <c r="Y119" s="10"/>
      <c r="Z119" s="10"/>
    </row>
    <row r="120" spans="1:26" ht="25.5" x14ac:dyDescent="0.25">
      <c r="A120" s="10"/>
      <c r="B120" s="20">
        <v>45821</v>
      </c>
      <c r="C120" s="17"/>
      <c r="D120" s="18" t="s">
        <v>1539</v>
      </c>
      <c r="E120" s="18" t="s">
        <v>1540</v>
      </c>
      <c r="F120" s="18" t="s">
        <v>60</v>
      </c>
      <c r="G120" s="21" t="s">
        <v>1553</v>
      </c>
      <c r="H120" s="21">
        <v>45832</v>
      </c>
      <c r="I120" s="22">
        <v>0.64583333333333337</v>
      </c>
      <c r="J120" s="18" t="s">
        <v>99</v>
      </c>
      <c r="K120" s="44" t="s">
        <v>1546</v>
      </c>
      <c r="L120" s="52">
        <v>200</v>
      </c>
      <c r="M120" s="17"/>
      <c r="N120" s="17" t="s">
        <v>44</v>
      </c>
      <c r="O120" s="18" t="s">
        <v>1652</v>
      </c>
      <c r="P120" s="44" t="s">
        <v>1653</v>
      </c>
      <c r="Q120" s="54">
        <v>50</v>
      </c>
      <c r="R120" s="21"/>
      <c r="S120" s="17" t="s">
        <v>45</v>
      </c>
      <c r="T120" s="17" t="s">
        <v>44</v>
      </c>
      <c r="U120" s="19">
        <f>Table_518[[#This Row],[VALOR]]-Table_518[[#This Row],[ CUSTO]]</f>
        <v>150</v>
      </c>
      <c r="V120" s="10"/>
      <c r="W120" s="10"/>
      <c r="X120" s="10"/>
      <c r="Y120" s="10"/>
      <c r="Z120" s="10"/>
    </row>
    <row r="121" spans="1:26" ht="25.5" x14ac:dyDescent="0.25">
      <c r="A121" s="10"/>
      <c r="B121" s="20">
        <v>45821</v>
      </c>
      <c r="C121" s="17"/>
      <c r="D121" s="18" t="s">
        <v>1539</v>
      </c>
      <c r="E121" s="18" t="s">
        <v>1540</v>
      </c>
      <c r="F121" s="18" t="s">
        <v>60</v>
      </c>
      <c r="G121" s="21" t="s">
        <v>1555</v>
      </c>
      <c r="H121" s="21">
        <v>45835</v>
      </c>
      <c r="I121" s="22">
        <v>0.39583333333333331</v>
      </c>
      <c r="J121" s="18" t="s">
        <v>185</v>
      </c>
      <c r="K121" s="44" t="s">
        <v>1547</v>
      </c>
      <c r="L121" s="52">
        <v>200</v>
      </c>
      <c r="M121" s="17"/>
      <c r="N121" s="17" t="s">
        <v>44</v>
      </c>
      <c r="O121" s="18" t="s">
        <v>1608</v>
      </c>
      <c r="P121" s="44" t="s">
        <v>170</v>
      </c>
      <c r="Q121" s="54">
        <v>50</v>
      </c>
      <c r="R121" s="21"/>
      <c r="S121" s="17" t="s">
        <v>45</v>
      </c>
      <c r="T121" s="17" t="s">
        <v>44</v>
      </c>
      <c r="U121" s="19">
        <f>Table_518[[#This Row],[VALOR]]-Table_518[[#This Row],[ CUSTO]]</f>
        <v>150</v>
      </c>
      <c r="V121" s="10"/>
      <c r="W121" s="10"/>
      <c r="X121" s="10"/>
      <c r="Y121" s="10"/>
      <c r="Z121" s="10"/>
    </row>
    <row r="122" spans="1:26" x14ac:dyDescent="0.25">
      <c r="A122" s="10"/>
      <c r="B122" s="20">
        <v>45833</v>
      </c>
      <c r="C122" s="17"/>
      <c r="D122" s="18" t="s">
        <v>321</v>
      </c>
      <c r="E122" s="18" t="s">
        <v>322</v>
      </c>
      <c r="F122" s="18" t="s">
        <v>394</v>
      </c>
      <c r="G122" s="18"/>
      <c r="H122" s="21">
        <v>45834</v>
      </c>
      <c r="I122" s="22"/>
      <c r="J122" s="18" t="s">
        <v>1119</v>
      </c>
      <c r="K122" s="18" t="s">
        <v>56</v>
      </c>
      <c r="L122" s="19">
        <v>202.8</v>
      </c>
      <c r="M122" s="20"/>
      <c r="N122" s="17" t="s">
        <v>44</v>
      </c>
      <c r="O122" s="18" t="s">
        <v>70</v>
      </c>
      <c r="P122" s="17" t="s">
        <v>71</v>
      </c>
      <c r="Q122" s="52">
        <f>50+2.8</f>
        <v>52.8</v>
      </c>
      <c r="R122" s="21"/>
      <c r="S122" s="17" t="s">
        <v>45</v>
      </c>
      <c r="T122" s="17" t="s">
        <v>44</v>
      </c>
      <c r="U122" s="19">
        <f>Table_518[[#This Row],[VALOR]]-Table_518[[#This Row],[ CUSTO]]</f>
        <v>150</v>
      </c>
      <c r="V122" s="10"/>
      <c r="W122" s="10"/>
      <c r="X122" s="10"/>
      <c r="Y122" s="10"/>
      <c r="Z122" s="10"/>
    </row>
    <row r="123" spans="1:26" x14ac:dyDescent="0.25">
      <c r="A123" s="10"/>
      <c r="B123" s="20">
        <v>45810</v>
      </c>
      <c r="C123" s="17"/>
      <c r="D123" s="18" t="s">
        <v>1316</v>
      </c>
      <c r="E123" s="18" t="s">
        <v>1317</v>
      </c>
      <c r="F123" s="18" t="s">
        <v>60</v>
      </c>
      <c r="G123" s="18"/>
      <c r="H123" s="21">
        <v>45810</v>
      </c>
      <c r="I123" s="22">
        <v>0.54166666666666663</v>
      </c>
      <c r="J123" s="18" t="s">
        <v>205</v>
      </c>
      <c r="K123" s="18" t="s">
        <v>1113</v>
      </c>
      <c r="L123" s="52">
        <v>250</v>
      </c>
      <c r="M123" s="20"/>
      <c r="N123" s="17" t="s">
        <v>44</v>
      </c>
      <c r="O123" s="18" t="s">
        <v>1318</v>
      </c>
      <c r="P123" s="18" t="s">
        <v>1319</v>
      </c>
      <c r="Q123" s="52">
        <v>100</v>
      </c>
      <c r="R123" s="18"/>
      <c r="S123" s="17" t="s">
        <v>45</v>
      </c>
      <c r="T123" s="17" t="s">
        <v>44</v>
      </c>
      <c r="U123" s="19">
        <f>Table_518[[#This Row],[VALOR]]-Table_518[[#This Row],[ CUSTO]]</f>
        <v>150</v>
      </c>
      <c r="V123" s="10"/>
      <c r="W123" s="10"/>
      <c r="X123" s="10"/>
      <c r="Y123" s="10"/>
      <c r="Z123" s="10"/>
    </row>
    <row r="124" spans="1:26" ht="25.5" x14ac:dyDescent="0.25">
      <c r="A124" s="10"/>
      <c r="B124" s="20">
        <v>45828</v>
      </c>
      <c r="C124" s="17"/>
      <c r="D124" s="18" t="s">
        <v>137</v>
      </c>
      <c r="E124" s="18" t="s">
        <v>138</v>
      </c>
      <c r="F124" s="21" t="s">
        <v>537</v>
      </c>
      <c r="G124" s="18" t="s">
        <v>1665</v>
      </c>
      <c r="H124" s="21">
        <v>45835</v>
      </c>
      <c r="I124" s="22">
        <v>0.3611111111111111</v>
      </c>
      <c r="J124" s="18" t="s">
        <v>558</v>
      </c>
      <c r="K124" s="18" t="s">
        <v>1666</v>
      </c>
      <c r="L124" s="52">
        <v>250</v>
      </c>
      <c r="M124" s="20"/>
      <c r="N124" s="17" t="s">
        <v>44</v>
      </c>
      <c r="O124" s="18" t="s">
        <v>1681</v>
      </c>
      <c r="P124" s="18" t="s">
        <v>1682</v>
      </c>
      <c r="Q124" s="54">
        <v>100</v>
      </c>
      <c r="R124" s="21"/>
      <c r="S124" s="17" t="s">
        <v>45</v>
      </c>
      <c r="T124" s="17" t="s">
        <v>44</v>
      </c>
      <c r="U124" s="19">
        <f>Table_518[[#This Row],[VALOR]]-Table_518[[#This Row],[ CUSTO]]</f>
        <v>150</v>
      </c>
      <c r="V124" s="10"/>
      <c r="W124" s="10"/>
      <c r="X124" s="10"/>
      <c r="Y124" s="10"/>
      <c r="Z124" s="10"/>
    </row>
    <row r="125" spans="1:26" ht="25.5" x14ac:dyDescent="0.25">
      <c r="A125" s="10"/>
      <c r="B125" s="20">
        <v>45810</v>
      </c>
      <c r="C125" s="17"/>
      <c r="D125" s="18" t="s">
        <v>52</v>
      </c>
      <c r="E125" s="18" t="s">
        <v>53</v>
      </c>
      <c r="F125" s="18" t="s">
        <v>132</v>
      </c>
      <c r="G125" s="18" t="s">
        <v>1333</v>
      </c>
      <c r="H125" s="21">
        <v>45811</v>
      </c>
      <c r="I125" s="22">
        <v>0.41666666666666669</v>
      </c>
      <c r="J125" s="18" t="s">
        <v>1337</v>
      </c>
      <c r="K125" s="18" t="s">
        <v>620</v>
      </c>
      <c r="L125" s="52">
        <f>200+91.14</f>
        <v>291.14</v>
      </c>
      <c r="M125" s="20" t="s">
        <v>84</v>
      </c>
      <c r="N125" s="17" t="s">
        <v>44</v>
      </c>
      <c r="O125" s="18" t="s">
        <v>1338</v>
      </c>
      <c r="P125" s="18" t="s">
        <v>1385</v>
      </c>
      <c r="Q125" s="52">
        <f>50+91.14</f>
        <v>141.13999999999999</v>
      </c>
      <c r="R125" s="20"/>
      <c r="S125" s="17" t="s">
        <v>45</v>
      </c>
      <c r="T125" s="17" t="s">
        <v>44</v>
      </c>
      <c r="U125" s="19">
        <f>Table_518[[#This Row],[VALOR]]-Table_518[[#This Row],[ CUSTO]]</f>
        <v>150</v>
      </c>
      <c r="V125" s="10"/>
      <c r="W125" s="10"/>
      <c r="X125" s="10"/>
      <c r="Y125" s="10"/>
      <c r="Z125" s="10"/>
    </row>
    <row r="126" spans="1:26" ht="25.5" x14ac:dyDescent="0.25">
      <c r="A126" s="10"/>
      <c r="B126" s="20">
        <v>45818</v>
      </c>
      <c r="C126" s="17"/>
      <c r="D126" s="18" t="s">
        <v>704</v>
      </c>
      <c r="E126" s="18" t="s">
        <v>705</v>
      </c>
      <c r="F126" s="18" t="s">
        <v>537</v>
      </c>
      <c r="G126" s="21" t="s">
        <v>778</v>
      </c>
      <c r="H126" s="21">
        <v>45819</v>
      </c>
      <c r="I126" s="22">
        <v>0.6875</v>
      </c>
      <c r="J126" s="18" t="s">
        <v>289</v>
      </c>
      <c r="K126" s="44" t="s">
        <v>779</v>
      </c>
      <c r="L126" s="52">
        <v>300</v>
      </c>
      <c r="M126" s="17"/>
      <c r="N126" s="17" t="s">
        <v>44</v>
      </c>
      <c r="O126" s="18" t="s">
        <v>224</v>
      </c>
      <c r="P126" s="17" t="s">
        <v>225</v>
      </c>
      <c r="Q126" s="54">
        <v>150</v>
      </c>
      <c r="R126" s="21"/>
      <c r="S126" s="17" t="s">
        <v>45</v>
      </c>
      <c r="T126" s="17" t="s">
        <v>44</v>
      </c>
      <c r="U126" s="19">
        <f>Table_518[[#This Row],[VALOR]]-Table_518[[#This Row],[ CUSTO]]</f>
        <v>150</v>
      </c>
      <c r="V126" s="10"/>
      <c r="W126" s="10"/>
      <c r="X126" s="10"/>
      <c r="Y126" s="10"/>
      <c r="Z126" s="10"/>
    </row>
    <row r="127" spans="1:26" ht="25.5" x14ac:dyDescent="0.25">
      <c r="A127" s="10"/>
      <c r="B127" s="20">
        <v>45820</v>
      </c>
      <c r="C127" s="17"/>
      <c r="D127" s="18" t="s">
        <v>52</v>
      </c>
      <c r="E127" s="18" t="s">
        <v>53</v>
      </c>
      <c r="F127" s="18" t="s">
        <v>1288</v>
      </c>
      <c r="G127" s="21" t="s">
        <v>1507</v>
      </c>
      <c r="H127" s="21">
        <v>45821</v>
      </c>
      <c r="I127" s="22">
        <v>0.45833333333333331</v>
      </c>
      <c r="J127" s="18" t="s">
        <v>1508</v>
      </c>
      <c r="K127" s="44" t="s">
        <v>1509</v>
      </c>
      <c r="L127" s="52">
        <v>300</v>
      </c>
      <c r="M127" s="17" t="s">
        <v>84</v>
      </c>
      <c r="N127" s="17" t="s">
        <v>44</v>
      </c>
      <c r="O127" s="18" t="s">
        <v>1510</v>
      </c>
      <c r="P127" s="44" t="s">
        <v>1511</v>
      </c>
      <c r="Q127" s="54">
        <v>150</v>
      </c>
      <c r="R127" s="21"/>
      <c r="S127" s="17" t="s">
        <v>45</v>
      </c>
      <c r="T127" s="17" t="s">
        <v>44</v>
      </c>
      <c r="U127" s="19">
        <f>Table_518[[#This Row],[VALOR]]-Table_518[[#This Row],[ CUSTO]]</f>
        <v>150</v>
      </c>
      <c r="V127" s="10"/>
      <c r="W127" s="10"/>
      <c r="X127" s="10"/>
      <c r="Y127" s="10"/>
      <c r="Z127" s="10"/>
    </row>
    <row r="128" spans="1:26" ht="38.25" x14ac:dyDescent="0.25">
      <c r="A128" s="10"/>
      <c r="B128" s="20">
        <v>45826</v>
      </c>
      <c r="C128" s="17"/>
      <c r="D128" s="18" t="s">
        <v>52</v>
      </c>
      <c r="E128" s="18" t="s">
        <v>53</v>
      </c>
      <c r="F128" s="18" t="s">
        <v>1288</v>
      </c>
      <c r="G128" s="18" t="s">
        <v>1619</v>
      </c>
      <c r="H128" s="21">
        <v>45831</v>
      </c>
      <c r="I128" s="22">
        <v>0.41666666666666669</v>
      </c>
      <c r="J128" s="18" t="s">
        <v>1620</v>
      </c>
      <c r="K128" s="18" t="s">
        <v>935</v>
      </c>
      <c r="L128" s="52">
        <f>300+100.5</f>
        <v>400.5</v>
      </c>
      <c r="M128" s="20" t="s">
        <v>84</v>
      </c>
      <c r="N128" s="17" t="s">
        <v>44</v>
      </c>
      <c r="O128" s="18" t="s">
        <v>1621</v>
      </c>
      <c r="P128" s="18" t="s">
        <v>1304</v>
      </c>
      <c r="Q128" s="54">
        <f>150+100.5</f>
        <v>250.5</v>
      </c>
      <c r="R128" s="21"/>
      <c r="S128" s="17" t="s">
        <v>45</v>
      </c>
      <c r="T128" s="17" t="s">
        <v>44</v>
      </c>
      <c r="U128" s="19">
        <f>Table_518[[#This Row],[VALOR]]-Table_518[[#This Row],[ CUSTO]]</f>
        <v>150</v>
      </c>
      <c r="V128" s="10"/>
      <c r="W128" s="10"/>
      <c r="X128" s="10"/>
      <c r="Y128" s="10"/>
      <c r="Z128" s="10"/>
    </row>
    <row r="129" spans="1:26" ht="25.5" x14ac:dyDescent="0.25">
      <c r="A129" s="10"/>
      <c r="B129" s="20">
        <v>45832</v>
      </c>
      <c r="C129" s="17"/>
      <c r="D129" s="18" t="s">
        <v>52</v>
      </c>
      <c r="E129" s="18" t="s">
        <v>53</v>
      </c>
      <c r="F129" s="18" t="s">
        <v>1288</v>
      </c>
      <c r="G129" s="18" t="s">
        <v>1691</v>
      </c>
      <c r="H129" s="21">
        <v>45833</v>
      </c>
      <c r="I129" s="22">
        <v>0.41666666666666669</v>
      </c>
      <c r="J129" s="18" t="s">
        <v>1692</v>
      </c>
      <c r="K129" s="18" t="s">
        <v>1693</v>
      </c>
      <c r="L129" s="52">
        <f>350+72.25</f>
        <v>422.25</v>
      </c>
      <c r="M129" s="20" t="s">
        <v>84</v>
      </c>
      <c r="N129" s="17" t="s">
        <v>44</v>
      </c>
      <c r="O129" s="18" t="s">
        <v>1694</v>
      </c>
      <c r="P129" s="18" t="s">
        <v>1695</v>
      </c>
      <c r="Q129" s="54">
        <f>200+72.25</f>
        <v>272.25</v>
      </c>
      <c r="R129" s="21"/>
      <c r="S129" s="17" t="s">
        <v>45</v>
      </c>
      <c r="T129" s="17" t="s">
        <v>44</v>
      </c>
      <c r="U129" s="19">
        <f>Table_518[[#This Row],[VALOR]]-Table_518[[#This Row],[ CUSTO]]</f>
        <v>150</v>
      </c>
      <c r="V129" s="10"/>
      <c r="W129" s="10"/>
      <c r="X129" s="10"/>
      <c r="Y129" s="10"/>
      <c r="Z129" s="10"/>
    </row>
    <row r="130" spans="1:26" ht="25.5" x14ac:dyDescent="0.25">
      <c r="A130" s="10"/>
      <c r="B130" s="20">
        <v>45811</v>
      </c>
      <c r="C130" s="17"/>
      <c r="D130" s="18" t="s">
        <v>941</v>
      </c>
      <c r="E130" s="18" t="s">
        <v>942</v>
      </c>
      <c r="F130" s="18" t="s">
        <v>943</v>
      </c>
      <c r="G130" s="18"/>
      <c r="H130" s="21">
        <v>45811</v>
      </c>
      <c r="I130" s="22">
        <v>0.45833333333333331</v>
      </c>
      <c r="J130" s="18" t="s">
        <v>1362</v>
      </c>
      <c r="K130" s="18" t="s">
        <v>1363</v>
      </c>
      <c r="L130" s="52">
        <v>150</v>
      </c>
      <c r="M130" s="20"/>
      <c r="N130" s="17" t="s">
        <v>44</v>
      </c>
      <c r="O130" s="18" t="s">
        <v>57</v>
      </c>
      <c r="P130" s="18"/>
      <c r="Q130" s="52"/>
      <c r="R130" s="18"/>
      <c r="S130" s="17" t="s">
        <v>45</v>
      </c>
      <c r="T130" s="17" t="s">
        <v>44</v>
      </c>
      <c r="U130" s="19">
        <f>Table_518[[#This Row],[VALOR]]-Table_518[[#This Row],[ CUSTO]]</f>
        <v>150</v>
      </c>
      <c r="V130" s="10"/>
      <c r="W130" s="10"/>
      <c r="X130" s="10"/>
      <c r="Y130" s="10"/>
      <c r="Z130" s="10"/>
    </row>
    <row r="131" spans="1:26" ht="25.5" x14ac:dyDescent="0.25">
      <c r="A131" s="10"/>
      <c r="B131" s="20">
        <v>45831</v>
      </c>
      <c r="C131" s="17"/>
      <c r="D131" s="18" t="s">
        <v>746</v>
      </c>
      <c r="E131" s="18" t="s">
        <v>1264</v>
      </c>
      <c r="F131" s="18" t="s">
        <v>418</v>
      </c>
      <c r="G131" s="18" t="s">
        <v>1674</v>
      </c>
      <c r="H131" s="21">
        <v>45833</v>
      </c>
      <c r="I131" s="22">
        <v>0.4513888888888889</v>
      </c>
      <c r="J131" s="18" t="s">
        <v>1345</v>
      </c>
      <c r="K131" s="18" t="s">
        <v>1078</v>
      </c>
      <c r="L131" s="52">
        <v>200</v>
      </c>
      <c r="M131" s="20"/>
      <c r="N131" s="17" t="s">
        <v>44</v>
      </c>
      <c r="O131" s="18" t="s">
        <v>1079</v>
      </c>
      <c r="P131" s="18" t="s">
        <v>1675</v>
      </c>
      <c r="Q131" s="54">
        <v>35</v>
      </c>
      <c r="R131" s="21"/>
      <c r="S131" s="17" t="s">
        <v>45</v>
      </c>
      <c r="T131" s="17" t="s">
        <v>44</v>
      </c>
      <c r="U131" s="19">
        <f>Table_518[[#This Row],[VALOR]]-Table_518[[#This Row],[ CUSTO]]</f>
        <v>165</v>
      </c>
      <c r="V131" s="10"/>
      <c r="W131" s="10"/>
      <c r="X131" s="10"/>
      <c r="Y131" s="10"/>
      <c r="Z131" s="10"/>
    </row>
    <row r="132" spans="1:26" ht="25.5" x14ac:dyDescent="0.25">
      <c r="A132" s="10"/>
      <c r="B132" s="20">
        <v>45820</v>
      </c>
      <c r="C132" s="17"/>
      <c r="D132" s="18" t="s">
        <v>1483</v>
      </c>
      <c r="E132" s="18" t="s">
        <v>1482</v>
      </c>
      <c r="F132" s="18" t="s">
        <v>54</v>
      </c>
      <c r="G132" s="21"/>
      <c r="H132" s="21">
        <v>45821</v>
      </c>
      <c r="I132" s="22">
        <v>0.45833333333333331</v>
      </c>
      <c r="J132" s="18" t="s">
        <v>1525</v>
      </c>
      <c r="K132" s="44" t="s">
        <v>56</v>
      </c>
      <c r="L132" s="52">
        <v>250</v>
      </c>
      <c r="M132" s="17"/>
      <c r="N132" s="17" t="s">
        <v>44</v>
      </c>
      <c r="O132" s="18" t="s">
        <v>1523</v>
      </c>
      <c r="P132" s="44" t="s">
        <v>1524</v>
      </c>
      <c r="Q132" s="54">
        <v>80</v>
      </c>
      <c r="R132" s="21"/>
      <c r="S132" s="17" t="s">
        <v>45</v>
      </c>
      <c r="T132" s="17" t="s">
        <v>44</v>
      </c>
      <c r="U132" s="19">
        <f>Table_518[[#This Row],[VALOR]]-Table_518[[#This Row],[ CUSTO]]</f>
        <v>170</v>
      </c>
      <c r="V132" s="10"/>
      <c r="W132" s="10"/>
      <c r="X132" s="10"/>
      <c r="Y132" s="10"/>
      <c r="Z132" s="10"/>
    </row>
    <row r="133" spans="1:26" x14ac:dyDescent="0.25">
      <c r="A133" s="10"/>
      <c r="B133" s="20">
        <v>45807</v>
      </c>
      <c r="C133" s="17"/>
      <c r="D133" s="18" t="s">
        <v>627</v>
      </c>
      <c r="E133" s="18" t="s">
        <v>628</v>
      </c>
      <c r="F133" s="18" t="s">
        <v>537</v>
      </c>
      <c r="G133" s="18" t="s">
        <v>1312</v>
      </c>
      <c r="H133" s="21">
        <v>45812</v>
      </c>
      <c r="I133" s="22">
        <v>0.61458333333333337</v>
      </c>
      <c r="J133" s="18" t="s">
        <v>524</v>
      </c>
      <c r="K133" s="18" t="s">
        <v>304</v>
      </c>
      <c r="L133" s="52">
        <v>300</v>
      </c>
      <c r="M133" s="20" t="s">
        <v>84</v>
      </c>
      <c r="N133" s="17" t="s">
        <v>44</v>
      </c>
      <c r="O133" s="18" t="s">
        <v>305</v>
      </c>
      <c r="P133" s="18" t="s">
        <v>306</v>
      </c>
      <c r="Q133" s="52">
        <v>130</v>
      </c>
      <c r="R133" s="18"/>
      <c r="S133" s="17" t="s">
        <v>45</v>
      </c>
      <c r="T133" s="17" t="s">
        <v>44</v>
      </c>
      <c r="U133" s="19">
        <f>Table_518[[#This Row],[VALOR]]-Table_518[[#This Row],[ CUSTO]]</f>
        <v>170</v>
      </c>
      <c r="V133" s="10"/>
      <c r="W133" s="10"/>
      <c r="X133" s="10"/>
      <c r="Y133" s="10"/>
      <c r="Z133" s="10"/>
    </row>
    <row r="134" spans="1:26" x14ac:dyDescent="0.25">
      <c r="A134" s="10"/>
      <c r="B134" s="20">
        <v>45807</v>
      </c>
      <c r="C134" s="17"/>
      <c r="D134" s="18" t="s">
        <v>627</v>
      </c>
      <c r="E134" s="18" t="s">
        <v>628</v>
      </c>
      <c r="F134" s="18" t="s">
        <v>537</v>
      </c>
      <c r="G134" s="18" t="s">
        <v>1313</v>
      </c>
      <c r="H134" s="21">
        <v>45813</v>
      </c>
      <c r="I134" s="22">
        <v>0.44444444444444442</v>
      </c>
      <c r="J134" s="18" t="s">
        <v>426</v>
      </c>
      <c r="K134" s="18" t="s">
        <v>304</v>
      </c>
      <c r="L134" s="52">
        <v>300</v>
      </c>
      <c r="M134" s="20" t="s">
        <v>84</v>
      </c>
      <c r="N134" s="17" t="s">
        <v>44</v>
      </c>
      <c r="O134" s="18" t="s">
        <v>305</v>
      </c>
      <c r="P134" s="18" t="s">
        <v>306</v>
      </c>
      <c r="Q134" s="52">
        <v>130</v>
      </c>
      <c r="R134" s="20"/>
      <c r="S134" s="17" t="s">
        <v>45</v>
      </c>
      <c r="T134" s="17" t="s">
        <v>44</v>
      </c>
      <c r="U134" s="19">
        <f>Table_518[[#This Row],[VALOR]]-Table_518[[#This Row],[ CUSTO]]</f>
        <v>170</v>
      </c>
      <c r="V134" s="10"/>
      <c r="W134" s="10"/>
      <c r="X134" s="10"/>
      <c r="Y134" s="10"/>
      <c r="Z134" s="10"/>
    </row>
    <row r="135" spans="1:26" x14ac:dyDescent="0.25">
      <c r="A135" s="10"/>
      <c r="B135" s="20">
        <v>45807</v>
      </c>
      <c r="C135" s="17"/>
      <c r="D135" s="18" t="s">
        <v>627</v>
      </c>
      <c r="E135" s="18" t="s">
        <v>628</v>
      </c>
      <c r="F135" s="18" t="s">
        <v>537</v>
      </c>
      <c r="G135" s="18" t="s">
        <v>1531</v>
      </c>
      <c r="H135" s="21">
        <v>45813</v>
      </c>
      <c r="I135" s="22">
        <v>0.41666666666666669</v>
      </c>
      <c r="J135" s="18" t="s">
        <v>426</v>
      </c>
      <c r="K135" s="18" t="s">
        <v>304</v>
      </c>
      <c r="L135" s="52">
        <v>300</v>
      </c>
      <c r="M135" s="20" t="s">
        <v>84</v>
      </c>
      <c r="N135" s="17" t="s">
        <v>44</v>
      </c>
      <c r="O135" s="18" t="s">
        <v>305</v>
      </c>
      <c r="P135" s="18" t="s">
        <v>306</v>
      </c>
      <c r="Q135" s="52">
        <v>130</v>
      </c>
      <c r="R135" s="20"/>
      <c r="S135" s="17" t="s">
        <v>45</v>
      </c>
      <c r="T135" s="17" t="s">
        <v>44</v>
      </c>
      <c r="U135" s="19">
        <f>Table_518[[#This Row],[VALOR]]-Table_518[[#This Row],[ CUSTO]]</f>
        <v>170</v>
      </c>
      <c r="V135" s="10"/>
      <c r="W135" s="10"/>
      <c r="X135" s="10"/>
      <c r="Y135" s="10"/>
      <c r="Z135" s="10"/>
    </row>
    <row r="136" spans="1:26" ht="38.25" x14ac:dyDescent="0.25">
      <c r="A136" s="10"/>
      <c r="B136" s="20">
        <v>45804</v>
      </c>
      <c r="C136" s="17"/>
      <c r="D136" s="18" t="s">
        <v>1245</v>
      </c>
      <c r="E136" s="18" t="s">
        <v>971</v>
      </c>
      <c r="F136" s="18" t="s">
        <v>92</v>
      </c>
      <c r="G136" s="18" t="s">
        <v>1306</v>
      </c>
      <c r="H136" s="21">
        <v>45812</v>
      </c>
      <c r="I136" s="22">
        <v>0.41666666666666669</v>
      </c>
      <c r="J136" s="18" t="s">
        <v>549</v>
      </c>
      <c r="K136" s="18" t="s">
        <v>299</v>
      </c>
      <c r="L136" s="52">
        <v>250</v>
      </c>
      <c r="M136" s="20"/>
      <c r="N136" s="17" t="s">
        <v>44</v>
      </c>
      <c r="O136" s="18" t="s">
        <v>1381</v>
      </c>
      <c r="P136" s="18" t="s">
        <v>1382</v>
      </c>
      <c r="Q136" s="52">
        <v>70</v>
      </c>
      <c r="R136" s="18"/>
      <c r="S136" s="17" t="s">
        <v>45</v>
      </c>
      <c r="T136" s="17" t="s">
        <v>44</v>
      </c>
      <c r="U136" s="19">
        <f>Table_518[[#This Row],[VALOR]]-Table_518[[#This Row],[ CUSTO]]</f>
        <v>180</v>
      </c>
      <c r="V136" s="10"/>
      <c r="W136" s="10"/>
      <c r="X136" s="10"/>
      <c r="Y136" s="10"/>
      <c r="Z136" s="10"/>
    </row>
    <row r="137" spans="1:26" ht="25.5" x14ac:dyDescent="0.25">
      <c r="A137" s="10"/>
      <c r="B137" s="20">
        <v>45811</v>
      </c>
      <c r="C137" s="17"/>
      <c r="D137" s="18" t="s">
        <v>704</v>
      </c>
      <c r="E137" s="18" t="s">
        <v>705</v>
      </c>
      <c r="F137" s="18" t="s">
        <v>537</v>
      </c>
      <c r="G137" s="18" t="s">
        <v>1368</v>
      </c>
      <c r="H137" s="21">
        <v>45812</v>
      </c>
      <c r="I137" s="22">
        <v>0.375</v>
      </c>
      <c r="J137" s="18" t="s">
        <v>524</v>
      </c>
      <c r="K137" s="18" t="s">
        <v>316</v>
      </c>
      <c r="L137" s="52">
        <v>300</v>
      </c>
      <c r="M137" s="20"/>
      <c r="N137" s="17" t="s">
        <v>44</v>
      </c>
      <c r="O137" s="18" t="s">
        <v>1977</v>
      </c>
      <c r="P137" s="18" t="s">
        <v>1369</v>
      </c>
      <c r="Q137" s="52">
        <v>120</v>
      </c>
      <c r="R137" s="18" t="s">
        <v>548</v>
      </c>
      <c r="S137" s="17" t="s">
        <v>45</v>
      </c>
      <c r="T137" s="17" t="s">
        <v>44</v>
      </c>
      <c r="U137" s="19">
        <f>Table_518[[#This Row],[VALOR]]-Table_518[[#This Row],[ CUSTO]]</f>
        <v>180</v>
      </c>
      <c r="V137" s="10"/>
      <c r="W137" s="10"/>
      <c r="X137" s="10"/>
      <c r="Y137" s="10"/>
      <c r="Z137" s="10"/>
    </row>
    <row r="138" spans="1:26" x14ac:dyDescent="0.25">
      <c r="A138" s="10"/>
      <c r="B138" s="20">
        <v>45817</v>
      </c>
      <c r="C138" s="17"/>
      <c r="D138" s="18" t="s">
        <v>953</v>
      </c>
      <c r="E138" s="18" t="s">
        <v>954</v>
      </c>
      <c r="F138" s="18" t="s">
        <v>593</v>
      </c>
      <c r="G138" s="21" t="s">
        <v>1455</v>
      </c>
      <c r="H138" s="21">
        <v>45818</v>
      </c>
      <c r="I138" s="22">
        <v>0.49305555555555558</v>
      </c>
      <c r="J138" s="18" t="s">
        <v>558</v>
      </c>
      <c r="K138" s="44" t="s">
        <v>326</v>
      </c>
      <c r="L138" s="52">
        <v>300</v>
      </c>
      <c r="M138" s="17" t="s">
        <v>84</v>
      </c>
      <c r="N138" s="17" t="s">
        <v>44</v>
      </c>
      <c r="O138" s="18" t="s">
        <v>327</v>
      </c>
      <c r="P138" s="44" t="s">
        <v>328</v>
      </c>
      <c r="Q138" s="54">
        <v>120</v>
      </c>
      <c r="R138" s="18"/>
      <c r="S138" s="17" t="s">
        <v>45</v>
      </c>
      <c r="T138" s="17" t="s">
        <v>44</v>
      </c>
      <c r="U138" s="19">
        <f>Table_518[[#This Row],[VALOR]]-Table_518[[#This Row],[ CUSTO]]</f>
        <v>180</v>
      </c>
      <c r="V138" s="10"/>
      <c r="W138" s="10"/>
      <c r="X138" s="10"/>
      <c r="Y138" s="10"/>
      <c r="Z138" s="10"/>
    </row>
    <row r="139" spans="1:26" x14ac:dyDescent="0.25">
      <c r="A139" s="10"/>
      <c r="B139" s="20">
        <v>45817</v>
      </c>
      <c r="C139" s="17"/>
      <c r="D139" s="18" t="s">
        <v>953</v>
      </c>
      <c r="E139" s="18" t="s">
        <v>954</v>
      </c>
      <c r="F139" s="18" t="s">
        <v>593</v>
      </c>
      <c r="G139" s="21" t="s">
        <v>1456</v>
      </c>
      <c r="H139" s="21">
        <v>45818</v>
      </c>
      <c r="I139" s="22">
        <v>0.56944444444444442</v>
      </c>
      <c r="J139" s="18" t="s">
        <v>558</v>
      </c>
      <c r="K139" s="44" t="s">
        <v>326</v>
      </c>
      <c r="L139" s="52">
        <v>300</v>
      </c>
      <c r="M139" s="17" t="s">
        <v>84</v>
      </c>
      <c r="N139" s="17" t="s">
        <v>44</v>
      </c>
      <c r="O139" s="18" t="s">
        <v>327</v>
      </c>
      <c r="P139" s="44" t="s">
        <v>328</v>
      </c>
      <c r="Q139" s="54">
        <v>120</v>
      </c>
      <c r="R139" s="18"/>
      <c r="S139" s="17" t="s">
        <v>45</v>
      </c>
      <c r="T139" s="17" t="s">
        <v>44</v>
      </c>
      <c r="U139" s="19">
        <f>Table_518[[#This Row],[VALOR]]-Table_518[[#This Row],[ CUSTO]]</f>
        <v>180</v>
      </c>
      <c r="V139" s="10"/>
      <c r="W139" s="10"/>
      <c r="X139" s="10"/>
      <c r="Y139" s="10"/>
      <c r="Z139" s="10"/>
    </row>
    <row r="140" spans="1:26" ht="25.5" x14ac:dyDescent="0.25">
      <c r="A140" s="10"/>
      <c r="B140" s="20">
        <v>45818</v>
      </c>
      <c r="C140" s="17"/>
      <c r="D140" s="18" t="s">
        <v>627</v>
      </c>
      <c r="E140" s="18" t="s">
        <v>628</v>
      </c>
      <c r="F140" s="18" t="s">
        <v>537</v>
      </c>
      <c r="G140" s="21" t="s">
        <v>1477</v>
      </c>
      <c r="H140" s="21">
        <v>45820</v>
      </c>
      <c r="I140" s="22">
        <v>0.40972222222222221</v>
      </c>
      <c r="J140" s="18" t="s">
        <v>1179</v>
      </c>
      <c r="K140" s="44" t="s">
        <v>1468</v>
      </c>
      <c r="L140" s="52">
        <v>300</v>
      </c>
      <c r="M140" s="17" t="s">
        <v>84</v>
      </c>
      <c r="N140" s="17" t="s">
        <v>44</v>
      </c>
      <c r="O140" s="18" t="s">
        <v>1496</v>
      </c>
      <c r="P140" s="44" t="s">
        <v>1534</v>
      </c>
      <c r="Q140" s="54">
        <v>120</v>
      </c>
      <c r="R140" s="18"/>
      <c r="S140" s="17" t="s">
        <v>45</v>
      </c>
      <c r="T140" s="17" t="s">
        <v>44</v>
      </c>
      <c r="U140" s="19">
        <f>Table_518[[#This Row],[VALOR]]-Table_518[[#This Row],[ CUSTO]]</f>
        <v>180</v>
      </c>
      <c r="V140" s="10"/>
      <c r="W140" s="10"/>
      <c r="X140" s="10"/>
      <c r="Y140" s="10"/>
      <c r="Z140" s="10"/>
    </row>
    <row r="141" spans="1:26" x14ac:dyDescent="0.25">
      <c r="A141" s="10"/>
      <c r="B141" s="20">
        <v>45817</v>
      </c>
      <c r="C141" s="17"/>
      <c r="D141" s="18" t="s">
        <v>953</v>
      </c>
      <c r="E141" s="18" t="s">
        <v>954</v>
      </c>
      <c r="F141" s="18" t="s">
        <v>593</v>
      </c>
      <c r="G141" s="18" t="s">
        <v>1667</v>
      </c>
      <c r="H141" s="21">
        <v>45821</v>
      </c>
      <c r="I141" s="22">
        <v>0.5625</v>
      </c>
      <c r="J141" s="18" t="s">
        <v>558</v>
      </c>
      <c r="K141" s="44" t="s">
        <v>326</v>
      </c>
      <c r="L141" s="52">
        <v>300</v>
      </c>
      <c r="M141" s="17" t="s">
        <v>84</v>
      </c>
      <c r="N141" s="17" t="s">
        <v>44</v>
      </c>
      <c r="O141" s="18" t="s">
        <v>327</v>
      </c>
      <c r="P141" s="44" t="s">
        <v>328</v>
      </c>
      <c r="Q141" s="54">
        <v>120</v>
      </c>
      <c r="R141" s="18"/>
      <c r="S141" s="17" t="s">
        <v>45</v>
      </c>
      <c r="T141" s="17" t="s">
        <v>44</v>
      </c>
      <c r="U141" s="19">
        <f>Table_518[[#This Row],[VALOR]]-Table_518[[#This Row],[ CUSTO]]</f>
        <v>180</v>
      </c>
      <c r="V141" s="10"/>
      <c r="W141" s="10"/>
      <c r="X141" s="10"/>
      <c r="Y141" s="10"/>
      <c r="Z141" s="10"/>
    </row>
    <row r="142" spans="1:26" ht="25.5" x14ac:dyDescent="0.25">
      <c r="A142" s="10"/>
      <c r="B142" s="20">
        <v>45821</v>
      </c>
      <c r="C142" s="17"/>
      <c r="D142" s="18" t="s">
        <v>1535</v>
      </c>
      <c r="E142" s="18" t="s">
        <v>1536</v>
      </c>
      <c r="F142" s="18" t="s">
        <v>418</v>
      </c>
      <c r="G142" s="21" t="s">
        <v>1537</v>
      </c>
      <c r="H142" s="21">
        <v>45831</v>
      </c>
      <c r="I142" s="22">
        <v>0.60416666666666663</v>
      </c>
      <c r="J142" s="18" t="s">
        <v>1538</v>
      </c>
      <c r="K142" s="44" t="s">
        <v>516</v>
      </c>
      <c r="L142" s="52">
        <v>300</v>
      </c>
      <c r="M142" s="17"/>
      <c r="N142" s="17" t="s">
        <v>44</v>
      </c>
      <c r="O142" s="18" t="s">
        <v>1584</v>
      </c>
      <c r="P142" s="44" t="s">
        <v>1585</v>
      </c>
      <c r="Q142" s="54">
        <v>120</v>
      </c>
      <c r="R142" s="21"/>
      <c r="S142" s="17" t="s">
        <v>45</v>
      </c>
      <c r="T142" s="17" t="s">
        <v>44</v>
      </c>
      <c r="U142" s="19">
        <f>Table_518[[#This Row],[VALOR]]-Table_518[[#This Row],[ CUSTO]]</f>
        <v>180</v>
      </c>
      <c r="V142" s="10"/>
      <c r="W142" s="10"/>
      <c r="X142" s="10"/>
      <c r="Y142" s="10"/>
      <c r="Z142" s="10"/>
    </row>
    <row r="143" spans="1:26" ht="25.5" x14ac:dyDescent="0.25">
      <c r="A143" s="10"/>
      <c r="B143" s="20">
        <v>45817</v>
      </c>
      <c r="C143" s="17"/>
      <c r="D143" s="18" t="s">
        <v>746</v>
      </c>
      <c r="E143" s="18" t="s">
        <v>1264</v>
      </c>
      <c r="F143" s="18" t="s">
        <v>418</v>
      </c>
      <c r="G143" s="21"/>
      <c r="H143" s="21">
        <v>45820</v>
      </c>
      <c r="I143" s="22">
        <v>0.41666666666666669</v>
      </c>
      <c r="J143" s="18" t="s">
        <v>1155</v>
      </c>
      <c r="K143" s="44" t="s">
        <v>1449</v>
      </c>
      <c r="L143" s="52">
        <f>250+8.25</f>
        <v>258.25</v>
      </c>
      <c r="M143" s="17"/>
      <c r="N143" s="17" t="s">
        <v>44</v>
      </c>
      <c r="O143" s="18" t="s">
        <v>1459</v>
      </c>
      <c r="P143" s="44" t="s">
        <v>1460</v>
      </c>
      <c r="Q143" s="54">
        <f>60+8.25</f>
        <v>68.25</v>
      </c>
      <c r="R143" s="18"/>
      <c r="S143" s="17" t="s">
        <v>45</v>
      </c>
      <c r="T143" s="17" t="s">
        <v>44</v>
      </c>
      <c r="U143" s="19">
        <f>Table_518[[#This Row],[VALOR]]-Table_518[[#This Row],[ CUSTO]]</f>
        <v>190</v>
      </c>
      <c r="V143" s="10"/>
      <c r="W143" s="10"/>
      <c r="X143" s="10"/>
      <c r="Y143" s="10"/>
      <c r="Z143" s="10"/>
    </row>
    <row r="144" spans="1:26" ht="25.5" x14ac:dyDescent="0.25">
      <c r="A144" s="10"/>
      <c r="B144" s="20">
        <v>45835</v>
      </c>
      <c r="C144" s="17"/>
      <c r="D144" s="18" t="s">
        <v>52</v>
      </c>
      <c r="E144" s="18" t="s">
        <v>53</v>
      </c>
      <c r="F144" s="18" t="s">
        <v>1288</v>
      </c>
      <c r="G144" s="18" t="s">
        <v>1737</v>
      </c>
      <c r="H144" s="21">
        <v>45838</v>
      </c>
      <c r="I144" s="22">
        <v>0.58333333333333337</v>
      </c>
      <c r="J144" s="18" t="s">
        <v>1286</v>
      </c>
      <c r="K144" s="18" t="s">
        <v>249</v>
      </c>
      <c r="L144" s="52">
        <f>300+40.4</f>
        <v>340.4</v>
      </c>
      <c r="M144" s="20" t="s">
        <v>84</v>
      </c>
      <c r="N144" s="17" t="s">
        <v>44</v>
      </c>
      <c r="O144" s="18" t="s">
        <v>1406</v>
      </c>
      <c r="P144" s="18" t="s">
        <v>1407</v>
      </c>
      <c r="Q144" s="54">
        <f>100+40.4</f>
        <v>140.4</v>
      </c>
      <c r="R144" s="21"/>
      <c r="S144" s="17" t="s">
        <v>45</v>
      </c>
      <c r="T144" s="17" t="s">
        <v>44</v>
      </c>
      <c r="U144" s="19">
        <f>Table_518[[#This Row],[VALOR]]-Table_518[[#This Row],[ CUSTO]]</f>
        <v>199.99999999999997</v>
      </c>
      <c r="V144" s="10"/>
      <c r="W144" s="10"/>
      <c r="X144" s="10"/>
      <c r="Y144" s="10"/>
      <c r="Z144" s="10"/>
    </row>
    <row r="145" spans="1:26" ht="25.5" x14ac:dyDescent="0.25">
      <c r="A145" s="10"/>
      <c r="B145" s="20">
        <v>45807</v>
      </c>
      <c r="C145" s="17"/>
      <c r="D145" s="18" t="s">
        <v>52</v>
      </c>
      <c r="E145" s="18" t="s">
        <v>53</v>
      </c>
      <c r="F145" s="18" t="s">
        <v>1288</v>
      </c>
      <c r="G145" s="18" t="s">
        <v>1305</v>
      </c>
      <c r="H145" s="21">
        <v>45813</v>
      </c>
      <c r="I145" s="22">
        <v>0.58333333333333337</v>
      </c>
      <c r="J145" s="18" t="s">
        <v>1286</v>
      </c>
      <c r="K145" s="18" t="s">
        <v>299</v>
      </c>
      <c r="L145" s="52">
        <f>300+73.15</f>
        <v>373.15</v>
      </c>
      <c r="M145" s="20" t="s">
        <v>84</v>
      </c>
      <c r="N145" s="17" t="s">
        <v>44</v>
      </c>
      <c r="O145" s="18" t="s">
        <v>1383</v>
      </c>
      <c r="P145" s="44" t="s">
        <v>1384</v>
      </c>
      <c r="Q145" s="52">
        <f>100+73.15</f>
        <v>173.15</v>
      </c>
      <c r="R145" s="18"/>
      <c r="S145" s="17" t="s">
        <v>45</v>
      </c>
      <c r="T145" s="17" t="s">
        <v>44</v>
      </c>
      <c r="U145" s="19">
        <f>Table_518[[#This Row],[VALOR]]-Table_518[[#This Row],[ CUSTO]]</f>
        <v>199.99999999999997</v>
      </c>
      <c r="V145" s="10"/>
      <c r="W145" s="10"/>
      <c r="X145" s="10"/>
      <c r="Y145" s="10"/>
      <c r="Z145" s="10"/>
    </row>
    <row r="146" spans="1:26" ht="25.5" x14ac:dyDescent="0.25">
      <c r="A146" s="10"/>
      <c r="B146" s="20">
        <v>45808</v>
      </c>
      <c r="C146" s="17"/>
      <c r="D146" s="18" t="s">
        <v>1365</v>
      </c>
      <c r="E146" s="18" t="s">
        <v>1364</v>
      </c>
      <c r="F146" s="18" t="s">
        <v>537</v>
      </c>
      <c r="G146" s="18" t="s">
        <v>1366</v>
      </c>
      <c r="H146" s="21">
        <v>45819</v>
      </c>
      <c r="I146" s="22">
        <v>0.625</v>
      </c>
      <c r="J146" s="18" t="s">
        <v>1367</v>
      </c>
      <c r="K146" s="18" t="s">
        <v>56</v>
      </c>
      <c r="L146" s="52">
        <v>250</v>
      </c>
      <c r="M146" s="20"/>
      <c r="N146" s="17" t="s">
        <v>44</v>
      </c>
      <c r="O146" s="18" t="s">
        <v>141</v>
      </c>
      <c r="P146" s="18" t="s">
        <v>142</v>
      </c>
      <c r="Q146" s="52">
        <v>50</v>
      </c>
      <c r="R146" s="18"/>
      <c r="S146" s="17" t="s">
        <v>45</v>
      </c>
      <c r="T146" s="17" t="s">
        <v>44</v>
      </c>
      <c r="U146" s="19">
        <f>Table_518[[#This Row],[VALOR]]-Table_518[[#This Row],[ CUSTO]]</f>
        <v>200</v>
      </c>
      <c r="V146" s="10"/>
      <c r="W146" s="10"/>
      <c r="X146" s="10"/>
      <c r="Y146" s="10"/>
      <c r="Z146" s="10"/>
    </row>
    <row r="147" spans="1:26" ht="38.25" x14ac:dyDescent="0.25">
      <c r="A147" s="10"/>
      <c r="B147" s="20">
        <v>45819</v>
      </c>
      <c r="C147" s="17"/>
      <c r="D147" s="18" t="s">
        <v>1483</v>
      </c>
      <c r="E147" s="18" t="s">
        <v>1482</v>
      </c>
      <c r="F147" s="18" t="s">
        <v>54</v>
      </c>
      <c r="G147" s="97"/>
      <c r="H147" s="21">
        <v>45819</v>
      </c>
      <c r="I147" s="22">
        <v>0.625</v>
      </c>
      <c r="J147" s="21" t="s">
        <v>1484</v>
      </c>
      <c r="K147" s="44" t="s">
        <v>56</v>
      </c>
      <c r="L147" s="52">
        <v>300</v>
      </c>
      <c r="M147" s="17"/>
      <c r="N147" s="17" t="s">
        <v>44</v>
      </c>
      <c r="O147" s="18" t="s">
        <v>1498</v>
      </c>
      <c r="P147" s="44" t="s">
        <v>1499</v>
      </c>
      <c r="Q147" s="54">
        <v>100</v>
      </c>
      <c r="R147" s="21"/>
      <c r="S147" s="17" t="s">
        <v>45</v>
      </c>
      <c r="T147" s="17" t="s">
        <v>44</v>
      </c>
      <c r="U147" s="19">
        <f>Table_518[[#This Row],[VALOR]]-Table_518[[#This Row],[ CUSTO]]</f>
        <v>200</v>
      </c>
      <c r="V147" s="10"/>
      <c r="W147" s="10"/>
      <c r="X147" s="10"/>
      <c r="Y147" s="10"/>
      <c r="Z147" s="10"/>
    </row>
    <row r="148" spans="1:26" ht="38.25" x14ac:dyDescent="0.25">
      <c r="A148" s="10"/>
      <c r="B148" s="20">
        <v>45824</v>
      </c>
      <c r="C148" s="17"/>
      <c r="D148" s="18" t="s">
        <v>52</v>
      </c>
      <c r="E148" s="18" t="s">
        <v>53</v>
      </c>
      <c r="F148" s="18" t="s">
        <v>1288</v>
      </c>
      <c r="G148" s="18" t="s">
        <v>1603</v>
      </c>
      <c r="H148" s="21">
        <v>45825</v>
      </c>
      <c r="I148" s="22">
        <v>0.375</v>
      </c>
      <c r="J148" s="18" t="s">
        <v>1604</v>
      </c>
      <c r="K148" s="18" t="s">
        <v>1605</v>
      </c>
      <c r="L148" s="52">
        <v>300</v>
      </c>
      <c r="M148" s="20" t="s">
        <v>84</v>
      </c>
      <c r="N148" s="17" t="s">
        <v>44</v>
      </c>
      <c r="O148" s="18" t="s">
        <v>1606</v>
      </c>
      <c r="P148" s="18" t="s">
        <v>1607</v>
      </c>
      <c r="Q148" s="54">
        <v>100</v>
      </c>
      <c r="R148" s="21"/>
      <c r="S148" s="17" t="s">
        <v>45</v>
      </c>
      <c r="T148" s="17" t="s">
        <v>44</v>
      </c>
      <c r="U148" s="19">
        <f>Table_518[[#This Row],[VALOR]]-Table_518[[#This Row],[ CUSTO]]</f>
        <v>200</v>
      </c>
      <c r="V148" s="10"/>
      <c r="W148" s="10"/>
      <c r="X148" s="10"/>
      <c r="Y148" s="10"/>
      <c r="Z148" s="10"/>
    </row>
    <row r="149" spans="1:26" x14ac:dyDescent="0.25">
      <c r="A149" s="10"/>
      <c r="B149" s="20">
        <v>45819</v>
      </c>
      <c r="C149" s="17"/>
      <c r="D149" s="18" t="s">
        <v>979</v>
      </c>
      <c r="E149" s="18" t="s">
        <v>980</v>
      </c>
      <c r="F149" s="18" t="s">
        <v>60</v>
      </c>
      <c r="G149" s="21" t="s">
        <v>1504</v>
      </c>
      <c r="H149" s="21">
        <v>45826</v>
      </c>
      <c r="I149" s="22">
        <v>0.3888888888888889</v>
      </c>
      <c r="J149" s="18" t="s">
        <v>524</v>
      </c>
      <c r="K149" s="44" t="s">
        <v>1240</v>
      </c>
      <c r="L149" s="52">
        <v>300</v>
      </c>
      <c r="M149" s="20">
        <v>45842</v>
      </c>
      <c r="N149" s="17" t="s">
        <v>44</v>
      </c>
      <c r="O149" s="18" t="s">
        <v>1506</v>
      </c>
      <c r="P149" s="44" t="s">
        <v>1505</v>
      </c>
      <c r="Q149" s="54">
        <v>100</v>
      </c>
      <c r="R149" s="21"/>
      <c r="S149" s="17" t="s">
        <v>45</v>
      </c>
      <c r="T149" s="17" t="s">
        <v>44</v>
      </c>
      <c r="U149" s="19">
        <f>Table_518[[#This Row],[VALOR]]-Table_518[[#This Row],[ CUSTO]]</f>
        <v>200</v>
      </c>
      <c r="V149" s="10"/>
      <c r="W149" s="10"/>
      <c r="X149" s="10"/>
      <c r="Y149" s="10"/>
      <c r="Z149" s="10"/>
    </row>
    <row r="150" spans="1:26" ht="25.5" x14ac:dyDescent="0.25">
      <c r="A150" s="10"/>
      <c r="B150" s="20">
        <v>45832</v>
      </c>
      <c r="C150" s="17"/>
      <c r="D150" s="18" t="s">
        <v>52</v>
      </c>
      <c r="E150" s="18" t="s">
        <v>53</v>
      </c>
      <c r="F150" s="18" t="s">
        <v>1288</v>
      </c>
      <c r="G150" s="18" t="s">
        <v>1684</v>
      </c>
      <c r="H150" s="21">
        <v>45833</v>
      </c>
      <c r="I150" s="22">
        <v>0.375</v>
      </c>
      <c r="J150" s="18" t="s">
        <v>1286</v>
      </c>
      <c r="K150" s="18" t="s">
        <v>249</v>
      </c>
      <c r="L150" s="52">
        <v>300</v>
      </c>
      <c r="M150" s="20" t="s">
        <v>84</v>
      </c>
      <c r="N150" s="17" t="s">
        <v>44</v>
      </c>
      <c r="O150" s="18" t="s">
        <v>1406</v>
      </c>
      <c r="P150" s="18" t="s">
        <v>1407</v>
      </c>
      <c r="Q150" s="54">
        <v>100</v>
      </c>
      <c r="R150" s="21"/>
      <c r="S150" s="17" t="s">
        <v>45</v>
      </c>
      <c r="T150" s="17" t="s">
        <v>44</v>
      </c>
      <c r="U150" s="19">
        <f>Table_518[[#This Row],[VALOR]]-Table_518[[#This Row],[ CUSTO]]</f>
        <v>200</v>
      </c>
      <c r="V150" s="10"/>
      <c r="W150" s="10"/>
      <c r="X150" s="10"/>
      <c r="Y150" s="10"/>
      <c r="Z150" s="10"/>
    </row>
    <row r="151" spans="1:26" ht="25.5" x14ac:dyDescent="0.25">
      <c r="A151" s="10"/>
      <c r="B151" s="20">
        <v>45832</v>
      </c>
      <c r="C151" s="17"/>
      <c r="D151" s="18" t="s">
        <v>52</v>
      </c>
      <c r="E151" s="18" t="s">
        <v>53</v>
      </c>
      <c r="F151" s="18" t="s">
        <v>1288</v>
      </c>
      <c r="G151" s="18" t="s">
        <v>1678</v>
      </c>
      <c r="H151" s="21">
        <v>45834</v>
      </c>
      <c r="I151" s="22">
        <v>0.58333333333333337</v>
      </c>
      <c r="J151" s="18" t="s">
        <v>1286</v>
      </c>
      <c r="K151" s="18" t="s">
        <v>249</v>
      </c>
      <c r="L151" s="52">
        <v>300</v>
      </c>
      <c r="M151" s="20" t="s">
        <v>84</v>
      </c>
      <c r="N151" s="17" t="s">
        <v>44</v>
      </c>
      <c r="O151" s="18" t="s">
        <v>1406</v>
      </c>
      <c r="P151" s="18" t="s">
        <v>1407</v>
      </c>
      <c r="Q151" s="54">
        <v>100</v>
      </c>
      <c r="R151" s="21"/>
      <c r="S151" s="17" t="s">
        <v>45</v>
      </c>
      <c r="T151" s="17" t="s">
        <v>44</v>
      </c>
      <c r="U151" s="19">
        <f>Table_518[[#This Row],[VALOR]]-Table_518[[#This Row],[ CUSTO]]</f>
        <v>200</v>
      </c>
      <c r="V151" s="10"/>
      <c r="W151" s="10"/>
      <c r="X151" s="10"/>
      <c r="Y151" s="10"/>
      <c r="Z151" s="10"/>
    </row>
    <row r="152" spans="1:26" x14ac:dyDescent="0.25">
      <c r="A152" s="10"/>
      <c r="B152" s="20">
        <v>45834</v>
      </c>
      <c r="C152" s="17"/>
      <c r="D152" s="18" t="s">
        <v>52</v>
      </c>
      <c r="E152" s="18" t="s">
        <v>53</v>
      </c>
      <c r="F152" s="18" t="s">
        <v>132</v>
      </c>
      <c r="G152" s="18" t="s">
        <v>1713</v>
      </c>
      <c r="H152" s="21">
        <v>45835</v>
      </c>
      <c r="I152" s="22">
        <v>0.35416666666666669</v>
      </c>
      <c r="J152" s="18" t="s">
        <v>1286</v>
      </c>
      <c r="K152" s="18" t="s">
        <v>249</v>
      </c>
      <c r="L152" s="52">
        <v>300</v>
      </c>
      <c r="M152" s="20" t="s">
        <v>84</v>
      </c>
      <c r="N152" s="17" t="s">
        <v>44</v>
      </c>
      <c r="O152" s="18" t="s">
        <v>1406</v>
      </c>
      <c r="P152" s="18" t="s">
        <v>1407</v>
      </c>
      <c r="Q152" s="54">
        <v>100</v>
      </c>
      <c r="R152" s="21"/>
      <c r="S152" s="17" t="s">
        <v>45</v>
      </c>
      <c r="T152" s="17" t="s">
        <v>44</v>
      </c>
      <c r="U152" s="19">
        <f>Table_518[[#This Row],[VALOR]]-Table_518[[#This Row],[ CUSTO]]</f>
        <v>200</v>
      </c>
      <c r="V152" s="10"/>
      <c r="W152" s="10"/>
      <c r="X152" s="10"/>
      <c r="Y152" s="10"/>
      <c r="Z152" s="10"/>
    </row>
    <row r="153" spans="1:26" ht="25.5" x14ac:dyDescent="0.25">
      <c r="A153" s="10"/>
      <c r="B153" s="20">
        <v>45834</v>
      </c>
      <c r="C153" s="17"/>
      <c r="D153" s="18" t="s">
        <v>52</v>
      </c>
      <c r="E153" s="18" t="s">
        <v>53</v>
      </c>
      <c r="F153" s="18" t="s">
        <v>1288</v>
      </c>
      <c r="G153" s="18" t="s">
        <v>1717</v>
      </c>
      <c r="H153" s="21">
        <v>45835</v>
      </c>
      <c r="I153" s="22">
        <v>0.66666666666666663</v>
      </c>
      <c r="J153" s="18" t="s">
        <v>1286</v>
      </c>
      <c r="K153" s="18" t="s">
        <v>249</v>
      </c>
      <c r="L153" s="52">
        <v>300</v>
      </c>
      <c r="M153" s="20" t="s">
        <v>84</v>
      </c>
      <c r="N153" s="17" t="s">
        <v>44</v>
      </c>
      <c r="O153" s="18" t="s">
        <v>1406</v>
      </c>
      <c r="P153" s="18" t="s">
        <v>1407</v>
      </c>
      <c r="Q153" s="54">
        <v>100</v>
      </c>
      <c r="R153" s="21"/>
      <c r="S153" s="17" t="s">
        <v>45</v>
      </c>
      <c r="T153" s="17" t="s">
        <v>44</v>
      </c>
      <c r="U153" s="19">
        <f>Table_518[[#This Row],[VALOR]]-Table_518[[#This Row],[ CUSTO]]</f>
        <v>200</v>
      </c>
      <c r="V153" s="10"/>
      <c r="W153" s="10"/>
      <c r="X153" s="10"/>
      <c r="Y153" s="10"/>
      <c r="Z153" s="10"/>
    </row>
    <row r="154" spans="1:26" ht="25.5" x14ac:dyDescent="0.25">
      <c r="A154" s="10"/>
      <c r="B154" s="20">
        <v>45835</v>
      </c>
      <c r="C154" s="97"/>
      <c r="D154" s="18" t="s">
        <v>52</v>
      </c>
      <c r="E154" s="18" t="s">
        <v>53</v>
      </c>
      <c r="F154" s="18" t="s">
        <v>1288</v>
      </c>
      <c r="G154" s="18" t="s">
        <v>1708</v>
      </c>
      <c r="H154" s="21">
        <v>45838</v>
      </c>
      <c r="I154" s="22">
        <v>0.41666666666666669</v>
      </c>
      <c r="J154" s="18" t="s">
        <v>1286</v>
      </c>
      <c r="K154" s="44" t="s">
        <v>857</v>
      </c>
      <c r="L154" s="52">
        <f>300</f>
        <v>300</v>
      </c>
      <c r="M154" s="17" t="s">
        <v>84</v>
      </c>
      <c r="N154" s="17" t="s">
        <v>44</v>
      </c>
      <c r="O154" s="18" t="s">
        <v>890</v>
      </c>
      <c r="P154" s="18" t="s">
        <v>891</v>
      </c>
      <c r="Q154" s="54">
        <f>100</f>
        <v>100</v>
      </c>
      <c r="R154" s="21"/>
      <c r="S154" s="17" t="s">
        <v>45</v>
      </c>
      <c r="T154" s="17" t="s">
        <v>44</v>
      </c>
      <c r="U154" s="19">
        <f>Table_518[[#This Row],[VALOR]]-Table_518[[#This Row],[ CUSTO]]</f>
        <v>200</v>
      </c>
      <c r="V154" s="10"/>
      <c r="W154" s="10"/>
      <c r="X154" s="10"/>
      <c r="Y154" s="10"/>
      <c r="Z154" s="10"/>
    </row>
    <row r="155" spans="1:26" ht="25.5" x14ac:dyDescent="0.25">
      <c r="A155" s="10"/>
      <c r="B155" s="20">
        <v>45813</v>
      </c>
      <c r="C155" s="17"/>
      <c r="D155" s="18" t="s">
        <v>52</v>
      </c>
      <c r="E155" s="18" t="s">
        <v>53</v>
      </c>
      <c r="F155" s="18" t="s">
        <v>1288</v>
      </c>
      <c r="G155" s="18" t="s">
        <v>1404</v>
      </c>
      <c r="H155" s="21">
        <v>45814</v>
      </c>
      <c r="I155" s="22">
        <v>0.625</v>
      </c>
      <c r="J155" s="18" t="s">
        <v>1405</v>
      </c>
      <c r="K155" s="18" t="s">
        <v>249</v>
      </c>
      <c r="L155" s="52">
        <f>300+21.05</f>
        <v>321.05</v>
      </c>
      <c r="M155" s="20" t="s">
        <v>84</v>
      </c>
      <c r="N155" s="17" t="s">
        <v>44</v>
      </c>
      <c r="O155" s="18" t="s">
        <v>1406</v>
      </c>
      <c r="P155" s="18" t="s">
        <v>1407</v>
      </c>
      <c r="Q155" s="52">
        <f>100+21.05</f>
        <v>121.05</v>
      </c>
      <c r="R155" s="18"/>
      <c r="S155" s="17" t="s">
        <v>45</v>
      </c>
      <c r="T155" s="17" t="s">
        <v>44</v>
      </c>
      <c r="U155" s="19">
        <f>Table_518[[#This Row],[VALOR]]-Table_518[[#This Row],[ CUSTO]]</f>
        <v>200</v>
      </c>
      <c r="V155" s="10"/>
      <c r="W155" s="10"/>
      <c r="X155" s="10"/>
      <c r="Y155" s="10"/>
      <c r="Z155" s="10"/>
    </row>
    <row r="156" spans="1:26" ht="25.5" x14ac:dyDescent="0.25">
      <c r="A156" s="10"/>
      <c r="B156" s="20">
        <v>45834</v>
      </c>
      <c r="C156" s="17"/>
      <c r="D156" s="18" t="s">
        <v>52</v>
      </c>
      <c r="E156" s="18" t="s">
        <v>53</v>
      </c>
      <c r="F156" s="18" t="s">
        <v>1288</v>
      </c>
      <c r="G156" s="18" t="s">
        <v>1716</v>
      </c>
      <c r="H156" s="21">
        <v>45835</v>
      </c>
      <c r="I156" s="22">
        <v>0.58333333333333337</v>
      </c>
      <c r="J156" s="18" t="s">
        <v>1286</v>
      </c>
      <c r="K156" s="18" t="s">
        <v>249</v>
      </c>
      <c r="L156" s="52">
        <f>300+48.75</f>
        <v>348.75</v>
      </c>
      <c r="M156" s="20" t="s">
        <v>84</v>
      </c>
      <c r="N156" s="17" t="s">
        <v>44</v>
      </c>
      <c r="O156" s="18" t="s">
        <v>1406</v>
      </c>
      <c r="P156" s="18" t="s">
        <v>1407</v>
      </c>
      <c r="Q156" s="54">
        <f>100+48.75</f>
        <v>148.75</v>
      </c>
      <c r="R156" s="21"/>
      <c r="S156" s="17" t="s">
        <v>45</v>
      </c>
      <c r="T156" s="17" t="s">
        <v>44</v>
      </c>
      <c r="U156" s="19">
        <f>Table_518[[#This Row],[VALOR]]-Table_518[[#This Row],[ CUSTO]]</f>
        <v>200</v>
      </c>
      <c r="V156" s="10"/>
      <c r="W156" s="10"/>
      <c r="X156" s="10"/>
      <c r="Y156" s="10"/>
      <c r="Z156" s="10"/>
    </row>
    <row r="157" spans="1:26" ht="38.25" x14ac:dyDescent="0.25">
      <c r="A157" s="10"/>
      <c r="B157" s="20">
        <v>45824</v>
      </c>
      <c r="C157" s="17"/>
      <c r="D157" s="18" t="s">
        <v>52</v>
      </c>
      <c r="E157" s="18" t="s">
        <v>53</v>
      </c>
      <c r="F157" s="18" t="s">
        <v>1288</v>
      </c>
      <c r="G157" s="18" t="s">
        <v>1598</v>
      </c>
      <c r="H157" s="21">
        <v>45824</v>
      </c>
      <c r="I157" s="22">
        <v>0.58333333333333337</v>
      </c>
      <c r="J157" s="18" t="s">
        <v>1599</v>
      </c>
      <c r="K157" s="18" t="s">
        <v>1600</v>
      </c>
      <c r="L157" s="52">
        <f>350+19.05+2.5</f>
        <v>371.55</v>
      </c>
      <c r="M157" s="20" t="s">
        <v>84</v>
      </c>
      <c r="N157" s="17" t="s">
        <v>44</v>
      </c>
      <c r="O157" s="18" t="s">
        <v>1601</v>
      </c>
      <c r="P157" s="18" t="s">
        <v>1602</v>
      </c>
      <c r="Q157" s="54">
        <f>150+19.05+2.5</f>
        <v>171.55</v>
      </c>
      <c r="R157" s="21"/>
      <c r="S157" s="17" t="s">
        <v>45</v>
      </c>
      <c r="T157" s="17" t="s">
        <v>44</v>
      </c>
      <c r="U157" s="19">
        <f>Table_518[[#This Row],[VALOR]]-Table_518[[#This Row],[ CUSTO]]</f>
        <v>200</v>
      </c>
      <c r="V157" s="10"/>
      <c r="W157" s="10"/>
      <c r="X157" s="10"/>
      <c r="Y157" s="10"/>
      <c r="Z157" s="10"/>
    </row>
    <row r="158" spans="1:26" ht="63.75" x14ac:dyDescent="0.25">
      <c r="A158" s="10"/>
      <c r="B158" s="20">
        <v>45819</v>
      </c>
      <c r="C158" s="17"/>
      <c r="D158" s="18" t="s">
        <v>52</v>
      </c>
      <c r="E158" s="18" t="s">
        <v>53</v>
      </c>
      <c r="F158" s="18" t="s">
        <v>1288</v>
      </c>
      <c r="G158" s="21" t="s">
        <v>1489</v>
      </c>
      <c r="H158" s="21">
        <v>45824</v>
      </c>
      <c r="I158" s="22">
        <v>0.41666666666666669</v>
      </c>
      <c r="J158" s="18" t="s">
        <v>1490</v>
      </c>
      <c r="K158" s="44" t="s">
        <v>857</v>
      </c>
      <c r="L158" s="52">
        <f>300+100.5</f>
        <v>400.5</v>
      </c>
      <c r="M158" s="17" t="s">
        <v>1557</v>
      </c>
      <c r="N158" s="17" t="s">
        <v>44</v>
      </c>
      <c r="O158" s="18" t="s">
        <v>890</v>
      </c>
      <c r="P158" s="18" t="s">
        <v>891</v>
      </c>
      <c r="Q158" s="54">
        <f>100+100.5</f>
        <v>200.5</v>
      </c>
      <c r="R158" s="21"/>
      <c r="S158" s="17" t="s">
        <v>45</v>
      </c>
      <c r="T158" s="17" t="s">
        <v>44</v>
      </c>
      <c r="U158" s="19">
        <f>Table_518[[#This Row],[VALOR]]-Table_518[[#This Row],[ CUSTO]]</f>
        <v>200</v>
      </c>
      <c r="V158" s="10"/>
      <c r="W158" s="10"/>
      <c r="X158" s="10"/>
      <c r="Y158" s="10"/>
      <c r="Z158" s="10"/>
    </row>
    <row r="159" spans="1:26" ht="25.5" x14ac:dyDescent="0.25">
      <c r="A159" s="10"/>
      <c r="B159" s="20">
        <v>45814</v>
      </c>
      <c r="C159" s="17"/>
      <c r="D159" s="18" t="s">
        <v>1413</v>
      </c>
      <c r="E159" s="17" t="s">
        <v>1412</v>
      </c>
      <c r="F159" s="18" t="s">
        <v>60</v>
      </c>
      <c r="G159" s="18" t="s">
        <v>1414</v>
      </c>
      <c r="H159" s="21">
        <v>45818</v>
      </c>
      <c r="I159" s="22">
        <v>0.63888888888888884</v>
      </c>
      <c r="J159" s="18" t="s">
        <v>187</v>
      </c>
      <c r="K159" s="18" t="s">
        <v>958</v>
      </c>
      <c r="L159" s="52">
        <v>780</v>
      </c>
      <c r="M159" s="20">
        <v>45842</v>
      </c>
      <c r="N159" s="17" t="s">
        <v>44</v>
      </c>
      <c r="O159" s="18" t="s">
        <v>1447</v>
      </c>
      <c r="P159" s="18" t="s">
        <v>1443</v>
      </c>
      <c r="Q159" s="52">
        <v>580</v>
      </c>
      <c r="R159" s="18"/>
      <c r="S159" s="17" t="s">
        <v>45</v>
      </c>
      <c r="T159" s="17" t="s">
        <v>44</v>
      </c>
      <c r="U159" s="19">
        <f>Table_518[[#This Row],[VALOR]]-Table_518[[#This Row],[ CUSTO]]</f>
        <v>200</v>
      </c>
      <c r="V159" s="10"/>
      <c r="W159" s="10"/>
      <c r="X159" s="10"/>
      <c r="Y159" s="10"/>
      <c r="Z159" s="10"/>
    </row>
    <row r="160" spans="1:26" ht="25.5" x14ac:dyDescent="0.25">
      <c r="A160" s="10"/>
      <c r="B160" s="20">
        <v>45810</v>
      </c>
      <c r="C160" s="17"/>
      <c r="D160" s="18" t="s">
        <v>52</v>
      </c>
      <c r="E160" s="18" t="s">
        <v>53</v>
      </c>
      <c r="F160" s="18" t="s">
        <v>1288</v>
      </c>
      <c r="G160" s="18" t="s">
        <v>1331</v>
      </c>
      <c r="H160" s="21">
        <v>45811</v>
      </c>
      <c r="I160" s="22">
        <v>0.58333333333333337</v>
      </c>
      <c r="J160" s="18" t="s">
        <v>1329</v>
      </c>
      <c r="K160" s="18" t="s">
        <v>1145</v>
      </c>
      <c r="L160" s="52">
        <f>300+122.85</f>
        <v>422.85</v>
      </c>
      <c r="M160" s="20" t="s">
        <v>84</v>
      </c>
      <c r="N160" s="17" t="s">
        <v>44</v>
      </c>
      <c r="O160" s="18" t="s">
        <v>1332</v>
      </c>
      <c r="P160" s="18" t="s">
        <v>1330</v>
      </c>
      <c r="Q160" s="52">
        <f>100+122.85</f>
        <v>222.85</v>
      </c>
      <c r="R160" s="18"/>
      <c r="S160" s="17" t="s">
        <v>45</v>
      </c>
      <c r="T160" s="17" t="s">
        <v>44</v>
      </c>
      <c r="U160" s="19">
        <f>Table_518[[#This Row],[VALOR]]-Table_518[[#This Row],[ CUSTO]]</f>
        <v>200.00000000000003</v>
      </c>
      <c r="V160" s="10"/>
      <c r="W160" s="10"/>
      <c r="X160" s="10"/>
      <c r="Y160" s="10"/>
      <c r="Z160" s="10"/>
    </row>
    <row r="161" spans="1:26" x14ac:dyDescent="0.25">
      <c r="A161" s="10"/>
      <c r="B161" s="20">
        <v>45818</v>
      </c>
      <c r="C161" s="17"/>
      <c r="D161" s="18" t="s">
        <v>627</v>
      </c>
      <c r="E161" s="18" t="s">
        <v>628</v>
      </c>
      <c r="F161" s="18" t="s">
        <v>537</v>
      </c>
      <c r="G161" s="21" t="s">
        <v>1469</v>
      </c>
      <c r="H161" s="21">
        <v>45819</v>
      </c>
      <c r="I161" s="22">
        <v>0.49305555555555558</v>
      </c>
      <c r="J161" s="18" t="s">
        <v>289</v>
      </c>
      <c r="K161" s="44" t="s">
        <v>100</v>
      </c>
      <c r="L161" s="52">
        <v>300</v>
      </c>
      <c r="M161" s="17" t="s">
        <v>84</v>
      </c>
      <c r="N161" s="17" t="s">
        <v>44</v>
      </c>
      <c r="O161" s="18" t="s">
        <v>1375</v>
      </c>
      <c r="P161" s="18" t="s">
        <v>1374</v>
      </c>
      <c r="Q161" s="54">
        <v>80</v>
      </c>
      <c r="R161" s="18"/>
      <c r="S161" s="17" t="s">
        <v>45</v>
      </c>
      <c r="T161" s="17" t="s">
        <v>44</v>
      </c>
      <c r="U161" s="19">
        <f>Table_518[[#This Row],[VALOR]]-Table_518[[#This Row],[ CUSTO]]</f>
        <v>220</v>
      </c>
      <c r="V161" s="10"/>
      <c r="W161" s="10"/>
      <c r="X161" s="10"/>
      <c r="Y161" s="10"/>
      <c r="Z161" s="10"/>
    </row>
    <row r="162" spans="1:26" ht="25.5" x14ac:dyDescent="0.25">
      <c r="A162" s="10"/>
      <c r="B162" s="20">
        <v>45833</v>
      </c>
      <c r="C162" s="17"/>
      <c r="D162" s="18" t="s">
        <v>979</v>
      </c>
      <c r="E162" s="18" t="s">
        <v>980</v>
      </c>
      <c r="F162" s="18" t="s">
        <v>60</v>
      </c>
      <c r="G162" s="18" t="s">
        <v>1701</v>
      </c>
      <c r="H162" s="21">
        <v>45834</v>
      </c>
      <c r="I162" s="22">
        <v>0.4375</v>
      </c>
      <c r="J162" s="18" t="s">
        <v>558</v>
      </c>
      <c r="K162" s="18" t="s">
        <v>1700</v>
      </c>
      <c r="L162" s="52">
        <v>300</v>
      </c>
      <c r="M162" s="20">
        <v>45842</v>
      </c>
      <c r="N162" s="17" t="s">
        <v>44</v>
      </c>
      <c r="O162" s="18" t="s">
        <v>1698</v>
      </c>
      <c r="P162" s="18" t="s">
        <v>1699</v>
      </c>
      <c r="Q162" s="54">
        <v>70</v>
      </c>
      <c r="R162" s="18" t="s">
        <v>548</v>
      </c>
      <c r="S162" s="17" t="s">
        <v>45</v>
      </c>
      <c r="T162" s="17" t="s">
        <v>44</v>
      </c>
      <c r="U162" s="19">
        <f>Table_518[[#This Row],[VALOR]]-Table_518[[#This Row],[ CUSTO]]</f>
        <v>230</v>
      </c>
      <c r="V162" s="10"/>
      <c r="W162" s="10"/>
      <c r="X162" s="10"/>
      <c r="Y162" s="10"/>
      <c r="Z162" s="10"/>
    </row>
    <row r="163" spans="1:26" x14ac:dyDescent="0.25">
      <c r="A163" s="10"/>
      <c r="B163" s="20">
        <v>45803</v>
      </c>
      <c r="C163" s="17"/>
      <c r="D163" s="18" t="s">
        <v>52</v>
      </c>
      <c r="E163" s="18" t="s">
        <v>53</v>
      </c>
      <c r="F163" s="18" t="s">
        <v>132</v>
      </c>
      <c r="G163" s="18" t="s">
        <v>1287</v>
      </c>
      <c r="H163" s="21">
        <v>45812</v>
      </c>
      <c r="I163" s="22">
        <v>0.41666666666666669</v>
      </c>
      <c r="J163" s="18" t="s">
        <v>1286</v>
      </c>
      <c r="K163" s="18" t="s">
        <v>249</v>
      </c>
      <c r="L163" s="52">
        <f>300+40.4</f>
        <v>340.4</v>
      </c>
      <c r="M163" s="20" t="s">
        <v>84</v>
      </c>
      <c r="N163" s="17" t="s">
        <v>44</v>
      </c>
      <c r="O163" s="18" t="s">
        <v>742</v>
      </c>
      <c r="P163" s="18" t="s">
        <v>743</v>
      </c>
      <c r="Q163" s="52">
        <f>60+40.4</f>
        <v>100.4</v>
      </c>
      <c r="R163" s="21"/>
      <c r="S163" s="17" t="s">
        <v>45</v>
      </c>
      <c r="T163" s="17" t="s">
        <v>44</v>
      </c>
      <c r="U163" s="19">
        <f>Table_518[[#This Row],[VALOR]]-Table_518[[#This Row],[ CUSTO]]</f>
        <v>239.99999999999997</v>
      </c>
      <c r="V163" s="10"/>
      <c r="W163" s="10"/>
      <c r="X163" s="10"/>
      <c r="Y163" s="10"/>
      <c r="Z163" s="10"/>
    </row>
    <row r="164" spans="1:26" ht="38.25" x14ac:dyDescent="0.25">
      <c r="A164" s="10"/>
      <c r="B164" s="20">
        <v>45812</v>
      </c>
      <c r="C164" s="17"/>
      <c r="D164" s="18" t="s">
        <v>694</v>
      </c>
      <c r="E164" s="18" t="s">
        <v>695</v>
      </c>
      <c r="F164" s="18" t="s">
        <v>625</v>
      </c>
      <c r="G164" s="18"/>
      <c r="H164" s="21">
        <v>45813</v>
      </c>
      <c r="I164" s="22">
        <v>0.41666666666666669</v>
      </c>
      <c r="J164" s="18" t="s">
        <v>1392</v>
      </c>
      <c r="K164" s="18" t="s">
        <v>56</v>
      </c>
      <c r="L164" s="52">
        <v>300</v>
      </c>
      <c r="M164" s="20"/>
      <c r="N164" s="17" t="s">
        <v>44</v>
      </c>
      <c r="O164" s="18" t="s">
        <v>1395</v>
      </c>
      <c r="P164" s="18" t="s">
        <v>1396</v>
      </c>
      <c r="Q164" s="52">
        <v>50</v>
      </c>
      <c r="R164" s="18"/>
      <c r="S164" s="17" t="s">
        <v>45</v>
      </c>
      <c r="T164" s="17" t="s">
        <v>44</v>
      </c>
      <c r="U164" s="19">
        <f>Table_518[[#This Row],[VALOR]]-Table_518[[#This Row],[ CUSTO]]</f>
        <v>250</v>
      </c>
      <c r="V164" s="10"/>
      <c r="W164" s="10"/>
      <c r="X164" s="10"/>
      <c r="Y164" s="10"/>
      <c r="Z164" s="10"/>
    </row>
    <row r="165" spans="1:26" ht="38.25" x14ac:dyDescent="0.25">
      <c r="A165" s="10"/>
      <c r="B165" s="20">
        <v>45818</v>
      </c>
      <c r="C165" s="17"/>
      <c r="D165" s="18" t="s">
        <v>52</v>
      </c>
      <c r="E165" s="18" t="s">
        <v>53</v>
      </c>
      <c r="F165" s="18" t="s">
        <v>1288</v>
      </c>
      <c r="G165" s="21" t="s">
        <v>1476</v>
      </c>
      <c r="H165" s="21">
        <v>45824</v>
      </c>
      <c r="I165" s="22">
        <v>0.41666666666666669</v>
      </c>
      <c r="J165" s="18" t="s">
        <v>761</v>
      </c>
      <c r="K165" s="44" t="s">
        <v>686</v>
      </c>
      <c r="L165" s="52">
        <f>300+100.5</f>
        <v>400.5</v>
      </c>
      <c r="M165" s="17" t="s">
        <v>84</v>
      </c>
      <c r="N165" s="17" t="s">
        <v>44</v>
      </c>
      <c r="O165" s="18" t="s">
        <v>1518</v>
      </c>
      <c r="P165" s="44" t="s">
        <v>999</v>
      </c>
      <c r="Q165" s="54">
        <f>50+100.5</f>
        <v>150.5</v>
      </c>
      <c r="R165" s="21"/>
      <c r="S165" s="17" t="s">
        <v>45</v>
      </c>
      <c r="T165" s="17" t="s">
        <v>44</v>
      </c>
      <c r="U165" s="19">
        <f>Table_518[[#This Row],[VALOR]]-Table_518[[#This Row],[ CUSTO]]</f>
        <v>250</v>
      </c>
      <c r="V165" s="10"/>
      <c r="W165" s="10"/>
      <c r="X165" s="10"/>
      <c r="Y165" s="10"/>
      <c r="Z165" s="10"/>
    </row>
    <row r="166" spans="1:26" ht="25.5" x14ac:dyDescent="0.25">
      <c r="A166" s="10"/>
      <c r="B166" s="20">
        <v>45831</v>
      </c>
      <c r="C166" s="17"/>
      <c r="D166" s="18" t="s">
        <v>103</v>
      </c>
      <c r="E166" s="18" t="s">
        <v>104</v>
      </c>
      <c r="F166" s="18" t="s">
        <v>92</v>
      </c>
      <c r="G166" s="18"/>
      <c r="H166" s="21">
        <v>45831</v>
      </c>
      <c r="I166" s="22">
        <v>0.41666666666666669</v>
      </c>
      <c r="J166" s="18" t="s">
        <v>1656</v>
      </c>
      <c r="K166" s="18" t="s">
        <v>56</v>
      </c>
      <c r="L166" s="52">
        <v>350</v>
      </c>
      <c r="M166" s="20"/>
      <c r="N166" s="17" t="s">
        <v>44</v>
      </c>
      <c r="O166" s="18" t="s">
        <v>1659</v>
      </c>
      <c r="P166" s="18" t="s">
        <v>379</v>
      </c>
      <c r="Q166" s="54">
        <v>70</v>
      </c>
      <c r="R166" s="21"/>
      <c r="S166" s="17" t="s">
        <v>45</v>
      </c>
      <c r="T166" s="17" t="s">
        <v>44</v>
      </c>
      <c r="U166" s="19">
        <f>Table_518[[#This Row],[VALOR]]-Table_518[[#This Row],[ CUSTO]]</f>
        <v>280</v>
      </c>
      <c r="V166" s="10"/>
      <c r="W166" s="10"/>
      <c r="X166" s="10"/>
      <c r="Y166" s="10"/>
      <c r="Z166" s="10"/>
    </row>
    <row r="167" spans="1:26" ht="25.5" x14ac:dyDescent="0.25">
      <c r="A167" s="10"/>
      <c r="B167" s="20">
        <v>45817</v>
      </c>
      <c r="C167" s="17"/>
      <c r="D167" s="18" t="s">
        <v>953</v>
      </c>
      <c r="E167" s="18" t="s">
        <v>954</v>
      </c>
      <c r="F167" s="18" t="s">
        <v>418</v>
      </c>
      <c r="G167" s="18" t="s">
        <v>1668</v>
      </c>
      <c r="H167" s="21">
        <v>45826</v>
      </c>
      <c r="I167" s="22">
        <v>0.67361111111111116</v>
      </c>
      <c r="J167" s="18" t="s">
        <v>1345</v>
      </c>
      <c r="K167" s="44" t="s">
        <v>326</v>
      </c>
      <c r="L167" s="52">
        <v>300</v>
      </c>
      <c r="M167" s="17" t="s">
        <v>84</v>
      </c>
      <c r="N167" s="17" t="s">
        <v>44</v>
      </c>
      <c r="O167" s="18" t="s">
        <v>327</v>
      </c>
      <c r="P167" s="44" t="s">
        <v>328</v>
      </c>
      <c r="Q167" s="54"/>
      <c r="R167" s="18"/>
      <c r="S167" s="17" t="s">
        <v>45</v>
      </c>
      <c r="T167" s="17" t="s">
        <v>44</v>
      </c>
      <c r="U167" s="19">
        <f>Table_518[[#This Row],[VALOR]]-Table_518[[#This Row],[ CUSTO]]</f>
        <v>300</v>
      </c>
      <c r="V167" s="10"/>
      <c r="W167" s="10"/>
      <c r="X167" s="10"/>
      <c r="Y167" s="10"/>
      <c r="Z167" s="10"/>
    </row>
    <row r="168" spans="1:26" ht="25.5" x14ac:dyDescent="0.25">
      <c r="A168" s="10"/>
      <c r="B168" s="20">
        <v>45826</v>
      </c>
      <c r="C168" s="17"/>
      <c r="D168" s="18" t="s">
        <v>1622</v>
      </c>
      <c r="E168" s="18" t="s">
        <v>1623</v>
      </c>
      <c r="F168" s="18" t="s">
        <v>537</v>
      </c>
      <c r="G168" s="18" t="s">
        <v>1624</v>
      </c>
      <c r="H168" s="21">
        <v>45832</v>
      </c>
      <c r="I168" s="22">
        <v>0.42708333333333331</v>
      </c>
      <c r="J168" s="18" t="s">
        <v>1625</v>
      </c>
      <c r="K168" s="18" t="s">
        <v>249</v>
      </c>
      <c r="L168" s="52">
        <v>400</v>
      </c>
      <c r="M168" s="20"/>
      <c r="N168" s="17" t="s">
        <v>44</v>
      </c>
      <c r="O168" s="18" t="s">
        <v>1654</v>
      </c>
      <c r="P168" s="18" t="s">
        <v>1655</v>
      </c>
      <c r="Q168" s="54">
        <v>80</v>
      </c>
      <c r="R168" s="21"/>
      <c r="S168" s="17" t="s">
        <v>45</v>
      </c>
      <c r="T168" s="17" t="s">
        <v>44</v>
      </c>
      <c r="U168" s="19">
        <f>Table_518[[#This Row],[VALOR]]-Table_518[[#This Row],[ CUSTO]]</f>
        <v>320</v>
      </c>
      <c r="V168" s="10"/>
      <c r="W168" s="10"/>
      <c r="X168" s="10"/>
      <c r="Y168" s="10"/>
      <c r="Z168" s="10"/>
    </row>
    <row r="169" spans="1:26" ht="25.5" x14ac:dyDescent="0.25">
      <c r="A169" s="10"/>
      <c r="B169" s="20">
        <v>45812</v>
      </c>
      <c r="C169" s="17"/>
      <c r="D169" s="18" t="s">
        <v>52</v>
      </c>
      <c r="E169" s="18" t="s">
        <v>53</v>
      </c>
      <c r="F169" s="18" t="s">
        <v>1288</v>
      </c>
      <c r="G169" s="18" t="s">
        <v>1387</v>
      </c>
      <c r="H169" s="21">
        <v>45832</v>
      </c>
      <c r="I169" s="22">
        <v>0.70833333333333337</v>
      </c>
      <c r="J169" s="18" t="s">
        <v>1388</v>
      </c>
      <c r="K169" s="18" t="s">
        <v>1389</v>
      </c>
      <c r="L169" s="52">
        <f>300+81.3</f>
        <v>381.3</v>
      </c>
      <c r="M169" s="20" t="s">
        <v>84</v>
      </c>
      <c r="N169" s="17" t="s">
        <v>44</v>
      </c>
      <c r="O169" s="18" t="s">
        <v>1516</v>
      </c>
      <c r="P169" s="18" t="s">
        <v>1517</v>
      </c>
      <c r="Q169" s="52">
        <v>60</v>
      </c>
      <c r="R169" s="18"/>
      <c r="S169" s="17" t="s">
        <v>45</v>
      </c>
      <c r="T169" s="17" t="s">
        <v>44</v>
      </c>
      <c r="U169" s="19">
        <f>Table_518[[#This Row],[VALOR]]-Table_518[[#This Row],[ CUSTO]]</f>
        <v>321.3</v>
      </c>
      <c r="V169" s="10"/>
      <c r="W169" s="10"/>
      <c r="X169" s="10"/>
      <c r="Y169" s="10"/>
      <c r="Z169" s="10"/>
    </row>
    <row r="170" spans="1:26" x14ac:dyDescent="0.25">
      <c r="A170" s="10"/>
      <c r="B170" s="20">
        <v>45807</v>
      </c>
      <c r="C170" s="17"/>
      <c r="D170" s="18" t="s">
        <v>203</v>
      </c>
      <c r="E170" s="18" t="s">
        <v>204</v>
      </c>
      <c r="F170" s="18" t="s">
        <v>593</v>
      </c>
      <c r="G170" s="18"/>
      <c r="H170" s="21">
        <v>45811</v>
      </c>
      <c r="I170" s="22">
        <v>0.34027777777777779</v>
      </c>
      <c r="J170" s="18" t="s">
        <v>578</v>
      </c>
      <c r="K170" s="18" t="s">
        <v>249</v>
      </c>
      <c r="L170" s="52">
        <v>400</v>
      </c>
      <c r="M170" s="20"/>
      <c r="N170" s="17" t="s">
        <v>44</v>
      </c>
      <c r="O170" s="18" t="s">
        <v>579</v>
      </c>
      <c r="P170" s="18" t="s">
        <v>580</v>
      </c>
      <c r="Q170" s="52">
        <v>70</v>
      </c>
      <c r="R170" s="21" t="s">
        <v>84</v>
      </c>
      <c r="S170" s="17" t="s">
        <v>45</v>
      </c>
      <c r="T170" s="17" t="s">
        <v>44</v>
      </c>
      <c r="U170" s="19">
        <f>Table_518[[#This Row],[VALOR]]-Table_518[[#This Row],[ CUSTO]]</f>
        <v>330</v>
      </c>
      <c r="V170" s="10"/>
      <c r="W170" s="10"/>
      <c r="X170" s="10"/>
      <c r="Y170" s="10"/>
      <c r="Z170" s="10"/>
    </row>
    <row r="171" spans="1:26" x14ac:dyDescent="0.25">
      <c r="A171" s="10"/>
      <c r="B171" s="20">
        <v>45824</v>
      </c>
      <c r="C171" s="17"/>
      <c r="D171" s="18" t="s">
        <v>1591</v>
      </c>
      <c r="E171" s="17" t="s">
        <v>1590</v>
      </c>
      <c r="F171" s="18" t="s">
        <v>537</v>
      </c>
      <c r="G171" s="18" t="s">
        <v>1595</v>
      </c>
      <c r="H171" s="21">
        <v>45825</v>
      </c>
      <c r="I171" s="22">
        <v>0.34722222222222221</v>
      </c>
      <c r="J171" s="18" t="s">
        <v>524</v>
      </c>
      <c r="K171" s="18" t="s">
        <v>1592</v>
      </c>
      <c r="L171" s="52">
        <v>400</v>
      </c>
      <c r="M171" s="20"/>
      <c r="N171" s="17" t="s">
        <v>44</v>
      </c>
      <c r="O171" s="18" t="s">
        <v>1593</v>
      </c>
      <c r="P171" s="18" t="s">
        <v>1594</v>
      </c>
      <c r="Q171" s="54">
        <v>70</v>
      </c>
      <c r="R171" s="21"/>
      <c r="S171" s="17" t="s">
        <v>45</v>
      </c>
      <c r="T171" s="17" t="s">
        <v>44</v>
      </c>
      <c r="U171" s="19">
        <f>Table_518[[#This Row],[VALOR]]-Table_518[[#This Row],[ CUSTO]]</f>
        <v>330</v>
      </c>
      <c r="V171" s="10"/>
      <c r="W171" s="10"/>
      <c r="X171" s="10"/>
      <c r="Y171" s="10"/>
      <c r="Z171" s="10"/>
    </row>
    <row r="172" spans="1:26" ht="25.5" x14ac:dyDescent="0.25">
      <c r="A172" s="10"/>
      <c r="B172" s="20">
        <v>45833</v>
      </c>
      <c r="C172" s="17"/>
      <c r="D172" s="18" t="s">
        <v>1702</v>
      </c>
      <c r="E172" s="18" t="s">
        <v>1703</v>
      </c>
      <c r="F172" s="18" t="s">
        <v>1613</v>
      </c>
      <c r="G172" s="18"/>
      <c r="H172" s="21">
        <v>45834</v>
      </c>
      <c r="I172" s="22"/>
      <c r="J172" s="18" t="s">
        <v>1704</v>
      </c>
      <c r="K172" s="18" t="s">
        <v>1705</v>
      </c>
      <c r="L172" s="52">
        <v>400</v>
      </c>
      <c r="M172" s="20"/>
      <c r="N172" s="17" t="s">
        <v>44</v>
      </c>
      <c r="O172" s="18" t="s">
        <v>1706</v>
      </c>
      <c r="P172" s="18" t="s">
        <v>1707</v>
      </c>
      <c r="Q172" s="54">
        <v>60</v>
      </c>
      <c r="R172" s="21"/>
      <c r="S172" s="17" t="s">
        <v>45</v>
      </c>
      <c r="T172" s="17" t="s">
        <v>44</v>
      </c>
      <c r="U172" s="19">
        <f>Table_518[[#This Row],[VALOR]]-Table_518[[#This Row],[ CUSTO]]</f>
        <v>340</v>
      </c>
      <c r="V172" s="10"/>
      <c r="W172" s="10"/>
      <c r="X172" s="10"/>
      <c r="Y172" s="10"/>
      <c r="Z172" s="10"/>
    </row>
    <row r="173" spans="1:26" x14ac:dyDescent="0.25">
      <c r="A173" s="10"/>
      <c r="B173" s="20">
        <v>45819</v>
      </c>
      <c r="C173" s="17"/>
      <c r="D173" s="18" t="s">
        <v>941</v>
      </c>
      <c r="E173" s="18" t="s">
        <v>942</v>
      </c>
      <c r="F173" s="18" t="s">
        <v>943</v>
      </c>
      <c r="G173" s="21" t="s">
        <v>1479</v>
      </c>
      <c r="H173" s="21">
        <v>45820</v>
      </c>
      <c r="I173" s="18"/>
      <c r="J173" s="18" t="s">
        <v>1480</v>
      </c>
      <c r="K173" s="44" t="s">
        <v>1481</v>
      </c>
      <c r="L173" s="52">
        <f>350+113.72+50+50+84.4</f>
        <v>648.12</v>
      </c>
      <c r="M173" s="17"/>
      <c r="N173" s="17" t="s">
        <v>44</v>
      </c>
      <c r="O173" s="18" t="s">
        <v>1532</v>
      </c>
      <c r="P173" s="44" t="s">
        <v>1533</v>
      </c>
      <c r="Q173" s="54">
        <f>113.72+50+50+84.4</f>
        <v>298.12</v>
      </c>
      <c r="R173" s="21"/>
      <c r="S173" s="17" t="s">
        <v>45</v>
      </c>
      <c r="T173" s="17" t="s">
        <v>44</v>
      </c>
      <c r="U173" s="19">
        <f>Table_518[[#This Row],[VALOR]]-Table_518[[#This Row],[ CUSTO]]</f>
        <v>350</v>
      </c>
      <c r="V173" s="10"/>
      <c r="W173" s="10"/>
      <c r="X173" s="10"/>
      <c r="Y173" s="10"/>
      <c r="Z173" s="10"/>
    </row>
    <row r="174" spans="1:26" x14ac:dyDescent="0.25">
      <c r="A174" s="10"/>
      <c r="B174" s="20">
        <v>45810</v>
      </c>
      <c r="C174" s="17"/>
      <c r="D174" s="18" t="s">
        <v>979</v>
      </c>
      <c r="E174" s="18" t="s">
        <v>980</v>
      </c>
      <c r="F174" s="18" t="s">
        <v>726</v>
      </c>
      <c r="G174" s="18" t="s">
        <v>1320</v>
      </c>
      <c r="H174" s="21">
        <v>45818</v>
      </c>
      <c r="I174" s="22">
        <v>0.58333333333333337</v>
      </c>
      <c r="J174" s="18" t="s">
        <v>982</v>
      </c>
      <c r="K174" s="44" t="s">
        <v>299</v>
      </c>
      <c r="L174" s="52">
        <v>900</v>
      </c>
      <c r="M174" s="20">
        <v>45842</v>
      </c>
      <c r="N174" s="17" t="s">
        <v>44</v>
      </c>
      <c r="O174" s="18" t="s">
        <v>983</v>
      </c>
      <c r="P174" s="44" t="s">
        <v>984</v>
      </c>
      <c r="Q174" s="54">
        <v>250</v>
      </c>
      <c r="R174" s="21"/>
      <c r="S174" s="17" t="s">
        <v>45</v>
      </c>
      <c r="T174" s="17" t="s">
        <v>44</v>
      </c>
      <c r="U174" s="19">
        <f>Table_518[[#This Row],[VALOR]]-Table_518[[#This Row],[ CUSTO]]</f>
        <v>650</v>
      </c>
      <c r="V174" s="10"/>
      <c r="W174" s="10"/>
      <c r="X174" s="10"/>
      <c r="Y174" s="10"/>
      <c r="Z174" s="10"/>
    </row>
    <row r="175" spans="1:26" x14ac:dyDescent="0.25">
      <c r="A175" s="10"/>
      <c r="B175" s="20">
        <v>45814</v>
      </c>
      <c r="C175" s="17"/>
      <c r="D175" s="18" t="s">
        <v>979</v>
      </c>
      <c r="E175" s="18" t="s">
        <v>980</v>
      </c>
      <c r="F175" s="18" t="s">
        <v>726</v>
      </c>
      <c r="G175" s="18" t="s">
        <v>1556</v>
      </c>
      <c r="H175" s="21">
        <v>45819</v>
      </c>
      <c r="I175" s="22">
        <v>0.58333333333333337</v>
      </c>
      <c r="J175" s="18" t="s">
        <v>982</v>
      </c>
      <c r="K175" s="44" t="s">
        <v>299</v>
      </c>
      <c r="L175" s="52">
        <v>1000</v>
      </c>
      <c r="M175" s="20">
        <v>45842</v>
      </c>
      <c r="N175" s="17" t="s">
        <v>44</v>
      </c>
      <c r="O175" s="18" t="s">
        <v>983</v>
      </c>
      <c r="P175" s="44" t="s">
        <v>984</v>
      </c>
      <c r="Q175" s="54">
        <v>300</v>
      </c>
      <c r="R175" s="21"/>
      <c r="S175" s="17" t="s">
        <v>45</v>
      </c>
      <c r="T175" s="17" t="s">
        <v>44</v>
      </c>
      <c r="U175" s="19">
        <f>Table_518[[#This Row],[VALOR]]-Table_518[[#This Row],[ CUSTO]]</f>
        <v>700</v>
      </c>
      <c r="V175" s="10"/>
      <c r="W175" s="10"/>
      <c r="X175" s="10"/>
      <c r="Y175" s="10"/>
      <c r="Z175" s="10"/>
    </row>
    <row r="176" spans="1:26" x14ac:dyDescent="0.25">
      <c r="A176" s="10"/>
      <c r="B176" s="20">
        <v>45817</v>
      </c>
      <c r="C176" s="17"/>
      <c r="D176" s="18" t="s">
        <v>979</v>
      </c>
      <c r="E176" s="18" t="s">
        <v>980</v>
      </c>
      <c r="F176" s="18" t="s">
        <v>726</v>
      </c>
      <c r="G176" s="18"/>
      <c r="H176" s="21">
        <v>45825</v>
      </c>
      <c r="I176" s="22">
        <v>0.58333333333333337</v>
      </c>
      <c r="J176" s="18" t="s">
        <v>982</v>
      </c>
      <c r="K176" s="44" t="s">
        <v>299</v>
      </c>
      <c r="L176" s="52">
        <v>1000</v>
      </c>
      <c r="M176" s="20">
        <v>45842</v>
      </c>
      <c r="N176" s="17" t="s">
        <v>44</v>
      </c>
      <c r="O176" s="18" t="s">
        <v>983</v>
      </c>
      <c r="P176" s="44" t="s">
        <v>984</v>
      </c>
      <c r="Q176" s="54">
        <v>300</v>
      </c>
      <c r="R176" s="21"/>
      <c r="S176" s="17" t="s">
        <v>45</v>
      </c>
      <c r="T176" s="17" t="s">
        <v>44</v>
      </c>
      <c r="U176" s="19">
        <f>Table_518[[#This Row],[VALOR]]-Table_518[[#This Row],[ CUSTO]]</f>
        <v>700</v>
      </c>
      <c r="V176" s="10"/>
      <c r="W176" s="10"/>
      <c r="X176" s="10"/>
      <c r="Y176" s="10"/>
      <c r="Z176" s="10"/>
    </row>
    <row r="177" spans="1:26" ht="38.25" x14ac:dyDescent="0.25">
      <c r="A177" s="10"/>
      <c r="B177" s="20">
        <v>45777</v>
      </c>
      <c r="C177" s="17"/>
      <c r="D177" s="18" t="s">
        <v>1130</v>
      </c>
      <c r="E177" s="18" t="s">
        <v>1131</v>
      </c>
      <c r="F177" s="18" t="s">
        <v>864</v>
      </c>
      <c r="G177" s="18" t="s">
        <v>1310</v>
      </c>
      <c r="H177" s="21">
        <v>45810</v>
      </c>
      <c r="I177" s="22"/>
      <c r="J177" s="18" t="s">
        <v>397</v>
      </c>
      <c r="K177" s="18" t="s">
        <v>620</v>
      </c>
      <c r="L177" s="52">
        <v>1300</v>
      </c>
      <c r="M177" s="20"/>
      <c r="N177" s="17" t="s">
        <v>44</v>
      </c>
      <c r="O177" s="18" t="s">
        <v>1338</v>
      </c>
      <c r="P177" s="18" t="s">
        <v>1385</v>
      </c>
      <c r="Q177" s="52">
        <v>320</v>
      </c>
      <c r="R177" s="18"/>
      <c r="S177" s="17" t="s">
        <v>45</v>
      </c>
      <c r="T177" s="17" t="s">
        <v>44</v>
      </c>
      <c r="U177" s="19">
        <f>Table_518[[#This Row],[VALOR]]-Table_518[[#This Row],[ CUSTO]]</f>
        <v>980</v>
      </c>
      <c r="V177" s="10"/>
      <c r="W177" s="10"/>
      <c r="X177" s="10"/>
      <c r="Y177" s="10"/>
      <c r="Z177" s="10"/>
    </row>
    <row r="178" spans="1:26" x14ac:dyDescent="0.25">
      <c r="A178" s="10"/>
      <c r="B178" s="20">
        <v>45804</v>
      </c>
      <c r="C178" s="17"/>
      <c r="D178" s="18" t="s">
        <v>203</v>
      </c>
      <c r="E178" s="18" t="s">
        <v>204</v>
      </c>
      <c r="F178" s="18" t="s">
        <v>537</v>
      </c>
      <c r="G178" s="18"/>
      <c r="H178" s="21">
        <v>45813</v>
      </c>
      <c r="I178" s="22">
        <v>0.44444444444444442</v>
      </c>
      <c r="J178" s="18" t="s">
        <v>558</v>
      </c>
      <c r="K178" s="18" t="s">
        <v>1285</v>
      </c>
      <c r="L178" s="52"/>
      <c r="M178" s="20"/>
      <c r="N178" s="17" t="s">
        <v>44</v>
      </c>
      <c r="O178" s="18" t="s">
        <v>305</v>
      </c>
      <c r="P178" s="18" t="s">
        <v>306</v>
      </c>
      <c r="Q178" s="52">
        <v>50</v>
      </c>
      <c r="R178" s="18"/>
      <c r="S178" s="17" t="s">
        <v>45</v>
      </c>
      <c r="T178" s="17" t="s">
        <v>44</v>
      </c>
      <c r="U178" s="19">
        <f>Table_518[[#This Row],[VALOR]]-Table_518[[#This Row],[ CUSTO]]</f>
        <v>-50</v>
      </c>
      <c r="V178" s="10"/>
      <c r="W178" s="10"/>
      <c r="X178" s="10"/>
      <c r="Y178" s="10"/>
      <c r="Z178" s="10"/>
    </row>
    <row r="179" spans="1:26" ht="15.75" customHeight="1" x14ac:dyDescent="0.25">
      <c r="A179" s="10"/>
      <c r="B179" s="11"/>
      <c r="C179" s="11"/>
      <c r="D179" s="11"/>
      <c r="E179" s="12"/>
      <c r="F179" s="12"/>
      <c r="G179" s="12"/>
      <c r="H179" s="11"/>
      <c r="I179" s="11"/>
      <c r="J179" s="11"/>
      <c r="K179" s="23"/>
      <c r="L179" s="11"/>
      <c r="M179" s="12"/>
      <c r="N179" s="11"/>
      <c r="O179" s="12"/>
      <c r="P179" s="14"/>
      <c r="Q179" s="11"/>
      <c r="R179" s="11"/>
      <c r="S179" s="15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1"/>
      <c r="C180" s="11"/>
      <c r="D180" s="11"/>
      <c r="E180" s="12"/>
      <c r="F180" s="12"/>
      <c r="G180" s="12"/>
      <c r="H180" s="11"/>
      <c r="I180" s="11"/>
      <c r="J180" s="11"/>
      <c r="K180" s="13"/>
      <c r="L180" s="11"/>
      <c r="M180" s="12"/>
      <c r="N180" s="11"/>
      <c r="O180" s="12"/>
      <c r="P180" s="14"/>
      <c r="Q180" s="11"/>
      <c r="R180" s="11"/>
      <c r="S180" s="15"/>
      <c r="T180" s="10"/>
      <c r="U180" s="10"/>
      <c r="V180" s="10"/>
      <c r="W180" s="10"/>
      <c r="X180" s="10"/>
      <c r="Y180" s="10"/>
      <c r="Z180" s="10"/>
    </row>
    <row r="181" spans="1:26" ht="15.75" customHeight="1" thickBot="1" x14ac:dyDescent="0.3">
      <c r="A181" s="10"/>
      <c r="B181" s="11"/>
      <c r="C181" s="11"/>
      <c r="D181" s="11"/>
      <c r="E181" s="12"/>
      <c r="F181" s="12"/>
      <c r="G181" s="12"/>
      <c r="H181" s="11"/>
      <c r="I181" s="11"/>
      <c r="J181" s="11"/>
      <c r="K181" s="13"/>
      <c r="L181" s="11"/>
      <c r="M181" s="12"/>
      <c r="N181" s="11"/>
      <c r="O181" s="12"/>
      <c r="P181" s="14"/>
      <c r="Q181" s="11"/>
      <c r="R181" s="11"/>
      <c r="S181" s="15"/>
      <c r="T181" s="10"/>
      <c r="U181" s="10"/>
      <c r="V181" s="10"/>
      <c r="W181" s="10"/>
      <c r="X181" s="10"/>
      <c r="Y181" s="10"/>
      <c r="Z181" s="10"/>
    </row>
    <row r="182" spans="1:26" ht="15.75" customHeight="1" thickBot="1" x14ac:dyDescent="0.3">
      <c r="A182" s="10"/>
      <c r="B182" s="114" t="s">
        <v>2</v>
      </c>
      <c r="C182" s="111"/>
      <c r="D182" s="50">
        <f>SUM(JUNHO!$L$5:$L$178)</f>
        <v>37820.120000000003</v>
      </c>
      <c r="E182" s="12"/>
      <c r="F182" s="12"/>
      <c r="G182" s="12"/>
      <c r="H182" s="11"/>
      <c r="I182" s="11"/>
      <c r="J182" s="11"/>
      <c r="K182" s="13"/>
      <c r="L182" s="11"/>
      <c r="M182" s="12"/>
      <c r="N182" s="11"/>
      <c r="O182" s="12"/>
      <c r="P182" s="14"/>
      <c r="Q182" s="11"/>
      <c r="R182" s="11"/>
      <c r="S182" s="15"/>
      <c r="T182" s="10"/>
      <c r="U182" s="10"/>
      <c r="V182" s="10"/>
      <c r="W182" s="10"/>
      <c r="X182" s="10"/>
      <c r="Y182" s="10"/>
      <c r="Z182" s="10"/>
    </row>
    <row r="183" spans="1:26" ht="15.75" customHeight="1" thickBot="1" x14ac:dyDescent="0.3">
      <c r="A183" s="10"/>
      <c r="B183" s="115" t="s">
        <v>3</v>
      </c>
      <c r="C183" s="111"/>
      <c r="D183" s="51">
        <f>SUM(JUNHO!$U$5:$U$178)</f>
        <v>22316.3</v>
      </c>
      <c r="E183" s="12"/>
      <c r="F183" s="12"/>
      <c r="G183" s="12"/>
      <c r="H183" s="11"/>
      <c r="I183" s="11"/>
      <c r="J183" s="11"/>
      <c r="K183" s="13"/>
      <c r="L183" s="11"/>
      <c r="M183" s="12"/>
      <c r="N183" s="11"/>
      <c r="O183" s="12"/>
      <c r="P183" s="14"/>
      <c r="Q183" s="11"/>
      <c r="R183" s="11"/>
      <c r="S183" s="15"/>
      <c r="T183" s="10"/>
      <c r="U183" s="10"/>
      <c r="V183" s="10"/>
      <c r="W183" s="10"/>
      <c r="X183" s="10"/>
      <c r="Y183" s="10"/>
      <c r="Z183" s="10"/>
    </row>
    <row r="184" spans="1:26" ht="15.75" customHeight="1" thickBot="1" x14ac:dyDescent="0.3">
      <c r="A184" s="10"/>
      <c r="B184" s="116" t="s">
        <v>4</v>
      </c>
      <c r="C184" s="111"/>
      <c r="D184" s="49">
        <f>SUM(JUNHO!$Q$5:$Q$178)</f>
        <v>15503.819999999998</v>
      </c>
      <c r="E184" s="12"/>
      <c r="F184" s="12"/>
      <c r="G184" s="12"/>
      <c r="H184" s="11"/>
      <c r="I184" s="11"/>
      <c r="J184" s="11"/>
      <c r="K184" s="13"/>
      <c r="L184" s="11"/>
      <c r="M184" s="12"/>
      <c r="N184" s="11"/>
      <c r="O184" s="12"/>
      <c r="P184" s="14"/>
      <c r="Q184" s="11"/>
      <c r="R184" s="11"/>
      <c r="S184" s="15"/>
      <c r="T184" s="10"/>
      <c r="U184" s="10"/>
      <c r="V184" s="10"/>
      <c r="W184" s="10"/>
      <c r="X184" s="10"/>
      <c r="Y184" s="10"/>
      <c r="Z184" s="10"/>
    </row>
    <row r="185" spans="1:26" ht="15.75" customHeight="1" thickBot="1" x14ac:dyDescent="0.3">
      <c r="A185" s="10"/>
      <c r="B185" s="117" t="s">
        <v>5</v>
      </c>
      <c r="C185" s="111"/>
      <c r="D185" s="48">
        <f>SUMIF(JUNHO!$N$5:$N$178,"PENDENTE",JUNHO!$U$5:$U$178)</f>
        <v>0</v>
      </c>
      <c r="E185" s="12"/>
      <c r="F185" s="12"/>
      <c r="G185" s="12"/>
      <c r="H185" s="11"/>
      <c r="I185" s="11"/>
      <c r="J185" s="11"/>
      <c r="K185" s="13"/>
      <c r="L185" s="11"/>
      <c r="M185" s="12"/>
      <c r="N185" s="11"/>
      <c r="O185" s="12"/>
      <c r="P185" s="14"/>
      <c r="Q185" s="11"/>
      <c r="R185" s="11"/>
      <c r="S185" s="15"/>
      <c r="T185" s="10"/>
      <c r="U185" s="10"/>
      <c r="V185" s="10"/>
      <c r="W185" s="10"/>
      <c r="X185" s="10"/>
      <c r="Y185" s="10"/>
      <c r="Z185" s="10"/>
    </row>
    <row r="186" spans="1:26" ht="15.75" customHeight="1" thickBot="1" x14ac:dyDescent="0.3">
      <c r="A186" s="10"/>
      <c r="B186" s="110" t="s">
        <v>6</v>
      </c>
      <c r="C186" s="111"/>
      <c r="D186" s="47">
        <f>SUMIF(JUNHO!$S$5:$S$178,"NÃO",JUNHO!$Q$5:$Q$178)</f>
        <v>0</v>
      </c>
      <c r="E186" s="12"/>
      <c r="F186" s="12"/>
      <c r="G186" s="12"/>
      <c r="H186" s="11"/>
      <c r="I186" s="11"/>
      <c r="J186" s="11"/>
      <c r="K186" s="13"/>
      <c r="L186" s="11"/>
      <c r="M186" s="12"/>
      <c r="N186" s="11"/>
      <c r="O186" s="12"/>
      <c r="P186" s="14"/>
      <c r="Q186" s="11"/>
      <c r="R186" s="11"/>
      <c r="S186" s="15"/>
      <c r="T186" s="10"/>
      <c r="U186" s="10"/>
      <c r="V186" s="10"/>
      <c r="W186" s="10"/>
      <c r="X186" s="10"/>
      <c r="Y186" s="10"/>
      <c r="Z186" s="10"/>
    </row>
    <row r="187" spans="1:26" ht="15.75" customHeight="1" thickBot="1" x14ac:dyDescent="0.3">
      <c r="A187" s="10"/>
      <c r="B187" s="112" t="s">
        <v>7</v>
      </c>
      <c r="C187" s="111"/>
      <c r="D187" s="46">
        <f>SUMIF(JUNHO!$S$5:$S$178,"SIM",JUNHO!$Q$5:$Q$178)</f>
        <v>15503.819999999998</v>
      </c>
      <c r="E187" s="12"/>
      <c r="F187" s="12"/>
      <c r="G187" s="12"/>
      <c r="H187" s="11"/>
      <c r="I187" s="11"/>
      <c r="J187" s="11"/>
      <c r="K187" s="13"/>
      <c r="L187" s="11"/>
      <c r="M187" s="12"/>
      <c r="N187" s="11"/>
      <c r="O187" s="12"/>
      <c r="P187" s="14"/>
      <c r="Q187" s="11"/>
      <c r="R187" s="11"/>
      <c r="S187" s="15"/>
      <c r="T187" s="10"/>
      <c r="U187" s="10"/>
      <c r="V187" s="10"/>
      <c r="W187" s="10"/>
      <c r="X187" s="10"/>
      <c r="Y187" s="10"/>
      <c r="Z187" s="10"/>
    </row>
    <row r="188" spans="1:26" ht="15.75" customHeight="1" thickBot="1" x14ac:dyDescent="0.3">
      <c r="A188" s="10"/>
      <c r="B188" s="113" t="s">
        <v>229</v>
      </c>
      <c r="C188" s="111"/>
      <c r="D188" s="45">
        <f>SUMIF(JUNHO!$N$5:$N$178,"CUMPRIDO",JUNHO!$U$5:$U$178)</f>
        <v>22316.3</v>
      </c>
      <c r="E188" s="14"/>
      <c r="F188" s="12"/>
      <c r="G188" s="12"/>
      <c r="H188" s="11"/>
      <c r="I188" s="11"/>
      <c r="J188" s="11"/>
      <c r="K188" s="13"/>
      <c r="L188" s="11"/>
      <c r="M188" s="12"/>
      <c r="N188" s="11"/>
      <c r="O188" s="12"/>
      <c r="P188" s="14"/>
      <c r="Q188" s="11"/>
      <c r="R188" s="11"/>
      <c r="S188" s="15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1"/>
      <c r="C189" s="11"/>
      <c r="D189" s="11"/>
      <c r="E189" s="12"/>
      <c r="F189" s="12"/>
      <c r="G189" s="12"/>
      <c r="H189" s="11"/>
      <c r="I189" s="11"/>
      <c r="J189" s="11"/>
      <c r="K189" s="13"/>
      <c r="L189" s="11"/>
      <c r="M189" s="12"/>
      <c r="N189" s="11"/>
      <c r="O189" s="12"/>
      <c r="P189" s="14"/>
      <c r="Q189" s="11"/>
      <c r="R189" s="11"/>
      <c r="S189" s="15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1"/>
      <c r="C190" s="11"/>
      <c r="D190" s="11"/>
      <c r="E190" s="12"/>
      <c r="F190" s="12"/>
      <c r="G190" s="12"/>
      <c r="H190" s="11"/>
      <c r="I190" s="11"/>
      <c r="J190" s="11"/>
      <c r="K190" s="11"/>
      <c r="L190" s="12"/>
      <c r="M190" s="11"/>
      <c r="N190" s="12"/>
      <c r="O190" s="14"/>
      <c r="P190" s="12"/>
      <c r="Q190" s="11"/>
      <c r="R190" s="15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1"/>
      <c r="C191" s="11"/>
      <c r="D191" s="11"/>
      <c r="E191" s="12"/>
      <c r="F191" s="12"/>
      <c r="G191" s="12"/>
      <c r="H191" s="11"/>
      <c r="I191" s="11"/>
      <c r="J191" s="11"/>
      <c r="K191" s="11"/>
      <c r="L191" s="12"/>
      <c r="M191" s="11"/>
      <c r="N191" s="12"/>
      <c r="O191" s="14"/>
      <c r="P191" s="12"/>
      <c r="Q191" s="11"/>
      <c r="R191" s="15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1"/>
      <c r="C192" s="11"/>
      <c r="D192" s="11"/>
      <c r="E192" s="12"/>
      <c r="F192" s="12"/>
      <c r="G192" s="12"/>
      <c r="H192" s="11"/>
      <c r="I192" s="11"/>
      <c r="J192" s="11"/>
      <c r="K192" s="11"/>
      <c r="L192" s="12"/>
      <c r="M192" s="11"/>
      <c r="N192" s="12"/>
      <c r="O192" s="14"/>
      <c r="P192" s="12"/>
      <c r="Q192" s="11"/>
      <c r="R192" s="15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1"/>
      <c r="C193" s="11"/>
      <c r="D193" s="11"/>
      <c r="E193" s="12"/>
      <c r="F193" s="12"/>
      <c r="G193" s="12"/>
      <c r="H193" s="11"/>
      <c r="I193" s="11"/>
      <c r="J193" s="11"/>
      <c r="K193" s="11"/>
      <c r="L193" s="12"/>
      <c r="M193" s="11"/>
      <c r="N193" s="12"/>
      <c r="O193" s="14"/>
      <c r="P193" s="12"/>
      <c r="Q193" s="11"/>
      <c r="R193" s="15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1"/>
      <c r="C194" s="11"/>
      <c r="D194" s="11"/>
      <c r="E194" s="12"/>
      <c r="F194" s="12"/>
      <c r="G194" s="12"/>
      <c r="H194" s="11"/>
      <c r="I194" s="11"/>
      <c r="J194" s="11"/>
      <c r="K194" s="11"/>
      <c r="L194" s="12"/>
      <c r="M194" s="11"/>
      <c r="N194" s="12"/>
      <c r="O194" s="14"/>
      <c r="P194" s="12"/>
      <c r="Q194" s="11"/>
      <c r="R194" s="15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1"/>
      <c r="C195" s="11"/>
      <c r="D195" s="11"/>
      <c r="E195" s="12"/>
      <c r="F195" s="12"/>
      <c r="G195" s="12"/>
      <c r="H195" s="11"/>
      <c r="I195" s="11"/>
      <c r="J195" s="11"/>
      <c r="K195" s="11"/>
      <c r="L195" s="12"/>
      <c r="M195" s="11"/>
      <c r="N195" s="12"/>
      <c r="O195" s="14"/>
      <c r="P195" s="12"/>
      <c r="Q195" s="11"/>
      <c r="R195" s="15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1"/>
      <c r="C196" s="11"/>
      <c r="D196" s="11"/>
      <c r="E196" s="12"/>
      <c r="F196" s="12"/>
      <c r="G196" s="12"/>
      <c r="H196" s="11"/>
      <c r="I196" s="11"/>
      <c r="J196" s="11"/>
      <c r="K196" s="11"/>
      <c r="L196" s="12"/>
      <c r="M196" s="11"/>
      <c r="N196" s="12"/>
      <c r="O196" s="14"/>
      <c r="P196" s="12"/>
      <c r="Q196" s="11"/>
      <c r="R196" s="15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1"/>
      <c r="C197" s="11"/>
      <c r="D197" s="11"/>
      <c r="E197" s="12"/>
      <c r="F197" s="12"/>
      <c r="G197" s="12"/>
      <c r="H197" s="11"/>
      <c r="I197" s="11"/>
      <c r="J197" s="11"/>
      <c r="K197" s="11"/>
      <c r="L197" s="12"/>
      <c r="M197" s="11"/>
      <c r="N197" s="12"/>
      <c r="O197" s="14"/>
      <c r="P197" s="12"/>
      <c r="Q197" s="11"/>
      <c r="R197" s="15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1"/>
      <c r="C198" s="11"/>
      <c r="D198" s="11"/>
      <c r="E198" s="12"/>
      <c r="F198" s="12"/>
      <c r="G198" s="12"/>
      <c r="H198" s="11"/>
      <c r="I198" s="11"/>
      <c r="J198" s="11"/>
      <c r="K198" s="11"/>
      <c r="L198" s="12"/>
      <c r="M198" s="11"/>
      <c r="N198" s="12"/>
      <c r="O198" s="14"/>
      <c r="P198" s="12"/>
      <c r="Q198" s="11"/>
      <c r="R198" s="15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1"/>
      <c r="C199" s="11"/>
      <c r="D199" s="11"/>
      <c r="E199" s="12"/>
      <c r="F199" s="12"/>
      <c r="G199" s="12"/>
      <c r="H199" s="11"/>
      <c r="I199" s="11"/>
      <c r="J199" s="11"/>
      <c r="K199" s="11"/>
      <c r="L199" s="12"/>
      <c r="M199" s="11"/>
      <c r="N199" s="12"/>
      <c r="O199" s="14"/>
      <c r="P199" s="12"/>
      <c r="Q199" s="11"/>
      <c r="R199" s="15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1"/>
      <c r="C200" s="11"/>
      <c r="D200" s="11"/>
      <c r="E200" s="12"/>
      <c r="F200" s="12"/>
      <c r="G200" s="12"/>
      <c r="H200" s="11"/>
      <c r="I200" s="11"/>
      <c r="J200" s="11"/>
      <c r="K200" s="11"/>
      <c r="L200" s="12"/>
      <c r="M200" s="11"/>
      <c r="N200" s="12"/>
      <c r="O200" s="14"/>
      <c r="P200" s="12"/>
      <c r="Q200" s="11"/>
      <c r="R200" s="15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1"/>
      <c r="C201" s="11"/>
      <c r="D201" s="11"/>
      <c r="E201" s="12"/>
      <c r="F201" s="12"/>
      <c r="G201" s="12"/>
      <c r="H201" s="11"/>
      <c r="I201" s="11"/>
      <c r="J201" s="11"/>
      <c r="K201" s="11"/>
      <c r="L201" s="12"/>
      <c r="M201" s="11"/>
      <c r="N201" s="12"/>
      <c r="O201" s="14"/>
      <c r="P201" s="12"/>
      <c r="Q201" s="11"/>
      <c r="R201" s="15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1"/>
      <c r="C202" s="11"/>
      <c r="D202" s="11"/>
      <c r="E202" s="12"/>
      <c r="F202" s="12"/>
      <c r="G202" s="12"/>
      <c r="H202" s="11"/>
      <c r="I202" s="11"/>
      <c r="J202" s="11"/>
      <c r="K202" s="11"/>
      <c r="L202" s="12"/>
      <c r="M202" s="11"/>
      <c r="N202" s="12"/>
      <c r="O202" s="14"/>
      <c r="P202" s="12"/>
      <c r="Q202" s="11"/>
      <c r="R202" s="15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1"/>
      <c r="C203" s="11"/>
      <c r="D203" s="11"/>
      <c r="E203" s="12"/>
      <c r="F203" s="12"/>
      <c r="G203" s="12"/>
      <c r="H203" s="11"/>
      <c r="I203" s="11"/>
      <c r="J203" s="11"/>
      <c r="K203" s="11"/>
      <c r="L203" s="12"/>
      <c r="M203" s="11"/>
      <c r="N203" s="12"/>
      <c r="O203" s="14"/>
      <c r="P203" s="12"/>
      <c r="Q203" s="11"/>
      <c r="R203" s="15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1"/>
      <c r="C204" s="11"/>
      <c r="D204" s="11"/>
      <c r="E204" s="12"/>
      <c r="F204" s="12"/>
      <c r="G204" s="12"/>
      <c r="H204" s="11"/>
      <c r="I204" s="11"/>
      <c r="J204" s="11"/>
      <c r="K204" s="11"/>
      <c r="L204" s="12"/>
      <c r="M204" s="11"/>
      <c r="N204" s="12"/>
      <c r="O204" s="14"/>
      <c r="P204" s="12"/>
      <c r="Q204" s="11"/>
      <c r="R204" s="15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1"/>
      <c r="C205" s="11"/>
      <c r="D205" s="11"/>
      <c r="E205" s="12"/>
      <c r="F205" s="12"/>
      <c r="G205" s="12"/>
      <c r="H205" s="11"/>
      <c r="I205" s="11"/>
      <c r="J205" s="11"/>
      <c r="K205" s="11"/>
      <c r="L205" s="12"/>
      <c r="M205" s="11"/>
      <c r="N205" s="12"/>
      <c r="O205" s="14"/>
      <c r="P205" s="12"/>
      <c r="Q205" s="11"/>
      <c r="R205" s="15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1"/>
      <c r="C206" s="11"/>
      <c r="D206" s="11"/>
      <c r="E206" s="12"/>
      <c r="F206" s="12"/>
      <c r="G206" s="12"/>
      <c r="H206" s="11"/>
      <c r="I206" s="11"/>
      <c r="J206" s="11"/>
      <c r="K206" s="11"/>
      <c r="L206" s="12"/>
      <c r="M206" s="11"/>
      <c r="N206" s="12"/>
      <c r="O206" s="14"/>
      <c r="P206" s="12"/>
      <c r="Q206" s="11"/>
      <c r="R206" s="15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1"/>
      <c r="C207" s="11"/>
      <c r="D207" s="11"/>
      <c r="E207" s="12"/>
      <c r="F207" s="12"/>
      <c r="G207" s="12"/>
      <c r="H207" s="11"/>
      <c r="I207" s="11"/>
      <c r="J207" s="11"/>
      <c r="K207" s="11"/>
      <c r="L207" s="12"/>
      <c r="M207" s="11"/>
      <c r="N207" s="12"/>
      <c r="O207" s="14"/>
      <c r="P207" s="12"/>
      <c r="Q207" s="11"/>
      <c r="R207" s="15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1"/>
      <c r="C208" s="11"/>
      <c r="D208" s="11"/>
      <c r="E208" s="12"/>
      <c r="F208" s="12"/>
      <c r="G208" s="12"/>
      <c r="H208" s="11"/>
      <c r="I208" s="11"/>
      <c r="J208" s="11"/>
      <c r="K208" s="11"/>
      <c r="L208" s="12"/>
      <c r="M208" s="11"/>
      <c r="N208" s="12"/>
      <c r="O208" s="14"/>
      <c r="P208" s="12"/>
      <c r="Q208" s="11"/>
      <c r="R208" s="15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1"/>
      <c r="C209" s="11"/>
      <c r="D209" s="11"/>
      <c r="E209" s="12"/>
      <c r="F209" s="12"/>
      <c r="G209" s="12"/>
      <c r="H209" s="11"/>
      <c r="I209" s="11"/>
      <c r="J209" s="11"/>
      <c r="K209" s="11"/>
      <c r="L209" s="12"/>
      <c r="M209" s="11"/>
      <c r="N209" s="12"/>
      <c r="O209" s="14"/>
      <c r="P209" s="12"/>
      <c r="Q209" s="11"/>
      <c r="R209" s="15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1"/>
      <c r="C210" s="11"/>
      <c r="D210" s="11"/>
      <c r="E210" s="12"/>
      <c r="F210" s="12"/>
      <c r="G210" s="12"/>
      <c r="H210" s="11"/>
      <c r="I210" s="11"/>
      <c r="J210" s="11"/>
      <c r="K210" s="11"/>
      <c r="L210" s="12"/>
      <c r="M210" s="11"/>
      <c r="N210" s="12"/>
      <c r="O210" s="14"/>
      <c r="P210" s="12"/>
      <c r="Q210" s="11"/>
      <c r="R210" s="15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1"/>
      <c r="C211" s="11"/>
      <c r="D211" s="11"/>
      <c r="E211" s="12"/>
      <c r="F211" s="12"/>
      <c r="G211" s="12"/>
      <c r="H211" s="11"/>
      <c r="I211" s="11"/>
      <c r="J211" s="11"/>
      <c r="K211" s="11"/>
      <c r="L211" s="12"/>
      <c r="M211" s="11"/>
      <c r="N211" s="12"/>
      <c r="O211" s="14"/>
      <c r="P211" s="12"/>
      <c r="Q211" s="11"/>
      <c r="R211" s="15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1"/>
      <c r="C212" s="11"/>
      <c r="D212" s="11"/>
      <c r="E212" s="12"/>
      <c r="F212" s="12"/>
      <c r="G212" s="12"/>
      <c r="H212" s="11"/>
      <c r="I212" s="11"/>
      <c r="J212" s="11"/>
      <c r="K212" s="11"/>
      <c r="L212" s="12"/>
      <c r="M212" s="11"/>
      <c r="N212" s="12"/>
      <c r="O212" s="14"/>
      <c r="P212" s="12"/>
      <c r="Q212" s="11"/>
      <c r="R212" s="15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1"/>
      <c r="C213" s="11"/>
      <c r="D213" s="11"/>
      <c r="E213" s="12"/>
      <c r="F213" s="12"/>
      <c r="G213" s="12"/>
      <c r="H213" s="11"/>
      <c r="I213" s="11"/>
      <c r="J213" s="11"/>
      <c r="K213" s="11"/>
      <c r="L213" s="12"/>
      <c r="M213" s="11"/>
      <c r="N213" s="12"/>
      <c r="O213" s="14"/>
      <c r="P213" s="12"/>
      <c r="Q213" s="11"/>
      <c r="R213" s="15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1"/>
      <c r="C214" s="11"/>
      <c r="D214" s="11"/>
      <c r="E214" s="12"/>
      <c r="F214" s="12"/>
      <c r="G214" s="12"/>
      <c r="H214" s="11"/>
      <c r="I214" s="11"/>
      <c r="J214" s="11"/>
      <c r="K214" s="11"/>
      <c r="L214" s="12"/>
      <c r="M214" s="11"/>
      <c r="N214" s="12"/>
      <c r="O214" s="14"/>
      <c r="P214" s="12"/>
      <c r="Q214" s="11"/>
      <c r="R214" s="15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1"/>
      <c r="C215" s="11"/>
      <c r="D215" s="11"/>
      <c r="E215" s="12"/>
      <c r="F215" s="12"/>
      <c r="G215" s="12"/>
      <c r="H215" s="11"/>
      <c r="I215" s="11"/>
      <c r="J215" s="11"/>
      <c r="K215" s="11"/>
      <c r="L215" s="12"/>
      <c r="M215" s="11"/>
      <c r="N215" s="12"/>
      <c r="O215" s="14"/>
      <c r="P215" s="12"/>
      <c r="Q215" s="11"/>
      <c r="R215" s="15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1"/>
      <c r="C216" s="11"/>
      <c r="D216" s="11"/>
      <c r="E216" s="12"/>
      <c r="F216" s="12"/>
      <c r="G216" s="12"/>
      <c r="H216" s="11"/>
      <c r="I216" s="11"/>
      <c r="J216" s="11"/>
      <c r="K216" s="11"/>
      <c r="L216" s="12"/>
      <c r="M216" s="11"/>
      <c r="N216" s="12"/>
      <c r="O216" s="14"/>
      <c r="P216" s="12"/>
      <c r="Q216" s="11"/>
      <c r="R216" s="15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1"/>
      <c r="C217" s="11"/>
      <c r="D217" s="11"/>
      <c r="E217" s="12"/>
      <c r="F217" s="12"/>
      <c r="G217" s="12"/>
      <c r="H217" s="11"/>
      <c r="I217" s="11"/>
      <c r="J217" s="11"/>
      <c r="K217" s="11"/>
      <c r="L217" s="12"/>
      <c r="M217" s="11"/>
      <c r="N217" s="12"/>
      <c r="O217" s="14"/>
      <c r="P217" s="12"/>
      <c r="Q217" s="11"/>
      <c r="R217" s="15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1"/>
      <c r="C218" s="11"/>
      <c r="D218" s="11"/>
      <c r="E218" s="12"/>
      <c r="F218" s="12"/>
      <c r="G218" s="12"/>
      <c r="H218" s="11"/>
      <c r="I218" s="11"/>
      <c r="J218" s="11"/>
      <c r="K218" s="11"/>
      <c r="L218" s="12"/>
      <c r="M218" s="11"/>
      <c r="N218" s="12"/>
      <c r="O218" s="14"/>
      <c r="P218" s="12"/>
      <c r="Q218" s="11"/>
      <c r="R218" s="15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1"/>
      <c r="C219" s="11"/>
      <c r="D219" s="11"/>
      <c r="E219" s="12"/>
      <c r="F219" s="12"/>
      <c r="G219" s="12"/>
      <c r="H219" s="11"/>
      <c r="I219" s="11"/>
      <c r="J219" s="11"/>
      <c r="K219" s="11"/>
      <c r="L219" s="12"/>
      <c r="M219" s="11"/>
      <c r="N219" s="12"/>
      <c r="O219" s="14"/>
      <c r="P219" s="12"/>
      <c r="Q219" s="11"/>
      <c r="R219" s="15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1"/>
      <c r="C220" s="11"/>
      <c r="D220" s="11"/>
      <c r="E220" s="12"/>
      <c r="F220" s="12"/>
      <c r="G220" s="12"/>
      <c r="H220" s="11"/>
      <c r="I220" s="11"/>
      <c r="J220" s="11"/>
      <c r="K220" s="11"/>
      <c r="L220" s="12"/>
      <c r="M220" s="11"/>
      <c r="N220" s="12"/>
      <c r="O220" s="14"/>
      <c r="P220" s="12"/>
      <c r="Q220" s="11"/>
      <c r="R220" s="15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1"/>
      <c r="C221" s="11"/>
      <c r="D221" s="11"/>
      <c r="E221" s="12"/>
      <c r="F221" s="12"/>
      <c r="G221" s="12"/>
      <c r="H221" s="11"/>
      <c r="I221" s="11"/>
      <c r="J221" s="11"/>
      <c r="K221" s="11"/>
      <c r="L221" s="12"/>
      <c r="M221" s="11"/>
      <c r="N221" s="12"/>
      <c r="O221" s="14"/>
      <c r="P221" s="12"/>
      <c r="Q221" s="11"/>
      <c r="R221" s="15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1"/>
      <c r="C222" s="11"/>
      <c r="D222" s="11"/>
      <c r="E222" s="12"/>
      <c r="F222" s="12"/>
      <c r="G222" s="12"/>
      <c r="H222" s="11"/>
      <c r="I222" s="11"/>
      <c r="J222" s="11"/>
      <c r="K222" s="11"/>
      <c r="L222" s="12"/>
      <c r="M222" s="11"/>
      <c r="N222" s="12"/>
      <c r="O222" s="14"/>
      <c r="P222" s="12"/>
      <c r="Q222" s="11"/>
      <c r="R222" s="15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1"/>
      <c r="C223" s="11"/>
      <c r="D223" s="11"/>
      <c r="E223" s="12"/>
      <c r="F223" s="12"/>
      <c r="G223" s="12"/>
      <c r="H223" s="11"/>
      <c r="I223" s="11"/>
      <c r="J223" s="11"/>
      <c r="K223" s="11"/>
      <c r="L223" s="12"/>
      <c r="M223" s="11"/>
      <c r="N223" s="12"/>
      <c r="O223" s="14"/>
      <c r="P223" s="12"/>
      <c r="Q223" s="11"/>
      <c r="R223" s="15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1"/>
      <c r="C224" s="11"/>
      <c r="D224" s="11"/>
      <c r="E224" s="12"/>
      <c r="F224" s="12"/>
      <c r="G224" s="12"/>
      <c r="H224" s="11"/>
      <c r="I224" s="11"/>
      <c r="J224" s="11"/>
      <c r="K224" s="11"/>
      <c r="L224" s="12"/>
      <c r="M224" s="11"/>
      <c r="N224" s="12"/>
      <c r="O224" s="14"/>
      <c r="P224" s="12"/>
      <c r="Q224" s="11"/>
      <c r="R224" s="15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1"/>
      <c r="C225" s="11"/>
      <c r="D225" s="11"/>
      <c r="E225" s="12"/>
      <c r="F225" s="12"/>
      <c r="G225" s="12"/>
      <c r="H225" s="11"/>
      <c r="I225" s="11"/>
      <c r="J225" s="11"/>
      <c r="K225" s="11"/>
      <c r="L225" s="12"/>
      <c r="M225" s="11"/>
      <c r="N225" s="12"/>
      <c r="O225" s="14"/>
      <c r="P225" s="12"/>
      <c r="Q225" s="11"/>
      <c r="R225" s="15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1"/>
      <c r="C226" s="11"/>
      <c r="D226" s="11"/>
      <c r="E226" s="12"/>
      <c r="F226" s="12"/>
      <c r="G226" s="12"/>
      <c r="H226" s="11"/>
      <c r="I226" s="11"/>
      <c r="J226" s="11"/>
      <c r="K226" s="11"/>
      <c r="L226" s="12"/>
      <c r="M226" s="11"/>
      <c r="N226" s="12"/>
      <c r="O226" s="14"/>
      <c r="P226" s="12"/>
      <c r="Q226" s="11"/>
      <c r="R226" s="15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1"/>
      <c r="C227" s="11"/>
      <c r="D227" s="11"/>
      <c r="E227" s="12"/>
      <c r="F227" s="12"/>
      <c r="G227" s="12"/>
      <c r="H227" s="11"/>
      <c r="I227" s="11"/>
      <c r="J227" s="11"/>
      <c r="K227" s="11"/>
      <c r="L227" s="12"/>
      <c r="M227" s="11"/>
      <c r="N227" s="12"/>
      <c r="O227" s="14"/>
      <c r="P227" s="12"/>
      <c r="Q227" s="11"/>
      <c r="R227" s="15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1"/>
      <c r="C228" s="11"/>
      <c r="D228" s="11"/>
      <c r="E228" s="12"/>
      <c r="F228" s="12"/>
      <c r="G228" s="12"/>
      <c r="H228" s="11"/>
      <c r="I228" s="11"/>
      <c r="J228" s="11"/>
      <c r="K228" s="11"/>
      <c r="L228" s="12"/>
      <c r="M228" s="11"/>
      <c r="N228" s="12"/>
      <c r="O228" s="14"/>
      <c r="P228" s="12"/>
      <c r="Q228" s="11"/>
      <c r="R228" s="15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1"/>
      <c r="C229" s="11"/>
      <c r="D229" s="11"/>
      <c r="E229" s="12"/>
      <c r="F229" s="12"/>
      <c r="G229" s="12"/>
      <c r="H229" s="11"/>
      <c r="I229" s="11"/>
      <c r="J229" s="11"/>
      <c r="K229" s="11"/>
      <c r="L229" s="12"/>
      <c r="M229" s="11"/>
      <c r="N229" s="12"/>
      <c r="O229" s="14"/>
      <c r="P229" s="12"/>
      <c r="Q229" s="11"/>
      <c r="R229" s="15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1"/>
      <c r="C230" s="11"/>
      <c r="D230" s="11"/>
      <c r="E230" s="12"/>
      <c r="F230" s="12"/>
      <c r="G230" s="12"/>
      <c r="H230" s="11"/>
      <c r="I230" s="11"/>
      <c r="J230" s="11"/>
      <c r="K230" s="11"/>
      <c r="L230" s="12"/>
      <c r="M230" s="11"/>
      <c r="N230" s="12"/>
      <c r="O230" s="14"/>
      <c r="P230" s="12"/>
      <c r="Q230" s="11"/>
      <c r="R230" s="15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1"/>
      <c r="C231" s="11"/>
      <c r="D231" s="11"/>
      <c r="E231" s="12"/>
      <c r="F231" s="12"/>
      <c r="G231" s="12"/>
      <c r="H231" s="11"/>
      <c r="I231" s="11"/>
      <c r="J231" s="11"/>
      <c r="K231" s="11"/>
      <c r="L231" s="12"/>
      <c r="M231" s="11"/>
      <c r="N231" s="12"/>
      <c r="O231" s="14"/>
      <c r="P231" s="12"/>
      <c r="Q231" s="11"/>
      <c r="R231" s="15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10"/>
      <c r="B232" s="11"/>
      <c r="C232" s="11"/>
      <c r="D232" s="11"/>
      <c r="E232" s="12"/>
      <c r="F232" s="12"/>
      <c r="G232" s="12"/>
      <c r="H232" s="11"/>
      <c r="I232" s="11"/>
      <c r="J232" s="11"/>
      <c r="K232" s="11"/>
      <c r="L232" s="12"/>
      <c r="M232" s="11"/>
      <c r="N232" s="12"/>
      <c r="O232" s="14"/>
      <c r="P232" s="12"/>
      <c r="Q232" s="11"/>
      <c r="R232" s="15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10"/>
      <c r="B233" s="11"/>
      <c r="C233" s="11"/>
      <c r="D233" s="11"/>
      <c r="E233" s="12"/>
      <c r="F233" s="12"/>
      <c r="G233" s="12"/>
      <c r="H233" s="11"/>
      <c r="I233" s="11"/>
      <c r="J233" s="11"/>
      <c r="K233" s="11"/>
      <c r="L233" s="12"/>
      <c r="M233" s="11"/>
      <c r="N233" s="12"/>
      <c r="O233" s="14"/>
      <c r="P233" s="12"/>
      <c r="Q233" s="11"/>
      <c r="R233" s="15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10"/>
      <c r="B234" s="11"/>
      <c r="C234" s="11"/>
      <c r="D234" s="11"/>
      <c r="E234" s="12"/>
      <c r="F234" s="12"/>
      <c r="G234" s="12"/>
      <c r="H234" s="11"/>
      <c r="I234" s="11"/>
      <c r="J234" s="11"/>
      <c r="K234" s="11"/>
      <c r="L234" s="12"/>
      <c r="M234" s="11"/>
      <c r="N234" s="12"/>
      <c r="O234" s="14"/>
      <c r="P234" s="12"/>
      <c r="Q234" s="11"/>
      <c r="R234" s="15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10"/>
      <c r="B235" s="11"/>
      <c r="C235" s="11"/>
      <c r="D235" s="11"/>
      <c r="E235" s="12"/>
      <c r="F235" s="12"/>
      <c r="G235" s="12"/>
      <c r="H235" s="11"/>
      <c r="I235" s="11"/>
      <c r="J235" s="11"/>
      <c r="K235" s="11"/>
      <c r="L235" s="12"/>
      <c r="M235" s="11"/>
      <c r="N235" s="12"/>
      <c r="O235" s="14"/>
      <c r="P235" s="12"/>
      <c r="Q235" s="11"/>
      <c r="R235" s="15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>
      <c r="A236" s="10"/>
      <c r="B236" s="11"/>
      <c r="C236" s="11"/>
      <c r="D236" s="11"/>
      <c r="E236" s="12"/>
      <c r="F236" s="12"/>
      <c r="G236" s="12"/>
      <c r="H236" s="11"/>
      <c r="I236" s="11"/>
      <c r="J236" s="11"/>
      <c r="K236" s="11"/>
      <c r="L236" s="12"/>
      <c r="M236" s="11"/>
      <c r="N236" s="12"/>
      <c r="O236" s="14"/>
      <c r="P236" s="12"/>
      <c r="Q236" s="11"/>
      <c r="R236" s="15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5">
      <c r="A237" s="10"/>
      <c r="B237" s="11"/>
      <c r="C237" s="11"/>
      <c r="D237" s="11"/>
      <c r="E237" s="12"/>
      <c r="F237" s="12"/>
      <c r="G237" s="12"/>
      <c r="H237" s="11"/>
      <c r="I237" s="11"/>
      <c r="J237" s="11"/>
      <c r="K237" s="11"/>
      <c r="L237" s="12"/>
      <c r="M237" s="11"/>
      <c r="N237" s="12"/>
      <c r="O237" s="14"/>
      <c r="P237" s="12"/>
      <c r="Q237" s="11"/>
      <c r="R237" s="15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5">
      <c r="A238" s="10"/>
      <c r="B238" s="11"/>
      <c r="C238" s="11"/>
      <c r="D238" s="11"/>
      <c r="E238" s="12"/>
      <c r="F238" s="12"/>
      <c r="G238" s="12"/>
      <c r="H238" s="11"/>
      <c r="I238" s="11"/>
      <c r="J238" s="11"/>
      <c r="K238" s="11"/>
      <c r="L238" s="12"/>
      <c r="M238" s="11"/>
      <c r="N238" s="12"/>
      <c r="O238" s="14"/>
      <c r="P238" s="12"/>
      <c r="Q238" s="11"/>
      <c r="R238" s="15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5">
      <c r="A239" s="10"/>
      <c r="B239" s="11"/>
      <c r="C239" s="11"/>
      <c r="D239" s="11"/>
      <c r="E239" s="12"/>
      <c r="F239" s="12"/>
      <c r="G239" s="12"/>
      <c r="H239" s="11"/>
      <c r="I239" s="11"/>
      <c r="J239" s="11"/>
      <c r="K239" s="11"/>
      <c r="L239" s="12"/>
      <c r="M239" s="11"/>
      <c r="N239" s="12"/>
      <c r="O239" s="14"/>
      <c r="P239" s="12"/>
      <c r="Q239" s="11"/>
      <c r="R239" s="15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5">
      <c r="A240" s="10"/>
      <c r="B240" s="11"/>
      <c r="C240" s="11"/>
      <c r="D240" s="11"/>
      <c r="E240" s="12"/>
      <c r="F240" s="12"/>
      <c r="G240" s="12"/>
      <c r="H240" s="11"/>
      <c r="I240" s="11"/>
      <c r="J240" s="11"/>
      <c r="K240" s="11"/>
      <c r="L240" s="12"/>
      <c r="M240" s="11"/>
      <c r="N240" s="12"/>
      <c r="O240" s="14"/>
      <c r="P240" s="12"/>
      <c r="Q240" s="11"/>
      <c r="R240" s="15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5">
      <c r="A241" s="10"/>
      <c r="B241" s="11"/>
      <c r="C241" s="11"/>
      <c r="D241" s="11"/>
      <c r="E241" s="12"/>
      <c r="F241" s="12"/>
      <c r="G241" s="12"/>
      <c r="H241" s="11"/>
      <c r="I241" s="11"/>
      <c r="J241" s="11"/>
      <c r="K241" s="11"/>
      <c r="L241" s="12"/>
      <c r="M241" s="11"/>
      <c r="N241" s="12"/>
      <c r="O241" s="14"/>
      <c r="P241" s="12"/>
      <c r="Q241" s="11"/>
      <c r="R241" s="15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5">
      <c r="A242" s="10"/>
      <c r="B242" s="11"/>
      <c r="C242" s="11"/>
      <c r="D242" s="11"/>
      <c r="E242" s="12"/>
      <c r="F242" s="12"/>
      <c r="G242" s="12"/>
      <c r="H242" s="11"/>
      <c r="I242" s="11"/>
      <c r="J242" s="11"/>
      <c r="K242" s="11"/>
      <c r="L242" s="12"/>
      <c r="M242" s="11"/>
      <c r="N242" s="12"/>
      <c r="O242" s="14"/>
      <c r="P242" s="12"/>
      <c r="Q242" s="11"/>
      <c r="R242" s="15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5">
      <c r="A243" s="10"/>
      <c r="B243" s="11"/>
      <c r="C243" s="11"/>
      <c r="D243" s="11"/>
      <c r="E243" s="12"/>
      <c r="F243" s="12"/>
      <c r="G243" s="12"/>
      <c r="H243" s="11"/>
      <c r="I243" s="11"/>
      <c r="J243" s="11"/>
      <c r="K243" s="11"/>
      <c r="L243" s="12"/>
      <c r="M243" s="11"/>
      <c r="N243" s="12"/>
      <c r="O243" s="14"/>
      <c r="P243" s="12"/>
      <c r="Q243" s="11"/>
      <c r="R243" s="15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5">
      <c r="A244" s="10"/>
      <c r="B244" s="11"/>
      <c r="C244" s="11"/>
      <c r="D244" s="11"/>
      <c r="E244" s="12"/>
      <c r="F244" s="12"/>
      <c r="G244" s="12"/>
      <c r="H244" s="11"/>
      <c r="I244" s="11"/>
      <c r="J244" s="11"/>
      <c r="K244" s="11"/>
      <c r="L244" s="12"/>
      <c r="M244" s="11"/>
      <c r="N244" s="12"/>
      <c r="O244" s="14"/>
      <c r="P244" s="12"/>
      <c r="Q244" s="11"/>
      <c r="R244" s="15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5">
      <c r="A245" s="10"/>
      <c r="B245" s="11"/>
      <c r="C245" s="11"/>
      <c r="D245" s="11"/>
      <c r="E245" s="12"/>
      <c r="F245" s="12"/>
      <c r="G245" s="12"/>
      <c r="H245" s="11"/>
      <c r="I245" s="11"/>
      <c r="J245" s="11"/>
      <c r="K245" s="11"/>
      <c r="L245" s="12"/>
      <c r="M245" s="11"/>
      <c r="N245" s="12"/>
      <c r="O245" s="14"/>
      <c r="P245" s="12"/>
      <c r="Q245" s="11"/>
      <c r="R245" s="15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5">
      <c r="A246" s="10"/>
      <c r="B246" s="11"/>
      <c r="C246" s="11"/>
      <c r="D246" s="11"/>
      <c r="E246" s="12"/>
      <c r="F246" s="12"/>
      <c r="G246" s="12"/>
      <c r="H246" s="11"/>
      <c r="I246" s="11"/>
      <c r="J246" s="11"/>
      <c r="K246" s="11"/>
      <c r="L246" s="12"/>
      <c r="M246" s="11"/>
      <c r="N246" s="12"/>
      <c r="O246" s="14"/>
      <c r="P246" s="12"/>
      <c r="Q246" s="11"/>
      <c r="R246" s="15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5">
      <c r="A247" s="10"/>
      <c r="B247" s="11"/>
      <c r="C247" s="11"/>
      <c r="D247" s="11"/>
      <c r="E247" s="12"/>
      <c r="F247" s="12"/>
      <c r="G247" s="12"/>
      <c r="H247" s="11"/>
      <c r="I247" s="11"/>
      <c r="J247" s="11"/>
      <c r="K247" s="11"/>
      <c r="L247" s="12"/>
      <c r="M247" s="11"/>
      <c r="N247" s="12"/>
      <c r="O247" s="14"/>
      <c r="P247" s="12"/>
      <c r="Q247" s="11"/>
      <c r="R247" s="15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5">
      <c r="A248" s="10"/>
      <c r="B248" s="11"/>
      <c r="C248" s="11"/>
      <c r="D248" s="11"/>
      <c r="E248" s="12"/>
      <c r="F248" s="12"/>
      <c r="G248" s="12"/>
      <c r="H248" s="11"/>
      <c r="I248" s="11"/>
      <c r="J248" s="11"/>
      <c r="K248" s="11"/>
      <c r="L248" s="12"/>
      <c r="M248" s="11"/>
      <c r="N248" s="12"/>
      <c r="O248" s="14"/>
      <c r="P248" s="12"/>
      <c r="Q248" s="11"/>
      <c r="R248" s="15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5">
      <c r="A249" s="10"/>
      <c r="B249" s="11"/>
      <c r="C249" s="11"/>
      <c r="D249" s="11"/>
      <c r="E249" s="12"/>
      <c r="F249" s="12"/>
      <c r="G249" s="12"/>
      <c r="H249" s="11"/>
      <c r="I249" s="11"/>
      <c r="J249" s="11"/>
      <c r="K249" s="11"/>
      <c r="L249" s="12"/>
      <c r="M249" s="11"/>
      <c r="N249" s="12"/>
      <c r="O249" s="14"/>
      <c r="P249" s="12"/>
      <c r="Q249" s="11"/>
      <c r="R249" s="15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5">
      <c r="A250" s="10"/>
      <c r="B250" s="11"/>
      <c r="C250" s="11"/>
      <c r="D250" s="11"/>
      <c r="E250" s="12"/>
      <c r="F250" s="12"/>
      <c r="G250" s="12"/>
      <c r="H250" s="11"/>
      <c r="I250" s="11"/>
      <c r="J250" s="11"/>
      <c r="K250" s="11"/>
      <c r="L250" s="12"/>
      <c r="M250" s="11"/>
      <c r="N250" s="12"/>
      <c r="O250" s="14"/>
      <c r="P250" s="12"/>
      <c r="Q250" s="11"/>
      <c r="R250" s="15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5">
      <c r="A251" s="10"/>
      <c r="B251" s="11"/>
      <c r="C251" s="11"/>
      <c r="D251" s="11"/>
      <c r="E251" s="12"/>
      <c r="F251" s="12"/>
      <c r="G251" s="12"/>
      <c r="H251" s="11"/>
      <c r="I251" s="11"/>
      <c r="J251" s="11"/>
      <c r="K251" s="11"/>
      <c r="L251" s="12"/>
      <c r="M251" s="11"/>
      <c r="N251" s="12"/>
      <c r="O251" s="14"/>
      <c r="P251" s="12"/>
      <c r="Q251" s="11"/>
      <c r="R251" s="15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5">
      <c r="A252" s="10"/>
      <c r="B252" s="11"/>
      <c r="C252" s="11"/>
      <c r="D252" s="11"/>
      <c r="E252" s="12"/>
      <c r="F252" s="12"/>
      <c r="G252" s="12"/>
      <c r="H252" s="11"/>
      <c r="I252" s="11"/>
      <c r="J252" s="11"/>
      <c r="K252" s="11"/>
      <c r="L252" s="12"/>
      <c r="M252" s="11"/>
      <c r="N252" s="12"/>
      <c r="O252" s="14"/>
      <c r="P252" s="12"/>
      <c r="Q252" s="11"/>
      <c r="R252" s="15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5">
      <c r="A253" s="10"/>
      <c r="B253" s="11"/>
      <c r="C253" s="11"/>
      <c r="D253" s="11"/>
      <c r="E253" s="12"/>
      <c r="F253" s="12"/>
      <c r="G253" s="12"/>
      <c r="H253" s="11"/>
      <c r="I253" s="11"/>
      <c r="J253" s="11"/>
      <c r="K253" s="11"/>
      <c r="L253" s="12"/>
      <c r="M253" s="11"/>
      <c r="N253" s="12"/>
      <c r="O253" s="14"/>
      <c r="P253" s="12"/>
      <c r="Q253" s="11"/>
      <c r="R253" s="15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5">
      <c r="A254" s="10"/>
      <c r="B254" s="11"/>
      <c r="C254" s="11"/>
      <c r="D254" s="11"/>
      <c r="E254" s="12"/>
      <c r="F254" s="12"/>
      <c r="G254" s="12"/>
      <c r="H254" s="11"/>
      <c r="I254" s="11"/>
      <c r="J254" s="11"/>
      <c r="K254" s="11"/>
      <c r="L254" s="12"/>
      <c r="M254" s="11"/>
      <c r="N254" s="12"/>
      <c r="O254" s="14"/>
      <c r="P254" s="12"/>
      <c r="Q254" s="11"/>
      <c r="R254" s="15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5">
      <c r="A255" s="10"/>
      <c r="B255" s="11"/>
      <c r="C255" s="11"/>
      <c r="D255" s="11"/>
      <c r="E255" s="12"/>
      <c r="F255" s="12"/>
      <c r="G255" s="12"/>
      <c r="H255" s="11"/>
      <c r="I255" s="11"/>
      <c r="J255" s="11"/>
      <c r="K255" s="11"/>
      <c r="L255" s="12"/>
      <c r="M255" s="11"/>
      <c r="N255" s="12"/>
      <c r="O255" s="14"/>
      <c r="P255" s="12"/>
      <c r="Q255" s="11"/>
      <c r="R255" s="15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5">
      <c r="A256" s="10"/>
      <c r="B256" s="11"/>
      <c r="C256" s="11"/>
      <c r="D256" s="11"/>
      <c r="E256" s="12"/>
      <c r="F256" s="12"/>
      <c r="G256" s="12"/>
      <c r="H256" s="11"/>
      <c r="I256" s="11"/>
      <c r="J256" s="11"/>
      <c r="K256" s="11"/>
      <c r="L256" s="12"/>
      <c r="M256" s="11"/>
      <c r="N256" s="12"/>
      <c r="O256" s="14"/>
      <c r="P256" s="12"/>
      <c r="Q256" s="11"/>
      <c r="R256" s="15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5">
      <c r="A257" s="10"/>
      <c r="B257" s="11"/>
      <c r="C257" s="11"/>
      <c r="D257" s="11"/>
      <c r="E257" s="12"/>
      <c r="F257" s="12"/>
      <c r="G257" s="12"/>
      <c r="H257" s="11"/>
      <c r="I257" s="11"/>
      <c r="J257" s="11"/>
      <c r="K257" s="11"/>
      <c r="L257" s="12"/>
      <c r="M257" s="11"/>
      <c r="N257" s="12"/>
      <c r="O257" s="14"/>
      <c r="P257" s="12"/>
      <c r="Q257" s="11"/>
      <c r="R257" s="15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5">
      <c r="A258" s="10"/>
      <c r="B258" s="11"/>
      <c r="C258" s="11"/>
      <c r="D258" s="11"/>
      <c r="E258" s="12"/>
      <c r="F258" s="12"/>
      <c r="G258" s="12"/>
      <c r="H258" s="11"/>
      <c r="I258" s="11"/>
      <c r="J258" s="11"/>
      <c r="K258" s="11"/>
      <c r="L258" s="12"/>
      <c r="M258" s="11"/>
      <c r="N258" s="12"/>
      <c r="O258" s="14"/>
      <c r="P258" s="12"/>
      <c r="Q258" s="11"/>
      <c r="R258" s="15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5">
      <c r="A259" s="10"/>
      <c r="B259" s="11"/>
      <c r="C259" s="11"/>
      <c r="D259" s="11"/>
      <c r="E259" s="12"/>
      <c r="F259" s="12"/>
      <c r="G259" s="12"/>
      <c r="H259" s="11"/>
      <c r="I259" s="11"/>
      <c r="J259" s="11"/>
      <c r="K259" s="11"/>
      <c r="L259" s="12"/>
      <c r="M259" s="11"/>
      <c r="N259" s="12"/>
      <c r="O259" s="14"/>
      <c r="P259" s="12"/>
      <c r="Q259" s="11"/>
      <c r="R259" s="15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5">
      <c r="A260" s="10"/>
      <c r="B260" s="11"/>
      <c r="C260" s="11"/>
      <c r="D260" s="11"/>
      <c r="E260" s="12"/>
      <c r="F260" s="12"/>
      <c r="G260" s="12"/>
      <c r="H260" s="11"/>
      <c r="I260" s="11"/>
      <c r="J260" s="11"/>
      <c r="K260" s="11"/>
      <c r="L260" s="12"/>
      <c r="M260" s="11"/>
      <c r="N260" s="12"/>
      <c r="O260" s="14"/>
      <c r="P260" s="12"/>
      <c r="Q260" s="11"/>
      <c r="R260" s="15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5">
      <c r="A261" s="10"/>
      <c r="B261" s="11"/>
      <c r="C261" s="11"/>
      <c r="D261" s="11"/>
      <c r="E261" s="12"/>
      <c r="F261" s="12"/>
      <c r="G261" s="12"/>
      <c r="H261" s="11"/>
      <c r="I261" s="11"/>
      <c r="J261" s="11"/>
      <c r="K261" s="11"/>
      <c r="L261" s="12"/>
      <c r="M261" s="11"/>
      <c r="N261" s="12"/>
      <c r="O261" s="14"/>
      <c r="P261" s="12"/>
      <c r="Q261" s="11"/>
      <c r="R261" s="15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5">
      <c r="A262" s="10"/>
      <c r="B262" s="11"/>
      <c r="C262" s="11"/>
      <c r="D262" s="11"/>
      <c r="E262" s="12"/>
      <c r="F262" s="12"/>
      <c r="G262" s="12"/>
      <c r="H262" s="11"/>
      <c r="I262" s="11"/>
      <c r="J262" s="11"/>
      <c r="K262" s="11"/>
      <c r="L262" s="12"/>
      <c r="M262" s="11"/>
      <c r="N262" s="12"/>
      <c r="O262" s="14"/>
      <c r="P262" s="12"/>
      <c r="Q262" s="11"/>
      <c r="R262" s="15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5">
      <c r="A263" s="10"/>
      <c r="B263" s="11"/>
      <c r="C263" s="11"/>
      <c r="D263" s="11"/>
      <c r="E263" s="12"/>
      <c r="F263" s="12"/>
      <c r="G263" s="12"/>
      <c r="H263" s="11"/>
      <c r="I263" s="11"/>
      <c r="J263" s="11"/>
      <c r="K263" s="11"/>
      <c r="L263" s="12"/>
      <c r="M263" s="11"/>
      <c r="N263" s="12"/>
      <c r="O263" s="14"/>
      <c r="P263" s="12"/>
      <c r="Q263" s="11"/>
      <c r="R263" s="15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5">
      <c r="A264" s="10"/>
      <c r="B264" s="11"/>
      <c r="C264" s="11"/>
      <c r="D264" s="11"/>
      <c r="E264" s="12"/>
      <c r="F264" s="12"/>
      <c r="G264" s="12"/>
      <c r="H264" s="11"/>
      <c r="I264" s="11"/>
      <c r="J264" s="11"/>
      <c r="K264" s="11"/>
      <c r="L264" s="12"/>
      <c r="M264" s="11"/>
      <c r="N264" s="12"/>
      <c r="O264" s="14"/>
      <c r="P264" s="12"/>
      <c r="Q264" s="11"/>
      <c r="R264" s="15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5">
      <c r="A265" s="10"/>
      <c r="B265" s="11"/>
      <c r="C265" s="11"/>
      <c r="D265" s="11"/>
      <c r="E265" s="12"/>
      <c r="F265" s="12"/>
      <c r="G265" s="12"/>
      <c r="H265" s="11"/>
      <c r="I265" s="11"/>
      <c r="J265" s="11"/>
      <c r="K265" s="11"/>
      <c r="L265" s="12"/>
      <c r="M265" s="11"/>
      <c r="N265" s="12"/>
      <c r="O265" s="14"/>
      <c r="P265" s="12"/>
      <c r="Q265" s="11"/>
      <c r="R265" s="15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5">
      <c r="A266" s="10"/>
      <c r="B266" s="11"/>
      <c r="C266" s="11"/>
      <c r="D266" s="11"/>
      <c r="E266" s="12"/>
      <c r="F266" s="12"/>
      <c r="G266" s="12"/>
      <c r="H266" s="11"/>
      <c r="I266" s="11"/>
      <c r="J266" s="11"/>
      <c r="K266" s="11"/>
      <c r="L266" s="12"/>
      <c r="M266" s="11"/>
      <c r="N266" s="12"/>
      <c r="O266" s="14"/>
      <c r="P266" s="12"/>
      <c r="Q266" s="11"/>
      <c r="R266" s="15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5">
      <c r="A267" s="10"/>
      <c r="B267" s="11"/>
      <c r="C267" s="11"/>
      <c r="D267" s="11"/>
      <c r="E267" s="12"/>
      <c r="F267" s="12"/>
      <c r="G267" s="12"/>
      <c r="H267" s="11"/>
      <c r="I267" s="11"/>
      <c r="J267" s="11"/>
      <c r="K267" s="11"/>
      <c r="L267" s="12"/>
      <c r="M267" s="11"/>
      <c r="N267" s="12"/>
      <c r="O267" s="14"/>
      <c r="P267" s="12"/>
      <c r="Q267" s="11"/>
      <c r="R267" s="15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5">
      <c r="A268" s="10"/>
      <c r="B268" s="11"/>
      <c r="C268" s="11"/>
      <c r="D268" s="11"/>
      <c r="E268" s="12"/>
      <c r="F268" s="12"/>
      <c r="G268" s="12"/>
      <c r="H268" s="11"/>
      <c r="I268" s="11"/>
      <c r="J268" s="11"/>
      <c r="K268" s="11"/>
      <c r="L268" s="12"/>
      <c r="M268" s="11"/>
      <c r="N268" s="12"/>
      <c r="O268" s="14"/>
      <c r="P268" s="12"/>
      <c r="Q268" s="11"/>
      <c r="R268" s="15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5">
      <c r="A269" s="10"/>
      <c r="B269" s="11"/>
      <c r="C269" s="11"/>
      <c r="D269" s="11"/>
      <c r="E269" s="12"/>
      <c r="F269" s="12"/>
      <c r="G269" s="12"/>
      <c r="H269" s="11"/>
      <c r="I269" s="11"/>
      <c r="J269" s="11"/>
      <c r="K269" s="11"/>
      <c r="L269" s="12"/>
      <c r="M269" s="11"/>
      <c r="N269" s="12"/>
      <c r="O269" s="14"/>
      <c r="P269" s="12"/>
      <c r="Q269" s="11"/>
      <c r="R269" s="15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5">
      <c r="A270" s="10"/>
      <c r="B270" s="11"/>
      <c r="C270" s="11"/>
      <c r="D270" s="11"/>
      <c r="E270" s="12"/>
      <c r="F270" s="12"/>
      <c r="G270" s="12"/>
      <c r="H270" s="11"/>
      <c r="I270" s="11"/>
      <c r="J270" s="11"/>
      <c r="K270" s="11"/>
      <c r="L270" s="12"/>
      <c r="M270" s="11"/>
      <c r="N270" s="12"/>
      <c r="O270" s="14"/>
      <c r="P270" s="12"/>
      <c r="Q270" s="11"/>
      <c r="R270" s="15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5">
      <c r="A271" s="10"/>
      <c r="B271" s="11"/>
      <c r="C271" s="11"/>
      <c r="D271" s="11"/>
      <c r="E271" s="12"/>
      <c r="F271" s="12"/>
      <c r="G271" s="12"/>
      <c r="H271" s="11"/>
      <c r="I271" s="11"/>
      <c r="J271" s="11"/>
      <c r="K271" s="11"/>
      <c r="L271" s="12"/>
      <c r="M271" s="11"/>
      <c r="N271" s="12"/>
      <c r="O271" s="14"/>
      <c r="P271" s="12"/>
      <c r="Q271" s="11"/>
      <c r="R271" s="15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5">
      <c r="A272" s="10"/>
      <c r="B272" s="11"/>
      <c r="C272" s="11"/>
      <c r="D272" s="11"/>
      <c r="E272" s="12"/>
      <c r="F272" s="12"/>
      <c r="G272" s="12"/>
      <c r="H272" s="11"/>
      <c r="I272" s="11"/>
      <c r="J272" s="11"/>
      <c r="K272" s="11"/>
      <c r="L272" s="12"/>
      <c r="M272" s="11"/>
      <c r="N272" s="12"/>
      <c r="O272" s="14"/>
      <c r="P272" s="12"/>
      <c r="Q272" s="11"/>
      <c r="R272" s="15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5">
      <c r="A273" s="10"/>
      <c r="B273" s="11"/>
      <c r="C273" s="11"/>
      <c r="D273" s="11"/>
      <c r="E273" s="12"/>
      <c r="F273" s="12"/>
      <c r="G273" s="12"/>
      <c r="H273" s="11"/>
      <c r="I273" s="11"/>
      <c r="J273" s="11"/>
      <c r="K273" s="11"/>
      <c r="L273" s="12"/>
      <c r="M273" s="11"/>
      <c r="N273" s="12"/>
      <c r="O273" s="14"/>
      <c r="P273" s="12"/>
      <c r="Q273" s="11"/>
      <c r="R273" s="15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5">
      <c r="A274" s="10"/>
      <c r="B274" s="11"/>
      <c r="C274" s="11"/>
      <c r="D274" s="11"/>
      <c r="E274" s="12"/>
      <c r="F274" s="12"/>
      <c r="G274" s="12"/>
      <c r="H274" s="11"/>
      <c r="I274" s="11"/>
      <c r="J274" s="11"/>
      <c r="K274" s="11"/>
      <c r="L274" s="12"/>
      <c r="M274" s="11"/>
      <c r="N274" s="12"/>
      <c r="O274" s="14"/>
      <c r="P274" s="12"/>
      <c r="Q274" s="11"/>
      <c r="R274" s="15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5">
      <c r="A275" s="10"/>
      <c r="B275" s="11"/>
      <c r="C275" s="11"/>
      <c r="D275" s="11"/>
      <c r="E275" s="12"/>
      <c r="F275" s="12"/>
      <c r="G275" s="12"/>
      <c r="H275" s="11"/>
      <c r="I275" s="11"/>
      <c r="J275" s="11"/>
      <c r="K275" s="11"/>
      <c r="L275" s="12"/>
      <c r="M275" s="11"/>
      <c r="N275" s="12"/>
      <c r="O275" s="14"/>
      <c r="P275" s="12"/>
      <c r="Q275" s="11"/>
      <c r="R275" s="15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5">
      <c r="A276" s="10"/>
      <c r="B276" s="11"/>
      <c r="C276" s="11"/>
      <c r="D276" s="11"/>
      <c r="E276" s="12"/>
      <c r="F276" s="12"/>
      <c r="G276" s="12"/>
      <c r="H276" s="11"/>
      <c r="I276" s="11"/>
      <c r="J276" s="11"/>
      <c r="K276" s="11"/>
      <c r="L276" s="12"/>
      <c r="M276" s="11"/>
      <c r="N276" s="12"/>
      <c r="O276" s="14"/>
      <c r="P276" s="12"/>
      <c r="Q276" s="11"/>
      <c r="R276" s="15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5">
      <c r="A277" s="10"/>
      <c r="B277" s="11"/>
      <c r="C277" s="11"/>
      <c r="D277" s="11"/>
      <c r="E277" s="12"/>
      <c r="F277" s="12"/>
      <c r="G277" s="12"/>
      <c r="H277" s="11"/>
      <c r="I277" s="11"/>
      <c r="J277" s="11"/>
      <c r="K277" s="11"/>
      <c r="L277" s="12"/>
      <c r="M277" s="11"/>
      <c r="N277" s="12"/>
      <c r="O277" s="14"/>
      <c r="P277" s="12"/>
      <c r="Q277" s="11"/>
      <c r="R277" s="15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5">
      <c r="A278" s="10"/>
      <c r="B278" s="11"/>
      <c r="C278" s="11"/>
      <c r="D278" s="11"/>
      <c r="E278" s="12"/>
      <c r="F278" s="12"/>
      <c r="G278" s="12"/>
      <c r="H278" s="11"/>
      <c r="I278" s="11"/>
      <c r="J278" s="11"/>
      <c r="K278" s="11"/>
      <c r="L278" s="12"/>
      <c r="M278" s="11"/>
      <c r="N278" s="12"/>
      <c r="O278" s="14"/>
      <c r="P278" s="12"/>
      <c r="Q278" s="11"/>
      <c r="R278" s="15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5">
      <c r="A279" s="10"/>
      <c r="B279" s="11"/>
      <c r="C279" s="11"/>
      <c r="D279" s="11"/>
      <c r="E279" s="12"/>
      <c r="F279" s="12"/>
      <c r="G279" s="12"/>
      <c r="H279" s="11"/>
      <c r="I279" s="11"/>
      <c r="J279" s="11"/>
      <c r="K279" s="11"/>
      <c r="L279" s="12"/>
      <c r="M279" s="11"/>
      <c r="N279" s="12"/>
      <c r="O279" s="14"/>
      <c r="P279" s="12"/>
      <c r="Q279" s="11"/>
      <c r="R279" s="15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5">
      <c r="A280" s="10"/>
      <c r="B280" s="11"/>
      <c r="C280" s="11"/>
      <c r="D280" s="11"/>
      <c r="E280" s="12"/>
      <c r="F280" s="12"/>
      <c r="G280" s="12"/>
      <c r="H280" s="11"/>
      <c r="I280" s="11"/>
      <c r="J280" s="11"/>
      <c r="K280" s="11"/>
      <c r="L280" s="12"/>
      <c r="M280" s="11"/>
      <c r="N280" s="12"/>
      <c r="O280" s="14"/>
      <c r="P280" s="12"/>
      <c r="Q280" s="11"/>
      <c r="R280" s="15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5">
      <c r="A281" s="10"/>
      <c r="B281" s="11"/>
      <c r="C281" s="11"/>
      <c r="D281" s="11"/>
      <c r="E281" s="12"/>
      <c r="F281" s="12"/>
      <c r="G281" s="12"/>
      <c r="H281" s="11"/>
      <c r="I281" s="11"/>
      <c r="J281" s="11"/>
      <c r="K281" s="11"/>
      <c r="L281" s="12"/>
      <c r="M281" s="11"/>
      <c r="N281" s="12"/>
      <c r="O281" s="14"/>
      <c r="P281" s="12"/>
      <c r="Q281" s="11"/>
      <c r="R281" s="15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5">
      <c r="A282" s="10"/>
      <c r="B282" s="11"/>
      <c r="C282" s="11"/>
      <c r="D282" s="11"/>
      <c r="E282" s="12"/>
      <c r="F282" s="12"/>
      <c r="G282" s="12"/>
      <c r="H282" s="11"/>
      <c r="I282" s="11"/>
      <c r="J282" s="11"/>
      <c r="K282" s="11"/>
      <c r="L282" s="12"/>
      <c r="M282" s="11"/>
      <c r="N282" s="12"/>
      <c r="O282" s="14"/>
      <c r="P282" s="12"/>
      <c r="Q282" s="11"/>
      <c r="R282" s="15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5">
      <c r="A283" s="10"/>
      <c r="B283" s="11"/>
      <c r="C283" s="11"/>
      <c r="D283" s="11"/>
      <c r="E283" s="12"/>
      <c r="F283" s="12"/>
      <c r="G283" s="12"/>
      <c r="H283" s="11"/>
      <c r="I283" s="11"/>
      <c r="J283" s="11"/>
      <c r="K283" s="11"/>
      <c r="L283" s="12"/>
      <c r="M283" s="11"/>
      <c r="N283" s="12"/>
      <c r="O283" s="14"/>
      <c r="P283" s="12"/>
      <c r="Q283" s="11"/>
      <c r="R283" s="15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5">
      <c r="A284" s="10"/>
      <c r="B284" s="11"/>
      <c r="C284" s="11"/>
      <c r="D284" s="11"/>
      <c r="E284" s="12"/>
      <c r="F284" s="12"/>
      <c r="G284" s="12"/>
      <c r="H284" s="11"/>
      <c r="I284" s="11"/>
      <c r="J284" s="11"/>
      <c r="K284" s="11"/>
      <c r="L284" s="12"/>
      <c r="M284" s="11"/>
      <c r="N284" s="12"/>
      <c r="O284" s="14"/>
      <c r="P284" s="12"/>
      <c r="Q284" s="11"/>
      <c r="R284" s="15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5">
      <c r="A285" s="10"/>
      <c r="B285" s="11"/>
      <c r="C285" s="11"/>
      <c r="D285" s="11"/>
      <c r="E285" s="12"/>
      <c r="F285" s="12"/>
      <c r="G285" s="12"/>
      <c r="H285" s="11"/>
      <c r="I285" s="11"/>
      <c r="J285" s="11"/>
      <c r="K285" s="11"/>
      <c r="L285" s="12"/>
      <c r="M285" s="11"/>
      <c r="N285" s="12"/>
      <c r="O285" s="14"/>
      <c r="P285" s="12"/>
      <c r="Q285" s="11"/>
      <c r="R285" s="15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5">
      <c r="A286" s="10"/>
      <c r="B286" s="11"/>
      <c r="C286" s="11"/>
      <c r="D286" s="11"/>
      <c r="E286" s="12"/>
      <c r="F286" s="12"/>
      <c r="G286" s="12"/>
      <c r="H286" s="11"/>
      <c r="I286" s="11"/>
      <c r="J286" s="11"/>
      <c r="K286" s="11"/>
      <c r="L286" s="12"/>
      <c r="M286" s="11"/>
      <c r="N286" s="12"/>
      <c r="O286" s="14"/>
      <c r="P286" s="12"/>
      <c r="Q286" s="11"/>
      <c r="R286" s="15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5">
      <c r="A287" s="10"/>
      <c r="B287" s="11"/>
      <c r="C287" s="11"/>
      <c r="D287" s="11"/>
      <c r="E287" s="12"/>
      <c r="F287" s="12"/>
      <c r="G287" s="12"/>
      <c r="H287" s="11"/>
      <c r="I287" s="11"/>
      <c r="J287" s="11"/>
      <c r="K287" s="11"/>
      <c r="L287" s="12"/>
      <c r="M287" s="11"/>
      <c r="N287" s="12"/>
      <c r="O287" s="14"/>
      <c r="P287" s="12"/>
      <c r="Q287" s="11"/>
      <c r="R287" s="15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5">
      <c r="A288" s="10"/>
      <c r="B288" s="11"/>
      <c r="C288" s="11"/>
      <c r="D288" s="11"/>
      <c r="E288" s="12"/>
      <c r="F288" s="12"/>
      <c r="G288" s="12"/>
      <c r="H288" s="11"/>
      <c r="I288" s="11"/>
      <c r="J288" s="11"/>
      <c r="K288" s="11"/>
      <c r="L288" s="12"/>
      <c r="M288" s="11"/>
      <c r="N288" s="12"/>
      <c r="O288" s="14"/>
      <c r="P288" s="12"/>
      <c r="Q288" s="11"/>
      <c r="R288" s="15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5">
      <c r="A289" s="10"/>
      <c r="B289" s="11"/>
      <c r="C289" s="11"/>
      <c r="D289" s="11"/>
      <c r="E289" s="12"/>
      <c r="F289" s="12"/>
      <c r="G289" s="12"/>
      <c r="H289" s="11"/>
      <c r="I289" s="11"/>
      <c r="J289" s="11"/>
      <c r="K289" s="11"/>
      <c r="L289" s="12"/>
      <c r="M289" s="11"/>
      <c r="N289" s="12"/>
      <c r="O289" s="14"/>
      <c r="P289" s="12"/>
      <c r="Q289" s="11"/>
      <c r="R289" s="15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5">
      <c r="A290" s="10"/>
      <c r="B290" s="11"/>
      <c r="C290" s="11"/>
      <c r="D290" s="11"/>
      <c r="E290" s="12"/>
      <c r="F290" s="12"/>
      <c r="G290" s="12"/>
      <c r="H290" s="11"/>
      <c r="I290" s="11"/>
      <c r="J290" s="11"/>
      <c r="K290" s="11"/>
      <c r="L290" s="12"/>
      <c r="M290" s="11"/>
      <c r="N290" s="12"/>
      <c r="O290" s="14"/>
      <c r="P290" s="12"/>
      <c r="Q290" s="11"/>
      <c r="R290" s="15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5">
      <c r="A291" s="10"/>
      <c r="B291" s="11"/>
      <c r="C291" s="11"/>
      <c r="D291" s="11"/>
      <c r="E291" s="12"/>
      <c r="F291" s="12"/>
      <c r="G291" s="12"/>
      <c r="H291" s="11"/>
      <c r="I291" s="11"/>
      <c r="J291" s="11"/>
      <c r="K291" s="11"/>
      <c r="L291" s="12"/>
      <c r="M291" s="11"/>
      <c r="N291" s="12"/>
      <c r="O291" s="14"/>
      <c r="P291" s="12"/>
      <c r="Q291" s="11"/>
      <c r="R291" s="15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5">
      <c r="A292" s="10"/>
      <c r="B292" s="11"/>
      <c r="C292" s="11"/>
      <c r="D292" s="11"/>
      <c r="E292" s="12"/>
      <c r="F292" s="12"/>
      <c r="G292" s="12"/>
      <c r="H292" s="11"/>
      <c r="I292" s="11"/>
      <c r="J292" s="11"/>
      <c r="K292" s="11"/>
      <c r="L292" s="12"/>
      <c r="M292" s="11"/>
      <c r="N292" s="12"/>
      <c r="O292" s="14"/>
      <c r="P292" s="12"/>
      <c r="Q292" s="11"/>
      <c r="R292" s="15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5">
      <c r="A293" s="10"/>
      <c r="B293" s="11"/>
      <c r="C293" s="11"/>
      <c r="D293" s="11"/>
      <c r="E293" s="12"/>
      <c r="F293" s="12"/>
      <c r="G293" s="12"/>
      <c r="H293" s="11"/>
      <c r="I293" s="11"/>
      <c r="J293" s="11"/>
      <c r="K293" s="11"/>
      <c r="L293" s="12"/>
      <c r="M293" s="11"/>
      <c r="N293" s="12"/>
      <c r="O293" s="14"/>
      <c r="P293" s="12"/>
      <c r="Q293" s="11"/>
      <c r="R293" s="15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5">
      <c r="A294" s="10"/>
      <c r="B294" s="11"/>
      <c r="C294" s="11"/>
      <c r="D294" s="11"/>
      <c r="E294" s="12"/>
      <c r="F294" s="12"/>
      <c r="G294" s="12"/>
      <c r="H294" s="11"/>
      <c r="I294" s="11"/>
      <c r="J294" s="11"/>
      <c r="K294" s="11"/>
      <c r="L294" s="12"/>
      <c r="M294" s="11"/>
      <c r="N294" s="12"/>
      <c r="O294" s="14"/>
      <c r="P294" s="12"/>
      <c r="Q294" s="11"/>
      <c r="R294" s="15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5">
      <c r="A295" s="10"/>
      <c r="B295" s="11"/>
      <c r="C295" s="11"/>
      <c r="D295" s="11"/>
      <c r="E295" s="12"/>
      <c r="F295" s="12"/>
      <c r="G295" s="12"/>
      <c r="H295" s="11"/>
      <c r="I295" s="11"/>
      <c r="J295" s="11"/>
      <c r="K295" s="11"/>
      <c r="L295" s="12"/>
      <c r="M295" s="11"/>
      <c r="N295" s="12"/>
      <c r="O295" s="14"/>
      <c r="P295" s="12"/>
      <c r="Q295" s="11"/>
      <c r="R295" s="15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5">
      <c r="A296" s="10"/>
      <c r="B296" s="11"/>
      <c r="C296" s="11"/>
      <c r="D296" s="11"/>
      <c r="E296" s="12"/>
      <c r="F296" s="12"/>
      <c r="G296" s="12"/>
      <c r="H296" s="11"/>
      <c r="I296" s="11"/>
      <c r="J296" s="11"/>
      <c r="K296" s="11"/>
      <c r="L296" s="12"/>
      <c r="M296" s="11"/>
      <c r="N296" s="12"/>
      <c r="O296" s="14"/>
      <c r="P296" s="12"/>
      <c r="Q296" s="11"/>
      <c r="R296" s="15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5">
      <c r="A297" s="10"/>
      <c r="B297" s="11"/>
      <c r="C297" s="11"/>
      <c r="D297" s="11"/>
      <c r="E297" s="12"/>
      <c r="F297" s="12"/>
      <c r="G297" s="12"/>
      <c r="H297" s="11"/>
      <c r="I297" s="11"/>
      <c r="J297" s="11"/>
      <c r="K297" s="11"/>
      <c r="L297" s="12"/>
      <c r="M297" s="11"/>
      <c r="N297" s="12"/>
      <c r="O297" s="14"/>
      <c r="P297" s="12"/>
      <c r="Q297" s="11"/>
      <c r="R297" s="15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5">
      <c r="A298" s="10"/>
      <c r="B298" s="11"/>
      <c r="C298" s="11"/>
      <c r="D298" s="11"/>
      <c r="E298" s="12"/>
      <c r="F298" s="12"/>
      <c r="G298" s="12"/>
      <c r="H298" s="11"/>
      <c r="I298" s="11"/>
      <c r="J298" s="11"/>
      <c r="K298" s="11"/>
      <c r="L298" s="12"/>
      <c r="M298" s="11"/>
      <c r="N298" s="12"/>
      <c r="O298" s="14"/>
      <c r="P298" s="12"/>
      <c r="Q298" s="11"/>
      <c r="R298" s="15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5">
      <c r="A299" s="10"/>
      <c r="B299" s="11"/>
      <c r="C299" s="11"/>
      <c r="D299" s="11"/>
      <c r="E299" s="12"/>
      <c r="F299" s="12"/>
      <c r="G299" s="12"/>
      <c r="H299" s="11"/>
      <c r="I299" s="11"/>
      <c r="J299" s="11"/>
      <c r="K299" s="11"/>
      <c r="L299" s="12"/>
      <c r="M299" s="11"/>
      <c r="N299" s="12"/>
      <c r="O299" s="14"/>
      <c r="P299" s="12"/>
      <c r="Q299" s="11"/>
      <c r="R299" s="15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5">
      <c r="A300" s="10"/>
      <c r="B300" s="11"/>
      <c r="C300" s="11"/>
      <c r="D300" s="11"/>
      <c r="E300" s="12"/>
      <c r="F300" s="12"/>
      <c r="G300" s="12"/>
      <c r="H300" s="11"/>
      <c r="I300" s="11"/>
      <c r="J300" s="11"/>
      <c r="K300" s="11"/>
      <c r="L300" s="12"/>
      <c r="M300" s="11"/>
      <c r="N300" s="12"/>
      <c r="O300" s="14"/>
      <c r="P300" s="12"/>
      <c r="Q300" s="11"/>
      <c r="R300" s="15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5">
      <c r="A301" s="10"/>
      <c r="B301" s="11"/>
      <c r="C301" s="11"/>
      <c r="D301" s="11"/>
      <c r="E301" s="12"/>
      <c r="F301" s="12"/>
      <c r="G301" s="12"/>
      <c r="H301" s="11"/>
      <c r="I301" s="11"/>
      <c r="J301" s="11"/>
      <c r="K301" s="11"/>
      <c r="L301" s="12"/>
      <c r="M301" s="11"/>
      <c r="N301" s="12"/>
      <c r="O301" s="14"/>
      <c r="P301" s="12"/>
      <c r="Q301" s="11"/>
      <c r="R301" s="15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5">
      <c r="A302" s="10"/>
      <c r="B302" s="11"/>
      <c r="C302" s="11"/>
      <c r="D302" s="11"/>
      <c r="E302" s="12"/>
      <c r="F302" s="12"/>
      <c r="G302" s="12"/>
      <c r="H302" s="11"/>
      <c r="I302" s="11"/>
      <c r="J302" s="11"/>
      <c r="K302" s="11"/>
      <c r="L302" s="12"/>
      <c r="M302" s="11"/>
      <c r="N302" s="12"/>
      <c r="O302" s="14"/>
      <c r="P302" s="12"/>
      <c r="Q302" s="11"/>
      <c r="R302" s="15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5">
      <c r="A303" s="10"/>
      <c r="B303" s="11"/>
      <c r="C303" s="11"/>
      <c r="D303" s="11"/>
      <c r="E303" s="12"/>
      <c r="F303" s="12"/>
      <c r="G303" s="12"/>
      <c r="H303" s="11"/>
      <c r="I303" s="11"/>
      <c r="J303" s="11"/>
      <c r="K303" s="11"/>
      <c r="L303" s="12"/>
      <c r="M303" s="11"/>
      <c r="N303" s="12"/>
      <c r="O303" s="14"/>
      <c r="P303" s="12"/>
      <c r="Q303" s="11"/>
      <c r="R303" s="15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5">
      <c r="A304" s="10"/>
      <c r="B304" s="11"/>
      <c r="C304" s="11"/>
      <c r="D304" s="11"/>
      <c r="E304" s="12"/>
      <c r="F304" s="12"/>
      <c r="G304" s="12"/>
      <c r="H304" s="11"/>
      <c r="I304" s="11"/>
      <c r="J304" s="11"/>
      <c r="K304" s="11"/>
      <c r="L304" s="12"/>
      <c r="M304" s="11"/>
      <c r="N304" s="12"/>
      <c r="O304" s="14"/>
      <c r="P304" s="12"/>
      <c r="Q304" s="11"/>
      <c r="R304" s="15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5">
      <c r="A305" s="10"/>
      <c r="B305" s="11"/>
      <c r="C305" s="11"/>
      <c r="D305" s="11"/>
      <c r="E305" s="12"/>
      <c r="F305" s="12"/>
      <c r="G305" s="12"/>
      <c r="H305" s="11"/>
      <c r="I305" s="11"/>
      <c r="J305" s="11"/>
      <c r="K305" s="11"/>
      <c r="L305" s="12"/>
      <c r="M305" s="11"/>
      <c r="N305" s="12"/>
      <c r="O305" s="14"/>
      <c r="P305" s="12"/>
      <c r="Q305" s="11"/>
      <c r="R305" s="15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5">
      <c r="A306" s="10"/>
      <c r="B306" s="11"/>
      <c r="C306" s="11"/>
      <c r="D306" s="11"/>
      <c r="E306" s="12"/>
      <c r="F306" s="12"/>
      <c r="G306" s="12"/>
      <c r="H306" s="11"/>
      <c r="I306" s="11"/>
      <c r="J306" s="11"/>
      <c r="K306" s="11"/>
      <c r="L306" s="12"/>
      <c r="M306" s="11"/>
      <c r="N306" s="12"/>
      <c r="O306" s="14"/>
      <c r="P306" s="12"/>
      <c r="Q306" s="11"/>
      <c r="R306" s="15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5">
      <c r="A307" s="10"/>
      <c r="B307" s="11"/>
      <c r="C307" s="11"/>
      <c r="D307" s="11"/>
      <c r="E307" s="12"/>
      <c r="F307" s="12"/>
      <c r="G307" s="12"/>
      <c r="H307" s="11"/>
      <c r="I307" s="11"/>
      <c r="J307" s="11"/>
      <c r="K307" s="11"/>
      <c r="L307" s="12"/>
      <c r="M307" s="11"/>
      <c r="N307" s="12"/>
      <c r="O307" s="14"/>
      <c r="P307" s="12"/>
      <c r="Q307" s="11"/>
      <c r="R307" s="15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5">
      <c r="A308" s="10"/>
      <c r="B308" s="11"/>
      <c r="C308" s="11"/>
      <c r="D308" s="11"/>
      <c r="E308" s="12"/>
      <c r="F308" s="12"/>
      <c r="G308" s="12"/>
      <c r="H308" s="11"/>
      <c r="I308" s="11"/>
      <c r="J308" s="11"/>
      <c r="K308" s="11"/>
      <c r="L308" s="12"/>
      <c r="M308" s="11"/>
      <c r="N308" s="12"/>
      <c r="O308" s="14"/>
      <c r="P308" s="12"/>
      <c r="Q308" s="11"/>
      <c r="R308" s="15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5">
      <c r="A309" s="10"/>
      <c r="B309" s="11"/>
      <c r="C309" s="11"/>
      <c r="D309" s="11"/>
      <c r="E309" s="12"/>
      <c r="F309" s="12"/>
      <c r="G309" s="12"/>
      <c r="H309" s="11"/>
      <c r="I309" s="11"/>
      <c r="J309" s="11"/>
      <c r="K309" s="11"/>
      <c r="L309" s="12"/>
      <c r="M309" s="11"/>
      <c r="N309" s="12"/>
      <c r="O309" s="14"/>
      <c r="P309" s="12"/>
      <c r="Q309" s="11"/>
      <c r="R309" s="15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5">
      <c r="A310" s="10"/>
      <c r="B310" s="11"/>
      <c r="C310" s="11"/>
      <c r="D310" s="11"/>
      <c r="E310" s="12"/>
      <c r="F310" s="12"/>
      <c r="G310" s="12"/>
      <c r="H310" s="11"/>
      <c r="I310" s="11"/>
      <c r="J310" s="11"/>
      <c r="K310" s="11"/>
      <c r="L310" s="12"/>
      <c r="M310" s="11"/>
      <c r="N310" s="12"/>
      <c r="O310" s="14"/>
      <c r="P310" s="12"/>
      <c r="Q310" s="11"/>
      <c r="R310" s="15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5">
      <c r="A311" s="10"/>
      <c r="B311" s="11"/>
      <c r="C311" s="11"/>
      <c r="D311" s="11"/>
      <c r="E311" s="12"/>
      <c r="F311" s="12"/>
      <c r="G311" s="12"/>
      <c r="H311" s="11"/>
      <c r="I311" s="11"/>
      <c r="J311" s="11"/>
      <c r="K311" s="11"/>
      <c r="L311" s="12"/>
      <c r="M311" s="11"/>
      <c r="N311" s="12"/>
      <c r="O311" s="14"/>
      <c r="P311" s="12"/>
      <c r="Q311" s="11"/>
      <c r="R311" s="15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5">
      <c r="A312" s="10"/>
      <c r="B312" s="11"/>
      <c r="C312" s="11"/>
      <c r="D312" s="11"/>
      <c r="E312" s="12"/>
      <c r="F312" s="12"/>
      <c r="G312" s="12"/>
      <c r="H312" s="11"/>
      <c r="I312" s="11"/>
      <c r="J312" s="11"/>
      <c r="K312" s="11"/>
      <c r="L312" s="12"/>
      <c r="M312" s="11"/>
      <c r="N312" s="12"/>
      <c r="O312" s="14"/>
      <c r="P312" s="12"/>
      <c r="Q312" s="11"/>
      <c r="R312" s="15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5">
      <c r="A313" s="10"/>
      <c r="B313" s="11"/>
      <c r="C313" s="11"/>
      <c r="D313" s="11"/>
      <c r="E313" s="12"/>
      <c r="F313" s="12"/>
      <c r="G313" s="12"/>
      <c r="H313" s="11"/>
      <c r="I313" s="11"/>
      <c r="J313" s="11"/>
      <c r="K313" s="11"/>
      <c r="L313" s="12"/>
      <c r="M313" s="11"/>
      <c r="N313" s="12"/>
      <c r="O313" s="14"/>
      <c r="P313" s="12"/>
      <c r="Q313" s="11"/>
      <c r="R313" s="15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5">
      <c r="A314" s="10"/>
      <c r="B314" s="11"/>
      <c r="C314" s="11"/>
      <c r="D314" s="11"/>
      <c r="E314" s="12"/>
      <c r="F314" s="12"/>
      <c r="G314" s="12"/>
      <c r="H314" s="11"/>
      <c r="I314" s="11"/>
      <c r="J314" s="11"/>
      <c r="K314" s="11"/>
      <c r="L314" s="12"/>
      <c r="M314" s="11"/>
      <c r="N314" s="12"/>
      <c r="O314" s="14"/>
      <c r="P314" s="12"/>
      <c r="Q314" s="11"/>
      <c r="R314" s="15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5">
      <c r="A315" s="10"/>
      <c r="B315" s="11"/>
      <c r="C315" s="11"/>
      <c r="D315" s="11"/>
      <c r="E315" s="12"/>
      <c r="F315" s="12"/>
      <c r="G315" s="12"/>
      <c r="H315" s="11"/>
      <c r="I315" s="11"/>
      <c r="J315" s="11"/>
      <c r="K315" s="11"/>
      <c r="L315" s="12"/>
      <c r="M315" s="11"/>
      <c r="N315" s="12"/>
      <c r="O315" s="14"/>
      <c r="P315" s="12"/>
      <c r="Q315" s="11"/>
      <c r="R315" s="15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5">
      <c r="A316" s="10"/>
      <c r="B316" s="11"/>
      <c r="C316" s="11"/>
      <c r="D316" s="11"/>
      <c r="E316" s="12"/>
      <c r="F316" s="12"/>
      <c r="G316" s="12"/>
      <c r="H316" s="11"/>
      <c r="I316" s="11"/>
      <c r="J316" s="11"/>
      <c r="K316" s="11"/>
      <c r="L316" s="12"/>
      <c r="M316" s="11"/>
      <c r="N316" s="12"/>
      <c r="O316" s="14"/>
      <c r="P316" s="12"/>
      <c r="Q316" s="11"/>
      <c r="R316" s="15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5">
      <c r="A317" s="10"/>
      <c r="B317" s="11"/>
      <c r="C317" s="11"/>
      <c r="D317" s="11"/>
      <c r="E317" s="12"/>
      <c r="F317" s="12"/>
      <c r="G317" s="12"/>
      <c r="H317" s="11"/>
      <c r="I317" s="11"/>
      <c r="J317" s="11"/>
      <c r="K317" s="11"/>
      <c r="L317" s="12"/>
      <c r="M317" s="11"/>
      <c r="N317" s="12"/>
      <c r="O317" s="14"/>
      <c r="P317" s="12"/>
      <c r="Q317" s="11"/>
      <c r="R317" s="15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5">
      <c r="A318" s="10"/>
      <c r="B318" s="11"/>
      <c r="C318" s="11"/>
      <c r="D318" s="11"/>
      <c r="E318" s="12"/>
      <c r="F318" s="12"/>
      <c r="G318" s="12"/>
      <c r="H318" s="11"/>
      <c r="I318" s="11"/>
      <c r="J318" s="11"/>
      <c r="K318" s="11"/>
      <c r="L318" s="12"/>
      <c r="M318" s="11"/>
      <c r="N318" s="12"/>
      <c r="O318" s="14"/>
      <c r="P318" s="12"/>
      <c r="Q318" s="11"/>
      <c r="R318" s="15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5">
      <c r="A319" s="10"/>
      <c r="B319" s="11"/>
      <c r="C319" s="11"/>
      <c r="D319" s="11"/>
      <c r="E319" s="12"/>
      <c r="F319" s="12"/>
      <c r="G319" s="12"/>
      <c r="H319" s="11"/>
      <c r="I319" s="11"/>
      <c r="J319" s="11"/>
      <c r="K319" s="11"/>
      <c r="L319" s="12"/>
      <c r="M319" s="11"/>
      <c r="N319" s="12"/>
      <c r="O319" s="14"/>
      <c r="P319" s="12"/>
      <c r="Q319" s="11"/>
      <c r="R319" s="15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5">
      <c r="A320" s="10"/>
      <c r="B320" s="11"/>
      <c r="C320" s="11"/>
      <c r="D320" s="11"/>
      <c r="E320" s="12"/>
      <c r="F320" s="12"/>
      <c r="G320" s="12"/>
      <c r="H320" s="11"/>
      <c r="I320" s="11"/>
      <c r="J320" s="11"/>
      <c r="K320" s="11"/>
      <c r="L320" s="12"/>
      <c r="M320" s="11"/>
      <c r="N320" s="12"/>
      <c r="O320" s="14"/>
      <c r="P320" s="12"/>
      <c r="Q320" s="11"/>
      <c r="R320" s="15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5">
      <c r="A321" s="10"/>
      <c r="B321" s="11"/>
      <c r="C321" s="11"/>
      <c r="D321" s="11"/>
      <c r="E321" s="12"/>
      <c r="F321" s="12"/>
      <c r="G321" s="12"/>
      <c r="H321" s="11"/>
      <c r="I321" s="11"/>
      <c r="J321" s="11"/>
      <c r="K321" s="11"/>
      <c r="L321" s="12"/>
      <c r="M321" s="11"/>
      <c r="N321" s="12"/>
      <c r="O321" s="14"/>
      <c r="P321" s="12"/>
      <c r="Q321" s="11"/>
      <c r="R321" s="15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5">
      <c r="A322" s="10"/>
      <c r="B322" s="11"/>
      <c r="C322" s="11"/>
      <c r="D322" s="11"/>
      <c r="E322" s="12"/>
      <c r="F322" s="12"/>
      <c r="G322" s="12"/>
      <c r="H322" s="11"/>
      <c r="I322" s="11"/>
      <c r="J322" s="11"/>
      <c r="K322" s="11"/>
      <c r="L322" s="12"/>
      <c r="M322" s="11"/>
      <c r="N322" s="12"/>
      <c r="O322" s="14"/>
      <c r="P322" s="12"/>
      <c r="Q322" s="11"/>
      <c r="R322" s="15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5">
      <c r="A323" s="10"/>
      <c r="B323" s="11"/>
      <c r="C323" s="11"/>
      <c r="D323" s="11"/>
      <c r="E323" s="12"/>
      <c r="F323" s="12"/>
      <c r="G323" s="12"/>
      <c r="H323" s="11"/>
      <c r="I323" s="11"/>
      <c r="J323" s="11"/>
      <c r="K323" s="11"/>
      <c r="L323" s="12"/>
      <c r="M323" s="11"/>
      <c r="N323" s="12"/>
      <c r="O323" s="14"/>
      <c r="P323" s="12"/>
      <c r="Q323" s="11"/>
      <c r="R323" s="15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5">
      <c r="A324" s="10"/>
      <c r="B324" s="11"/>
      <c r="C324" s="11"/>
      <c r="D324" s="11"/>
      <c r="E324" s="12"/>
      <c r="F324" s="12"/>
      <c r="G324" s="12"/>
      <c r="H324" s="11"/>
      <c r="I324" s="11"/>
      <c r="J324" s="11"/>
      <c r="K324" s="11"/>
      <c r="L324" s="12"/>
      <c r="M324" s="11"/>
      <c r="N324" s="12"/>
      <c r="O324" s="14"/>
      <c r="P324" s="12"/>
      <c r="Q324" s="11"/>
      <c r="R324" s="15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5">
      <c r="A325" s="10"/>
      <c r="B325" s="11"/>
      <c r="C325" s="11"/>
      <c r="D325" s="11"/>
      <c r="E325" s="12"/>
      <c r="F325" s="12"/>
      <c r="G325" s="12"/>
      <c r="H325" s="11"/>
      <c r="I325" s="11"/>
      <c r="J325" s="11"/>
      <c r="K325" s="11"/>
      <c r="L325" s="12"/>
      <c r="M325" s="11"/>
      <c r="N325" s="12"/>
      <c r="O325" s="14"/>
      <c r="P325" s="12"/>
      <c r="Q325" s="11"/>
      <c r="R325" s="15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5">
      <c r="A326" s="10"/>
      <c r="B326" s="11"/>
      <c r="C326" s="11"/>
      <c r="D326" s="11"/>
      <c r="E326" s="12"/>
      <c r="F326" s="12"/>
      <c r="G326" s="12"/>
      <c r="H326" s="11"/>
      <c r="I326" s="11"/>
      <c r="J326" s="11"/>
      <c r="K326" s="11"/>
      <c r="L326" s="12"/>
      <c r="M326" s="11"/>
      <c r="N326" s="12"/>
      <c r="O326" s="14"/>
      <c r="P326" s="12"/>
      <c r="Q326" s="11"/>
      <c r="R326" s="15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5">
      <c r="A327" s="10"/>
      <c r="B327" s="11"/>
      <c r="C327" s="11"/>
      <c r="D327" s="11"/>
      <c r="E327" s="12"/>
      <c r="F327" s="12"/>
      <c r="G327" s="12"/>
      <c r="H327" s="11"/>
      <c r="I327" s="11"/>
      <c r="J327" s="11"/>
      <c r="K327" s="11"/>
      <c r="L327" s="12"/>
      <c r="M327" s="11"/>
      <c r="N327" s="12"/>
      <c r="O327" s="14"/>
      <c r="P327" s="12"/>
      <c r="Q327" s="11"/>
      <c r="R327" s="15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5">
      <c r="A328" s="10"/>
      <c r="B328" s="11"/>
      <c r="C328" s="11"/>
      <c r="D328" s="11"/>
      <c r="E328" s="12"/>
      <c r="F328" s="12"/>
      <c r="G328" s="12"/>
      <c r="H328" s="11"/>
      <c r="I328" s="11"/>
      <c r="J328" s="11"/>
      <c r="K328" s="11"/>
      <c r="L328" s="12"/>
      <c r="M328" s="11"/>
      <c r="N328" s="12"/>
      <c r="O328" s="14"/>
      <c r="P328" s="12"/>
      <c r="Q328" s="11"/>
      <c r="R328" s="15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5">
      <c r="A329" s="10"/>
      <c r="B329" s="11"/>
      <c r="C329" s="11"/>
      <c r="D329" s="11"/>
      <c r="E329" s="12"/>
      <c r="F329" s="12"/>
      <c r="G329" s="12"/>
      <c r="H329" s="11"/>
      <c r="I329" s="11"/>
      <c r="J329" s="11"/>
      <c r="K329" s="11"/>
      <c r="L329" s="12"/>
      <c r="M329" s="11"/>
      <c r="N329" s="12"/>
      <c r="O329" s="14"/>
      <c r="P329" s="12"/>
      <c r="Q329" s="11"/>
      <c r="R329" s="15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5">
      <c r="A330" s="10"/>
      <c r="B330" s="11"/>
      <c r="C330" s="11"/>
      <c r="D330" s="11"/>
      <c r="E330" s="12"/>
      <c r="F330" s="12"/>
      <c r="G330" s="12"/>
      <c r="H330" s="11"/>
      <c r="I330" s="11"/>
      <c r="J330" s="11"/>
      <c r="K330" s="11"/>
      <c r="L330" s="12"/>
      <c r="M330" s="11"/>
      <c r="N330" s="12"/>
      <c r="O330" s="14"/>
      <c r="P330" s="12"/>
      <c r="Q330" s="11"/>
      <c r="R330" s="15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5">
      <c r="A331" s="10"/>
      <c r="B331" s="11"/>
      <c r="C331" s="11"/>
      <c r="D331" s="11"/>
      <c r="E331" s="12"/>
      <c r="F331" s="12"/>
      <c r="G331" s="12"/>
      <c r="H331" s="11"/>
      <c r="I331" s="11"/>
      <c r="J331" s="11"/>
      <c r="K331" s="11"/>
      <c r="L331" s="12"/>
      <c r="M331" s="11"/>
      <c r="N331" s="12"/>
      <c r="O331" s="14"/>
      <c r="P331" s="12"/>
      <c r="Q331" s="11"/>
      <c r="R331" s="15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5">
      <c r="A332" s="10"/>
      <c r="B332" s="11"/>
      <c r="C332" s="11"/>
      <c r="D332" s="11"/>
      <c r="E332" s="12"/>
      <c r="F332" s="12"/>
      <c r="G332" s="12"/>
      <c r="H332" s="11"/>
      <c r="I332" s="11"/>
      <c r="J332" s="11"/>
      <c r="K332" s="11"/>
      <c r="L332" s="12"/>
      <c r="M332" s="11"/>
      <c r="N332" s="12"/>
      <c r="O332" s="14"/>
      <c r="P332" s="12"/>
      <c r="Q332" s="11"/>
      <c r="R332" s="15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5">
      <c r="A333" s="10"/>
      <c r="B333" s="11"/>
      <c r="C333" s="11"/>
      <c r="D333" s="11"/>
      <c r="E333" s="12"/>
      <c r="F333" s="12"/>
      <c r="G333" s="12"/>
      <c r="H333" s="11"/>
      <c r="I333" s="11"/>
      <c r="J333" s="11"/>
      <c r="K333" s="11"/>
      <c r="L333" s="12"/>
      <c r="M333" s="11"/>
      <c r="N333" s="12"/>
      <c r="O333" s="14"/>
      <c r="P333" s="12"/>
      <c r="Q333" s="11"/>
      <c r="R333" s="15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5">
      <c r="A334" s="10"/>
      <c r="B334" s="11"/>
      <c r="C334" s="11"/>
      <c r="D334" s="11"/>
      <c r="E334" s="12"/>
      <c r="F334" s="12"/>
      <c r="G334" s="12"/>
      <c r="H334" s="11"/>
      <c r="I334" s="11"/>
      <c r="J334" s="11"/>
      <c r="K334" s="11"/>
      <c r="L334" s="12"/>
      <c r="M334" s="11"/>
      <c r="N334" s="12"/>
      <c r="O334" s="14"/>
      <c r="P334" s="12"/>
      <c r="Q334" s="11"/>
      <c r="R334" s="15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5">
      <c r="A335" s="10"/>
      <c r="B335" s="11"/>
      <c r="C335" s="11"/>
      <c r="D335" s="11"/>
      <c r="E335" s="12"/>
      <c r="F335" s="12"/>
      <c r="G335" s="12"/>
      <c r="H335" s="11"/>
      <c r="I335" s="11"/>
      <c r="J335" s="11"/>
      <c r="K335" s="11"/>
      <c r="L335" s="12"/>
      <c r="M335" s="11"/>
      <c r="N335" s="12"/>
      <c r="O335" s="14"/>
      <c r="P335" s="12"/>
      <c r="Q335" s="11"/>
      <c r="R335" s="15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5">
      <c r="A336" s="10"/>
      <c r="B336" s="11"/>
      <c r="C336" s="11"/>
      <c r="D336" s="11"/>
      <c r="E336" s="12"/>
      <c r="F336" s="12"/>
      <c r="G336" s="12"/>
      <c r="H336" s="11"/>
      <c r="I336" s="11"/>
      <c r="J336" s="11"/>
      <c r="K336" s="11"/>
      <c r="L336" s="12"/>
      <c r="M336" s="11"/>
      <c r="N336" s="12"/>
      <c r="O336" s="14"/>
      <c r="P336" s="12"/>
      <c r="Q336" s="11"/>
      <c r="R336" s="15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5">
      <c r="A337" s="10"/>
      <c r="B337" s="11"/>
      <c r="C337" s="11"/>
      <c r="D337" s="11"/>
      <c r="E337" s="12"/>
      <c r="F337" s="12"/>
      <c r="G337" s="12"/>
      <c r="H337" s="11"/>
      <c r="I337" s="11"/>
      <c r="J337" s="11"/>
      <c r="K337" s="11"/>
      <c r="L337" s="12"/>
      <c r="M337" s="11"/>
      <c r="N337" s="12"/>
      <c r="O337" s="14"/>
      <c r="P337" s="12"/>
      <c r="Q337" s="11"/>
      <c r="R337" s="15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5">
      <c r="A338" s="10"/>
      <c r="B338" s="11"/>
      <c r="C338" s="11"/>
      <c r="D338" s="11"/>
      <c r="E338" s="12"/>
      <c r="F338" s="12"/>
      <c r="G338" s="12"/>
      <c r="H338" s="11"/>
      <c r="I338" s="11"/>
      <c r="J338" s="11"/>
      <c r="K338" s="11"/>
      <c r="L338" s="12"/>
      <c r="M338" s="11"/>
      <c r="N338" s="12"/>
      <c r="O338" s="14"/>
      <c r="P338" s="12"/>
      <c r="Q338" s="11"/>
      <c r="R338" s="15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5">
      <c r="A339" s="10"/>
      <c r="B339" s="11"/>
      <c r="C339" s="11"/>
      <c r="D339" s="11"/>
      <c r="E339" s="12"/>
      <c r="F339" s="12"/>
      <c r="G339" s="12"/>
      <c r="H339" s="11"/>
      <c r="I339" s="11"/>
      <c r="J339" s="11"/>
      <c r="K339" s="11"/>
      <c r="L339" s="12"/>
      <c r="M339" s="11"/>
      <c r="N339" s="12"/>
      <c r="O339" s="14"/>
      <c r="P339" s="12"/>
      <c r="Q339" s="11"/>
      <c r="R339" s="15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5">
      <c r="A340" s="10"/>
      <c r="B340" s="11"/>
      <c r="C340" s="11"/>
      <c r="D340" s="11"/>
      <c r="E340" s="12"/>
      <c r="F340" s="12"/>
      <c r="G340" s="12"/>
      <c r="H340" s="11"/>
      <c r="I340" s="11"/>
      <c r="J340" s="11"/>
      <c r="K340" s="11"/>
      <c r="L340" s="12"/>
      <c r="M340" s="11"/>
      <c r="N340" s="12"/>
      <c r="O340" s="14"/>
      <c r="P340" s="12"/>
      <c r="Q340" s="11"/>
      <c r="R340" s="15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5">
      <c r="A341" s="10"/>
      <c r="B341" s="11"/>
      <c r="C341" s="11"/>
      <c r="D341" s="11"/>
      <c r="E341" s="12"/>
      <c r="F341" s="12"/>
      <c r="G341" s="12"/>
      <c r="H341" s="11"/>
      <c r="I341" s="11"/>
      <c r="J341" s="11"/>
      <c r="K341" s="11"/>
      <c r="L341" s="12"/>
      <c r="M341" s="11"/>
      <c r="N341" s="12"/>
      <c r="O341" s="14"/>
      <c r="P341" s="12"/>
      <c r="Q341" s="11"/>
      <c r="R341" s="15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5">
      <c r="A342" s="10"/>
      <c r="B342" s="11"/>
      <c r="C342" s="11"/>
      <c r="D342" s="11"/>
      <c r="E342" s="12"/>
      <c r="F342" s="12"/>
      <c r="G342" s="12"/>
      <c r="H342" s="11"/>
      <c r="I342" s="11"/>
      <c r="J342" s="11"/>
      <c r="K342" s="11"/>
      <c r="L342" s="12"/>
      <c r="M342" s="11"/>
      <c r="N342" s="12"/>
      <c r="O342" s="14"/>
      <c r="P342" s="12"/>
      <c r="Q342" s="11"/>
      <c r="R342" s="15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5">
      <c r="A343" s="10"/>
      <c r="B343" s="11"/>
      <c r="C343" s="11"/>
      <c r="D343" s="11"/>
      <c r="E343" s="12"/>
      <c r="F343" s="12"/>
      <c r="G343" s="12"/>
      <c r="H343" s="11"/>
      <c r="I343" s="11"/>
      <c r="J343" s="11"/>
      <c r="K343" s="11"/>
      <c r="L343" s="12"/>
      <c r="M343" s="11"/>
      <c r="N343" s="12"/>
      <c r="O343" s="14"/>
      <c r="P343" s="12"/>
      <c r="Q343" s="11"/>
      <c r="R343" s="15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5">
      <c r="A344" s="10"/>
      <c r="B344" s="11"/>
      <c r="C344" s="11"/>
      <c r="D344" s="11"/>
      <c r="E344" s="12"/>
      <c r="F344" s="12"/>
      <c r="G344" s="12"/>
      <c r="H344" s="11"/>
      <c r="I344" s="11"/>
      <c r="J344" s="11"/>
      <c r="K344" s="11"/>
      <c r="L344" s="12"/>
      <c r="M344" s="11"/>
      <c r="N344" s="12"/>
      <c r="O344" s="14"/>
      <c r="P344" s="12"/>
      <c r="Q344" s="11"/>
      <c r="R344" s="15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5">
      <c r="A345" s="10"/>
      <c r="B345" s="11"/>
      <c r="C345" s="11"/>
      <c r="D345" s="11"/>
      <c r="E345" s="12"/>
      <c r="F345" s="12"/>
      <c r="G345" s="12"/>
      <c r="H345" s="11"/>
      <c r="I345" s="11"/>
      <c r="J345" s="11"/>
      <c r="K345" s="11"/>
      <c r="L345" s="12"/>
      <c r="M345" s="11"/>
      <c r="N345" s="12"/>
      <c r="O345" s="14"/>
      <c r="P345" s="12"/>
      <c r="Q345" s="11"/>
      <c r="R345" s="15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5">
      <c r="A346" s="10"/>
      <c r="B346" s="11"/>
      <c r="C346" s="11"/>
      <c r="D346" s="11"/>
      <c r="E346" s="12"/>
      <c r="F346" s="12"/>
      <c r="G346" s="12"/>
      <c r="H346" s="11"/>
      <c r="I346" s="11"/>
      <c r="J346" s="11"/>
      <c r="K346" s="11"/>
      <c r="L346" s="12"/>
      <c r="M346" s="11"/>
      <c r="N346" s="12"/>
      <c r="O346" s="14"/>
      <c r="P346" s="12"/>
      <c r="Q346" s="11"/>
      <c r="R346" s="15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5">
      <c r="A347" s="10"/>
      <c r="B347" s="11"/>
      <c r="C347" s="11"/>
      <c r="D347" s="11"/>
      <c r="E347" s="12"/>
      <c r="F347" s="12"/>
      <c r="G347" s="12"/>
      <c r="H347" s="11"/>
      <c r="I347" s="11"/>
      <c r="J347" s="11"/>
      <c r="K347" s="11"/>
      <c r="L347" s="12"/>
      <c r="M347" s="11"/>
      <c r="N347" s="12"/>
      <c r="O347" s="14"/>
      <c r="P347" s="12"/>
      <c r="Q347" s="11"/>
      <c r="R347" s="15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5">
      <c r="A348" s="10"/>
      <c r="B348" s="11"/>
      <c r="C348" s="11"/>
      <c r="D348" s="11"/>
      <c r="E348" s="12"/>
      <c r="F348" s="12"/>
      <c r="G348" s="12"/>
      <c r="H348" s="11"/>
      <c r="I348" s="11"/>
      <c r="J348" s="11"/>
      <c r="K348" s="11"/>
      <c r="L348" s="12"/>
      <c r="M348" s="11"/>
      <c r="N348" s="12"/>
      <c r="O348" s="14"/>
      <c r="P348" s="12"/>
      <c r="Q348" s="11"/>
      <c r="R348" s="15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5">
      <c r="A349" s="10"/>
      <c r="B349" s="11"/>
      <c r="C349" s="11"/>
      <c r="D349" s="11"/>
      <c r="E349" s="12"/>
      <c r="F349" s="12"/>
      <c r="G349" s="12"/>
      <c r="H349" s="11"/>
      <c r="I349" s="11"/>
      <c r="J349" s="11"/>
      <c r="K349" s="11"/>
      <c r="L349" s="12"/>
      <c r="M349" s="11"/>
      <c r="N349" s="12"/>
      <c r="O349" s="14"/>
      <c r="P349" s="12"/>
      <c r="Q349" s="11"/>
      <c r="R349" s="15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5">
      <c r="A350" s="10"/>
      <c r="B350" s="11"/>
      <c r="C350" s="11"/>
      <c r="D350" s="11"/>
      <c r="E350" s="12"/>
      <c r="F350" s="12"/>
      <c r="G350" s="12"/>
      <c r="H350" s="11"/>
      <c r="I350" s="11"/>
      <c r="J350" s="11"/>
      <c r="K350" s="11"/>
      <c r="L350" s="12"/>
      <c r="M350" s="11"/>
      <c r="N350" s="12"/>
      <c r="O350" s="14"/>
      <c r="P350" s="12"/>
      <c r="Q350" s="11"/>
      <c r="R350" s="15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5">
      <c r="A351" s="10"/>
      <c r="B351" s="11"/>
      <c r="C351" s="11"/>
      <c r="D351" s="11"/>
      <c r="E351" s="12"/>
      <c r="F351" s="12"/>
      <c r="G351" s="12"/>
      <c r="H351" s="11"/>
      <c r="I351" s="11"/>
      <c r="J351" s="11"/>
      <c r="K351" s="11"/>
      <c r="L351" s="12"/>
      <c r="M351" s="11"/>
      <c r="N351" s="12"/>
      <c r="O351" s="14"/>
      <c r="P351" s="12"/>
      <c r="Q351" s="11"/>
      <c r="R351" s="15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5">
      <c r="A352" s="10"/>
      <c r="B352" s="11"/>
      <c r="C352" s="11"/>
      <c r="D352" s="11"/>
      <c r="E352" s="12"/>
      <c r="F352" s="12"/>
      <c r="G352" s="12"/>
      <c r="H352" s="11"/>
      <c r="I352" s="11"/>
      <c r="J352" s="11"/>
      <c r="K352" s="11"/>
      <c r="L352" s="12"/>
      <c r="M352" s="11"/>
      <c r="N352" s="12"/>
      <c r="O352" s="14"/>
      <c r="P352" s="12"/>
      <c r="Q352" s="11"/>
      <c r="R352" s="15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5">
      <c r="A353" s="10"/>
      <c r="B353" s="11"/>
      <c r="C353" s="11"/>
      <c r="D353" s="11"/>
      <c r="E353" s="12"/>
      <c r="F353" s="12"/>
      <c r="G353" s="12"/>
      <c r="H353" s="11"/>
      <c r="I353" s="11"/>
      <c r="J353" s="11"/>
      <c r="K353" s="11"/>
      <c r="L353" s="12"/>
      <c r="M353" s="11"/>
      <c r="N353" s="12"/>
      <c r="O353" s="14"/>
      <c r="P353" s="12"/>
      <c r="Q353" s="11"/>
      <c r="R353" s="15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5">
      <c r="A354" s="10"/>
      <c r="B354" s="11"/>
      <c r="C354" s="11"/>
      <c r="D354" s="11"/>
      <c r="E354" s="12"/>
      <c r="F354" s="12"/>
      <c r="G354" s="12"/>
      <c r="H354" s="11"/>
      <c r="I354" s="11"/>
      <c r="J354" s="11"/>
      <c r="K354" s="11"/>
      <c r="L354" s="12"/>
      <c r="M354" s="11"/>
      <c r="N354" s="12"/>
      <c r="O354" s="14"/>
      <c r="P354" s="12"/>
      <c r="Q354" s="11"/>
      <c r="R354" s="15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5">
      <c r="A355" s="10"/>
      <c r="B355" s="11"/>
      <c r="C355" s="11"/>
      <c r="D355" s="11"/>
      <c r="E355" s="12"/>
      <c r="F355" s="12"/>
      <c r="G355" s="12"/>
      <c r="H355" s="11"/>
      <c r="I355" s="11"/>
      <c r="J355" s="11"/>
      <c r="K355" s="11"/>
      <c r="L355" s="12"/>
      <c r="M355" s="11"/>
      <c r="N355" s="12"/>
      <c r="O355" s="14"/>
      <c r="P355" s="12"/>
      <c r="Q355" s="11"/>
      <c r="R355" s="15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5">
      <c r="A356" s="10"/>
      <c r="B356" s="11"/>
      <c r="C356" s="11"/>
      <c r="D356" s="11"/>
      <c r="E356" s="12"/>
      <c r="F356" s="12"/>
      <c r="G356" s="12"/>
      <c r="H356" s="11"/>
      <c r="I356" s="11"/>
      <c r="J356" s="11"/>
      <c r="K356" s="11"/>
      <c r="L356" s="12"/>
      <c r="M356" s="11"/>
      <c r="N356" s="12"/>
      <c r="O356" s="14"/>
      <c r="P356" s="12"/>
      <c r="Q356" s="11"/>
      <c r="R356" s="15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5">
      <c r="A357" s="10"/>
      <c r="B357" s="11"/>
      <c r="C357" s="11"/>
      <c r="D357" s="11"/>
      <c r="E357" s="12"/>
      <c r="F357" s="12"/>
      <c r="G357" s="12"/>
      <c r="H357" s="11"/>
      <c r="I357" s="11"/>
      <c r="J357" s="11"/>
      <c r="K357" s="11"/>
      <c r="L357" s="12"/>
      <c r="M357" s="11"/>
      <c r="N357" s="12"/>
      <c r="O357" s="14"/>
      <c r="P357" s="12"/>
      <c r="Q357" s="11"/>
      <c r="R357" s="15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5">
      <c r="A358" s="10"/>
      <c r="B358" s="11"/>
      <c r="C358" s="11"/>
      <c r="D358" s="11"/>
      <c r="E358" s="12"/>
      <c r="F358" s="12"/>
      <c r="G358" s="12"/>
      <c r="H358" s="11"/>
      <c r="I358" s="11"/>
      <c r="J358" s="11"/>
      <c r="K358" s="11"/>
      <c r="L358" s="12"/>
      <c r="M358" s="11"/>
      <c r="N358" s="12"/>
      <c r="O358" s="14"/>
      <c r="P358" s="12"/>
      <c r="Q358" s="11"/>
      <c r="R358" s="15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5">
      <c r="A359" s="10"/>
      <c r="B359" s="11"/>
      <c r="C359" s="11"/>
      <c r="D359" s="11"/>
      <c r="E359" s="12"/>
      <c r="F359" s="12"/>
      <c r="G359" s="12"/>
      <c r="H359" s="11"/>
      <c r="I359" s="11"/>
      <c r="J359" s="11"/>
      <c r="K359" s="11"/>
      <c r="L359" s="12"/>
      <c r="M359" s="11"/>
      <c r="N359" s="12"/>
      <c r="O359" s="14"/>
      <c r="P359" s="12"/>
      <c r="Q359" s="11"/>
      <c r="R359" s="15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5">
      <c r="A360" s="10"/>
      <c r="B360" s="11"/>
      <c r="C360" s="11"/>
      <c r="D360" s="11"/>
      <c r="E360" s="12"/>
      <c r="F360" s="12"/>
      <c r="G360" s="12"/>
      <c r="H360" s="11"/>
      <c r="I360" s="11"/>
      <c r="J360" s="11"/>
      <c r="K360" s="11"/>
      <c r="L360" s="12"/>
      <c r="M360" s="11"/>
      <c r="N360" s="12"/>
      <c r="O360" s="14"/>
      <c r="P360" s="12"/>
      <c r="Q360" s="11"/>
      <c r="R360" s="15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5">
      <c r="A361" s="10"/>
      <c r="B361" s="11"/>
      <c r="C361" s="11"/>
      <c r="D361" s="11"/>
      <c r="E361" s="12"/>
      <c r="F361" s="12"/>
      <c r="G361" s="12"/>
      <c r="H361" s="11"/>
      <c r="I361" s="11"/>
      <c r="J361" s="11"/>
      <c r="K361" s="11"/>
      <c r="L361" s="12"/>
      <c r="M361" s="11"/>
      <c r="N361" s="12"/>
      <c r="O361" s="14"/>
      <c r="P361" s="12"/>
      <c r="Q361" s="11"/>
      <c r="R361" s="15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5">
      <c r="A362" s="10"/>
      <c r="B362" s="11"/>
      <c r="C362" s="11"/>
      <c r="D362" s="11"/>
      <c r="E362" s="12"/>
      <c r="F362" s="12"/>
      <c r="G362" s="12"/>
      <c r="H362" s="11"/>
      <c r="I362" s="11"/>
      <c r="J362" s="11"/>
      <c r="K362" s="11"/>
      <c r="L362" s="12"/>
      <c r="M362" s="11"/>
      <c r="N362" s="12"/>
      <c r="O362" s="14"/>
      <c r="P362" s="12"/>
      <c r="Q362" s="11"/>
      <c r="R362" s="15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5">
      <c r="A363" s="10"/>
      <c r="B363" s="11"/>
      <c r="C363" s="11"/>
      <c r="D363" s="11"/>
      <c r="E363" s="12"/>
      <c r="F363" s="12"/>
      <c r="G363" s="12"/>
      <c r="H363" s="11"/>
      <c r="I363" s="11"/>
      <c r="J363" s="11"/>
      <c r="K363" s="11"/>
      <c r="L363" s="12"/>
      <c r="M363" s="11"/>
      <c r="N363" s="12"/>
      <c r="O363" s="14"/>
      <c r="P363" s="12"/>
      <c r="Q363" s="11"/>
      <c r="R363" s="15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5">
      <c r="A364" s="10"/>
      <c r="B364" s="11"/>
      <c r="C364" s="11"/>
      <c r="D364" s="11"/>
      <c r="E364" s="12"/>
      <c r="F364" s="12"/>
      <c r="G364" s="12"/>
      <c r="H364" s="11"/>
      <c r="I364" s="11"/>
      <c r="J364" s="11"/>
      <c r="K364" s="11"/>
      <c r="L364" s="12"/>
      <c r="M364" s="11"/>
      <c r="N364" s="12"/>
      <c r="O364" s="14"/>
      <c r="P364" s="12"/>
      <c r="Q364" s="11"/>
      <c r="R364" s="15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5">
      <c r="A365" s="10"/>
      <c r="B365" s="11"/>
      <c r="C365" s="11"/>
      <c r="D365" s="11"/>
      <c r="E365" s="12"/>
      <c r="F365" s="12"/>
      <c r="G365" s="12"/>
      <c r="H365" s="11"/>
      <c r="I365" s="11"/>
      <c r="J365" s="11"/>
      <c r="K365" s="11"/>
      <c r="L365" s="12"/>
      <c r="M365" s="11"/>
      <c r="N365" s="12"/>
      <c r="O365" s="14"/>
      <c r="P365" s="12"/>
      <c r="Q365" s="11"/>
      <c r="R365" s="15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5">
      <c r="A366" s="10"/>
      <c r="B366" s="11"/>
      <c r="C366" s="11"/>
      <c r="D366" s="11"/>
      <c r="E366" s="12"/>
      <c r="F366" s="12"/>
      <c r="G366" s="12"/>
      <c r="H366" s="11"/>
      <c r="I366" s="11"/>
      <c r="J366" s="11"/>
      <c r="K366" s="11"/>
      <c r="L366" s="12"/>
      <c r="M366" s="11"/>
      <c r="N366" s="12"/>
      <c r="O366" s="14"/>
      <c r="P366" s="12"/>
      <c r="Q366" s="11"/>
      <c r="R366" s="15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5">
      <c r="A367" s="10"/>
      <c r="B367" s="11"/>
      <c r="C367" s="11"/>
      <c r="D367" s="11"/>
      <c r="E367" s="12"/>
      <c r="F367" s="12"/>
      <c r="G367" s="12"/>
      <c r="H367" s="11"/>
      <c r="I367" s="11"/>
      <c r="J367" s="11"/>
      <c r="K367" s="11"/>
      <c r="L367" s="12"/>
      <c r="M367" s="11"/>
      <c r="N367" s="12"/>
      <c r="O367" s="14"/>
      <c r="P367" s="12"/>
      <c r="Q367" s="11"/>
      <c r="R367" s="15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5">
      <c r="A368" s="10"/>
      <c r="B368" s="11"/>
      <c r="C368" s="11"/>
      <c r="D368" s="11"/>
      <c r="E368" s="12"/>
      <c r="F368" s="12"/>
      <c r="G368" s="12"/>
      <c r="H368" s="11"/>
      <c r="I368" s="11"/>
      <c r="J368" s="11"/>
      <c r="K368" s="11"/>
      <c r="L368" s="12"/>
      <c r="M368" s="11"/>
      <c r="N368" s="12"/>
      <c r="O368" s="14"/>
      <c r="P368" s="12"/>
      <c r="Q368" s="11"/>
      <c r="R368" s="15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5">
      <c r="A369" s="10"/>
      <c r="B369" s="11"/>
      <c r="C369" s="11"/>
      <c r="D369" s="11"/>
      <c r="E369" s="12"/>
      <c r="F369" s="12"/>
      <c r="G369" s="12"/>
      <c r="H369" s="11"/>
      <c r="I369" s="11"/>
      <c r="J369" s="11"/>
      <c r="K369" s="11"/>
      <c r="L369" s="12"/>
      <c r="M369" s="11"/>
      <c r="N369" s="12"/>
      <c r="O369" s="14"/>
      <c r="P369" s="12"/>
      <c r="Q369" s="11"/>
      <c r="R369" s="15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5">
      <c r="A370" s="10"/>
      <c r="B370" s="11"/>
      <c r="C370" s="11"/>
      <c r="D370" s="11"/>
      <c r="E370" s="12"/>
      <c r="F370" s="12"/>
      <c r="G370" s="12"/>
      <c r="H370" s="11"/>
      <c r="I370" s="11"/>
      <c r="J370" s="11"/>
      <c r="K370" s="11"/>
      <c r="L370" s="12"/>
      <c r="M370" s="11"/>
      <c r="N370" s="12"/>
      <c r="O370" s="14"/>
      <c r="P370" s="12"/>
      <c r="Q370" s="11"/>
      <c r="R370" s="15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5">
      <c r="A371" s="10"/>
      <c r="B371" s="11"/>
      <c r="C371" s="11"/>
      <c r="D371" s="11"/>
      <c r="E371" s="12"/>
      <c r="F371" s="12"/>
      <c r="G371" s="12"/>
      <c r="H371" s="11"/>
      <c r="I371" s="11"/>
      <c r="J371" s="11"/>
      <c r="K371" s="11"/>
      <c r="L371" s="12"/>
      <c r="M371" s="11"/>
      <c r="N371" s="12"/>
      <c r="O371" s="14"/>
      <c r="P371" s="12"/>
      <c r="Q371" s="11"/>
      <c r="R371" s="15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5">
      <c r="A372" s="10"/>
      <c r="B372" s="11"/>
      <c r="C372" s="11"/>
      <c r="D372" s="11"/>
      <c r="E372" s="12"/>
      <c r="F372" s="12"/>
      <c r="G372" s="12"/>
      <c r="H372" s="11"/>
      <c r="I372" s="11"/>
      <c r="J372" s="11"/>
      <c r="K372" s="11"/>
      <c r="L372" s="12"/>
      <c r="M372" s="11"/>
      <c r="N372" s="12"/>
      <c r="O372" s="14"/>
      <c r="P372" s="12"/>
      <c r="Q372" s="11"/>
      <c r="R372" s="15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5">
      <c r="A373" s="10"/>
      <c r="B373" s="11"/>
      <c r="C373" s="11"/>
      <c r="D373" s="11"/>
      <c r="E373" s="12"/>
      <c r="F373" s="12"/>
      <c r="G373" s="12"/>
      <c r="H373" s="11"/>
      <c r="I373" s="11"/>
      <c r="J373" s="11"/>
      <c r="K373" s="11"/>
      <c r="L373" s="12"/>
      <c r="M373" s="11"/>
      <c r="N373" s="12"/>
      <c r="O373" s="14"/>
      <c r="P373" s="12"/>
      <c r="Q373" s="11"/>
      <c r="R373" s="15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5">
      <c r="A374" s="10"/>
      <c r="B374" s="11"/>
      <c r="C374" s="11"/>
      <c r="D374" s="11"/>
      <c r="E374" s="12"/>
      <c r="F374" s="12"/>
      <c r="G374" s="12"/>
      <c r="H374" s="11"/>
      <c r="I374" s="11"/>
      <c r="J374" s="11"/>
      <c r="K374" s="11"/>
      <c r="L374" s="12"/>
      <c r="M374" s="11"/>
      <c r="N374" s="12"/>
      <c r="O374" s="14"/>
      <c r="P374" s="12"/>
      <c r="Q374" s="11"/>
      <c r="R374" s="15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5">
      <c r="A375" s="10"/>
      <c r="B375" s="11"/>
      <c r="C375" s="11"/>
      <c r="D375" s="11"/>
      <c r="E375" s="12"/>
      <c r="F375" s="12"/>
      <c r="G375" s="12"/>
      <c r="H375" s="11"/>
      <c r="I375" s="11"/>
      <c r="J375" s="11"/>
      <c r="K375" s="11"/>
      <c r="L375" s="12"/>
      <c r="M375" s="11"/>
      <c r="N375" s="12"/>
      <c r="O375" s="14"/>
      <c r="P375" s="12"/>
      <c r="Q375" s="11"/>
      <c r="R375" s="15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5">
      <c r="A376" s="10"/>
      <c r="B376" s="11"/>
      <c r="C376" s="11"/>
      <c r="D376" s="11"/>
      <c r="E376" s="12"/>
      <c r="F376" s="12"/>
      <c r="G376" s="12"/>
      <c r="H376" s="11"/>
      <c r="I376" s="11"/>
      <c r="J376" s="11"/>
      <c r="K376" s="11"/>
      <c r="L376" s="12"/>
      <c r="M376" s="11"/>
      <c r="N376" s="12"/>
      <c r="O376" s="14"/>
      <c r="P376" s="12"/>
      <c r="Q376" s="11"/>
      <c r="R376" s="15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5">
      <c r="A377" s="10"/>
      <c r="B377" s="11"/>
      <c r="C377" s="11"/>
      <c r="D377" s="11"/>
      <c r="E377" s="12"/>
      <c r="F377" s="12"/>
      <c r="G377" s="12"/>
      <c r="H377" s="11"/>
      <c r="I377" s="11"/>
      <c r="J377" s="11"/>
      <c r="K377" s="11"/>
      <c r="L377" s="12"/>
      <c r="M377" s="11"/>
      <c r="N377" s="12"/>
      <c r="O377" s="14"/>
      <c r="P377" s="12"/>
      <c r="Q377" s="11"/>
      <c r="R377" s="15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5">
      <c r="A378" s="10"/>
      <c r="B378" s="11"/>
      <c r="C378" s="11"/>
      <c r="D378" s="11"/>
      <c r="E378" s="12"/>
      <c r="F378" s="12"/>
      <c r="G378" s="12"/>
      <c r="H378" s="11"/>
      <c r="I378" s="11"/>
      <c r="J378" s="11"/>
      <c r="K378" s="11"/>
      <c r="L378" s="12"/>
      <c r="M378" s="11"/>
      <c r="N378" s="12"/>
      <c r="O378" s="14"/>
      <c r="P378" s="12"/>
      <c r="Q378" s="11"/>
      <c r="R378" s="15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5">
      <c r="A379" s="10"/>
      <c r="B379" s="11"/>
      <c r="C379" s="11"/>
      <c r="D379" s="11"/>
      <c r="E379" s="12"/>
      <c r="F379" s="12"/>
      <c r="G379" s="12"/>
      <c r="H379" s="11"/>
      <c r="I379" s="11"/>
      <c r="J379" s="11"/>
      <c r="K379" s="11"/>
      <c r="L379" s="12"/>
      <c r="M379" s="11"/>
      <c r="N379" s="12"/>
      <c r="O379" s="14"/>
      <c r="P379" s="12"/>
      <c r="Q379" s="11"/>
      <c r="R379" s="15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5">
      <c r="A380" s="10"/>
      <c r="B380" s="11"/>
      <c r="C380" s="11"/>
      <c r="D380" s="11"/>
      <c r="E380" s="12"/>
      <c r="F380" s="12"/>
      <c r="G380" s="12"/>
      <c r="H380" s="11"/>
      <c r="I380" s="11"/>
      <c r="J380" s="11"/>
      <c r="K380" s="11"/>
      <c r="L380" s="12"/>
      <c r="M380" s="11"/>
      <c r="N380" s="12"/>
      <c r="O380" s="14"/>
      <c r="P380" s="12"/>
      <c r="Q380" s="11"/>
      <c r="R380" s="15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5">
      <c r="A381" s="10"/>
      <c r="B381" s="11"/>
      <c r="C381" s="11"/>
      <c r="D381" s="11"/>
      <c r="E381" s="12"/>
      <c r="F381" s="12"/>
      <c r="G381" s="12"/>
      <c r="H381" s="11"/>
      <c r="I381" s="11"/>
      <c r="J381" s="11"/>
      <c r="K381" s="11"/>
      <c r="L381" s="12"/>
      <c r="M381" s="11"/>
      <c r="N381" s="12"/>
      <c r="O381" s="14"/>
      <c r="P381" s="12"/>
      <c r="Q381" s="11"/>
      <c r="R381" s="15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5">
      <c r="A382" s="10"/>
      <c r="B382" s="11"/>
      <c r="C382" s="11"/>
      <c r="D382" s="11"/>
      <c r="E382" s="12"/>
      <c r="F382" s="12"/>
      <c r="G382" s="12"/>
      <c r="H382" s="11"/>
      <c r="I382" s="11"/>
      <c r="J382" s="11"/>
      <c r="K382" s="11"/>
      <c r="L382" s="12"/>
      <c r="M382" s="11"/>
      <c r="N382" s="12"/>
      <c r="O382" s="14"/>
      <c r="P382" s="12"/>
      <c r="Q382" s="11"/>
      <c r="R382" s="15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5">
      <c r="A383" s="10"/>
      <c r="B383" s="11"/>
      <c r="C383" s="11"/>
      <c r="D383" s="11"/>
      <c r="E383" s="12"/>
      <c r="F383" s="12"/>
      <c r="G383" s="12"/>
      <c r="H383" s="11"/>
      <c r="I383" s="11"/>
      <c r="J383" s="11"/>
      <c r="K383" s="11"/>
      <c r="L383" s="12"/>
      <c r="M383" s="11"/>
      <c r="N383" s="12"/>
      <c r="O383" s="14"/>
      <c r="P383" s="12"/>
      <c r="Q383" s="11"/>
      <c r="R383" s="15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5">
      <c r="A384" s="10"/>
      <c r="B384" s="11"/>
      <c r="C384" s="11"/>
      <c r="D384" s="11"/>
      <c r="E384" s="12"/>
      <c r="F384" s="12"/>
      <c r="G384" s="12"/>
      <c r="H384" s="11"/>
      <c r="I384" s="11"/>
      <c r="J384" s="11"/>
      <c r="K384" s="11"/>
      <c r="L384" s="12"/>
      <c r="M384" s="11"/>
      <c r="N384" s="12"/>
      <c r="O384" s="14"/>
      <c r="P384" s="12"/>
      <c r="Q384" s="11"/>
      <c r="R384" s="15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5">
      <c r="A385" s="10"/>
      <c r="B385" s="11"/>
      <c r="C385" s="11"/>
      <c r="D385" s="11"/>
      <c r="E385" s="12"/>
      <c r="F385" s="12"/>
      <c r="G385" s="12"/>
      <c r="H385" s="11"/>
      <c r="I385" s="11"/>
      <c r="J385" s="11"/>
      <c r="K385" s="11"/>
      <c r="L385" s="12"/>
      <c r="M385" s="11"/>
      <c r="N385" s="12"/>
      <c r="O385" s="14"/>
      <c r="P385" s="12"/>
      <c r="Q385" s="11"/>
      <c r="R385" s="15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5">
      <c r="A386" s="10"/>
      <c r="B386" s="11"/>
      <c r="C386" s="11"/>
      <c r="D386" s="11"/>
      <c r="E386" s="12"/>
      <c r="F386" s="12"/>
      <c r="G386" s="12"/>
      <c r="H386" s="11"/>
      <c r="I386" s="11"/>
      <c r="J386" s="11"/>
      <c r="K386" s="11"/>
      <c r="L386" s="12"/>
      <c r="M386" s="11"/>
      <c r="N386" s="12"/>
      <c r="O386" s="14"/>
      <c r="P386" s="12"/>
      <c r="Q386" s="11"/>
      <c r="R386" s="15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5">
      <c r="A387" s="10"/>
      <c r="B387" s="11"/>
      <c r="C387" s="11"/>
      <c r="D387" s="11"/>
      <c r="E387" s="12"/>
      <c r="F387" s="12"/>
      <c r="G387" s="12"/>
      <c r="H387" s="11"/>
      <c r="I387" s="11"/>
      <c r="J387" s="11"/>
      <c r="K387" s="11"/>
      <c r="L387" s="12"/>
      <c r="M387" s="11"/>
      <c r="N387" s="12"/>
      <c r="O387" s="14"/>
      <c r="P387" s="12"/>
      <c r="Q387" s="11"/>
      <c r="R387" s="15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5">
      <c r="A388" s="10"/>
      <c r="B388" s="11"/>
      <c r="C388" s="11"/>
      <c r="D388" s="11"/>
      <c r="E388" s="12"/>
      <c r="F388" s="12"/>
      <c r="G388" s="12"/>
      <c r="H388" s="11"/>
      <c r="I388" s="11"/>
      <c r="J388" s="11"/>
      <c r="K388" s="11"/>
      <c r="L388" s="12"/>
      <c r="M388" s="11"/>
      <c r="N388" s="12"/>
      <c r="O388" s="14"/>
      <c r="P388" s="12"/>
      <c r="Q388" s="11"/>
      <c r="R388" s="15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5">
      <c r="A389" s="10"/>
      <c r="B389" s="11"/>
      <c r="C389" s="11"/>
      <c r="D389" s="11"/>
      <c r="E389" s="12"/>
      <c r="F389" s="12"/>
      <c r="G389" s="12"/>
      <c r="H389" s="11"/>
      <c r="I389" s="11"/>
      <c r="J389" s="11"/>
      <c r="K389" s="11"/>
      <c r="L389" s="12"/>
      <c r="M389" s="11"/>
      <c r="N389" s="12"/>
      <c r="O389" s="14"/>
      <c r="P389" s="12"/>
      <c r="Q389" s="11"/>
      <c r="R389" s="15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5">
      <c r="A390" s="10"/>
      <c r="B390" s="11"/>
      <c r="C390" s="11"/>
      <c r="D390" s="11"/>
      <c r="E390" s="12"/>
      <c r="F390" s="12"/>
      <c r="G390" s="12"/>
      <c r="H390" s="11"/>
      <c r="I390" s="11"/>
      <c r="J390" s="11"/>
      <c r="K390" s="11"/>
      <c r="L390" s="12"/>
      <c r="M390" s="11"/>
      <c r="N390" s="12"/>
      <c r="O390" s="14"/>
      <c r="P390" s="12"/>
      <c r="Q390" s="11"/>
      <c r="R390" s="15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5">
      <c r="A391" s="10"/>
      <c r="B391" s="11"/>
      <c r="C391" s="11"/>
      <c r="D391" s="11"/>
      <c r="E391" s="12"/>
      <c r="F391" s="12"/>
      <c r="G391" s="12"/>
      <c r="H391" s="11"/>
      <c r="I391" s="11"/>
      <c r="J391" s="11"/>
      <c r="K391" s="11"/>
      <c r="L391" s="12"/>
      <c r="M391" s="11"/>
      <c r="N391" s="12"/>
      <c r="O391" s="14"/>
      <c r="P391" s="12"/>
      <c r="Q391" s="11"/>
      <c r="R391" s="15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5">
      <c r="A392" s="10"/>
      <c r="B392" s="11"/>
      <c r="C392" s="11"/>
      <c r="D392" s="11"/>
      <c r="E392" s="12"/>
      <c r="F392" s="12"/>
      <c r="G392" s="12"/>
      <c r="H392" s="11"/>
      <c r="I392" s="11"/>
      <c r="J392" s="11"/>
      <c r="K392" s="11"/>
      <c r="L392" s="12"/>
      <c r="M392" s="11"/>
      <c r="N392" s="12"/>
      <c r="O392" s="14"/>
      <c r="P392" s="12"/>
      <c r="Q392" s="11"/>
      <c r="R392" s="15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5">
      <c r="A393" s="10"/>
      <c r="B393" s="11"/>
      <c r="C393" s="11"/>
      <c r="D393" s="11"/>
      <c r="E393" s="12"/>
      <c r="F393" s="12"/>
      <c r="G393" s="12"/>
      <c r="H393" s="11"/>
      <c r="I393" s="11"/>
      <c r="J393" s="11"/>
      <c r="K393" s="11"/>
      <c r="L393" s="12"/>
      <c r="M393" s="11"/>
      <c r="N393" s="12"/>
      <c r="O393" s="14"/>
      <c r="P393" s="12"/>
      <c r="Q393" s="11"/>
      <c r="R393" s="15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5">
      <c r="A394" s="10"/>
      <c r="B394" s="11"/>
      <c r="C394" s="11"/>
      <c r="D394" s="11"/>
      <c r="E394" s="12"/>
      <c r="F394" s="12"/>
      <c r="G394" s="12"/>
      <c r="H394" s="11"/>
      <c r="I394" s="11"/>
      <c r="J394" s="11"/>
      <c r="K394" s="11"/>
      <c r="L394" s="12"/>
      <c r="M394" s="11"/>
      <c r="N394" s="12"/>
      <c r="O394" s="14"/>
      <c r="P394" s="12"/>
      <c r="Q394" s="11"/>
      <c r="R394" s="15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5">
      <c r="A395" s="10"/>
      <c r="B395" s="11"/>
      <c r="C395" s="11"/>
      <c r="D395" s="11"/>
      <c r="E395" s="12"/>
      <c r="F395" s="12"/>
      <c r="G395" s="12"/>
      <c r="H395" s="11"/>
      <c r="I395" s="11"/>
      <c r="J395" s="11"/>
      <c r="K395" s="11"/>
      <c r="L395" s="12"/>
      <c r="M395" s="11"/>
      <c r="N395" s="12"/>
      <c r="O395" s="14"/>
      <c r="P395" s="12"/>
      <c r="Q395" s="11"/>
      <c r="R395" s="15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5">
      <c r="A396" s="10"/>
      <c r="B396" s="11"/>
      <c r="C396" s="11"/>
      <c r="D396" s="11"/>
      <c r="E396" s="12"/>
      <c r="F396" s="12"/>
      <c r="G396" s="12"/>
      <c r="H396" s="11"/>
      <c r="I396" s="11"/>
      <c r="J396" s="11"/>
      <c r="K396" s="11"/>
      <c r="L396" s="12"/>
      <c r="M396" s="11"/>
      <c r="N396" s="12"/>
      <c r="O396" s="14"/>
      <c r="P396" s="12"/>
      <c r="Q396" s="11"/>
      <c r="R396" s="15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5">
      <c r="A397" s="10"/>
      <c r="B397" s="11"/>
      <c r="C397" s="11"/>
      <c r="D397" s="11"/>
      <c r="E397" s="12"/>
      <c r="F397" s="12"/>
      <c r="G397" s="12"/>
      <c r="H397" s="11"/>
      <c r="I397" s="11"/>
      <c r="J397" s="11"/>
      <c r="K397" s="11"/>
      <c r="L397" s="12"/>
      <c r="M397" s="11"/>
      <c r="N397" s="12"/>
      <c r="O397" s="14"/>
      <c r="P397" s="12"/>
      <c r="Q397" s="11"/>
      <c r="R397" s="15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5">
      <c r="A398" s="10"/>
      <c r="B398" s="11"/>
      <c r="C398" s="11"/>
      <c r="D398" s="11"/>
      <c r="E398" s="12"/>
      <c r="F398" s="12"/>
      <c r="G398" s="12"/>
      <c r="H398" s="11"/>
      <c r="I398" s="11"/>
      <c r="J398" s="11"/>
      <c r="K398" s="11"/>
      <c r="L398" s="12"/>
      <c r="M398" s="11"/>
      <c r="N398" s="12"/>
      <c r="O398" s="14"/>
      <c r="P398" s="12"/>
      <c r="Q398" s="11"/>
      <c r="R398" s="15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5">
      <c r="A399" s="10"/>
      <c r="B399" s="11"/>
      <c r="C399" s="11"/>
      <c r="D399" s="11"/>
      <c r="E399" s="12"/>
      <c r="F399" s="12"/>
      <c r="G399" s="12"/>
      <c r="H399" s="11"/>
      <c r="I399" s="11"/>
      <c r="J399" s="11"/>
      <c r="K399" s="11"/>
      <c r="L399" s="12"/>
      <c r="M399" s="11"/>
      <c r="N399" s="12"/>
      <c r="O399" s="14"/>
      <c r="P399" s="12"/>
      <c r="Q399" s="11"/>
      <c r="R399" s="15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5">
      <c r="A400" s="10"/>
      <c r="B400" s="11"/>
      <c r="C400" s="11"/>
      <c r="D400" s="11"/>
      <c r="E400" s="12"/>
      <c r="F400" s="12"/>
      <c r="G400" s="12"/>
      <c r="H400" s="11"/>
      <c r="I400" s="11"/>
      <c r="J400" s="11"/>
      <c r="K400" s="11"/>
      <c r="L400" s="12"/>
      <c r="M400" s="11"/>
      <c r="N400" s="12"/>
      <c r="O400" s="14"/>
      <c r="P400" s="12"/>
      <c r="Q400" s="11"/>
      <c r="R400" s="15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5">
      <c r="A401" s="10"/>
      <c r="B401" s="11"/>
      <c r="C401" s="11"/>
      <c r="D401" s="11"/>
      <c r="E401" s="12"/>
      <c r="F401" s="12"/>
      <c r="G401" s="12"/>
      <c r="H401" s="11"/>
      <c r="I401" s="11"/>
      <c r="J401" s="11"/>
      <c r="K401" s="11"/>
      <c r="L401" s="12"/>
      <c r="M401" s="11"/>
      <c r="N401" s="12"/>
      <c r="O401" s="14"/>
      <c r="P401" s="12"/>
      <c r="Q401" s="11"/>
      <c r="R401" s="15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5">
      <c r="A402" s="10"/>
      <c r="B402" s="11"/>
      <c r="C402" s="11"/>
      <c r="D402" s="11"/>
      <c r="E402" s="12"/>
      <c r="F402" s="12"/>
      <c r="G402" s="12"/>
      <c r="H402" s="11"/>
      <c r="I402" s="11"/>
      <c r="J402" s="11"/>
      <c r="K402" s="11"/>
      <c r="L402" s="12"/>
      <c r="M402" s="11"/>
      <c r="N402" s="12"/>
      <c r="O402" s="14"/>
      <c r="P402" s="12"/>
      <c r="Q402" s="11"/>
      <c r="R402" s="15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5">
      <c r="A403" s="10"/>
      <c r="B403" s="11"/>
      <c r="C403" s="11"/>
      <c r="D403" s="11"/>
      <c r="E403" s="12"/>
      <c r="F403" s="12"/>
      <c r="G403" s="12"/>
      <c r="H403" s="11"/>
      <c r="I403" s="11"/>
      <c r="J403" s="11"/>
      <c r="K403" s="11"/>
      <c r="L403" s="12"/>
      <c r="M403" s="11"/>
      <c r="N403" s="12"/>
      <c r="O403" s="14"/>
      <c r="P403" s="12"/>
      <c r="Q403" s="11"/>
      <c r="R403" s="15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5">
      <c r="A404" s="10"/>
      <c r="B404" s="11"/>
      <c r="C404" s="11"/>
      <c r="D404" s="11"/>
      <c r="E404" s="12"/>
      <c r="F404" s="12"/>
      <c r="G404" s="12"/>
      <c r="H404" s="11"/>
      <c r="I404" s="11"/>
      <c r="J404" s="11"/>
      <c r="K404" s="11"/>
      <c r="L404" s="12"/>
      <c r="M404" s="11"/>
      <c r="N404" s="12"/>
      <c r="O404" s="14"/>
      <c r="P404" s="12"/>
      <c r="Q404" s="11"/>
      <c r="R404" s="15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5">
      <c r="A405" s="10"/>
      <c r="B405" s="11"/>
      <c r="C405" s="11"/>
      <c r="D405" s="11"/>
      <c r="E405" s="12"/>
      <c r="F405" s="12"/>
      <c r="G405" s="12"/>
      <c r="H405" s="11"/>
      <c r="I405" s="11"/>
      <c r="J405" s="11"/>
      <c r="K405" s="11"/>
      <c r="L405" s="12"/>
      <c r="M405" s="11"/>
      <c r="N405" s="12"/>
      <c r="O405" s="14"/>
      <c r="P405" s="12"/>
      <c r="Q405" s="11"/>
      <c r="R405" s="15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5">
      <c r="A406" s="10"/>
      <c r="B406" s="11"/>
      <c r="C406" s="11"/>
      <c r="D406" s="11"/>
      <c r="E406" s="12"/>
      <c r="F406" s="12"/>
      <c r="G406" s="12"/>
      <c r="H406" s="11"/>
      <c r="I406" s="11"/>
      <c r="J406" s="11"/>
      <c r="K406" s="11"/>
      <c r="L406" s="12"/>
      <c r="M406" s="11"/>
      <c r="N406" s="12"/>
      <c r="O406" s="14"/>
      <c r="P406" s="12"/>
      <c r="Q406" s="11"/>
      <c r="R406" s="15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5">
      <c r="A407" s="10"/>
      <c r="B407" s="11"/>
      <c r="C407" s="11"/>
      <c r="D407" s="11"/>
      <c r="E407" s="12"/>
      <c r="F407" s="12"/>
      <c r="G407" s="12"/>
      <c r="H407" s="11"/>
      <c r="I407" s="11"/>
      <c r="J407" s="11"/>
      <c r="K407" s="11"/>
      <c r="L407" s="12"/>
      <c r="M407" s="11"/>
      <c r="N407" s="12"/>
      <c r="O407" s="14"/>
      <c r="P407" s="12"/>
      <c r="Q407" s="11"/>
      <c r="R407" s="15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5">
      <c r="A408" s="10"/>
      <c r="B408" s="11"/>
      <c r="C408" s="11"/>
      <c r="D408" s="11"/>
      <c r="E408" s="12"/>
      <c r="F408" s="12"/>
      <c r="G408" s="12"/>
      <c r="H408" s="11"/>
      <c r="I408" s="11"/>
      <c r="J408" s="11"/>
      <c r="K408" s="11"/>
      <c r="L408" s="12"/>
      <c r="M408" s="11"/>
      <c r="N408" s="12"/>
      <c r="O408" s="14"/>
      <c r="P408" s="12"/>
      <c r="Q408" s="11"/>
      <c r="R408" s="15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5">
      <c r="A409" s="10"/>
      <c r="B409" s="11"/>
      <c r="C409" s="11"/>
      <c r="D409" s="11"/>
      <c r="E409" s="12"/>
      <c r="F409" s="12"/>
      <c r="G409" s="12"/>
      <c r="H409" s="11"/>
      <c r="I409" s="11"/>
      <c r="J409" s="11"/>
      <c r="K409" s="11"/>
      <c r="L409" s="12"/>
      <c r="M409" s="11"/>
      <c r="N409" s="12"/>
      <c r="O409" s="14"/>
      <c r="P409" s="12"/>
      <c r="Q409" s="11"/>
      <c r="R409" s="15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5">
      <c r="A410" s="10"/>
      <c r="B410" s="11"/>
      <c r="C410" s="11"/>
      <c r="D410" s="11"/>
      <c r="E410" s="12"/>
      <c r="F410" s="12"/>
      <c r="G410" s="12"/>
      <c r="H410" s="11"/>
      <c r="I410" s="11"/>
      <c r="J410" s="11"/>
      <c r="K410" s="11"/>
      <c r="L410" s="12"/>
      <c r="M410" s="11"/>
      <c r="N410" s="12"/>
      <c r="O410" s="14"/>
      <c r="P410" s="12"/>
      <c r="Q410" s="11"/>
      <c r="R410" s="15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5">
      <c r="A411" s="10"/>
      <c r="B411" s="11"/>
      <c r="C411" s="11"/>
      <c r="D411" s="11"/>
      <c r="E411" s="12"/>
      <c r="F411" s="12"/>
      <c r="G411" s="12"/>
      <c r="H411" s="11"/>
      <c r="I411" s="11"/>
      <c r="J411" s="11"/>
      <c r="K411" s="11"/>
      <c r="L411" s="12"/>
      <c r="M411" s="11"/>
      <c r="N411" s="12"/>
      <c r="O411" s="14"/>
      <c r="P411" s="12"/>
      <c r="Q411" s="11"/>
      <c r="R411" s="15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5">
      <c r="A412" s="10"/>
      <c r="B412" s="11"/>
      <c r="C412" s="11"/>
      <c r="D412" s="11"/>
      <c r="E412" s="12"/>
      <c r="F412" s="12"/>
      <c r="G412" s="12"/>
      <c r="H412" s="11"/>
      <c r="I412" s="11"/>
      <c r="J412" s="11"/>
      <c r="K412" s="11"/>
      <c r="L412" s="12"/>
      <c r="M412" s="11"/>
      <c r="N412" s="12"/>
      <c r="O412" s="14"/>
      <c r="P412" s="12"/>
      <c r="Q412" s="11"/>
      <c r="R412" s="15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5">
      <c r="A413" s="10"/>
      <c r="B413" s="11"/>
      <c r="C413" s="11"/>
      <c r="D413" s="11"/>
      <c r="E413" s="12"/>
      <c r="F413" s="12"/>
      <c r="G413" s="12"/>
      <c r="H413" s="11"/>
      <c r="I413" s="11"/>
      <c r="J413" s="11"/>
      <c r="K413" s="11"/>
      <c r="L413" s="12"/>
      <c r="M413" s="11"/>
      <c r="N413" s="12"/>
      <c r="O413" s="14"/>
      <c r="P413" s="12"/>
      <c r="Q413" s="11"/>
      <c r="R413" s="15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5">
      <c r="A414" s="10"/>
      <c r="B414" s="11"/>
      <c r="C414" s="11"/>
      <c r="D414" s="11"/>
      <c r="E414" s="12"/>
      <c r="F414" s="12"/>
      <c r="G414" s="12"/>
      <c r="H414" s="11"/>
      <c r="I414" s="11"/>
      <c r="J414" s="11"/>
      <c r="K414" s="11"/>
      <c r="L414" s="12"/>
      <c r="M414" s="11"/>
      <c r="N414" s="12"/>
      <c r="O414" s="14"/>
      <c r="P414" s="12"/>
      <c r="Q414" s="11"/>
      <c r="R414" s="15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5">
      <c r="A415" s="10"/>
      <c r="B415" s="11"/>
      <c r="C415" s="11"/>
      <c r="D415" s="11"/>
      <c r="E415" s="12"/>
      <c r="F415" s="12"/>
      <c r="G415" s="12"/>
      <c r="H415" s="11"/>
      <c r="I415" s="11"/>
      <c r="J415" s="11"/>
      <c r="K415" s="11"/>
      <c r="L415" s="12"/>
      <c r="M415" s="11"/>
      <c r="N415" s="12"/>
      <c r="O415" s="14"/>
      <c r="P415" s="12"/>
      <c r="Q415" s="11"/>
      <c r="R415" s="15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5">
      <c r="A416" s="10"/>
      <c r="B416" s="11"/>
      <c r="C416" s="11"/>
      <c r="D416" s="11"/>
      <c r="E416" s="12"/>
      <c r="F416" s="12"/>
      <c r="G416" s="12"/>
      <c r="H416" s="11"/>
      <c r="I416" s="11"/>
      <c r="J416" s="11"/>
      <c r="K416" s="11"/>
      <c r="L416" s="12"/>
      <c r="M416" s="11"/>
      <c r="N416" s="12"/>
      <c r="O416" s="14"/>
      <c r="P416" s="12"/>
      <c r="Q416" s="11"/>
      <c r="R416" s="15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5">
      <c r="A417" s="10"/>
      <c r="B417" s="11"/>
      <c r="C417" s="11"/>
      <c r="D417" s="11"/>
      <c r="E417" s="12"/>
      <c r="F417" s="12"/>
      <c r="G417" s="12"/>
      <c r="H417" s="11"/>
      <c r="I417" s="11"/>
      <c r="J417" s="11"/>
      <c r="K417" s="11"/>
      <c r="L417" s="12"/>
      <c r="M417" s="11"/>
      <c r="N417" s="12"/>
      <c r="O417" s="14"/>
      <c r="P417" s="12"/>
      <c r="Q417" s="11"/>
      <c r="R417" s="15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5">
      <c r="A418" s="10"/>
      <c r="B418" s="11"/>
      <c r="C418" s="11"/>
      <c r="D418" s="11"/>
      <c r="E418" s="12"/>
      <c r="F418" s="12"/>
      <c r="G418" s="12"/>
      <c r="H418" s="11"/>
      <c r="I418" s="11"/>
      <c r="J418" s="11"/>
      <c r="K418" s="11"/>
      <c r="L418" s="12"/>
      <c r="M418" s="11"/>
      <c r="N418" s="12"/>
      <c r="O418" s="14"/>
      <c r="P418" s="12"/>
      <c r="Q418" s="11"/>
      <c r="R418" s="15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5">
      <c r="A419" s="10"/>
      <c r="B419" s="11"/>
      <c r="C419" s="11"/>
      <c r="D419" s="11"/>
      <c r="E419" s="12"/>
      <c r="F419" s="12"/>
      <c r="G419" s="12"/>
      <c r="H419" s="11"/>
      <c r="I419" s="11"/>
      <c r="J419" s="11"/>
      <c r="K419" s="11"/>
      <c r="L419" s="12"/>
      <c r="M419" s="11"/>
      <c r="N419" s="12"/>
      <c r="O419" s="14"/>
      <c r="P419" s="12"/>
      <c r="Q419" s="11"/>
      <c r="R419" s="15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5">
      <c r="A420" s="10"/>
      <c r="B420" s="11"/>
      <c r="C420" s="11"/>
      <c r="D420" s="11"/>
      <c r="E420" s="12"/>
      <c r="F420" s="12"/>
      <c r="G420" s="12"/>
      <c r="H420" s="11"/>
      <c r="I420" s="11"/>
      <c r="J420" s="11"/>
      <c r="K420" s="11"/>
      <c r="L420" s="12"/>
      <c r="M420" s="11"/>
      <c r="N420" s="12"/>
      <c r="O420" s="14"/>
      <c r="P420" s="12"/>
      <c r="Q420" s="11"/>
      <c r="R420" s="15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5">
      <c r="A421" s="10"/>
      <c r="B421" s="11"/>
      <c r="C421" s="11"/>
      <c r="D421" s="11"/>
      <c r="E421" s="12"/>
      <c r="F421" s="12"/>
      <c r="G421" s="12"/>
      <c r="H421" s="11"/>
      <c r="I421" s="11"/>
      <c r="J421" s="11"/>
      <c r="K421" s="11"/>
      <c r="L421" s="12"/>
      <c r="M421" s="11"/>
      <c r="N421" s="12"/>
      <c r="O421" s="14"/>
      <c r="P421" s="12"/>
      <c r="Q421" s="11"/>
      <c r="R421" s="15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5">
      <c r="A422" s="10"/>
      <c r="B422" s="11"/>
      <c r="C422" s="11"/>
      <c r="D422" s="11"/>
      <c r="E422" s="12"/>
      <c r="F422" s="12"/>
      <c r="G422" s="12"/>
      <c r="H422" s="11"/>
      <c r="I422" s="11"/>
      <c r="J422" s="11"/>
      <c r="K422" s="11"/>
      <c r="L422" s="12"/>
      <c r="M422" s="11"/>
      <c r="N422" s="12"/>
      <c r="O422" s="14"/>
      <c r="P422" s="12"/>
      <c r="Q422" s="11"/>
      <c r="R422" s="15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5">
      <c r="A423" s="10"/>
      <c r="B423" s="11"/>
      <c r="C423" s="11"/>
      <c r="D423" s="11"/>
      <c r="E423" s="12"/>
      <c r="F423" s="12"/>
      <c r="G423" s="12"/>
      <c r="H423" s="11"/>
      <c r="I423" s="11"/>
      <c r="J423" s="11"/>
      <c r="K423" s="11"/>
      <c r="L423" s="12"/>
      <c r="M423" s="11"/>
      <c r="N423" s="12"/>
      <c r="O423" s="14"/>
      <c r="P423" s="12"/>
      <c r="Q423" s="11"/>
      <c r="R423" s="15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5">
      <c r="A424" s="10"/>
      <c r="B424" s="11"/>
      <c r="C424" s="11"/>
      <c r="D424" s="11"/>
      <c r="E424" s="12"/>
      <c r="F424" s="12"/>
      <c r="G424" s="12"/>
      <c r="H424" s="11"/>
      <c r="I424" s="11"/>
      <c r="J424" s="11"/>
      <c r="K424" s="11"/>
      <c r="L424" s="12"/>
      <c r="M424" s="11"/>
      <c r="N424" s="12"/>
      <c r="O424" s="14"/>
      <c r="P424" s="12"/>
      <c r="Q424" s="11"/>
      <c r="R424" s="15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5">
      <c r="A425" s="10"/>
      <c r="B425" s="11"/>
      <c r="C425" s="11"/>
      <c r="D425" s="11"/>
      <c r="E425" s="12"/>
      <c r="F425" s="12"/>
      <c r="G425" s="12"/>
      <c r="H425" s="11"/>
      <c r="I425" s="11"/>
      <c r="J425" s="11"/>
      <c r="K425" s="11"/>
      <c r="L425" s="12"/>
      <c r="M425" s="11"/>
      <c r="N425" s="12"/>
      <c r="O425" s="14"/>
      <c r="P425" s="12"/>
      <c r="Q425" s="11"/>
      <c r="R425" s="15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5">
      <c r="A426" s="10"/>
      <c r="B426" s="11"/>
      <c r="C426" s="11"/>
      <c r="D426" s="11"/>
      <c r="E426" s="12"/>
      <c r="F426" s="12"/>
      <c r="G426" s="12"/>
      <c r="H426" s="11"/>
      <c r="I426" s="11"/>
      <c r="J426" s="11"/>
      <c r="K426" s="11"/>
      <c r="L426" s="12"/>
      <c r="M426" s="11"/>
      <c r="N426" s="12"/>
      <c r="O426" s="14"/>
      <c r="P426" s="12"/>
      <c r="Q426" s="11"/>
      <c r="R426" s="15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5">
      <c r="A427" s="10"/>
      <c r="B427" s="11"/>
      <c r="C427" s="11"/>
      <c r="D427" s="11"/>
      <c r="E427" s="12"/>
      <c r="F427" s="12"/>
      <c r="G427" s="12"/>
      <c r="H427" s="11"/>
      <c r="I427" s="11"/>
      <c r="J427" s="11"/>
      <c r="K427" s="11"/>
      <c r="L427" s="12"/>
      <c r="M427" s="11"/>
      <c r="N427" s="12"/>
      <c r="O427" s="14"/>
      <c r="P427" s="12"/>
      <c r="Q427" s="11"/>
      <c r="R427" s="15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5">
      <c r="A428" s="10"/>
      <c r="B428" s="11"/>
      <c r="C428" s="11"/>
      <c r="D428" s="11"/>
      <c r="E428" s="12"/>
      <c r="F428" s="12"/>
      <c r="G428" s="12"/>
      <c r="H428" s="11"/>
      <c r="I428" s="11"/>
      <c r="J428" s="11"/>
      <c r="K428" s="11"/>
      <c r="L428" s="12"/>
      <c r="M428" s="11"/>
      <c r="N428" s="12"/>
      <c r="O428" s="14"/>
      <c r="P428" s="12"/>
      <c r="Q428" s="11"/>
      <c r="R428" s="15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5">
      <c r="A429" s="10"/>
      <c r="B429" s="11"/>
      <c r="C429" s="11"/>
      <c r="D429" s="11"/>
      <c r="E429" s="12"/>
      <c r="F429" s="12"/>
      <c r="G429" s="12"/>
      <c r="H429" s="11"/>
      <c r="I429" s="11"/>
      <c r="J429" s="11"/>
      <c r="K429" s="11"/>
      <c r="L429" s="12"/>
      <c r="M429" s="11"/>
      <c r="N429" s="12"/>
      <c r="O429" s="14"/>
      <c r="P429" s="12"/>
      <c r="Q429" s="11"/>
      <c r="R429" s="15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5">
      <c r="A430" s="10"/>
      <c r="B430" s="11"/>
      <c r="C430" s="11"/>
      <c r="D430" s="11"/>
      <c r="E430" s="12"/>
      <c r="F430" s="12"/>
      <c r="G430" s="12"/>
      <c r="H430" s="11"/>
      <c r="I430" s="11"/>
      <c r="J430" s="11"/>
      <c r="K430" s="11"/>
      <c r="L430" s="12"/>
      <c r="M430" s="11"/>
      <c r="N430" s="12"/>
      <c r="O430" s="14"/>
      <c r="P430" s="12"/>
      <c r="Q430" s="11"/>
      <c r="R430" s="15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5">
      <c r="A431" s="10"/>
      <c r="B431" s="11"/>
      <c r="C431" s="11"/>
      <c r="D431" s="11"/>
      <c r="E431" s="12"/>
      <c r="F431" s="12"/>
      <c r="G431" s="12"/>
      <c r="H431" s="11"/>
      <c r="I431" s="11"/>
      <c r="J431" s="11"/>
      <c r="K431" s="11"/>
      <c r="L431" s="12"/>
      <c r="M431" s="11"/>
      <c r="N431" s="12"/>
      <c r="O431" s="14"/>
      <c r="P431" s="12"/>
      <c r="Q431" s="11"/>
      <c r="R431" s="15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5">
      <c r="A432" s="10"/>
      <c r="B432" s="11"/>
      <c r="C432" s="11"/>
      <c r="D432" s="11"/>
      <c r="E432" s="12"/>
      <c r="F432" s="12"/>
      <c r="G432" s="12"/>
      <c r="H432" s="11"/>
      <c r="I432" s="11"/>
      <c r="J432" s="11"/>
      <c r="K432" s="11"/>
      <c r="L432" s="12"/>
      <c r="M432" s="11"/>
      <c r="N432" s="12"/>
      <c r="O432" s="14"/>
      <c r="P432" s="12"/>
      <c r="Q432" s="11"/>
      <c r="R432" s="15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5">
      <c r="A433" s="10"/>
      <c r="B433" s="11"/>
      <c r="C433" s="11"/>
      <c r="D433" s="11"/>
      <c r="E433" s="12"/>
      <c r="F433" s="12"/>
      <c r="G433" s="12"/>
      <c r="H433" s="11"/>
      <c r="I433" s="11"/>
      <c r="J433" s="11"/>
      <c r="K433" s="11"/>
      <c r="L433" s="12"/>
      <c r="M433" s="11"/>
      <c r="N433" s="12"/>
      <c r="O433" s="14"/>
      <c r="P433" s="12"/>
      <c r="Q433" s="11"/>
      <c r="R433" s="15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5">
      <c r="A434" s="10"/>
      <c r="B434" s="11"/>
      <c r="C434" s="11"/>
      <c r="D434" s="11"/>
      <c r="E434" s="12"/>
      <c r="F434" s="12"/>
      <c r="G434" s="12"/>
      <c r="H434" s="11"/>
      <c r="I434" s="11"/>
      <c r="J434" s="11"/>
      <c r="K434" s="11"/>
      <c r="L434" s="12"/>
      <c r="M434" s="11"/>
      <c r="N434" s="12"/>
      <c r="O434" s="14"/>
      <c r="P434" s="12"/>
      <c r="Q434" s="11"/>
      <c r="R434" s="15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5">
      <c r="A435" s="10"/>
      <c r="B435" s="11"/>
      <c r="C435" s="11"/>
      <c r="D435" s="11"/>
      <c r="E435" s="12"/>
      <c r="F435" s="12"/>
      <c r="G435" s="12"/>
      <c r="H435" s="11"/>
      <c r="I435" s="11"/>
      <c r="J435" s="11"/>
      <c r="K435" s="11"/>
      <c r="L435" s="12"/>
      <c r="M435" s="11"/>
      <c r="N435" s="12"/>
      <c r="O435" s="14"/>
      <c r="P435" s="12"/>
      <c r="Q435" s="11"/>
      <c r="R435" s="15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5">
      <c r="A436" s="10"/>
      <c r="B436" s="11"/>
      <c r="C436" s="11"/>
      <c r="D436" s="11"/>
      <c r="E436" s="12"/>
      <c r="F436" s="12"/>
      <c r="G436" s="12"/>
      <c r="H436" s="11"/>
      <c r="I436" s="11"/>
      <c r="J436" s="11"/>
      <c r="K436" s="11"/>
      <c r="L436" s="12"/>
      <c r="M436" s="11"/>
      <c r="N436" s="12"/>
      <c r="O436" s="14"/>
      <c r="P436" s="12"/>
      <c r="Q436" s="11"/>
      <c r="R436" s="15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5">
      <c r="A437" s="10"/>
      <c r="B437" s="11"/>
      <c r="C437" s="11"/>
      <c r="D437" s="11"/>
      <c r="E437" s="12"/>
      <c r="F437" s="12"/>
      <c r="G437" s="12"/>
      <c r="H437" s="11"/>
      <c r="I437" s="11"/>
      <c r="J437" s="11"/>
      <c r="K437" s="11"/>
      <c r="L437" s="12"/>
      <c r="M437" s="11"/>
      <c r="N437" s="12"/>
      <c r="O437" s="14"/>
      <c r="P437" s="12"/>
      <c r="Q437" s="11"/>
      <c r="R437" s="15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5">
      <c r="A438" s="10"/>
      <c r="B438" s="11"/>
      <c r="C438" s="11"/>
      <c r="D438" s="11"/>
      <c r="E438" s="12"/>
      <c r="F438" s="12"/>
      <c r="G438" s="12"/>
      <c r="H438" s="11"/>
      <c r="I438" s="11"/>
      <c r="J438" s="11"/>
      <c r="K438" s="11"/>
      <c r="L438" s="12"/>
      <c r="M438" s="11"/>
      <c r="N438" s="12"/>
      <c r="O438" s="14"/>
      <c r="P438" s="12"/>
      <c r="Q438" s="11"/>
      <c r="R438" s="15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5">
      <c r="A439" s="10"/>
      <c r="B439" s="11"/>
      <c r="C439" s="11"/>
      <c r="D439" s="11"/>
      <c r="E439" s="12"/>
      <c r="F439" s="12"/>
      <c r="G439" s="12"/>
      <c r="H439" s="11"/>
      <c r="I439" s="11"/>
      <c r="J439" s="11"/>
      <c r="K439" s="11"/>
      <c r="L439" s="12"/>
      <c r="M439" s="11"/>
      <c r="N439" s="12"/>
      <c r="O439" s="14"/>
      <c r="P439" s="12"/>
      <c r="Q439" s="11"/>
      <c r="R439" s="15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5">
      <c r="A440" s="10"/>
      <c r="B440" s="11"/>
      <c r="C440" s="11"/>
      <c r="D440" s="11"/>
      <c r="E440" s="12"/>
      <c r="F440" s="12"/>
      <c r="G440" s="12"/>
      <c r="H440" s="11"/>
      <c r="I440" s="11"/>
      <c r="J440" s="11"/>
      <c r="K440" s="11"/>
      <c r="L440" s="12"/>
      <c r="M440" s="11"/>
      <c r="N440" s="12"/>
      <c r="O440" s="14"/>
      <c r="P440" s="12"/>
      <c r="Q440" s="11"/>
      <c r="R440" s="15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5">
      <c r="A441" s="10"/>
      <c r="B441" s="11"/>
      <c r="C441" s="11"/>
      <c r="D441" s="11"/>
      <c r="E441" s="12"/>
      <c r="F441" s="12"/>
      <c r="G441" s="12"/>
      <c r="H441" s="11"/>
      <c r="I441" s="11"/>
      <c r="J441" s="11"/>
      <c r="K441" s="11"/>
      <c r="L441" s="12"/>
      <c r="M441" s="11"/>
      <c r="N441" s="12"/>
      <c r="O441" s="14"/>
      <c r="P441" s="12"/>
      <c r="Q441" s="11"/>
      <c r="R441" s="15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5">
      <c r="A442" s="10"/>
      <c r="B442" s="11"/>
      <c r="C442" s="11"/>
      <c r="D442" s="11"/>
      <c r="E442" s="12"/>
      <c r="F442" s="12"/>
      <c r="G442" s="12"/>
      <c r="H442" s="11"/>
      <c r="I442" s="11"/>
      <c r="J442" s="11"/>
      <c r="K442" s="11"/>
      <c r="L442" s="12"/>
      <c r="M442" s="11"/>
      <c r="N442" s="12"/>
      <c r="O442" s="14"/>
      <c r="P442" s="12"/>
      <c r="Q442" s="11"/>
      <c r="R442" s="15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5">
      <c r="A443" s="10"/>
      <c r="B443" s="11"/>
      <c r="C443" s="11"/>
      <c r="D443" s="11"/>
      <c r="E443" s="12"/>
      <c r="F443" s="12"/>
      <c r="G443" s="12"/>
      <c r="H443" s="11"/>
      <c r="I443" s="11"/>
      <c r="J443" s="11"/>
      <c r="K443" s="11"/>
      <c r="L443" s="12"/>
      <c r="M443" s="11"/>
      <c r="N443" s="12"/>
      <c r="O443" s="14"/>
      <c r="P443" s="12"/>
      <c r="Q443" s="11"/>
      <c r="R443" s="15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5">
      <c r="A444" s="10"/>
      <c r="B444" s="11"/>
      <c r="C444" s="11"/>
      <c r="D444" s="11"/>
      <c r="E444" s="12"/>
      <c r="F444" s="12"/>
      <c r="G444" s="12"/>
      <c r="H444" s="11"/>
      <c r="I444" s="11"/>
      <c r="J444" s="11"/>
      <c r="K444" s="11"/>
      <c r="L444" s="12"/>
      <c r="M444" s="11"/>
      <c r="N444" s="12"/>
      <c r="O444" s="14"/>
      <c r="P444" s="12"/>
      <c r="Q444" s="11"/>
      <c r="R444" s="15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5">
      <c r="A445" s="10"/>
      <c r="B445" s="11"/>
      <c r="C445" s="11"/>
      <c r="D445" s="11"/>
      <c r="E445" s="12"/>
      <c r="F445" s="12"/>
      <c r="G445" s="12"/>
      <c r="H445" s="11"/>
      <c r="I445" s="11"/>
      <c r="J445" s="11"/>
      <c r="K445" s="11"/>
      <c r="L445" s="12"/>
      <c r="M445" s="11"/>
      <c r="N445" s="12"/>
      <c r="O445" s="14"/>
      <c r="P445" s="12"/>
      <c r="Q445" s="11"/>
      <c r="R445" s="15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5">
      <c r="A446" s="10"/>
      <c r="B446" s="11"/>
      <c r="C446" s="11"/>
      <c r="D446" s="11"/>
      <c r="E446" s="12"/>
      <c r="F446" s="12"/>
      <c r="G446" s="12"/>
      <c r="H446" s="11"/>
      <c r="I446" s="11"/>
      <c r="J446" s="11"/>
      <c r="K446" s="11"/>
      <c r="L446" s="12"/>
      <c r="M446" s="11"/>
      <c r="N446" s="12"/>
      <c r="O446" s="14"/>
      <c r="P446" s="12"/>
      <c r="Q446" s="11"/>
      <c r="R446" s="15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5">
      <c r="A447" s="10"/>
      <c r="B447" s="11"/>
      <c r="C447" s="11"/>
      <c r="D447" s="11"/>
      <c r="E447" s="12"/>
      <c r="F447" s="12"/>
      <c r="G447" s="12"/>
      <c r="H447" s="11"/>
      <c r="I447" s="11"/>
      <c r="J447" s="11"/>
      <c r="K447" s="11"/>
      <c r="L447" s="12"/>
      <c r="M447" s="11"/>
      <c r="N447" s="12"/>
      <c r="O447" s="14"/>
      <c r="P447" s="12"/>
      <c r="Q447" s="11"/>
      <c r="R447" s="15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5">
      <c r="A448" s="10"/>
      <c r="B448" s="11"/>
      <c r="C448" s="11"/>
      <c r="D448" s="11"/>
      <c r="E448" s="12"/>
      <c r="F448" s="12"/>
      <c r="G448" s="12"/>
      <c r="H448" s="11"/>
      <c r="I448" s="11"/>
      <c r="J448" s="11"/>
      <c r="K448" s="11"/>
      <c r="L448" s="12"/>
      <c r="M448" s="11"/>
      <c r="N448" s="12"/>
      <c r="O448" s="14"/>
      <c r="P448" s="12"/>
      <c r="Q448" s="11"/>
      <c r="R448" s="15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5">
      <c r="A449" s="10"/>
      <c r="B449" s="11"/>
      <c r="C449" s="11"/>
      <c r="D449" s="11"/>
      <c r="E449" s="12"/>
      <c r="F449" s="12"/>
      <c r="G449" s="12"/>
      <c r="H449" s="11"/>
      <c r="I449" s="11"/>
      <c r="J449" s="11"/>
      <c r="K449" s="11"/>
      <c r="L449" s="12"/>
      <c r="M449" s="11"/>
      <c r="N449" s="12"/>
      <c r="O449" s="14"/>
      <c r="P449" s="12"/>
      <c r="Q449" s="11"/>
      <c r="R449" s="15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5">
      <c r="A450" s="10"/>
      <c r="B450" s="11"/>
      <c r="C450" s="11"/>
      <c r="D450" s="11"/>
      <c r="E450" s="12"/>
      <c r="F450" s="12"/>
      <c r="G450" s="12"/>
      <c r="H450" s="11"/>
      <c r="I450" s="11"/>
      <c r="J450" s="11"/>
      <c r="K450" s="11"/>
      <c r="L450" s="12"/>
      <c r="M450" s="11"/>
      <c r="N450" s="12"/>
      <c r="O450" s="14"/>
      <c r="P450" s="12"/>
      <c r="Q450" s="11"/>
      <c r="R450" s="15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5">
      <c r="A451" s="10"/>
      <c r="B451" s="11"/>
      <c r="C451" s="11"/>
      <c r="D451" s="11"/>
      <c r="E451" s="12"/>
      <c r="F451" s="12"/>
      <c r="G451" s="12"/>
      <c r="H451" s="11"/>
      <c r="I451" s="11"/>
      <c r="J451" s="11"/>
      <c r="K451" s="11"/>
      <c r="L451" s="12"/>
      <c r="M451" s="11"/>
      <c r="N451" s="12"/>
      <c r="O451" s="14"/>
      <c r="P451" s="12"/>
      <c r="Q451" s="11"/>
      <c r="R451" s="15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5">
      <c r="A452" s="10"/>
      <c r="B452" s="11"/>
      <c r="C452" s="11"/>
      <c r="D452" s="11"/>
      <c r="E452" s="12"/>
      <c r="F452" s="12"/>
      <c r="G452" s="12"/>
      <c r="H452" s="11"/>
      <c r="I452" s="11"/>
      <c r="J452" s="11"/>
      <c r="K452" s="11"/>
      <c r="L452" s="12"/>
      <c r="M452" s="11"/>
      <c r="N452" s="12"/>
      <c r="O452" s="14"/>
      <c r="P452" s="12"/>
      <c r="Q452" s="11"/>
      <c r="R452" s="15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5">
      <c r="A453" s="10"/>
      <c r="B453" s="11"/>
      <c r="C453" s="11"/>
      <c r="D453" s="11"/>
      <c r="E453" s="12"/>
      <c r="F453" s="12"/>
      <c r="G453" s="12"/>
      <c r="H453" s="11"/>
      <c r="I453" s="11"/>
      <c r="J453" s="11"/>
      <c r="K453" s="11"/>
      <c r="L453" s="12"/>
      <c r="M453" s="11"/>
      <c r="N453" s="12"/>
      <c r="O453" s="14"/>
      <c r="P453" s="12"/>
      <c r="Q453" s="11"/>
      <c r="R453" s="15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5">
      <c r="A454" s="10"/>
      <c r="B454" s="11"/>
      <c r="C454" s="11"/>
      <c r="D454" s="11"/>
      <c r="E454" s="12"/>
      <c r="F454" s="12"/>
      <c r="G454" s="12"/>
      <c r="H454" s="11"/>
      <c r="I454" s="11"/>
      <c r="J454" s="11"/>
      <c r="K454" s="11"/>
      <c r="L454" s="12"/>
      <c r="M454" s="11"/>
      <c r="N454" s="12"/>
      <c r="O454" s="14"/>
      <c r="P454" s="12"/>
      <c r="Q454" s="11"/>
      <c r="R454" s="15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5">
      <c r="A455" s="10"/>
      <c r="B455" s="11"/>
      <c r="C455" s="11"/>
      <c r="D455" s="11"/>
      <c r="E455" s="12"/>
      <c r="F455" s="12"/>
      <c r="G455" s="12"/>
      <c r="H455" s="11"/>
      <c r="I455" s="11"/>
      <c r="J455" s="11"/>
      <c r="K455" s="11"/>
      <c r="L455" s="12"/>
      <c r="M455" s="11"/>
      <c r="N455" s="12"/>
      <c r="O455" s="14"/>
      <c r="P455" s="12"/>
      <c r="Q455" s="11"/>
      <c r="R455" s="15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5">
      <c r="A456" s="10"/>
      <c r="B456" s="11"/>
      <c r="C456" s="11"/>
      <c r="D456" s="11"/>
      <c r="E456" s="12"/>
      <c r="F456" s="12"/>
      <c r="G456" s="12"/>
      <c r="H456" s="11"/>
      <c r="I456" s="11"/>
      <c r="J456" s="11"/>
      <c r="K456" s="11"/>
      <c r="L456" s="12"/>
      <c r="M456" s="11"/>
      <c r="N456" s="12"/>
      <c r="O456" s="14"/>
      <c r="P456" s="12"/>
      <c r="Q456" s="11"/>
      <c r="R456" s="15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5">
      <c r="A457" s="10"/>
      <c r="B457" s="11"/>
      <c r="C457" s="11"/>
      <c r="D457" s="11"/>
      <c r="E457" s="12"/>
      <c r="F457" s="12"/>
      <c r="G457" s="12"/>
      <c r="H457" s="11"/>
      <c r="I457" s="11"/>
      <c r="J457" s="11"/>
      <c r="K457" s="11"/>
      <c r="L457" s="12"/>
      <c r="M457" s="11"/>
      <c r="N457" s="12"/>
      <c r="O457" s="14"/>
      <c r="P457" s="12"/>
      <c r="Q457" s="11"/>
      <c r="R457" s="15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5">
      <c r="A458" s="10"/>
      <c r="B458" s="11"/>
      <c r="C458" s="11"/>
      <c r="D458" s="11"/>
      <c r="E458" s="12"/>
      <c r="F458" s="12"/>
      <c r="G458" s="12"/>
      <c r="H458" s="11"/>
      <c r="I458" s="11"/>
      <c r="J458" s="11"/>
      <c r="K458" s="11"/>
      <c r="L458" s="12"/>
      <c r="M458" s="11"/>
      <c r="N458" s="12"/>
      <c r="O458" s="14"/>
      <c r="P458" s="12"/>
      <c r="Q458" s="11"/>
      <c r="R458" s="15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5">
      <c r="A459" s="10"/>
      <c r="B459" s="11"/>
      <c r="C459" s="11"/>
      <c r="D459" s="11"/>
      <c r="E459" s="12"/>
      <c r="F459" s="12"/>
      <c r="G459" s="12"/>
      <c r="H459" s="11"/>
      <c r="I459" s="11"/>
      <c r="J459" s="11"/>
      <c r="K459" s="11"/>
      <c r="L459" s="12"/>
      <c r="M459" s="11"/>
      <c r="N459" s="12"/>
      <c r="O459" s="14"/>
      <c r="P459" s="12"/>
      <c r="Q459" s="11"/>
      <c r="R459" s="15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5">
      <c r="A460" s="10"/>
      <c r="B460" s="11"/>
      <c r="C460" s="11"/>
      <c r="D460" s="11"/>
      <c r="E460" s="12"/>
      <c r="F460" s="12"/>
      <c r="G460" s="12"/>
      <c r="H460" s="11"/>
      <c r="I460" s="11"/>
      <c r="J460" s="11"/>
      <c r="K460" s="11"/>
      <c r="L460" s="12"/>
      <c r="M460" s="11"/>
      <c r="N460" s="12"/>
      <c r="O460" s="14"/>
      <c r="P460" s="12"/>
      <c r="Q460" s="11"/>
      <c r="R460" s="15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5">
      <c r="A461" s="10"/>
      <c r="B461" s="11"/>
      <c r="C461" s="11"/>
      <c r="D461" s="11"/>
      <c r="E461" s="12"/>
      <c r="F461" s="12"/>
      <c r="G461" s="12"/>
      <c r="H461" s="11"/>
      <c r="I461" s="11"/>
      <c r="J461" s="11"/>
      <c r="K461" s="11"/>
      <c r="L461" s="12"/>
      <c r="M461" s="11"/>
      <c r="N461" s="12"/>
      <c r="O461" s="14"/>
      <c r="P461" s="12"/>
      <c r="Q461" s="11"/>
      <c r="R461" s="15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5">
      <c r="A462" s="10"/>
      <c r="B462" s="11"/>
      <c r="C462" s="11"/>
      <c r="D462" s="11"/>
      <c r="E462" s="12"/>
      <c r="F462" s="12"/>
      <c r="G462" s="12"/>
      <c r="H462" s="11"/>
      <c r="I462" s="11"/>
      <c r="J462" s="11"/>
      <c r="K462" s="11"/>
      <c r="L462" s="12"/>
      <c r="M462" s="11"/>
      <c r="N462" s="12"/>
      <c r="O462" s="14"/>
      <c r="P462" s="12"/>
      <c r="Q462" s="11"/>
      <c r="R462" s="15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5">
      <c r="A463" s="10"/>
      <c r="B463" s="11"/>
      <c r="C463" s="11"/>
      <c r="D463" s="11"/>
      <c r="E463" s="12"/>
      <c r="F463" s="12"/>
      <c r="G463" s="12"/>
      <c r="H463" s="11"/>
      <c r="I463" s="11"/>
      <c r="J463" s="11"/>
      <c r="K463" s="11"/>
      <c r="L463" s="12"/>
      <c r="M463" s="11"/>
      <c r="N463" s="12"/>
      <c r="O463" s="14"/>
      <c r="P463" s="12"/>
      <c r="Q463" s="11"/>
      <c r="R463" s="15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5">
      <c r="A464" s="10"/>
      <c r="B464" s="11"/>
      <c r="C464" s="11"/>
      <c r="D464" s="11"/>
      <c r="E464" s="12"/>
      <c r="F464" s="12"/>
      <c r="G464" s="12"/>
      <c r="H464" s="11"/>
      <c r="I464" s="11"/>
      <c r="J464" s="11"/>
      <c r="K464" s="11"/>
      <c r="L464" s="12"/>
      <c r="M464" s="11"/>
      <c r="N464" s="12"/>
      <c r="O464" s="14"/>
      <c r="P464" s="12"/>
      <c r="Q464" s="11"/>
      <c r="R464" s="15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5">
      <c r="A465" s="10"/>
      <c r="B465" s="11"/>
      <c r="C465" s="11"/>
      <c r="D465" s="11"/>
      <c r="E465" s="12"/>
      <c r="F465" s="12"/>
      <c r="G465" s="12"/>
      <c r="H465" s="11"/>
      <c r="I465" s="11"/>
      <c r="J465" s="11"/>
      <c r="K465" s="11"/>
      <c r="L465" s="12"/>
      <c r="M465" s="11"/>
      <c r="N465" s="12"/>
      <c r="O465" s="14"/>
      <c r="P465" s="12"/>
      <c r="Q465" s="11"/>
      <c r="R465" s="15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5">
      <c r="A466" s="10"/>
      <c r="B466" s="11"/>
      <c r="C466" s="11"/>
      <c r="D466" s="11"/>
      <c r="E466" s="12"/>
      <c r="F466" s="12"/>
      <c r="G466" s="12"/>
      <c r="H466" s="11"/>
      <c r="I466" s="11"/>
      <c r="J466" s="11"/>
      <c r="K466" s="11"/>
      <c r="L466" s="12"/>
      <c r="M466" s="11"/>
      <c r="N466" s="12"/>
      <c r="O466" s="14"/>
      <c r="P466" s="12"/>
      <c r="Q466" s="11"/>
      <c r="R466" s="15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5">
      <c r="A467" s="10"/>
      <c r="B467" s="11"/>
      <c r="C467" s="11"/>
      <c r="D467" s="11"/>
      <c r="E467" s="12"/>
      <c r="F467" s="12"/>
      <c r="G467" s="12"/>
      <c r="H467" s="11"/>
      <c r="I467" s="11"/>
      <c r="J467" s="11"/>
      <c r="K467" s="11"/>
      <c r="L467" s="12"/>
      <c r="M467" s="11"/>
      <c r="N467" s="12"/>
      <c r="O467" s="14"/>
      <c r="P467" s="12"/>
      <c r="Q467" s="11"/>
      <c r="R467" s="15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5">
      <c r="A468" s="10"/>
      <c r="B468" s="11"/>
      <c r="C468" s="11"/>
      <c r="D468" s="11"/>
      <c r="E468" s="12"/>
      <c r="F468" s="12"/>
      <c r="G468" s="12"/>
      <c r="H468" s="11"/>
      <c r="I468" s="11"/>
      <c r="J468" s="11"/>
      <c r="K468" s="11"/>
      <c r="L468" s="12"/>
      <c r="M468" s="11"/>
      <c r="N468" s="12"/>
      <c r="O468" s="14"/>
      <c r="P468" s="12"/>
      <c r="Q468" s="11"/>
      <c r="R468" s="15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5">
      <c r="A469" s="10"/>
      <c r="B469" s="11"/>
      <c r="C469" s="11"/>
      <c r="D469" s="11"/>
      <c r="E469" s="12"/>
      <c r="F469" s="12"/>
      <c r="G469" s="12"/>
      <c r="H469" s="11"/>
      <c r="I469" s="11"/>
      <c r="J469" s="11"/>
      <c r="K469" s="11"/>
      <c r="L469" s="12"/>
      <c r="M469" s="11"/>
      <c r="N469" s="12"/>
      <c r="O469" s="14"/>
      <c r="P469" s="12"/>
      <c r="Q469" s="11"/>
      <c r="R469" s="15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5">
      <c r="A470" s="10"/>
      <c r="B470" s="11"/>
      <c r="C470" s="11"/>
      <c r="D470" s="11"/>
      <c r="E470" s="12"/>
      <c r="F470" s="12"/>
      <c r="G470" s="12"/>
      <c r="H470" s="11"/>
      <c r="I470" s="11"/>
      <c r="J470" s="11"/>
      <c r="K470" s="11"/>
      <c r="L470" s="12"/>
      <c r="M470" s="11"/>
      <c r="N470" s="12"/>
      <c r="O470" s="14"/>
      <c r="P470" s="12"/>
      <c r="Q470" s="11"/>
      <c r="R470" s="15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5">
      <c r="A471" s="10"/>
      <c r="B471" s="11"/>
      <c r="C471" s="11"/>
      <c r="D471" s="11"/>
      <c r="E471" s="12"/>
      <c r="F471" s="12"/>
      <c r="G471" s="12"/>
      <c r="H471" s="11"/>
      <c r="I471" s="11"/>
      <c r="J471" s="11"/>
      <c r="K471" s="11"/>
      <c r="L471" s="12"/>
      <c r="M471" s="11"/>
      <c r="N471" s="12"/>
      <c r="O471" s="14"/>
      <c r="P471" s="12"/>
      <c r="Q471" s="11"/>
      <c r="R471" s="15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5">
      <c r="A472" s="10"/>
      <c r="B472" s="11"/>
      <c r="C472" s="11"/>
      <c r="D472" s="11"/>
      <c r="E472" s="12"/>
      <c r="F472" s="12"/>
      <c r="G472" s="12"/>
      <c r="H472" s="11"/>
      <c r="I472" s="11"/>
      <c r="J472" s="11"/>
      <c r="K472" s="11"/>
      <c r="L472" s="12"/>
      <c r="M472" s="11"/>
      <c r="N472" s="12"/>
      <c r="O472" s="14"/>
      <c r="P472" s="12"/>
      <c r="Q472" s="11"/>
      <c r="R472" s="15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5">
      <c r="A473" s="10"/>
      <c r="B473" s="11"/>
      <c r="C473" s="11"/>
      <c r="D473" s="11"/>
      <c r="E473" s="12"/>
      <c r="F473" s="12"/>
      <c r="G473" s="12"/>
      <c r="H473" s="11"/>
      <c r="I473" s="11"/>
      <c r="J473" s="11"/>
      <c r="K473" s="11"/>
      <c r="L473" s="12"/>
      <c r="M473" s="11"/>
      <c r="N473" s="12"/>
      <c r="O473" s="14"/>
      <c r="P473" s="12"/>
      <c r="Q473" s="11"/>
      <c r="R473" s="15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5">
      <c r="A474" s="10"/>
      <c r="B474" s="11"/>
      <c r="C474" s="11"/>
      <c r="D474" s="11"/>
      <c r="E474" s="12"/>
      <c r="F474" s="12"/>
      <c r="G474" s="12"/>
      <c r="H474" s="11"/>
      <c r="I474" s="11"/>
      <c r="J474" s="11"/>
      <c r="K474" s="11"/>
      <c r="L474" s="12"/>
      <c r="M474" s="11"/>
      <c r="N474" s="12"/>
      <c r="O474" s="14"/>
      <c r="P474" s="12"/>
      <c r="Q474" s="11"/>
      <c r="R474" s="15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5">
      <c r="A475" s="10"/>
      <c r="B475" s="11"/>
      <c r="C475" s="11"/>
      <c r="D475" s="11"/>
      <c r="E475" s="12"/>
      <c r="F475" s="12"/>
      <c r="G475" s="12"/>
      <c r="H475" s="11"/>
      <c r="I475" s="11"/>
      <c r="J475" s="11"/>
      <c r="K475" s="11"/>
      <c r="L475" s="12"/>
      <c r="M475" s="11"/>
      <c r="N475" s="12"/>
      <c r="O475" s="14"/>
      <c r="P475" s="12"/>
      <c r="Q475" s="11"/>
      <c r="R475" s="15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5">
      <c r="A476" s="10"/>
      <c r="B476" s="11"/>
      <c r="C476" s="11"/>
      <c r="D476" s="11"/>
      <c r="E476" s="12"/>
      <c r="F476" s="12"/>
      <c r="G476" s="12"/>
      <c r="H476" s="11"/>
      <c r="I476" s="11"/>
      <c r="J476" s="11"/>
      <c r="K476" s="11"/>
      <c r="L476" s="12"/>
      <c r="M476" s="11"/>
      <c r="N476" s="12"/>
      <c r="O476" s="14"/>
      <c r="P476" s="12"/>
      <c r="Q476" s="11"/>
      <c r="R476" s="15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5">
      <c r="A477" s="10"/>
      <c r="B477" s="11"/>
      <c r="C477" s="11"/>
      <c r="D477" s="11"/>
      <c r="E477" s="12"/>
      <c r="F477" s="12"/>
      <c r="G477" s="12"/>
      <c r="H477" s="11"/>
      <c r="I477" s="11"/>
      <c r="J477" s="11"/>
      <c r="K477" s="11"/>
      <c r="L477" s="12"/>
      <c r="M477" s="11"/>
      <c r="N477" s="12"/>
      <c r="O477" s="14"/>
      <c r="P477" s="12"/>
      <c r="Q477" s="11"/>
      <c r="R477" s="15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5">
      <c r="A478" s="10"/>
      <c r="B478" s="11"/>
      <c r="C478" s="11"/>
      <c r="D478" s="11"/>
      <c r="E478" s="12"/>
      <c r="F478" s="12"/>
      <c r="G478" s="12"/>
      <c r="H478" s="11"/>
      <c r="I478" s="11"/>
      <c r="J478" s="11"/>
      <c r="K478" s="11"/>
      <c r="L478" s="12"/>
      <c r="M478" s="11"/>
      <c r="N478" s="12"/>
      <c r="O478" s="14"/>
      <c r="P478" s="12"/>
      <c r="Q478" s="11"/>
      <c r="R478" s="15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5">
      <c r="A479" s="10"/>
      <c r="B479" s="11"/>
      <c r="C479" s="11"/>
      <c r="D479" s="11"/>
      <c r="E479" s="12"/>
      <c r="F479" s="12"/>
      <c r="G479" s="12"/>
      <c r="H479" s="11"/>
      <c r="I479" s="11"/>
      <c r="J479" s="11"/>
      <c r="K479" s="11"/>
      <c r="L479" s="12"/>
      <c r="M479" s="11"/>
      <c r="N479" s="12"/>
      <c r="O479" s="14"/>
      <c r="P479" s="12"/>
      <c r="Q479" s="11"/>
      <c r="R479" s="15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5">
      <c r="A480" s="10"/>
      <c r="B480" s="11"/>
      <c r="C480" s="11"/>
      <c r="D480" s="11"/>
      <c r="E480" s="12"/>
      <c r="F480" s="12"/>
      <c r="G480" s="12"/>
      <c r="H480" s="11"/>
      <c r="I480" s="11"/>
      <c r="J480" s="11"/>
      <c r="K480" s="11"/>
      <c r="L480" s="12"/>
      <c r="M480" s="11"/>
      <c r="N480" s="12"/>
      <c r="O480" s="14"/>
      <c r="P480" s="12"/>
      <c r="Q480" s="11"/>
      <c r="R480" s="15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5">
      <c r="A481" s="10"/>
      <c r="B481" s="11"/>
      <c r="C481" s="11"/>
      <c r="D481" s="11"/>
      <c r="E481" s="12"/>
      <c r="F481" s="12"/>
      <c r="G481" s="12"/>
      <c r="H481" s="11"/>
      <c r="I481" s="11"/>
      <c r="J481" s="11"/>
      <c r="K481" s="11"/>
      <c r="L481" s="12"/>
      <c r="M481" s="11"/>
      <c r="N481" s="12"/>
      <c r="O481" s="14"/>
      <c r="P481" s="12"/>
      <c r="Q481" s="11"/>
      <c r="R481" s="15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5">
      <c r="A482" s="10"/>
      <c r="B482" s="11"/>
      <c r="C482" s="11"/>
      <c r="D482" s="11"/>
      <c r="E482" s="12"/>
      <c r="F482" s="12"/>
      <c r="G482" s="12"/>
      <c r="H482" s="11"/>
      <c r="I482" s="11"/>
      <c r="J482" s="11"/>
      <c r="K482" s="11"/>
      <c r="L482" s="12"/>
      <c r="M482" s="11"/>
      <c r="N482" s="12"/>
      <c r="O482" s="14"/>
      <c r="P482" s="12"/>
      <c r="Q482" s="11"/>
      <c r="R482" s="15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5">
      <c r="A483" s="10"/>
      <c r="B483" s="11"/>
      <c r="C483" s="11"/>
      <c r="D483" s="11"/>
      <c r="E483" s="12"/>
      <c r="F483" s="12"/>
      <c r="G483" s="12"/>
      <c r="H483" s="11"/>
      <c r="I483" s="11"/>
      <c r="J483" s="11"/>
      <c r="K483" s="11"/>
      <c r="L483" s="12"/>
      <c r="M483" s="11"/>
      <c r="N483" s="12"/>
      <c r="O483" s="14"/>
      <c r="P483" s="12"/>
      <c r="Q483" s="11"/>
      <c r="R483" s="15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5">
      <c r="A484" s="10"/>
      <c r="B484" s="11"/>
      <c r="C484" s="11"/>
      <c r="D484" s="11"/>
      <c r="E484" s="12"/>
      <c r="F484" s="12"/>
      <c r="G484" s="12"/>
      <c r="H484" s="11"/>
      <c r="I484" s="11"/>
      <c r="J484" s="11"/>
      <c r="K484" s="11"/>
      <c r="L484" s="12"/>
      <c r="M484" s="11"/>
      <c r="N484" s="12"/>
      <c r="O484" s="14"/>
      <c r="P484" s="12"/>
      <c r="Q484" s="11"/>
      <c r="R484" s="15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5">
      <c r="A485" s="10"/>
      <c r="B485" s="11"/>
      <c r="C485" s="11"/>
      <c r="D485" s="11"/>
      <c r="E485" s="12"/>
      <c r="F485" s="12"/>
      <c r="G485" s="12"/>
      <c r="H485" s="11"/>
      <c r="I485" s="11"/>
      <c r="J485" s="11"/>
      <c r="K485" s="11"/>
      <c r="L485" s="12"/>
      <c r="M485" s="11"/>
      <c r="N485" s="12"/>
      <c r="O485" s="14"/>
      <c r="P485" s="12"/>
      <c r="Q485" s="11"/>
      <c r="R485" s="15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5">
      <c r="A486" s="10"/>
      <c r="B486" s="11"/>
      <c r="C486" s="11"/>
      <c r="D486" s="11"/>
      <c r="E486" s="12"/>
      <c r="F486" s="12"/>
      <c r="G486" s="12"/>
      <c r="H486" s="11"/>
      <c r="I486" s="11"/>
      <c r="J486" s="11"/>
      <c r="K486" s="11"/>
      <c r="L486" s="12"/>
      <c r="M486" s="11"/>
      <c r="N486" s="12"/>
      <c r="O486" s="14"/>
      <c r="P486" s="12"/>
      <c r="Q486" s="11"/>
      <c r="R486" s="15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5">
      <c r="A487" s="10"/>
      <c r="B487" s="11"/>
      <c r="C487" s="11"/>
      <c r="D487" s="11"/>
      <c r="E487" s="12"/>
      <c r="F487" s="12"/>
      <c r="G487" s="12"/>
      <c r="H487" s="11"/>
      <c r="I487" s="11"/>
      <c r="J487" s="11"/>
      <c r="K487" s="11"/>
      <c r="L487" s="12"/>
      <c r="M487" s="11"/>
      <c r="N487" s="12"/>
      <c r="O487" s="14"/>
      <c r="P487" s="12"/>
      <c r="Q487" s="11"/>
      <c r="R487" s="15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5">
      <c r="A488" s="10"/>
      <c r="B488" s="11"/>
      <c r="C488" s="11"/>
      <c r="D488" s="11"/>
      <c r="E488" s="12"/>
      <c r="F488" s="12"/>
      <c r="G488" s="12"/>
      <c r="H488" s="11"/>
      <c r="I488" s="11"/>
      <c r="J488" s="11"/>
      <c r="K488" s="11"/>
      <c r="L488" s="12"/>
      <c r="M488" s="11"/>
      <c r="N488" s="12"/>
      <c r="O488" s="14"/>
      <c r="P488" s="12"/>
      <c r="Q488" s="11"/>
      <c r="R488" s="15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5">
      <c r="A489" s="10"/>
      <c r="B489" s="11"/>
      <c r="C489" s="11"/>
      <c r="D489" s="11"/>
      <c r="E489" s="12"/>
      <c r="F489" s="12"/>
      <c r="G489" s="12"/>
      <c r="H489" s="11"/>
      <c r="I489" s="11"/>
      <c r="J489" s="11"/>
      <c r="K489" s="11"/>
      <c r="L489" s="12"/>
      <c r="M489" s="11"/>
      <c r="N489" s="12"/>
      <c r="O489" s="14"/>
      <c r="P489" s="12"/>
      <c r="Q489" s="11"/>
      <c r="R489" s="15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5">
      <c r="A490" s="10"/>
      <c r="B490" s="11"/>
      <c r="C490" s="11"/>
      <c r="D490" s="11"/>
      <c r="E490" s="12"/>
      <c r="F490" s="12"/>
      <c r="G490" s="12"/>
      <c r="H490" s="11"/>
      <c r="I490" s="11"/>
      <c r="J490" s="11"/>
      <c r="K490" s="11"/>
      <c r="L490" s="12"/>
      <c r="M490" s="11"/>
      <c r="N490" s="12"/>
      <c r="O490" s="14"/>
      <c r="P490" s="12"/>
      <c r="Q490" s="11"/>
      <c r="R490" s="15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5">
      <c r="A491" s="10"/>
      <c r="B491" s="11"/>
      <c r="C491" s="11"/>
      <c r="D491" s="11"/>
      <c r="E491" s="12"/>
      <c r="F491" s="12"/>
      <c r="G491" s="12"/>
      <c r="H491" s="11"/>
      <c r="I491" s="11"/>
      <c r="J491" s="11"/>
      <c r="K491" s="11"/>
      <c r="L491" s="12"/>
      <c r="M491" s="11"/>
      <c r="N491" s="12"/>
      <c r="O491" s="14"/>
      <c r="P491" s="12"/>
      <c r="Q491" s="11"/>
      <c r="R491" s="15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5">
      <c r="A492" s="10"/>
      <c r="B492" s="11"/>
      <c r="C492" s="11"/>
      <c r="D492" s="11"/>
      <c r="E492" s="12"/>
      <c r="F492" s="12"/>
      <c r="G492" s="12"/>
      <c r="H492" s="11"/>
      <c r="I492" s="11"/>
      <c r="J492" s="11"/>
      <c r="K492" s="11"/>
      <c r="L492" s="12"/>
      <c r="M492" s="11"/>
      <c r="N492" s="12"/>
      <c r="O492" s="14"/>
      <c r="P492" s="12"/>
      <c r="Q492" s="11"/>
      <c r="R492" s="15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5">
      <c r="A493" s="10"/>
      <c r="B493" s="11"/>
      <c r="C493" s="11"/>
      <c r="D493" s="11"/>
      <c r="E493" s="12"/>
      <c r="F493" s="12"/>
      <c r="G493" s="12"/>
      <c r="H493" s="11"/>
      <c r="I493" s="11"/>
      <c r="J493" s="11"/>
      <c r="K493" s="11"/>
      <c r="L493" s="12"/>
      <c r="M493" s="11"/>
      <c r="N493" s="12"/>
      <c r="O493" s="14"/>
      <c r="P493" s="12"/>
      <c r="Q493" s="11"/>
      <c r="R493" s="15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5">
      <c r="A494" s="10"/>
      <c r="B494" s="11"/>
      <c r="C494" s="11"/>
      <c r="D494" s="11"/>
      <c r="E494" s="12"/>
      <c r="F494" s="12"/>
      <c r="G494" s="12"/>
      <c r="H494" s="11"/>
      <c r="I494" s="11"/>
      <c r="J494" s="11"/>
      <c r="K494" s="11"/>
      <c r="L494" s="12"/>
      <c r="M494" s="11"/>
      <c r="N494" s="12"/>
      <c r="O494" s="14"/>
      <c r="P494" s="12"/>
      <c r="Q494" s="11"/>
      <c r="R494" s="15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5">
      <c r="A495" s="10"/>
      <c r="B495" s="11"/>
      <c r="C495" s="11"/>
      <c r="D495" s="11"/>
      <c r="E495" s="12"/>
      <c r="F495" s="12"/>
      <c r="G495" s="12"/>
      <c r="H495" s="11"/>
      <c r="I495" s="11"/>
      <c r="J495" s="11"/>
      <c r="K495" s="11"/>
      <c r="L495" s="12"/>
      <c r="M495" s="11"/>
      <c r="N495" s="12"/>
      <c r="O495" s="14"/>
      <c r="P495" s="12"/>
      <c r="Q495" s="11"/>
      <c r="R495" s="15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5">
      <c r="A496" s="10"/>
      <c r="B496" s="11"/>
      <c r="C496" s="11"/>
      <c r="D496" s="11"/>
      <c r="E496" s="12"/>
      <c r="F496" s="12"/>
      <c r="G496" s="12"/>
      <c r="H496" s="11"/>
      <c r="I496" s="11"/>
      <c r="J496" s="11"/>
      <c r="K496" s="11"/>
      <c r="L496" s="12"/>
      <c r="M496" s="11"/>
      <c r="N496" s="12"/>
      <c r="O496" s="14"/>
      <c r="P496" s="12"/>
      <c r="Q496" s="11"/>
      <c r="R496" s="15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5">
      <c r="A497" s="10"/>
      <c r="B497" s="11"/>
      <c r="C497" s="11"/>
      <c r="D497" s="11"/>
      <c r="E497" s="12"/>
      <c r="F497" s="12"/>
      <c r="G497" s="12"/>
      <c r="H497" s="11"/>
      <c r="I497" s="11"/>
      <c r="J497" s="11"/>
      <c r="K497" s="11"/>
      <c r="L497" s="12"/>
      <c r="M497" s="11"/>
      <c r="N497" s="12"/>
      <c r="O497" s="14"/>
      <c r="P497" s="12"/>
      <c r="Q497" s="11"/>
      <c r="R497" s="15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5">
      <c r="A498" s="10"/>
      <c r="B498" s="11"/>
      <c r="C498" s="11"/>
      <c r="D498" s="11"/>
      <c r="E498" s="12"/>
      <c r="F498" s="12"/>
      <c r="G498" s="12"/>
      <c r="H498" s="11"/>
      <c r="I498" s="11"/>
      <c r="J498" s="11"/>
      <c r="K498" s="11"/>
      <c r="L498" s="12"/>
      <c r="M498" s="11"/>
      <c r="N498" s="12"/>
      <c r="O498" s="14"/>
      <c r="P498" s="12"/>
      <c r="Q498" s="11"/>
      <c r="R498" s="15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5">
      <c r="A499" s="10"/>
      <c r="B499" s="11"/>
      <c r="C499" s="11"/>
      <c r="D499" s="11"/>
      <c r="E499" s="12"/>
      <c r="F499" s="12"/>
      <c r="G499" s="12"/>
      <c r="H499" s="11"/>
      <c r="I499" s="11"/>
      <c r="J499" s="11"/>
      <c r="K499" s="11"/>
      <c r="L499" s="12"/>
      <c r="M499" s="11"/>
      <c r="N499" s="12"/>
      <c r="O499" s="14"/>
      <c r="P499" s="12"/>
      <c r="Q499" s="11"/>
      <c r="R499" s="15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5">
      <c r="A500" s="10"/>
      <c r="B500" s="11"/>
      <c r="C500" s="11"/>
      <c r="D500" s="11"/>
      <c r="E500" s="12"/>
      <c r="F500" s="12"/>
      <c r="G500" s="12"/>
      <c r="H500" s="11"/>
      <c r="I500" s="11"/>
      <c r="J500" s="11"/>
      <c r="K500" s="11"/>
      <c r="L500" s="12"/>
      <c r="M500" s="11"/>
      <c r="N500" s="12"/>
      <c r="O500" s="14"/>
      <c r="P500" s="12"/>
      <c r="Q500" s="11"/>
      <c r="R500" s="15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5">
      <c r="A501" s="10"/>
      <c r="B501" s="11"/>
      <c r="C501" s="11"/>
      <c r="D501" s="11"/>
      <c r="E501" s="12"/>
      <c r="F501" s="12"/>
      <c r="G501" s="12"/>
      <c r="H501" s="11"/>
      <c r="I501" s="11"/>
      <c r="J501" s="11"/>
      <c r="K501" s="11"/>
      <c r="L501" s="12"/>
      <c r="M501" s="11"/>
      <c r="N501" s="12"/>
      <c r="O501" s="14"/>
      <c r="P501" s="12"/>
      <c r="Q501" s="11"/>
      <c r="R501" s="15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5">
      <c r="A502" s="10"/>
      <c r="B502" s="11"/>
      <c r="C502" s="11"/>
      <c r="D502" s="11"/>
      <c r="E502" s="12"/>
      <c r="F502" s="12"/>
      <c r="G502" s="12"/>
      <c r="H502" s="11"/>
      <c r="I502" s="11"/>
      <c r="J502" s="11"/>
      <c r="K502" s="11"/>
      <c r="L502" s="12"/>
      <c r="M502" s="11"/>
      <c r="N502" s="12"/>
      <c r="O502" s="14"/>
      <c r="P502" s="12"/>
      <c r="Q502" s="11"/>
      <c r="R502" s="15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5">
      <c r="A503" s="10"/>
      <c r="B503" s="11"/>
      <c r="C503" s="11"/>
      <c r="D503" s="11"/>
      <c r="E503" s="12"/>
      <c r="F503" s="12"/>
      <c r="G503" s="12"/>
      <c r="H503" s="11"/>
      <c r="I503" s="11"/>
      <c r="J503" s="11"/>
      <c r="K503" s="11"/>
      <c r="L503" s="12"/>
      <c r="M503" s="11"/>
      <c r="N503" s="12"/>
      <c r="O503" s="14"/>
      <c r="P503" s="12"/>
      <c r="Q503" s="11"/>
      <c r="R503" s="15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5">
      <c r="A504" s="10"/>
      <c r="B504" s="11"/>
      <c r="C504" s="11"/>
      <c r="D504" s="11"/>
      <c r="E504" s="12"/>
      <c r="F504" s="12"/>
      <c r="G504" s="12"/>
      <c r="H504" s="11"/>
      <c r="I504" s="11"/>
      <c r="J504" s="11"/>
      <c r="K504" s="11"/>
      <c r="L504" s="12"/>
      <c r="M504" s="11"/>
      <c r="N504" s="12"/>
      <c r="O504" s="14"/>
      <c r="P504" s="12"/>
      <c r="Q504" s="11"/>
      <c r="R504" s="15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5">
      <c r="A505" s="10"/>
      <c r="B505" s="11"/>
      <c r="C505" s="11"/>
      <c r="D505" s="11"/>
      <c r="E505" s="12"/>
      <c r="F505" s="12"/>
      <c r="G505" s="12"/>
      <c r="H505" s="11"/>
      <c r="I505" s="11"/>
      <c r="J505" s="11"/>
      <c r="K505" s="11"/>
      <c r="L505" s="12"/>
      <c r="M505" s="11"/>
      <c r="N505" s="12"/>
      <c r="O505" s="14"/>
      <c r="P505" s="12"/>
      <c r="Q505" s="11"/>
      <c r="R505" s="15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5">
      <c r="A506" s="10"/>
      <c r="B506" s="11"/>
      <c r="C506" s="11"/>
      <c r="D506" s="11"/>
      <c r="E506" s="12"/>
      <c r="F506" s="12"/>
      <c r="G506" s="12"/>
      <c r="H506" s="11"/>
      <c r="I506" s="11"/>
      <c r="J506" s="11"/>
      <c r="K506" s="11"/>
      <c r="L506" s="12"/>
      <c r="M506" s="11"/>
      <c r="N506" s="12"/>
      <c r="O506" s="14"/>
      <c r="P506" s="12"/>
      <c r="Q506" s="11"/>
      <c r="R506" s="15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5">
      <c r="A507" s="10"/>
      <c r="B507" s="11"/>
      <c r="C507" s="11"/>
      <c r="D507" s="11"/>
      <c r="E507" s="12"/>
      <c r="F507" s="12"/>
      <c r="G507" s="12"/>
      <c r="H507" s="11"/>
      <c r="I507" s="11"/>
      <c r="J507" s="11"/>
      <c r="K507" s="11"/>
      <c r="L507" s="12"/>
      <c r="M507" s="11"/>
      <c r="N507" s="12"/>
      <c r="O507" s="14"/>
      <c r="P507" s="12"/>
      <c r="Q507" s="11"/>
      <c r="R507" s="15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5">
      <c r="A508" s="10"/>
      <c r="B508" s="11"/>
      <c r="C508" s="11"/>
      <c r="D508" s="11"/>
      <c r="E508" s="12"/>
      <c r="F508" s="12"/>
      <c r="G508" s="12"/>
      <c r="H508" s="11"/>
      <c r="I508" s="11"/>
      <c r="J508" s="11"/>
      <c r="K508" s="11"/>
      <c r="L508" s="12"/>
      <c r="M508" s="11"/>
      <c r="N508" s="12"/>
      <c r="O508" s="14"/>
      <c r="P508" s="12"/>
      <c r="Q508" s="11"/>
      <c r="R508" s="15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5">
      <c r="A509" s="10"/>
      <c r="B509" s="11"/>
      <c r="C509" s="11"/>
      <c r="D509" s="11"/>
      <c r="E509" s="12"/>
      <c r="F509" s="12"/>
      <c r="G509" s="12"/>
      <c r="H509" s="11"/>
      <c r="I509" s="11"/>
      <c r="J509" s="11"/>
      <c r="K509" s="11"/>
      <c r="L509" s="12"/>
      <c r="M509" s="11"/>
      <c r="N509" s="12"/>
      <c r="O509" s="14"/>
      <c r="P509" s="12"/>
      <c r="Q509" s="11"/>
      <c r="R509" s="15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5">
      <c r="A510" s="10"/>
      <c r="B510" s="11"/>
      <c r="C510" s="11"/>
      <c r="D510" s="11"/>
      <c r="E510" s="12"/>
      <c r="F510" s="12"/>
      <c r="G510" s="12"/>
      <c r="H510" s="11"/>
      <c r="I510" s="11"/>
      <c r="J510" s="11"/>
      <c r="K510" s="11"/>
      <c r="L510" s="12"/>
      <c r="M510" s="11"/>
      <c r="N510" s="12"/>
      <c r="O510" s="14"/>
      <c r="P510" s="12"/>
      <c r="Q510" s="11"/>
      <c r="R510" s="15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5">
      <c r="A511" s="10"/>
      <c r="B511" s="11"/>
      <c r="C511" s="11"/>
      <c r="D511" s="11"/>
      <c r="E511" s="12"/>
      <c r="F511" s="12"/>
      <c r="G511" s="12"/>
      <c r="H511" s="11"/>
      <c r="I511" s="11"/>
      <c r="J511" s="11"/>
      <c r="K511" s="11"/>
      <c r="L511" s="12"/>
      <c r="M511" s="11"/>
      <c r="N511" s="12"/>
      <c r="O511" s="14"/>
      <c r="P511" s="12"/>
      <c r="Q511" s="11"/>
      <c r="R511" s="15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5">
      <c r="A512" s="10"/>
      <c r="B512" s="11"/>
      <c r="C512" s="11"/>
      <c r="D512" s="11"/>
      <c r="E512" s="12"/>
      <c r="F512" s="12"/>
      <c r="G512" s="12"/>
      <c r="H512" s="11"/>
      <c r="I512" s="11"/>
      <c r="J512" s="11"/>
      <c r="K512" s="11"/>
      <c r="L512" s="12"/>
      <c r="M512" s="11"/>
      <c r="N512" s="12"/>
      <c r="O512" s="14"/>
      <c r="P512" s="12"/>
      <c r="Q512" s="11"/>
      <c r="R512" s="15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5">
      <c r="A513" s="10"/>
      <c r="B513" s="11"/>
      <c r="C513" s="11"/>
      <c r="D513" s="11"/>
      <c r="E513" s="12"/>
      <c r="F513" s="12"/>
      <c r="G513" s="12"/>
      <c r="H513" s="11"/>
      <c r="I513" s="11"/>
      <c r="J513" s="11"/>
      <c r="K513" s="11"/>
      <c r="L513" s="12"/>
      <c r="M513" s="11"/>
      <c r="N513" s="12"/>
      <c r="O513" s="14"/>
      <c r="P513" s="12"/>
      <c r="Q513" s="11"/>
      <c r="R513" s="15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5">
      <c r="A514" s="10"/>
      <c r="B514" s="11"/>
      <c r="C514" s="11"/>
      <c r="D514" s="11"/>
      <c r="E514" s="12"/>
      <c r="F514" s="12"/>
      <c r="G514" s="12"/>
      <c r="H514" s="11"/>
      <c r="I514" s="11"/>
      <c r="J514" s="11"/>
      <c r="K514" s="11"/>
      <c r="L514" s="12"/>
      <c r="M514" s="11"/>
      <c r="N514" s="12"/>
      <c r="O514" s="14"/>
      <c r="P514" s="12"/>
      <c r="Q514" s="11"/>
      <c r="R514" s="15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5">
      <c r="A515" s="10"/>
      <c r="B515" s="11"/>
      <c r="C515" s="11"/>
      <c r="D515" s="11"/>
      <c r="E515" s="12"/>
      <c r="F515" s="12"/>
      <c r="G515" s="12"/>
      <c r="H515" s="11"/>
      <c r="I515" s="11"/>
      <c r="J515" s="11"/>
      <c r="K515" s="11"/>
      <c r="L515" s="12"/>
      <c r="M515" s="11"/>
      <c r="N515" s="12"/>
      <c r="O515" s="14"/>
      <c r="P515" s="12"/>
      <c r="Q515" s="11"/>
      <c r="R515" s="15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5">
      <c r="A516" s="10"/>
      <c r="B516" s="11"/>
      <c r="C516" s="11"/>
      <c r="D516" s="11"/>
      <c r="E516" s="12"/>
      <c r="F516" s="12"/>
      <c r="G516" s="12"/>
      <c r="H516" s="11"/>
      <c r="I516" s="11"/>
      <c r="J516" s="11"/>
      <c r="K516" s="11"/>
      <c r="L516" s="12"/>
      <c r="M516" s="11"/>
      <c r="N516" s="12"/>
      <c r="O516" s="14"/>
      <c r="P516" s="12"/>
      <c r="Q516" s="11"/>
      <c r="R516" s="15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5">
      <c r="A517" s="10"/>
      <c r="B517" s="11"/>
      <c r="C517" s="11"/>
      <c r="D517" s="11"/>
      <c r="E517" s="12"/>
      <c r="F517" s="12"/>
      <c r="G517" s="12"/>
      <c r="H517" s="11"/>
      <c r="I517" s="11"/>
      <c r="J517" s="11"/>
      <c r="K517" s="11"/>
      <c r="L517" s="12"/>
      <c r="M517" s="11"/>
      <c r="N517" s="12"/>
      <c r="O517" s="14"/>
      <c r="P517" s="12"/>
      <c r="Q517" s="11"/>
      <c r="R517" s="15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5">
      <c r="A518" s="10"/>
      <c r="B518" s="11"/>
      <c r="C518" s="11"/>
      <c r="D518" s="11"/>
      <c r="E518" s="12"/>
      <c r="F518" s="12"/>
      <c r="G518" s="12"/>
      <c r="H518" s="11"/>
      <c r="I518" s="11"/>
      <c r="J518" s="11"/>
      <c r="K518" s="11"/>
      <c r="L518" s="12"/>
      <c r="M518" s="11"/>
      <c r="N518" s="12"/>
      <c r="O518" s="14"/>
      <c r="P518" s="12"/>
      <c r="Q518" s="11"/>
      <c r="R518" s="15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5">
      <c r="A519" s="10"/>
      <c r="B519" s="11"/>
      <c r="C519" s="11"/>
      <c r="D519" s="11"/>
      <c r="E519" s="12"/>
      <c r="F519" s="12"/>
      <c r="G519" s="12"/>
      <c r="H519" s="11"/>
      <c r="I519" s="11"/>
      <c r="J519" s="11"/>
      <c r="K519" s="11"/>
      <c r="L519" s="12"/>
      <c r="M519" s="11"/>
      <c r="N519" s="12"/>
      <c r="O519" s="14"/>
      <c r="P519" s="12"/>
      <c r="Q519" s="11"/>
      <c r="R519" s="15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5">
      <c r="A520" s="10"/>
      <c r="B520" s="11"/>
      <c r="C520" s="11"/>
      <c r="D520" s="11"/>
      <c r="E520" s="12"/>
      <c r="F520" s="12"/>
      <c r="G520" s="12"/>
      <c r="H520" s="11"/>
      <c r="I520" s="11"/>
      <c r="J520" s="11"/>
      <c r="K520" s="11"/>
      <c r="L520" s="12"/>
      <c r="M520" s="11"/>
      <c r="N520" s="12"/>
      <c r="O520" s="14"/>
      <c r="P520" s="12"/>
      <c r="Q520" s="11"/>
      <c r="R520" s="15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5">
      <c r="A521" s="10"/>
      <c r="B521" s="11"/>
      <c r="C521" s="11"/>
      <c r="D521" s="11"/>
      <c r="E521" s="12"/>
      <c r="F521" s="12"/>
      <c r="G521" s="12"/>
      <c r="H521" s="11"/>
      <c r="I521" s="11"/>
      <c r="J521" s="11"/>
      <c r="K521" s="11"/>
      <c r="L521" s="12"/>
      <c r="M521" s="11"/>
      <c r="N521" s="12"/>
      <c r="O521" s="14"/>
      <c r="P521" s="12"/>
      <c r="Q521" s="11"/>
      <c r="R521" s="15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5">
      <c r="A522" s="10"/>
      <c r="B522" s="11"/>
      <c r="C522" s="11"/>
      <c r="D522" s="11"/>
      <c r="E522" s="12"/>
      <c r="F522" s="12"/>
      <c r="G522" s="12"/>
      <c r="H522" s="11"/>
      <c r="I522" s="11"/>
      <c r="J522" s="11"/>
      <c r="K522" s="11"/>
      <c r="L522" s="12"/>
      <c r="M522" s="11"/>
      <c r="N522" s="12"/>
      <c r="O522" s="14"/>
      <c r="P522" s="12"/>
      <c r="Q522" s="11"/>
      <c r="R522" s="15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5">
      <c r="A523" s="10"/>
      <c r="B523" s="11"/>
      <c r="C523" s="11"/>
      <c r="D523" s="11"/>
      <c r="E523" s="12"/>
      <c r="F523" s="12"/>
      <c r="G523" s="12"/>
      <c r="H523" s="11"/>
      <c r="I523" s="11"/>
      <c r="J523" s="11"/>
      <c r="K523" s="11"/>
      <c r="L523" s="12"/>
      <c r="M523" s="11"/>
      <c r="N523" s="12"/>
      <c r="O523" s="14"/>
      <c r="P523" s="12"/>
      <c r="Q523" s="11"/>
      <c r="R523" s="15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5">
      <c r="A524" s="10"/>
      <c r="B524" s="11"/>
      <c r="C524" s="11"/>
      <c r="D524" s="11"/>
      <c r="E524" s="12"/>
      <c r="F524" s="12"/>
      <c r="G524" s="12"/>
      <c r="H524" s="11"/>
      <c r="I524" s="11"/>
      <c r="J524" s="11"/>
      <c r="K524" s="11"/>
      <c r="L524" s="12"/>
      <c r="M524" s="11"/>
      <c r="N524" s="12"/>
      <c r="O524" s="14"/>
      <c r="P524" s="12"/>
      <c r="Q524" s="11"/>
      <c r="R524" s="15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5">
      <c r="A525" s="10"/>
      <c r="B525" s="11"/>
      <c r="C525" s="11"/>
      <c r="D525" s="11"/>
      <c r="E525" s="12"/>
      <c r="F525" s="12"/>
      <c r="G525" s="12"/>
      <c r="H525" s="11"/>
      <c r="I525" s="11"/>
      <c r="J525" s="11"/>
      <c r="K525" s="11"/>
      <c r="L525" s="12"/>
      <c r="M525" s="11"/>
      <c r="N525" s="12"/>
      <c r="O525" s="14"/>
      <c r="P525" s="12"/>
      <c r="Q525" s="11"/>
      <c r="R525" s="15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5">
      <c r="A526" s="10"/>
      <c r="B526" s="11"/>
      <c r="C526" s="11"/>
      <c r="D526" s="11"/>
      <c r="E526" s="12"/>
      <c r="F526" s="12"/>
      <c r="G526" s="12"/>
      <c r="H526" s="11"/>
      <c r="I526" s="11"/>
      <c r="J526" s="11"/>
      <c r="K526" s="11"/>
      <c r="L526" s="12"/>
      <c r="M526" s="11"/>
      <c r="N526" s="12"/>
      <c r="O526" s="14"/>
      <c r="P526" s="12"/>
      <c r="Q526" s="11"/>
      <c r="R526" s="15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5">
      <c r="A527" s="10"/>
      <c r="B527" s="11"/>
      <c r="C527" s="11"/>
      <c r="D527" s="11"/>
      <c r="E527" s="12"/>
      <c r="F527" s="12"/>
      <c r="G527" s="12"/>
      <c r="H527" s="11"/>
      <c r="I527" s="11"/>
      <c r="J527" s="11"/>
      <c r="K527" s="11"/>
      <c r="L527" s="12"/>
      <c r="M527" s="11"/>
      <c r="N527" s="12"/>
      <c r="O527" s="14"/>
      <c r="P527" s="12"/>
      <c r="Q527" s="11"/>
      <c r="R527" s="15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5">
      <c r="A528" s="10"/>
      <c r="B528" s="11"/>
      <c r="C528" s="11"/>
      <c r="D528" s="11"/>
      <c r="E528" s="12"/>
      <c r="F528" s="12"/>
      <c r="G528" s="12"/>
      <c r="H528" s="11"/>
      <c r="I528" s="11"/>
      <c r="J528" s="11"/>
      <c r="K528" s="11"/>
      <c r="L528" s="12"/>
      <c r="M528" s="11"/>
      <c r="N528" s="12"/>
      <c r="O528" s="14"/>
      <c r="P528" s="12"/>
      <c r="Q528" s="11"/>
      <c r="R528" s="15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5">
      <c r="A529" s="10"/>
      <c r="B529" s="11"/>
      <c r="C529" s="11"/>
      <c r="D529" s="11"/>
      <c r="E529" s="12"/>
      <c r="F529" s="12"/>
      <c r="G529" s="12"/>
      <c r="H529" s="11"/>
      <c r="I529" s="11"/>
      <c r="J529" s="11"/>
      <c r="K529" s="11"/>
      <c r="L529" s="12"/>
      <c r="M529" s="11"/>
      <c r="N529" s="12"/>
      <c r="O529" s="14"/>
      <c r="P529" s="12"/>
      <c r="Q529" s="11"/>
      <c r="R529" s="15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5">
      <c r="A530" s="10"/>
      <c r="B530" s="11"/>
      <c r="C530" s="11"/>
      <c r="D530" s="11"/>
      <c r="E530" s="12"/>
      <c r="F530" s="12"/>
      <c r="G530" s="12"/>
      <c r="H530" s="11"/>
      <c r="I530" s="11"/>
      <c r="J530" s="11"/>
      <c r="K530" s="11"/>
      <c r="L530" s="12"/>
      <c r="M530" s="11"/>
      <c r="N530" s="12"/>
      <c r="O530" s="14"/>
      <c r="P530" s="12"/>
      <c r="Q530" s="11"/>
      <c r="R530" s="15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5">
      <c r="A531" s="10"/>
      <c r="B531" s="11"/>
      <c r="C531" s="11"/>
      <c r="D531" s="11"/>
      <c r="E531" s="12"/>
      <c r="F531" s="12"/>
      <c r="G531" s="12"/>
      <c r="H531" s="11"/>
      <c r="I531" s="11"/>
      <c r="J531" s="11"/>
      <c r="K531" s="11"/>
      <c r="L531" s="12"/>
      <c r="M531" s="11"/>
      <c r="N531" s="12"/>
      <c r="O531" s="14"/>
      <c r="P531" s="12"/>
      <c r="Q531" s="11"/>
      <c r="R531" s="15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5">
      <c r="A532" s="10"/>
      <c r="B532" s="11"/>
      <c r="C532" s="11"/>
      <c r="D532" s="11"/>
      <c r="E532" s="12"/>
      <c r="F532" s="12"/>
      <c r="G532" s="12"/>
      <c r="H532" s="11"/>
      <c r="I532" s="11"/>
      <c r="J532" s="11"/>
      <c r="K532" s="11"/>
      <c r="L532" s="12"/>
      <c r="M532" s="11"/>
      <c r="N532" s="12"/>
      <c r="O532" s="14"/>
      <c r="P532" s="12"/>
      <c r="Q532" s="11"/>
      <c r="R532" s="15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5">
      <c r="A533" s="10"/>
      <c r="B533" s="11"/>
      <c r="C533" s="11"/>
      <c r="D533" s="11"/>
      <c r="E533" s="12"/>
      <c r="F533" s="12"/>
      <c r="G533" s="12"/>
      <c r="H533" s="11"/>
      <c r="I533" s="11"/>
      <c r="J533" s="11"/>
      <c r="K533" s="11"/>
      <c r="L533" s="12"/>
      <c r="M533" s="11"/>
      <c r="N533" s="12"/>
      <c r="O533" s="14"/>
      <c r="P533" s="12"/>
      <c r="Q533" s="11"/>
      <c r="R533" s="15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5">
      <c r="A534" s="10"/>
      <c r="B534" s="11"/>
      <c r="C534" s="11"/>
      <c r="D534" s="11"/>
      <c r="E534" s="12"/>
      <c r="F534" s="12"/>
      <c r="G534" s="12"/>
      <c r="H534" s="11"/>
      <c r="I534" s="11"/>
      <c r="J534" s="11"/>
      <c r="K534" s="11"/>
      <c r="L534" s="12"/>
      <c r="M534" s="11"/>
      <c r="N534" s="12"/>
      <c r="O534" s="14"/>
      <c r="P534" s="12"/>
      <c r="Q534" s="11"/>
      <c r="R534" s="15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5">
      <c r="A535" s="10"/>
      <c r="B535" s="11"/>
      <c r="C535" s="11"/>
      <c r="D535" s="11"/>
      <c r="E535" s="12"/>
      <c r="F535" s="12"/>
      <c r="G535" s="12"/>
      <c r="H535" s="11"/>
      <c r="I535" s="11"/>
      <c r="J535" s="11"/>
      <c r="K535" s="11"/>
      <c r="L535" s="12"/>
      <c r="M535" s="11"/>
      <c r="N535" s="12"/>
      <c r="O535" s="14"/>
      <c r="P535" s="12"/>
      <c r="Q535" s="11"/>
      <c r="R535" s="15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5">
      <c r="A536" s="10"/>
      <c r="B536" s="11"/>
      <c r="C536" s="11"/>
      <c r="D536" s="11"/>
      <c r="E536" s="12"/>
      <c r="F536" s="12"/>
      <c r="G536" s="12"/>
      <c r="H536" s="11"/>
      <c r="I536" s="11"/>
      <c r="J536" s="11"/>
      <c r="K536" s="11"/>
      <c r="L536" s="12"/>
      <c r="M536" s="11"/>
      <c r="N536" s="12"/>
      <c r="O536" s="14"/>
      <c r="P536" s="12"/>
      <c r="Q536" s="11"/>
      <c r="R536" s="15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5">
      <c r="A537" s="10"/>
      <c r="B537" s="11"/>
      <c r="C537" s="11"/>
      <c r="D537" s="11"/>
      <c r="E537" s="12"/>
      <c r="F537" s="12"/>
      <c r="G537" s="12"/>
      <c r="H537" s="11"/>
      <c r="I537" s="11"/>
      <c r="J537" s="11"/>
      <c r="K537" s="11"/>
      <c r="L537" s="12"/>
      <c r="M537" s="11"/>
      <c r="N537" s="12"/>
      <c r="O537" s="14"/>
      <c r="P537" s="12"/>
      <c r="Q537" s="11"/>
      <c r="R537" s="15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5">
      <c r="A538" s="10"/>
      <c r="B538" s="11"/>
      <c r="C538" s="11"/>
      <c r="D538" s="11"/>
      <c r="E538" s="12"/>
      <c r="F538" s="12"/>
      <c r="G538" s="12"/>
      <c r="H538" s="11"/>
      <c r="I538" s="11"/>
      <c r="J538" s="11"/>
      <c r="K538" s="11"/>
      <c r="L538" s="12"/>
      <c r="M538" s="11"/>
      <c r="N538" s="12"/>
      <c r="O538" s="14"/>
      <c r="P538" s="12"/>
      <c r="Q538" s="11"/>
      <c r="R538" s="15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5">
      <c r="A539" s="10"/>
      <c r="B539" s="11"/>
      <c r="C539" s="11"/>
      <c r="D539" s="11"/>
      <c r="E539" s="12"/>
      <c r="F539" s="12"/>
      <c r="G539" s="12"/>
      <c r="H539" s="11"/>
      <c r="I539" s="11"/>
      <c r="J539" s="11"/>
      <c r="K539" s="11"/>
      <c r="L539" s="12"/>
      <c r="M539" s="11"/>
      <c r="N539" s="12"/>
      <c r="O539" s="14"/>
      <c r="P539" s="12"/>
      <c r="Q539" s="11"/>
      <c r="R539" s="15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5">
      <c r="A540" s="10"/>
      <c r="B540" s="11"/>
      <c r="C540" s="11"/>
      <c r="D540" s="11"/>
      <c r="E540" s="12"/>
      <c r="F540" s="12"/>
      <c r="G540" s="12"/>
      <c r="H540" s="11"/>
      <c r="I540" s="11"/>
      <c r="J540" s="11"/>
      <c r="K540" s="11"/>
      <c r="L540" s="12"/>
      <c r="M540" s="11"/>
      <c r="N540" s="12"/>
      <c r="O540" s="14"/>
      <c r="P540" s="12"/>
      <c r="Q540" s="11"/>
      <c r="R540" s="15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5">
      <c r="A541" s="10"/>
      <c r="B541" s="11"/>
      <c r="C541" s="11"/>
      <c r="D541" s="11"/>
      <c r="E541" s="12"/>
      <c r="F541" s="12"/>
      <c r="G541" s="12"/>
      <c r="H541" s="11"/>
      <c r="I541" s="11"/>
      <c r="J541" s="11"/>
      <c r="K541" s="11"/>
      <c r="L541" s="12"/>
      <c r="M541" s="11"/>
      <c r="N541" s="12"/>
      <c r="O541" s="14"/>
      <c r="P541" s="12"/>
      <c r="Q541" s="11"/>
      <c r="R541" s="15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5">
      <c r="A542" s="10"/>
      <c r="B542" s="11"/>
      <c r="C542" s="11"/>
      <c r="D542" s="11"/>
      <c r="E542" s="12"/>
      <c r="F542" s="12"/>
      <c r="G542" s="12"/>
      <c r="H542" s="11"/>
      <c r="I542" s="11"/>
      <c r="J542" s="11"/>
      <c r="K542" s="11"/>
      <c r="L542" s="12"/>
      <c r="M542" s="11"/>
      <c r="N542" s="12"/>
      <c r="O542" s="14"/>
      <c r="P542" s="12"/>
      <c r="Q542" s="11"/>
      <c r="R542" s="15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5">
      <c r="A543" s="10"/>
      <c r="B543" s="11"/>
      <c r="C543" s="11"/>
      <c r="D543" s="11"/>
      <c r="E543" s="12"/>
      <c r="F543" s="12"/>
      <c r="G543" s="12"/>
      <c r="H543" s="11"/>
      <c r="I543" s="11"/>
      <c r="J543" s="11"/>
      <c r="K543" s="11"/>
      <c r="L543" s="12"/>
      <c r="M543" s="11"/>
      <c r="N543" s="12"/>
      <c r="O543" s="14"/>
      <c r="P543" s="12"/>
      <c r="Q543" s="11"/>
      <c r="R543" s="15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5">
      <c r="A544" s="10"/>
      <c r="B544" s="11"/>
      <c r="C544" s="11"/>
      <c r="D544" s="11"/>
      <c r="E544" s="12"/>
      <c r="F544" s="12"/>
      <c r="G544" s="12"/>
      <c r="H544" s="11"/>
      <c r="I544" s="11"/>
      <c r="J544" s="11"/>
      <c r="K544" s="11"/>
      <c r="L544" s="12"/>
      <c r="M544" s="11"/>
      <c r="N544" s="12"/>
      <c r="O544" s="14"/>
      <c r="P544" s="12"/>
      <c r="Q544" s="11"/>
      <c r="R544" s="15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5">
      <c r="A545" s="10"/>
      <c r="B545" s="11"/>
      <c r="C545" s="11"/>
      <c r="D545" s="11"/>
      <c r="E545" s="12"/>
      <c r="F545" s="12"/>
      <c r="G545" s="12"/>
      <c r="H545" s="11"/>
      <c r="I545" s="11"/>
      <c r="J545" s="11"/>
      <c r="K545" s="11"/>
      <c r="L545" s="12"/>
      <c r="M545" s="11"/>
      <c r="N545" s="12"/>
      <c r="O545" s="14"/>
      <c r="P545" s="12"/>
      <c r="Q545" s="11"/>
      <c r="R545" s="15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5">
      <c r="A546" s="10"/>
      <c r="B546" s="11"/>
      <c r="C546" s="11"/>
      <c r="D546" s="11"/>
      <c r="E546" s="12"/>
      <c r="F546" s="12"/>
      <c r="G546" s="12"/>
      <c r="H546" s="11"/>
      <c r="I546" s="11"/>
      <c r="J546" s="11"/>
      <c r="K546" s="11"/>
      <c r="L546" s="12"/>
      <c r="M546" s="11"/>
      <c r="N546" s="12"/>
      <c r="O546" s="14"/>
      <c r="P546" s="12"/>
      <c r="Q546" s="11"/>
      <c r="R546" s="15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5">
      <c r="A547" s="10"/>
      <c r="B547" s="11"/>
      <c r="C547" s="11"/>
      <c r="D547" s="11"/>
      <c r="E547" s="12"/>
      <c r="F547" s="12"/>
      <c r="G547" s="12"/>
      <c r="H547" s="11"/>
      <c r="I547" s="11"/>
      <c r="J547" s="11"/>
      <c r="K547" s="11"/>
      <c r="L547" s="12"/>
      <c r="M547" s="11"/>
      <c r="N547" s="12"/>
      <c r="O547" s="14"/>
      <c r="P547" s="12"/>
      <c r="Q547" s="11"/>
      <c r="R547" s="15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5">
      <c r="A548" s="10"/>
      <c r="B548" s="11"/>
      <c r="C548" s="11"/>
      <c r="D548" s="11"/>
      <c r="E548" s="12"/>
      <c r="F548" s="12"/>
      <c r="G548" s="12"/>
      <c r="H548" s="11"/>
      <c r="I548" s="11"/>
      <c r="J548" s="11"/>
      <c r="K548" s="11"/>
      <c r="L548" s="12"/>
      <c r="M548" s="11"/>
      <c r="N548" s="12"/>
      <c r="O548" s="14"/>
      <c r="P548" s="12"/>
      <c r="Q548" s="11"/>
      <c r="R548" s="15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5">
      <c r="A549" s="10"/>
      <c r="B549" s="11"/>
      <c r="C549" s="11"/>
      <c r="D549" s="11"/>
      <c r="E549" s="12"/>
      <c r="F549" s="12"/>
      <c r="G549" s="12"/>
      <c r="H549" s="11"/>
      <c r="I549" s="11"/>
      <c r="J549" s="11"/>
      <c r="K549" s="11"/>
      <c r="L549" s="12"/>
      <c r="M549" s="11"/>
      <c r="N549" s="12"/>
      <c r="O549" s="14"/>
      <c r="P549" s="12"/>
      <c r="Q549" s="11"/>
      <c r="R549" s="15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5">
      <c r="A550" s="10"/>
      <c r="B550" s="11"/>
      <c r="C550" s="11"/>
      <c r="D550" s="11"/>
      <c r="E550" s="12"/>
      <c r="F550" s="12"/>
      <c r="G550" s="12"/>
      <c r="H550" s="11"/>
      <c r="I550" s="11"/>
      <c r="J550" s="11"/>
      <c r="K550" s="11"/>
      <c r="L550" s="12"/>
      <c r="M550" s="11"/>
      <c r="N550" s="12"/>
      <c r="O550" s="14"/>
      <c r="P550" s="12"/>
      <c r="Q550" s="11"/>
      <c r="R550" s="15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5">
      <c r="A551" s="10"/>
      <c r="B551" s="11"/>
      <c r="C551" s="11"/>
      <c r="D551" s="11"/>
      <c r="E551" s="12"/>
      <c r="F551" s="12"/>
      <c r="G551" s="12"/>
      <c r="H551" s="11"/>
      <c r="I551" s="11"/>
      <c r="J551" s="11"/>
      <c r="K551" s="11"/>
      <c r="L551" s="12"/>
      <c r="M551" s="11"/>
      <c r="N551" s="12"/>
      <c r="O551" s="14"/>
      <c r="P551" s="12"/>
      <c r="Q551" s="11"/>
      <c r="R551" s="15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5">
      <c r="A552" s="10"/>
      <c r="B552" s="11"/>
      <c r="C552" s="11"/>
      <c r="D552" s="11"/>
      <c r="E552" s="12"/>
      <c r="F552" s="12"/>
      <c r="G552" s="12"/>
      <c r="H552" s="11"/>
      <c r="I552" s="11"/>
      <c r="J552" s="11"/>
      <c r="K552" s="11"/>
      <c r="L552" s="12"/>
      <c r="M552" s="11"/>
      <c r="N552" s="12"/>
      <c r="O552" s="14"/>
      <c r="P552" s="12"/>
      <c r="Q552" s="11"/>
      <c r="R552" s="15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5">
      <c r="A553" s="10"/>
      <c r="B553" s="11"/>
      <c r="C553" s="11"/>
      <c r="D553" s="11"/>
      <c r="E553" s="12"/>
      <c r="F553" s="12"/>
      <c r="G553" s="12"/>
      <c r="H553" s="11"/>
      <c r="I553" s="11"/>
      <c r="J553" s="11"/>
      <c r="K553" s="11"/>
      <c r="L553" s="12"/>
      <c r="M553" s="11"/>
      <c r="N553" s="12"/>
      <c r="O553" s="14"/>
      <c r="P553" s="12"/>
      <c r="Q553" s="11"/>
      <c r="R553" s="15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5">
      <c r="A554" s="10"/>
      <c r="B554" s="11"/>
      <c r="C554" s="11"/>
      <c r="D554" s="11"/>
      <c r="E554" s="12"/>
      <c r="F554" s="12"/>
      <c r="G554" s="12"/>
      <c r="H554" s="11"/>
      <c r="I554" s="11"/>
      <c r="J554" s="11"/>
      <c r="K554" s="11"/>
      <c r="L554" s="12"/>
      <c r="M554" s="11"/>
      <c r="N554" s="12"/>
      <c r="O554" s="14"/>
      <c r="P554" s="12"/>
      <c r="Q554" s="11"/>
      <c r="R554" s="15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5">
      <c r="A555" s="10"/>
      <c r="B555" s="11"/>
      <c r="C555" s="11"/>
      <c r="D555" s="11"/>
      <c r="E555" s="12"/>
      <c r="F555" s="12"/>
      <c r="G555" s="12"/>
      <c r="H555" s="11"/>
      <c r="I555" s="11"/>
      <c r="J555" s="11"/>
      <c r="K555" s="11"/>
      <c r="L555" s="12"/>
      <c r="M555" s="11"/>
      <c r="N555" s="12"/>
      <c r="O555" s="14"/>
      <c r="P555" s="12"/>
      <c r="Q555" s="11"/>
      <c r="R555" s="15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5">
      <c r="A556" s="10"/>
      <c r="B556" s="11"/>
      <c r="C556" s="11"/>
      <c r="D556" s="11"/>
      <c r="E556" s="12"/>
      <c r="F556" s="12"/>
      <c r="G556" s="12"/>
      <c r="H556" s="11"/>
      <c r="I556" s="11"/>
      <c r="J556" s="11"/>
      <c r="K556" s="11"/>
      <c r="L556" s="12"/>
      <c r="M556" s="11"/>
      <c r="N556" s="12"/>
      <c r="O556" s="14"/>
      <c r="P556" s="12"/>
      <c r="Q556" s="11"/>
      <c r="R556" s="15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5">
      <c r="A557" s="10"/>
      <c r="B557" s="11"/>
      <c r="C557" s="11"/>
      <c r="D557" s="11"/>
      <c r="E557" s="12"/>
      <c r="F557" s="12"/>
      <c r="G557" s="12"/>
      <c r="H557" s="11"/>
      <c r="I557" s="11"/>
      <c r="J557" s="11"/>
      <c r="K557" s="11"/>
      <c r="L557" s="12"/>
      <c r="M557" s="11"/>
      <c r="N557" s="12"/>
      <c r="O557" s="14"/>
      <c r="P557" s="12"/>
      <c r="Q557" s="11"/>
      <c r="R557" s="15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5">
      <c r="A558" s="10"/>
      <c r="B558" s="11"/>
      <c r="C558" s="11"/>
      <c r="D558" s="11"/>
      <c r="E558" s="12"/>
      <c r="F558" s="12"/>
      <c r="G558" s="12"/>
      <c r="H558" s="11"/>
      <c r="I558" s="11"/>
      <c r="J558" s="11"/>
      <c r="K558" s="11"/>
      <c r="L558" s="12"/>
      <c r="M558" s="11"/>
      <c r="N558" s="12"/>
      <c r="O558" s="14"/>
      <c r="P558" s="12"/>
      <c r="Q558" s="11"/>
      <c r="R558" s="15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5">
      <c r="A559" s="10"/>
      <c r="B559" s="11"/>
      <c r="C559" s="11"/>
      <c r="D559" s="11"/>
      <c r="E559" s="12"/>
      <c r="F559" s="12"/>
      <c r="G559" s="12"/>
      <c r="H559" s="11"/>
      <c r="I559" s="11"/>
      <c r="J559" s="11"/>
      <c r="K559" s="11"/>
      <c r="L559" s="12"/>
      <c r="M559" s="11"/>
      <c r="N559" s="12"/>
      <c r="O559" s="14"/>
      <c r="P559" s="12"/>
      <c r="Q559" s="11"/>
      <c r="R559" s="15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5">
      <c r="A560" s="10"/>
      <c r="B560" s="11"/>
      <c r="C560" s="11"/>
      <c r="D560" s="11"/>
      <c r="E560" s="12"/>
      <c r="F560" s="12"/>
      <c r="G560" s="12"/>
      <c r="H560" s="11"/>
      <c r="I560" s="11"/>
      <c r="J560" s="11"/>
      <c r="K560" s="11"/>
      <c r="L560" s="12"/>
      <c r="M560" s="11"/>
      <c r="N560" s="12"/>
      <c r="O560" s="14"/>
      <c r="P560" s="12"/>
      <c r="Q560" s="11"/>
      <c r="R560" s="15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5">
      <c r="A561" s="10"/>
      <c r="B561" s="11"/>
      <c r="C561" s="11"/>
      <c r="D561" s="11"/>
      <c r="E561" s="12"/>
      <c r="F561" s="12"/>
      <c r="G561" s="12"/>
      <c r="H561" s="11"/>
      <c r="I561" s="11"/>
      <c r="J561" s="11"/>
      <c r="K561" s="11"/>
      <c r="L561" s="12"/>
      <c r="M561" s="11"/>
      <c r="N561" s="12"/>
      <c r="O561" s="14"/>
      <c r="P561" s="12"/>
      <c r="Q561" s="11"/>
      <c r="R561" s="15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5">
      <c r="A562" s="10"/>
      <c r="B562" s="11"/>
      <c r="C562" s="11"/>
      <c r="D562" s="11"/>
      <c r="E562" s="12"/>
      <c r="F562" s="12"/>
      <c r="G562" s="12"/>
      <c r="H562" s="11"/>
      <c r="I562" s="11"/>
      <c r="J562" s="11"/>
      <c r="K562" s="11"/>
      <c r="L562" s="12"/>
      <c r="M562" s="11"/>
      <c r="N562" s="12"/>
      <c r="O562" s="14"/>
      <c r="P562" s="12"/>
      <c r="Q562" s="11"/>
      <c r="R562" s="15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5">
      <c r="A563" s="10"/>
      <c r="B563" s="11"/>
      <c r="C563" s="11"/>
      <c r="D563" s="11"/>
      <c r="E563" s="12"/>
      <c r="F563" s="12"/>
      <c r="G563" s="12"/>
      <c r="H563" s="11"/>
      <c r="I563" s="11"/>
      <c r="J563" s="11"/>
      <c r="K563" s="11"/>
      <c r="L563" s="12"/>
      <c r="M563" s="11"/>
      <c r="N563" s="12"/>
      <c r="O563" s="14"/>
      <c r="P563" s="12"/>
      <c r="Q563" s="11"/>
      <c r="R563" s="15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5">
      <c r="A564" s="10"/>
      <c r="B564" s="11"/>
      <c r="C564" s="11"/>
      <c r="D564" s="11"/>
      <c r="E564" s="12"/>
      <c r="F564" s="12"/>
      <c r="G564" s="12"/>
      <c r="H564" s="11"/>
      <c r="I564" s="11"/>
      <c r="J564" s="11"/>
      <c r="K564" s="11"/>
      <c r="L564" s="12"/>
      <c r="M564" s="11"/>
      <c r="N564" s="12"/>
      <c r="O564" s="14"/>
      <c r="P564" s="12"/>
      <c r="Q564" s="11"/>
      <c r="R564" s="15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5">
      <c r="A565" s="10"/>
      <c r="B565" s="11"/>
      <c r="C565" s="11"/>
      <c r="D565" s="11"/>
      <c r="E565" s="12"/>
      <c r="F565" s="12"/>
      <c r="G565" s="12"/>
      <c r="H565" s="11"/>
      <c r="I565" s="11"/>
      <c r="J565" s="11"/>
      <c r="K565" s="11"/>
      <c r="L565" s="12"/>
      <c r="M565" s="11"/>
      <c r="N565" s="12"/>
      <c r="O565" s="14"/>
      <c r="P565" s="12"/>
      <c r="Q565" s="11"/>
      <c r="R565" s="15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5">
      <c r="A566" s="10"/>
      <c r="B566" s="11"/>
      <c r="C566" s="11"/>
      <c r="D566" s="11"/>
      <c r="E566" s="12"/>
      <c r="F566" s="12"/>
      <c r="G566" s="12"/>
      <c r="H566" s="11"/>
      <c r="I566" s="11"/>
      <c r="J566" s="11"/>
      <c r="K566" s="11"/>
      <c r="L566" s="12"/>
      <c r="M566" s="11"/>
      <c r="N566" s="12"/>
      <c r="O566" s="14"/>
      <c r="P566" s="12"/>
      <c r="Q566" s="11"/>
      <c r="R566" s="15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5">
      <c r="A567" s="10"/>
      <c r="B567" s="11"/>
      <c r="C567" s="11"/>
      <c r="D567" s="11"/>
      <c r="E567" s="12"/>
      <c r="F567" s="12"/>
      <c r="G567" s="12"/>
      <c r="H567" s="11"/>
      <c r="I567" s="11"/>
      <c r="J567" s="11"/>
      <c r="K567" s="11"/>
      <c r="L567" s="12"/>
      <c r="M567" s="11"/>
      <c r="N567" s="12"/>
      <c r="O567" s="14"/>
      <c r="P567" s="12"/>
      <c r="Q567" s="11"/>
      <c r="R567" s="15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5">
      <c r="A568" s="10"/>
      <c r="B568" s="11"/>
      <c r="C568" s="11"/>
      <c r="D568" s="11"/>
      <c r="E568" s="12"/>
      <c r="F568" s="12"/>
      <c r="G568" s="12"/>
      <c r="H568" s="11"/>
      <c r="I568" s="11"/>
      <c r="J568" s="11"/>
      <c r="K568" s="11"/>
      <c r="L568" s="12"/>
      <c r="M568" s="11"/>
      <c r="N568" s="12"/>
      <c r="O568" s="14"/>
      <c r="P568" s="12"/>
      <c r="Q568" s="11"/>
      <c r="R568" s="15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5">
      <c r="A569" s="10"/>
      <c r="B569" s="11"/>
      <c r="C569" s="11"/>
      <c r="D569" s="11"/>
      <c r="E569" s="12"/>
      <c r="F569" s="12"/>
      <c r="G569" s="12"/>
      <c r="H569" s="11"/>
      <c r="I569" s="11"/>
      <c r="J569" s="11"/>
      <c r="K569" s="11"/>
      <c r="L569" s="12"/>
      <c r="M569" s="11"/>
      <c r="N569" s="12"/>
      <c r="O569" s="14"/>
      <c r="P569" s="12"/>
      <c r="Q569" s="11"/>
      <c r="R569" s="15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5">
      <c r="A570" s="10"/>
      <c r="B570" s="11"/>
      <c r="C570" s="11"/>
      <c r="D570" s="11"/>
      <c r="E570" s="12"/>
      <c r="F570" s="12"/>
      <c r="G570" s="12"/>
      <c r="H570" s="11"/>
      <c r="I570" s="11"/>
      <c r="J570" s="11"/>
      <c r="K570" s="11"/>
      <c r="L570" s="12"/>
      <c r="M570" s="11"/>
      <c r="N570" s="12"/>
      <c r="O570" s="14"/>
      <c r="P570" s="12"/>
      <c r="Q570" s="11"/>
      <c r="R570" s="15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5">
      <c r="A571" s="10"/>
      <c r="B571" s="11"/>
      <c r="C571" s="11"/>
      <c r="D571" s="11"/>
      <c r="E571" s="12"/>
      <c r="F571" s="12"/>
      <c r="G571" s="12"/>
      <c r="H571" s="11"/>
      <c r="I571" s="11"/>
      <c r="J571" s="11"/>
      <c r="K571" s="11"/>
      <c r="L571" s="12"/>
      <c r="M571" s="11"/>
      <c r="N571" s="12"/>
      <c r="O571" s="14"/>
      <c r="P571" s="12"/>
      <c r="Q571" s="11"/>
      <c r="R571" s="15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5">
      <c r="A572" s="10"/>
      <c r="B572" s="11"/>
      <c r="C572" s="11"/>
      <c r="D572" s="11"/>
      <c r="E572" s="12"/>
      <c r="F572" s="12"/>
      <c r="G572" s="12"/>
      <c r="H572" s="11"/>
      <c r="I572" s="11"/>
      <c r="J572" s="11"/>
      <c r="K572" s="11"/>
      <c r="L572" s="12"/>
      <c r="M572" s="11"/>
      <c r="N572" s="12"/>
      <c r="O572" s="14"/>
      <c r="P572" s="12"/>
      <c r="Q572" s="11"/>
      <c r="R572" s="15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5">
      <c r="A573" s="10"/>
      <c r="B573" s="11"/>
      <c r="C573" s="11"/>
      <c r="D573" s="11"/>
      <c r="E573" s="12"/>
      <c r="F573" s="12"/>
      <c r="G573" s="12"/>
      <c r="H573" s="11"/>
      <c r="I573" s="11"/>
      <c r="J573" s="11"/>
      <c r="K573" s="11"/>
      <c r="L573" s="12"/>
      <c r="M573" s="11"/>
      <c r="N573" s="12"/>
      <c r="O573" s="14"/>
      <c r="P573" s="12"/>
      <c r="Q573" s="11"/>
      <c r="R573" s="15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5">
      <c r="A574" s="10"/>
      <c r="B574" s="11"/>
      <c r="C574" s="11"/>
      <c r="D574" s="11"/>
      <c r="E574" s="12"/>
      <c r="F574" s="12"/>
      <c r="G574" s="12"/>
      <c r="H574" s="11"/>
      <c r="I574" s="11"/>
      <c r="J574" s="11"/>
      <c r="K574" s="11"/>
      <c r="L574" s="12"/>
      <c r="M574" s="11"/>
      <c r="N574" s="12"/>
      <c r="O574" s="14"/>
      <c r="P574" s="12"/>
      <c r="Q574" s="11"/>
      <c r="R574" s="15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5">
      <c r="A575" s="10"/>
      <c r="B575" s="11"/>
      <c r="C575" s="11"/>
      <c r="D575" s="11"/>
      <c r="E575" s="12"/>
      <c r="F575" s="12"/>
      <c r="G575" s="12"/>
      <c r="H575" s="11"/>
      <c r="I575" s="11"/>
      <c r="J575" s="11"/>
      <c r="K575" s="11"/>
      <c r="L575" s="12"/>
      <c r="M575" s="11"/>
      <c r="N575" s="12"/>
      <c r="O575" s="14"/>
      <c r="P575" s="12"/>
      <c r="Q575" s="11"/>
      <c r="R575" s="15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5">
      <c r="A576" s="10"/>
      <c r="B576" s="11"/>
      <c r="C576" s="11"/>
      <c r="D576" s="11"/>
      <c r="E576" s="12"/>
      <c r="F576" s="12"/>
      <c r="G576" s="12"/>
      <c r="H576" s="11"/>
      <c r="I576" s="11"/>
      <c r="J576" s="11"/>
      <c r="K576" s="11"/>
      <c r="L576" s="12"/>
      <c r="M576" s="11"/>
      <c r="N576" s="12"/>
      <c r="O576" s="14"/>
      <c r="P576" s="12"/>
      <c r="Q576" s="11"/>
      <c r="R576" s="15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5">
      <c r="A577" s="10"/>
      <c r="B577" s="11"/>
      <c r="C577" s="11"/>
      <c r="D577" s="11"/>
      <c r="E577" s="12"/>
      <c r="F577" s="12"/>
      <c r="G577" s="12"/>
      <c r="H577" s="11"/>
      <c r="I577" s="11"/>
      <c r="J577" s="11"/>
      <c r="K577" s="11"/>
      <c r="L577" s="12"/>
      <c r="M577" s="11"/>
      <c r="N577" s="12"/>
      <c r="O577" s="14"/>
      <c r="P577" s="12"/>
      <c r="Q577" s="11"/>
      <c r="R577" s="15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5">
      <c r="A578" s="10"/>
      <c r="B578" s="11"/>
      <c r="C578" s="11"/>
      <c r="D578" s="11"/>
      <c r="E578" s="12"/>
      <c r="F578" s="12"/>
      <c r="G578" s="12"/>
      <c r="H578" s="11"/>
      <c r="I578" s="11"/>
      <c r="J578" s="11"/>
      <c r="K578" s="11"/>
      <c r="L578" s="12"/>
      <c r="M578" s="11"/>
      <c r="N578" s="12"/>
      <c r="O578" s="14"/>
      <c r="P578" s="12"/>
      <c r="Q578" s="11"/>
      <c r="R578" s="15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5">
      <c r="A579" s="10"/>
      <c r="B579" s="11"/>
      <c r="C579" s="11"/>
      <c r="D579" s="11"/>
      <c r="E579" s="12"/>
      <c r="F579" s="12"/>
      <c r="G579" s="12"/>
      <c r="H579" s="11"/>
      <c r="I579" s="11"/>
      <c r="J579" s="11"/>
      <c r="K579" s="11"/>
      <c r="L579" s="12"/>
      <c r="M579" s="11"/>
      <c r="N579" s="12"/>
      <c r="O579" s="14"/>
      <c r="P579" s="12"/>
      <c r="Q579" s="11"/>
      <c r="R579" s="15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5">
      <c r="A580" s="10"/>
      <c r="B580" s="11"/>
      <c r="C580" s="11"/>
      <c r="D580" s="11"/>
      <c r="E580" s="12"/>
      <c r="F580" s="12"/>
      <c r="G580" s="12"/>
      <c r="H580" s="11"/>
      <c r="I580" s="11"/>
      <c r="J580" s="11"/>
      <c r="K580" s="11"/>
      <c r="L580" s="12"/>
      <c r="M580" s="11"/>
      <c r="N580" s="12"/>
      <c r="O580" s="14"/>
      <c r="P580" s="12"/>
      <c r="Q580" s="11"/>
      <c r="R580" s="15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5">
      <c r="A581" s="10"/>
      <c r="B581" s="11"/>
      <c r="C581" s="11"/>
      <c r="D581" s="11"/>
      <c r="E581" s="12"/>
      <c r="F581" s="12"/>
      <c r="G581" s="12"/>
      <c r="H581" s="11"/>
      <c r="I581" s="11"/>
      <c r="J581" s="11"/>
      <c r="K581" s="11"/>
      <c r="L581" s="12"/>
      <c r="M581" s="11"/>
      <c r="N581" s="12"/>
      <c r="O581" s="14"/>
      <c r="P581" s="12"/>
      <c r="Q581" s="11"/>
      <c r="R581" s="15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5">
      <c r="A582" s="10"/>
      <c r="B582" s="11"/>
      <c r="C582" s="11"/>
      <c r="D582" s="11"/>
      <c r="E582" s="12"/>
      <c r="F582" s="12"/>
      <c r="G582" s="12"/>
      <c r="H582" s="11"/>
      <c r="I582" s="11"/>
      <c r="J582" s="11"/>
      <c r="K582" s="11"/>
      <c r="L582" s="12"/>
      <c r="M582" s="11"/>
      <c r="N582" s="12"/>
      <c r="O582" s="14"/>
      <c r="P582" s="12"/>
      <c r="Q582" s="11"/>
      <c r="R582" s="15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5">
      <c r="A583" s="10"/>
      <c r="B583" s="11"/>
      <c r="C583" s="11"/>
      <c r="D583" s="11"/>
      <c r="E583" s="12"/>
      <c r="F583" s="12"/>
      <c r="G583" s="12"/>
      <c r="H583" s="11"/>
      <c r="I583" s="11"/>
      <c r="J583" s="11"/>
      <c r="K583" s="11"/>
      <c r="L583" s="12"/>
      <c r="M583" s="11"/>
      <c r="N583" s="12"/>
      <c r="O583" s="14"/>
      <c r="P583" s="12"/>
      <c r="Q583" s="11"/>
      <c r="R583" s="15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5">
      <c r="A584" s="10"/>
      <c r="B584" s="11"/>
      <c r="C584" s="11"/>
      <c r="D584" s="11"/>
      <c r="E584" s="12"/>
      <c r="F584" s="12"/>
      <c r="G584" s="12"/>
      <c r="H584" s="11"/>
      <c r="I584" s="11"/>
      <c r="J584" s="11"/>
      <c r="K584" s="11"/>
      <c r="L584" s="12"/>
      <c r="M584" s="11"/>
      <c r="N584" s="12"/>
      <c r="O584" s="14"/>
      <c r="P584" s="12"/>
      <c r="Q584" s="11"/>
      <c r="R584" s="15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5">
      <c r="A585" s="10"/>
      <c r="B585" s="11"/>
      <c r="C585" s="11"/>
      <c r="D585" s="11"/>
      <c r="E585" s="12"/>
      <c r="F585" s="12"/>
      <c r="G585" s="12"/>
      <c r="H585" s="11"/>
      <c r="I585" s="11"/>
      <c r="J585" s="11"/>
      <c r="K585" s="11"/>
      <c r="L585" s="12"/>
      <c r="M585" s="11"/>
      <c r="N585" s="12"/>
      <c r="O585" s="14"/>
      <c r="P585" s="12"/>
      <c r="Q585" s="11"/>
      <c r="R585" s="15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5">
      <c r="A586" s="10"/>
      <c r="B586" s="11"/>
      <c r="C586" s="11"/>
      <c r="D586" s="11"/>
      <c r="E586" s="12"/>
      <c r="F586" s="12"/>
      <c r="G586" s="12"/>
      <c r="H586" s="11"/>
      <c r="I586" s="11"/>
      <c r="J586" s="11"/>
      <c r="K586" s="11"/>
      <c r="L586" s="12"/>
      <c r="M586" s="11"/>
      <c r="N586" s="12"/>
      <c r="O586" s="14"/>
      <c r="P586" s="12"/>
      <c r="Q586" s="11"/>
      <c r="R586" s="15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5">
      <c r="A587" s="10"/>
      <c r="B587" s="11"/>
      <c r="C587" s="11"/>
      <c r="D587" s="11"/>
      <c r="E587" s="12"/>
      <c r="F587" s="12"/>
      <c r="G587" s="12"/>
      <c r="H587" s="11"/>
      <c r="I587" s="11"/>
      <c r="J587" s="11"/>
      <c r="K587" s="11"/>
      <c r="L587" s="12"/>
      <c r="M587" s="11"/>
      <c r="N587" s="12"/>
      <c r="O587" s="14"/>
      <c r="P587" s="12"/>
      <c r="Q587" s="11"/>
      <c r="R587" s="15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5">
      <c r="A588" s="10"/>
      <c r="B588" s="11"/>
      <c r="C588" s="11"/>
      <c r="D588" s="11"/>
      <c r="E588" s="12"/>
      <c r="F588" s="12"/>
      <c r="G588" s="12"/>
      <c r="H588" s="11"/>
      <c r="I588" s="11"/>
      <c r="J588" s="11"/>
      <c r="K588" s="11"/>
      <c r="L588" s="12"/>
      <c r="M588" s="11"/>
      <c r="N588" s="12"/>
      <c r="O588" s="14"/>
      <c r="P588" s="12"/>
      <c r="Q588" s="11"/>
      <c r="R588" s="15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5">
      <c r="A589" s="10"/>
      <c r="B589" s="11"/>
      <c r="C589" s="11"/>
      <c r="D589" s="11"/>
      <c r="E589" s="12"/>
      <c r="F589" s="12"/>
      <c r="G589" s="12"/>
      <c r="H589" s="11"/>
      <c r="I589" s="11"/>
      <c r="J589" s="11"/>
      <c r="K589" s="11"/>
      <c r="L589" s="12"/>
      <c r="M589" s="11"/>
      <c r="N589" s="12"/>
      <c r="O589" s="14"/>
      <c r="P589" s="12"/>
      <c r="Q589" s="11"/>
      <c r="R589" s="15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5">
      <c r="A590" s="10"/>
      <c r="B590" s="11"/>
      <c r="C590" s="11"/>
      <c r="D590" s="11"/>
      <c r="E590" s="12"/>
      <c r="F590" s="12"/>
      <c r="G590" s="12"/>
      <c r="H590" s="11"/>
      <c r="I590" s="11"/>
      <c r="J590" s="11"/>
      <c r="K590" s="11"/>
      <c r="L590" s="12"/>
      <c r="M590" s="11"/>
      <c r="N590" s="12"/>
      <c r="O590" s="14"/>
      <c r="P590" s="12"/>
      <c r="Q590" s="11"/>
      <c r="R590" s="15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5">
      <c r="A591" s="10"/>
      <c r="B591" s="11"/>
      <c r="C591" s="11"/>
      <c r="D591" s="11"/>
      <c r="E591" s="12"/>
      <c r="F591" s="12"/>
      <c r="G591" s="12"/>
      <c r="H591" s="11"/>
      <c r="I591" s="11"/>
      <c r="J591" s="11"/>
      <c r="K591" s="11"/>
      <c r="L591" s="12"/>
      <c r="M591" s="11"/>
      <c r="N591" s="12"/>
      <c r="O591" s="14"/>
      <c r="P591" s="12"/>
      <c r="Q591" s="11"/>
      <c r="R591" s="15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5">
      <c r="A592" s="10"/>
      <c r="B592" s="11"/>
      <c r="C592" s="11"/>
      <c r="D592" s="11"/>
      <c r="E592" s="12"/>
      <c r="F592" s="12"/>
      <c r="G592" s="12"/>
      <c r="H592" s="11"/>
      <c r="I592" s="11"/>
      <c r="J592" s="11"/>
      <c r="K592" s="11"/>
      <c r="L592" s="12"/>
      <c r="M592" s="11"/>
      <c r="N592" s="12"/>
      <c r="O592" s="14"/>
      <c r="P592" s="12"/>
      <c r="Q592" s="11"/>
      <c r="R592" s="15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5">
      <c r="A593" s="10"/>
      <c r="B593" s="11"/>
      <c r="C593" s="11"/>
      <c r="D593" s="11"/>
      <c r="E593" s="12"/>
      <c r="F593" s="12"/>
      <c r="G593" s="12"/>
      <c r="H593" s="11"/>
      <c r="I593" s="11"/>
      <c r="J593" s="11"/>
      <c r="K593" s="11"/>
      <c r="L593" s="12"/>
      <c r="M593" s="11"/>
      <c r="N593" s="12"/>
      <c r="O593" s="14"/>
      <c r="P593" s="12"/>
      <c r="Q593" s="11"/>
      <c r="R593" s="15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5">
      <c r="A594" s="10"/>
      <c r="B594" s="11"/>
      <c r="C594" s="11"/>
      <c r="D594" s="11"/>
      <c r="E594" s="12"/>
      <c r="F594" s="12"/>
      <c r="G594" s="12"/>
      <c r="H594" s="11"/>
      <c r="I594" s="11"/>
      <c r="J594" s="11"/>
      <c r="K594" s="11"/>
      <c r="L594" s="12"/>
      <c r="M594" s="11"/>
      <c r="N594" s="12"/>
      <c r="O594" s="14"/>
      <c r="P594" s="12"/>
      <c r="Q594" s="11"/>
      <c r="R594" s="15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5">
      <c r="A595" s="10"/>
      <c r="B595" s="11"/>
      <c r="C595" s="11"/>
      <c r="D595" s="11"/>
      <c r="E595" s="12"/>
      <c r="F595" s="12"/>
      <c r="G595" s="12"/>
      <c r="H595" s="11"/>
      <c r="I595" s="11"/>
      <c r="J595" s="11"/>
      <c r="K595" s="11"/>
      <c r="L595" s="12"/>
      <c r="M595" s="11"/>
      <c r="N595" s="12"/>
      <c r="O595" s="14"/>
      <c r="P595" s="12"/>
      <c r="Q595" s="11"/>
      <c r="R595" s="15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5">
      <c r="A596" s="10"/>
      <c r="B596" s="11"/>
      <c r="C596" s="11"/>
      <c r="D596" s="11"/>
      <c r="E596" s="12"/>
      <c r="F596" s="12"/>
      <c r="G596" s="12"/>
      <c r="H596" s="11"/>
      <c r="I596" s="11"/>
      <c r="J596" s="11"/>
      <c r="K596" s="11"/>
      <c r="L596" s="12"/>
      <c r="M596" s="11"/>
      <c r="N596" s="12"/>
      <c r="O596" s="14"/>
      <c r="P596" s="12"/>
      <c r="Q596" s="11"/>
      <c r="R596" s="15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5">
      <c r="A597" s="10"/>
      <c r="B597" s="11"/>
      <c r="C597" s="11"/>
      <c r="D597" s="11"/>
      <c r="E597" s="12"/>
      <c r="F597" s="12"/>
      <c r="G597" s="12"/>
      <c r="H597" s="11"/>
      <c r="I597" s="11"/>
      <c r="J597" s="11"/>
      <c r="K597" s="11"/>
      <c r="L597" s="12"/>
      <c r="M597" s="11"/>
      <c r="N597" s="12"/>
      <c r="O597" s="14"/>
      <c r="P597" s="12"/>
      <c r="Q597" s="11"/>
      <c r="R597" s="15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5">
      <c r="A598" s="10"/>
      <c r="B598" s="11"/>
      <c r="C598" s="11"/>
      <c r="D598" s="11"/>
      <c r="E598" s="12"/>
      <c r="F598" s="12"/>
      <c r="G598" s="12"/>
      <c r="H598" s="11"/>
      <c r="I598" s="11"/>
      <c r="J598" s="11"/>
      <c r="K598" s="11"/>
      <c r="L598" s="12"/>
      <c r="M598" s="11"/>
      <c r="N598" s="12"/>
      <c r="O598" s="14"/>
      <c r="P598" s="12"/>
      <c r="Q598" s="11"/>
      <c r="R598" s="15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5">
      <c r="A599" s="10"/>
      <c r="B599" s="11"/>
      <c r="C599" s="11"/>
      <c r="D599" s="11"/>
      <c r="E599" s="12"/>
      <c r="F599" s="12"/>
      <c r="G599" s="12"/>
      <c r="H599" s="11"/>
      <c r="I599" s="11"/>
      <c r="J599" s="11"/>
      <c r="K599" s="11"/>
      <c r="L599" s="12"/>
      <c r="M599" s="11"/>
      <c r="N599" s="12"/>
      <c r="O599" s="14"/>
      <c r="P599" s="12"/>
      <c r="Q599" s="11"/>
      <c r="R599" s="15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5">
      <c r="A600" s="10"/>
      <c r="B600" s="11"/>
      <c r="C600" s="11"/>
      <c r="D600" s="11"/>
      <c r="E600" s="12"/>
      <c r="F600" s="12"/>
      <c r="G600" s="12"/>
      <c r="H600" s="11"/>
      <c r="I600" s="11"/>
      <c r="J600" s="11"/>
      <c r="K600" s="11"/>
      <c r="L600" s="12"/>
      <c r="M600" s="11"/>
      <c r="N600" s="12"/>
      <c r="O600" s="14"/>
      <c r="P600" s="12"/>
      <c r="Q600" s="11"/>
      <c r="R600" s="15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5">
      <c r="A601" s="10"/>
      <c r="B601" s="11"/>
      <c r="C601" s="11"/>
      <c r="D601" s="11"/>
      <c r="E601" s="12"/>
      <c r="F601" s="12"/>
      <c r="G601" s="12"/>
      <c r="H601" s="11"/>
      <c r="I601" s="11"/>
      <c r="J601" s="11"/>
      <c r="K601" s="11"/>
      <c r="L601" s="12"/>
      <c r="M601" s="11"/>
      <c r="N601" s="12"/>
      <c r="O601" s="14"/>
      <c r="P601" s="12"/>
      <c r="Q601" s="11"/>
      <c r="R601" s="15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5">
      <c r="A602" s="10"/>
      <c r="B602" s="11"/>
      <c r="C602" s="11"/>
      <c r="D602" s="11"/>
      <c r="E602" s="12"/>
      <c r="F602" s="12"/>
      <c r="G602" s="12"/>
      <c r="H602" s="11"/>
      <c r="I602" s="11"/>
      <c r="J602" s="11"/>
      <c r="K602" s="11"/>
      <c r="L602" s="12"/>
      <c r="M602" s="11"/>
      <c r="N602" s="12"/>
      <c r="O602" s="14"/>
      <c r="P602" s="12"/>
      <c r="Q602" s="11"/>
      <c r="R602" s="15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5">
      <c r="A603" s="10"/>
      <c r="B603" s="11"/>
      <c r="C603" s="11"/>
      <c r="D603" s="11"/>
      <c r="E603" s="12"/>
      <c r="F603" s="12"/>
      <c r="G603" s="12"/>
      <c r="H603" s="11"/>
      <c r="I603" s="11"/>
      <c r="J603" s="11"/>
      <c r="K603" s="11"/>
      <c r="L603" s="12"/>
      <c r="M603" s="11"/>
      <c r="N603" s="12"/>
      <c r="O603" s="14"/>
      <c r="P603" s="12"/>
      <c r="Q603" s="11"/>
      <c r="R603" s="15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5">
      <c r="A604" s="10"/>
      <c r="B604" s="11"/>
      <c r="C604" s="11"/>
      <c r="D604" s="11"/>
      <c r="E604" s="12"/>
      <c r="F604" s="12"/>
      <c r="G604" s="12"/>
      <c r="H604" s="11"/>
      <c r="I604" s="11"/>
      <c r="J604" s="11"/>
      <c r="K604" s="11"/>
      <c r="L604" s="12"/>
      <c r="M604" s="11"/>
      <c r="N604" s="12"/>
      <c r="O604" s="14"/>
      <c r="P604" s="12"/>
      <c r="Q604" s="11"/>
      <c r="R604" s="15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5">
      <c r="A605" s="10"/>
      <c r="B605" s="11"/>
      <c r="C605" s="11"/>
      <c r="D605" s="11"/>
      <c r="E605" s="12"/>
      <c r="F605" s="12"/>
      <c r="G605" s="12"/>
      <c r="H605" s="11"/>
      <c r="I605" s="11"/>
      <c r="J605" s="11"/>
      <c r="K605" s="11"/>
      <c r="L605" s="12"/>
      <c r="M605" s="11"/>
      <c r="N605" s="12"/>
      <c r="O605" s="14"/>
      <c r="P605" s="12"/>
      <c r="Q605" s="11"/>
      <c r="R605" s="15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5">
      <c r="A606" s="10"/>
      <c r="B606" s="11"/>
      <c r="C606" s="11"/>
      <c r="D606" s="11"/>
      <c r="E606" s="12"/>
      <c r="F606" s="12"/>
      <c r="G606" s="12"/>
      <c r="H606" s="11"/>
      <c r="I606" s="11"/>
      <c r="J606" s="11"/>
      <c r="K606" s="11"/>
      <c r="L606" s="12"/>
      <c r="M606" s="11"/>
      <c r="N606" s="12"/>
      <c r="O606" s="14"/>
      <c r="P606" s="12"/>
      <c r="Q606" s="11"/>
      <c r="R606" s="15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5">
      <c r="A607" s="10"/>
      <c r="B607" s="11"/>
      <c r="C607" s="11"/>
      <c r="D607" s="11"/>
      <c r="E607" s="12"/>
      <c r="F607" s="12"/>
      <c r="G607" s="12"/>
      <c r="H607" s="11"/>
      <c r="I607" s="11"/>
      <c r="J607" s="11"/>
      <c r="K607" s="11"/>
      <c r="L607" s="12"/>
      <c r="M607" s="11"/>
      <c r="N607" s="12"/>
      <c r="O607" s="14"/>
      <c r="P607" s="12"/>
      <c r="Q607" s="11"/>
      <c r="R607" s="15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5">
      <c r="A608" s="10"/>
      <c r="B608" s="11"/>
      <c r="C608" s="11"/>
      <c r="D608" s="11"/>
      <c r="E608" s="12"/>
      <c r="F608" s="12"/>
      <c r="G608" s="12"/>
      <c r="H608" s="11"/>
      <c r="I608" s="11"/>
      <c r="J608" s="11"/>
      <c r="K608" s="11"/>
      <c r="L608" s="12"/>
      <c r="M608" s="11"/>
      <c r="N608" s="12"/>
      <c r="O608" s="14"/>
      <c r="P608" s="12"/>
      <c r="Q608" s="11"/>
      <c r="R608" s="15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5">
      <c r="A609" s="10"/>
      <c r="B609" s="11"/>
      <c r="C609" s="11"/>
      <c r="D609" s="11"/>
      <c r="E609" s="12"/>
      <c r="F609" s="12"/>
      <c r="G609" s="12"/>
      <c r="H609" s="11"/>
      <c r="I609" s="11"/>
      <c r="J609" s="11"/>
      <c r="K609" s="11"/>
      <c r="L609" s="12"/>
      <c r="M609" s="11"/>
      <c r="N609" s="12"/>
      <c r="O609" s="14"/>
      <c r="P609" s="12"/>
      <c r="Q609" s="11"/>
      <c r="R609" s="15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5">
      <c r="A610" s="10"/>
      <c r="B610" s="11"/>
      <c r="C610" s="11"/>
      <c r="D610" s="11"/>
      <c r="E610" s="12"/>
      <c r="F610" s="12"/>
      <c r="G610" s="12"/>
      <c r="H610" s="11"/>
      <c r="I610" s="11"/>
      <c r="J610" s="11"/>
      <c r="K610" s="11"/>
      <c r="L610" s="12"/>
      <c r="M610" s="11"/>
      <c r="N610" s="12"/>
      <c r="O610" s="14"/>
      <c r="P610" s="12"/>
      <c r="Q610" s="11"/>
      <c r="R610" s="15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5">
      <c r="A611" s="10"/>
      <c r="B611" s="11"/>
      <c r="C611" s="11"/>
      <c r="D611" s="11"/>
      <c r="E611" s="12"/>
      <c r="F611" s="12"/>
      <c r="G611" s="12"/>
      <c r="H611" s="11"/>
      <c r="I611" s="11"/>
      <c r="J611" s="11"/>
      <c r="K611" s="11"/>
      <c r="L611" s="12"/>
      <c r="M611" s="11"/>
      <c r="N611" s="12"/>
      <c r="O611" s="14"/>
      <c r="P611" s="12"/>
      <c r="Q611" s="11"/>
      <c r="R611" s="15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5">
      <c r="A612" s="10"/>
      <c r="B612" s="11"/>
      <c r="C612" s="11"/>
      <c r="D612" s="11"/>
      <c r="E612" s="12"/>
      <c r="F612" s="12"/>
      <c r="G612" s="12"/>
      <c r="H612" s="11"/>
      <c r="I612" s="11"/>
      <c r="J612" s="11"/>
      <c r="K612" s="11"/>
      <c r="L612" s="12"/>
      <c r="M612" s="11"/>
      <c r="N612" s="12"/>
      <c r="O612" s="14"/>
      <c r="P612" s="12"/>
      <c r="Q612" s="11"/>
      <c r="R612" s="15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5">
      <c r="A613" s="10"/>
      <c r="B613" s="11"/>
      <c r="C613" s="11"/>
      <c r="D613" s="11"/>
      <c r="E613" s="12"/>
      <c r="F613" s="12"/>
      <c r="G613" s="12"/>
      <c r="H613" s="11"/>
      <c r="I613" s="11"/>
      <c r="J613" s="11"/>
      <c r="K613" s="11"/>
      <c r="L613" s="12"/>
      <c r="M613" s="11"/>
      <c r="N613" s="12"/>
      <c r="O613" s="14"/>
      <c r="P613" s="12"/>
      <c r="Q613" s="11"/>
      <c r="R613" s="15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5">
      <c r="A614" s="10"/>
      <c r="B614" s="11"/>
      <c r="C614" s="11"/>
      <c r="D614" s="11"/>
      <c r="E614" s="12"/>
      <c r="F614" s="12"/>
      <c r="G614" s="12"/>
      <c r="H614" s="11"/>
      <c r="I614" s="11"/>
      <c r="J614" s="11"/>
      <c r="K614" s="11"/>
      <c r="L614" s="12"/>
      <c r="M614" s="11"/>
      <c r="N614" s="12"/>
      <c r="O614" s="14"/>
      <c r="P614" s="12"/>
      <c r="Q614" s="11"/>
      <c r="R614" s="15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5">
      <c r="A615" s="10"/>
      <c r="B615" s="11"/>
      <c r="C615" s="11"/>
      <c r="D615" s="11"/>
      <c r="E615" s="12"/>
      <c r="F615" s="12"/>
      <c r="G615" s="12"/>
      <c r="H615" s="11"/>
      <c r="I615" s="11"/>
      <c r="J615" s="11"/>
      <c r="K615" s="11"/>
      <c r="L615" s="12"/>
      <c r="M615" s="11"/>
      <c r="N615" s="12"/>
      <c r="O615" s="14"/>
      <c r="P615" s="12"/>
      <c r="Q615" s="11"/>
      <c r="R615" s="15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5">
      <c r="A616" s="10"/>
      <c r="B616" s="11"/>
      <c r="C616" s="11"/>
      <c r="D616" s="11"/>
      <c r="E616" s="12"/>
      <c r="F616" s="12"/>
      <c r="G616" s="12"/>
      <c r="H616" s="11"/>
      <c r="I616" s="11"/>
      <c r="J616" s="11"/>
      <c r="K616" s="11"/>
      <c r="L616" s="12"/>
      <c r="M616" s="11"/>
      <c r="N616" s="12"/>
      <c r="O616" s="14"/>
      <c r="P616" s="12"/>
      <c r="Q616" s="11"/>
      <c r="R616" s="15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5">
      <c r="A617" s="10"/>
      <c r="B617" s="11"/>
      <c r="C617" s="11"/>
      <c r="D617" s="11"/>
      <c r="E617" s="12"/>
      <c r="F617" s="12"/>
      <c r="G617" s="12"/>
      <c r="H617" s="11"/>
      <c r="I617" s="11"/>
      <c r="J617" s="11"/>
      <c r="K617" s="11"/>
      <c r="L617" s="12"/>
      <c r="M617" s="11"/>
      <c r="N617" s="12"/>
      <c r="O617" s="14"/>
      <c r="P617" s="12"/>
      <c r="Q617" s="11"/>
      <c r="R617" s="15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5">
      <c r="A618" s="10"/>
      <c r="B618" s="11"/>
      <c r="C618" s="11"/>
      <c r="D618" s="11"/>
      <c r="E618" s="12"/>
      <c r="F618" s="12"/>
      <c r="G618" s="12"/>
      <c r="H618" s="11"/>
      <c r="I618" s="11"/>
      <c r="J618" s="11"/>
      <c r="K618" s="11"/>
      <c r="L618" s="12"/>
      <c r="M618" s="11"/>
      <c r="N618" s="12"/>
      <c r="O618" s="14"/>
      <c r="P618" s="12"/>
      <c r="Q618" s="11"/>
      <c r="R618" s="15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5">
      <c r="A619" s="10"/>
      <c r="B619" s="11"/>
      <c r="C619" s="11"/>
      <c r="D619" s="11"/>
      <c r="E619" s="12"/>
      <c r="F619" s="12"/>
      <c r="G619" s="12"/>
      <c r="H619" s="11"/>
      <c r="I619" s="11"/>
      <c r="J619" s="11"/>
      <c r="K619" s="11"/>
      <c r="L619" s="12"/>
      <c r="M619" s="11"/>
      <c r="N619" s="12"/>
      <c r="O619" s="14"/>
      <c r="P619" s="12"/>
      <c r="Q619" s="11"/>
      <c r="R619" s="15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5">
      <c r="A620" s="10"/>
      <c r="B620" s="11"/>
      <c r="C620" s="11"/>
      <c r="D620" s="11"/>
      <c r="E620" s="12"/>
      <c r="F620" s="12"/>
      <c r="G620" s="12"/>
      <c r="H620" s="11"/>
      <c r="I620" s="11"/>
      <c r="J620" s="11"/>
      <c r="K620" s="11"/>
      <c r="L620" s="12"/>
      <c r="M620" s="11"/>
      <c r="N620" s="12"/>
      <c r="O620" s="14"/>
      <c r="P620" s="12"/>
      <c r="Q620" s="11"/>
      <c r="R620" s="15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5">
      <c r="A621" s="10"/>
      <c r="B621" s="11"/>
      <c r="C621" s="11"/>
      <c r="D621" s="11"/>
      <c r="E621" s="12"/>
      <c r="F621" s="12"/>
      <c r="G621" s="12"/>
      <c r="H621" s="11"/>
      <c r="I621" s="11"/>
      <c r="J621" s="11"/>
      <c r="K621" s="11"/>
      <c r="L621" s="12"/>
      <c r="M621" s="11"/>
      <c r="N621" s="12"/>
      <c r="O621" s="14"/>
      <c r="P621" s="12"/>
      <c r="Q621" s="11"/>
      <c r="R621" s="15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5">
      <c r="A622" s="10"/>
      <c r="B622" s="11"/>
      <c r="C622" s="11"/>
      <c r="D622" s="11"/>
      <c r="E622" s="12"/>
      <c r="F622" s="12"/>
      <c r="G622" s="12"/>
      <c r="H622" s="11"/>
      <c r="I622" s="11"/>
      <c r="J622" s="11"/>
      <c r="K622" s="11"/>
      <c r="L622" s="12"/>
      <c r="M622" s="11"/>
      <c r="N622" s="12"/>
      <c r="O622" s="14"/>
      <c r="P622" s="12"/>
      <c r="Q622" s="11"/>
      <c r="R622" s="15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5">
      <c r="A623" s="10"/>
      <c r="B623" s="11"/>
      <c r="C623" s="11"/>
      <c r="D623" s="11"/>
      <c r="E623" s="12"/>
      <c r="F623" s="12"/>
      <c r="G623" s="12"/>
      <c r="H623" s="11"/>
      <c r="I623" s="11"/>
      <c r="J623" s="11"/>
      <c r="K623" s="11"/>
      <c r="L623" s="12"/>
      <c r="M623" s="11"/>
      <c r="N623" s="12"/>
      <c r="O623" s="14"/>
      <c r="P623" s="12"/>
      <c r="Q623" s="11"/>
      <c r="R623" s="15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5">
      <c r="A624" s="10"/>
      <c r="B624" s="11"/>
      <c r="C624" s="11"/>
      <c r="D624" s="11"/>
      <c r="E624" s="12"/>
      <c r="F624" s="12"/>
      <c r="G624" s="12"/>
      <c r="H624" s="11"/>
      <c r="I624" s="11"/>
      <c r="J624" s="11"/>
      <c r="K624" s="11"/>
      <c r="L624" s="12"/>
      <c r="M624" s="11"/>
      <c r="N624" s="12"/>
      <c r="O624" s="14"/>
      <c r="P624" s="12"/>
      <c r="Q624" s="11"/>
      <c r="R624" s="15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5">
      <c r="A625" s="10"/>
      <c r="B625" s="11"/>
      <c r="C625" s="11"/>
      <c r="D625" s="11"/>
      <c r="E625" s="12"/>
      <c r="F625" s="12"/>
      <c r="G625" s="12"/>
      <c r="H625" s="11"/>
      <c r="I625" s="11"/>
      <c r="J625" s="11"/>
      <c r="K625" s="11"/>
      <c r="L625" s="12"/>
      <c r="M625" s="11"/>
      <c r="N625" s="12"/>
      <c r="O625" s="14"/>
      <c r="P625" s="12"/>
      <c r="Q625" s="11"/>
      <c r="R625" s="15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5">
      <c r="A626" s="10"/>
      <c r="B626" s="11"/>
      <c r="C626" s="11"/>
      <c r="D626" s="11"/>
      <c r="E626" s="12"/>
      <c r="F626" s="12"/>
      <c r="G626" s="12"/>
      <c r="H626" s="11"/>
      <c r="I626" s="11"/>
      <c r="J626" s="11"/>
      <c r="K626" s="11"/>
      <c r="L626" s="12"/>
      <c r="M626" s="11"/>
      <c r="N626" s="12"/>
      <c r="O626" s="14"/>
      <c r="P626" s="12"/>
      <c r="Q626" s="11"/>
      <c r="R626" s="15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5">
      <c r="A627" s="10"/>
      <c r="B627" s="11"/>
      <c r="C627" s="11"/>
      <c r="D627" s="11"/>
      <c r="E627" s="12"/>
      <c r="F627" s="12"/>
      <c r="G627" s="12"/>
      <c r="H627" s="11"/>
      <c r="I627" s="11"/>
      <c r="J627" s="11"/>
      <c r="K627" s="11"/>
      <c r="L627" s="12"/>
      <c r="M627" s="11"/>
      <c r="N627" s="12"/>
      <c r="O627" s="14"/>
      <c r="P627" s="12"/>
      <c r="Q627" s="11"/>
      <c r="R627" s="15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5">
      <c r="A628" s="10"/>
      <c r="B628" s="11"/>
      <c r="C628" s="11"/>
      <c r="D628" s="11"/>
      <c r="E628" s="12"/>
      <c r="F628" s="12"/>
      <c r="G628" s="12"/>
      <c r="H628" s="11"/>
      <c r="I628" s="11"/>
      <c r="J628" s="11"/>
      <c r="K628" s="11"/>
      <c r="L628" s="12"/>
      <c r="M628" s="11"/>
      <c r="N628" s="12"/>
      <c r="O628" s="14"/>
      <c r="P628" s="12"/>
      <c r="Q628" s="11"/>
      <c r="R628" s="15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5">
      <c r="A629" s="10"/>
      <c r="B629" s="11"/>
      <c r="C629" s="11"/>
      <c r="D629" s="11"/>
      <c r="E629" s="12"/>
      <c r="F629" s="12"/>
      <c r="G629" s="12"/>
      <c r="H629" s="11"/>
      <c r="I629" s="11"/>
      <c r="J629" s="11"/>
      <c r="K629" s="11"/>
      <c r="L629" s="12"/>
      <c r="M629" s="11"/>
      <c r="N629" s="12"/>
      <c r="O629" s="14"/>
      <c r="P629" s="12"/>
      <c r="Q629" s="11"/>
      <c r="R629" s="15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5">
      <c r="A630" s="10"/>
      <c r="B630" s="11"/>
      <c r="C630" s="11"/>
      <c r="D630" s="11"/>
      <c r="E630" s="12"/>
      <c r="F630" s="12"/>
      <c r="G630" s="12"/>
      <c r="H630" s="11"/>
      <c r="I630" s="11"/>
      <c r="J630" s="11"/>
      <c r="K630" s="11"/>
      <c r="L630" s="12"/>
      <c r="M630" s="11"/>
      <c r="N630" s="12"/>
      <c r="O630" s="14"/>
      <c r="P630" s="12"/>
      <c r="Q630" s="11"/>
      <c r="R630" s="15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5">
      <c r="A631" s="10"/>
      <c r="B631" s="11"/>
      <c r="C631" s="11"/>
      <c r="D631" s="11"/>
      <c r="E631" s="12"/>
      <c r="F631" s="12"/>
      <c r="G631" s="12"/>
      <c r="H631" s="11"/>
      <c r="I631" s="11"/>
      <c r="J631" s="11"/>
      <c r="K631" s="11"/>
      <c r="L631" s="12"/>
      <c r="M631" s="11"/>
      <c r="N631" s="12"/>
      <c r="O631" s="14"/>
      <c r="P631" s="12"/>
      <c r="Q631" s="11"/>
      <c r="R631" s="15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5">
      <c r="A632" s="10"/>
      <c r="B632" s="11"/>
      <c r="C632" s="11"/>
      <c r="D632" s="11"/>
      <c r="E632" s="12"/>
      <c r="F632" s="12"/>
      <c r="G632" s="12"/>
      <c r="H632" s="11"/>
      <c r="I632" s="11"/>
      <c r="J632" s="11"/>
      <c r="K632" s="11"/>
      <c r="L632" s="12"/>
      <c r="M632" s="11"/>
      <c r="N632" s="12"/>
      <c r="O632" s="14"/>
      <c r="P632" s="12"/>
      <c r="Q632" s="11"/>
      <c r="R632" s="15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5">
      <c r="A633" s="10"/>
      <c r="B633" s="11"/>
      <c r="C633" s="11"/>
      <c r="D633" s="11"/>
      <c r="E633" s="12"/>
      <c r="F633" s="12"/>
      <c r="G633" s="12"/>
      <c r="H633" s="11"/>
      <c r="I633" s="11"/>
      <c r="J633" s="11"/>
      <c r="K633" s="11"/>
      <c r="L633" s="12"/>
      <c r="M633" s="11"/>
      <c r="N633" s="12"/>
      <c r="O633" s="14"/>
      <c r="P633" s="12"/>
      <c r="Q633" s="11"/>
      <c r="R633" s="15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5">
      <c r="A634" s="10"/>
      <c r="B634" s="11"/>
      <c r="C634" s="11"/>
      <c r="D634" s="11"/>
      <c r="E634" s="12"/>
      <c r="F634" s="12"/>
      <c r="G634" s="12"/>
      <c r="H634" s="11"/>
      <c r="I634" s="11"/>
      <c r="J634" s="11"/>
      <c r="K634" s="11"/>
      <c r="L634" s="12"/>
      <c r="M634" s="11"/>
      <c r="N634" s="12"/>
      <c r="O634" s="14"/>
      <c r="P634" s="12"/>
      <c r="Q634" s="11"/>
      <c r="R634" s="15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5">
      <c r="A635" s="10"/>
      <c r="B635" s="11"/>
      <c r="C635" s="11"/>
      <c r="D635" s="11"/>
      <c r="E635" s="12"/>
      <c r="F635" s="12"/>
      <c r="G635" s="12"/>
      <c r="H635" s="11"/>
      <c r="I635" s="11"/>
      <c r="J635" s="11"/>
      <c r="K635" s="11"/>
      <c r="L635" s="12"/>
      <c r="M635" s="11"/>
      <c r="N635" s="12"/>
      <c r="O635" s="14"/>
      <c r="P635" s="12"/>
      <c r="Q635" s="11"/>
      <c r="R635" s="15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5">
      <c r="A636" s="10"/>
      <c r="B636" s="11"/>
      <c r="C636" s="11"/>
      <c r="D636" s="11"/>
      <c r="E636" s="12"/>
      <c r="F636" s="12"/>
      <c r="G636" s="12"/>
      <c r="H636" s="11"/>
      <c r="I636" s="11"/>
      <c r="J636" s="11"/>
      <c r="K636" s="11"/>
      <c r="L636" s="12"/>
      <c r="M636" s="11"/>
      <c r="N636" s="12"/>
      <c r="O636" s="14"/>
      <c r="P636" s="12"/>
      <c r="Q636" s="11"/>
      <c r="R636" s="15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5">
      <c r="A637" s="10"/>
      <c r="B637" s="11"/>
      <c r="C637" s="11"/>
      <c r="D637" s="11"/>
      <c r="E637" s="12"/>
      <c r="F637" s="12"/>
      <c r="G637" s="12"/>
      <c r="H637" s="11"/>
      <c r="I637" s="11"/>
      <c r="J637" s="11"/>
      <c r="K637" s="11"/>
      <c r="L637" s="12"/>
      <c r="M637" s="11"/>
      <c r="N637" s="12"/>
      <c r="O637" s="14"/>
      <c r="P637" s="12"/>
      <c r="Q637" s="11"/>
      <c r="R637" s="15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5">
      <c r="A638" s="10"/>
      <c r="B638" s="11"/>
      <c r="C638" s="11"/>
      <c r="D638" s="11"/>
      <c r="E638" s="12"/>
      <c r="F638" s="12"/>
      <c r="G638" s="12"/>
      <c r="H638" s="11"/>
      <c r="I638" s="11"/>
      <c r="J638" s="11"/>
      <c r="K638" s="11"/>
      <c r="L638" s="12"/>
      <c r="M638" s="11"/>
      <c r="N638" s="12"/>
      <c r="O638" s="14"/>
      <c r="P638" s="12"/>
      <c r="Q638" s="11"/>
      <c r="R638" s="15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5">
      <c r="A639" s="10"/>
      <c r="B639" s="11"/>
      <c r="C639" s="11"/>
      <c r="D639" s="11"/>
      <c r="E639" s="12"/>
      <c r="F639" s="12"/>
      <c r="G639" s="12"/>
      <c r="H639" s="11"/>
      <c r="I639" s="11"/>
      <c r="J639" s="11"/>
      <c r="K639" s="11"/>
      <c r="L639" s="12"/>
      <c r="M639" s="11"/>
      <c r="N639" s="12"/>
      <c r="O639" s="14"/>
      <c r="P639" s="12"/>
      <c r="Q639" s="11"/>
      <c r="R639" s="15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5">
      <c r="A640" s="10"/>
      <c r="B640" s="11"/>
      <c r="C640" s="11"/>
      <c r="D640" s="11"/>
      <c r="E640" s="12"/>
      <c r="F640" s="12"/>
      <c r="G640" s="12"/>
      <c r="H640" s="11"/>
      <c r="I640" s="11"/>
      <c r="J640" s="11"/>
      <c r="K640" s="11"/>
      <c r="L640" s="12"/>
      <c r="M640" s="11"/>
      <c r="N640" s="12"/>
      <c r="O640" s="14"/>
      <c r="P640" s="12"/>
      <c r="Q640" s="11"/>
      <c r="R640" s="15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5">
      <c r="A641" s="10"/>
      <c r="B641" s="11"/>
      <c r="C641" s="11"/>
      <c r="D641" s="11"/>
      <c r="E641" s="12"/>
      <c r="F641" s="12"/>
      <c r="G641" s="12"/>
      <c r="H641" s="11"/>
      <c r="I641" s="11"/>
      <c r="J641" s="11"/>
      <c r="K641" s="11"/>
      <c r="L641" s="12"/>
      <c r="M641" s="11"/>
      <c r="N641" s="12"/>
      <c r="O641" s="14"/>
      <c r="P641" s="12"/>
      <c r="Q641" s="11"/>
      <c r="R641" s="15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5">
      <c r="A642" s="10"/>
      <c r="B642" s="11"/>
      <c r="C642" s="11"/>
      <c r="D642" s="11"/>
      <c r="E642" s="12"/>
      <c r="F642" s="12"/>
      <c r="G642" s="12"/>
      <c r="H642" s="11"/>
      <c r="I642" s="11"/>
      <c r="J642" s="11"/>
      <c r="K642" s="11"/>
      <c r="L642" s="12"/>
      <c r="M642" s="11"/>
      <c r="N642" s="12"/>
      <c r="O642" s="14"/>
      <c r="P642" s="12"/>
      <c r="Q642" s="11"/>
      <c r="R642" s="15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5">
      <c r="A643" s="10"/>
      <c r="B643" s="11"/>
      <c r="C643" s="11"/>
      <c r="D643" s="11"/>
      <c r="E643" s="12"/>
      <c r="F643" s="12"/>
      <c r="G643" s="12"/>
      <c r="H643" s="11"/>
      <c r="I643" s="11"/>
      <c r="J643" s="11"/>
      <c r="K643" s="11"/>
      <c r="L643" s="12"/>
      <c r="M643" s="11"/>
      <c r="N643" s="12"/>
      <c r="O643" s="14"/>
      <c r="P643" s="12"/>
      <c r="Q643" s="11"/>
      <c r="R643" s="15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5">
      <c r="A644" s="10"/>
      <c r="B644" s="11"/>
      <c r="C644" s="11"/>
      <c r="D644" s="11"/>
      <c r="E644" s="12"/>
      <c r="F644" s="12"/>
      <c r="G644" s="12"/>
      <c r="H644" s="11"/>
      <c r="I644" s="11"/>
      <c r="J644" s="11"/>
      <c r="K644" s="11"/>
      <c r="L644" s="12"/>
      <c r="M644" s="11"/>
      <c r="N644" s="12"/>
      <c r="O644" s="14"/>
      <c r="P644" s="12"/>
      <c r="Q644" s="11"/>
      <c r="R644" s="15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5">
      <c r="A645" s="10"/>
      <c r="B645" s="11"/>
      <c r="C645" s="11"/>
      <c r="D645" s="11"/>
      <c r="E645" s="12"/>
      <c r="F645" s="12"/>
      <c r="G645" s="12"/>
      <c r="H645" s="11"/>
      <c r="I645" s="11"/>
      <c r="J645" s="11"/>
      <c r="K645" s="11"/>
      <c r="L645" s="12"/>
      <c r="M645" s="11"/>
      <c r="N645" s="12"/>
      <c r="O645" s="14"/>
      <c r="P645" s="12"/>
      <c r="Q645" s="11"/>
      <c r="R645" s="15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5">
      <c r="A646" s="10"/>
      <c r="B646" s="11"/>
      <c r="C646" s="11"/>
      <c r="D646" s="11"/>
      <c r="E646" s="12"/>
      <c r="F646" s="12"/>
      <c r="G646" s="12"/>
      <c r="H646" s="11"/>
      <c r="I646" s="11"/>
      <c r="J646" s="11"/>
      <c r="K646" s="11"/>
      <c r="L646" s="12"/>
      <c r="M646" s="11"/>
      <c r="N646" s="12"/>
      <c r="O646" s="14"/>
      <c r="P646" s="12"/>
      <c r="Q646" s="11"/>
      <c r="R646" s="15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5">
      <c r="A647" s="10"/>
      <c r="B647" s="11"/>
      <c r="C647" s="11"/>
      <c r="D647" s="11"/>
      <c r="E647" s="12"/>
      <c r="F647" s="12"/>
      <c r="G647" s="12"/>
      <c r="H647" s="11"/>
      <c r="I647" s="11"/>
      <c r="J647" s="11"/>
      <c r="K647" s="11"/>
      <c r="L647" s="12"/>
      <c r="M647" s="11"/>
      <c r="N647" s="12"/>
      <c r="O647" s="14"/>
      <c r="P647" s="12"/>
      <c r="Q647" s="11"/>
      <c r="R647" s="15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5">
      <c r="A648" s="10"/>
      <c r="B648" s="11"/>
      <c r="C648" s="11"/>
      <c r="D648" s="11"/>
      <c r="E648" s="12"/>
      <c r="F648" s="12"/>
      <c r="G648" s="12"/>
      <c r="H648" s="11"/>
      <c r="I648" s="11"/>
      <c r="J648" s="11"/>
      <c r="K648" s="11"/>
      <c r="L648" s="12"/>
      <c r="M648" s="11"/>
      <c r="N648" s="12"/>
      <c r="O648" s="14"/>
      <c r="P648" s="12"/>
      <c r="Q648" s="11"/>
      <c r="R648" s="15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5">
      <c r="A649" s="10"/>
      <c r="B649" s="11"/>
      <c r="C649" s="11"/>
      <c r="D649" s="11"/>
      <c r="E649" s="12"/>
      <c r="F649" s="12"/>
      <c r="G649" s="12"/>
      <c r="H649" s="11"/>
      <c r="I649" s="11"/>
      <c r="J649" s="11"/>
      <c r="K649" s="11"/>
      <c r="L649" s="12"/>
      <c r="M649" s="11"/>
      <c r="N649" s="12"/>
      <c r="O649" s="14"/>
      <c r="P649" s="12"/>
      <c r="Q649" s="11"/>
      <c r="R649" s="15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5">
      <c r="A650" s="10"/>
      <c r="B650" s="11"/>
      <c r="C650" s="11"/>
      <c r="D650" s="11"/>
      <c r="E650" s="12"/>
      <c r="F650" s="12"/>
      <c r="G650" s="12"/>
      <c r="H650" s="11"/>
      <c r="I650" s="11"/>
      <c r="J650" s="11"/>
      <c r="K650" s="11"/>
      <c r="L650" s="12"/>
      <c r="M650" s="11"/>
      <c r="N650" s="12"/>
      <c r="O650" s="14"/>
      <c r="P650" s="12"/>
      <c r="Q650" s="11"/>
      <c r="R650" s="15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5">
      <c r="A651" s="10"/>
      <c r="B651" s="11"/>
      <c r="C651" s="11"/>
      <c r="D651" s="11"/>
      <c r="E651" s="12"/>
      <c r="F651" s="12"/>
      <c r="G651" s="12"/>
      <c r="H651" s="11"/>
      <c r="I651" s="11"/>
      <c r="J651" s="11"/>
      <c r="K651" s="11"/>
      <c r="L651" s="12"/>
      <c r="M651" s="11"/>
      <c r="N651" s="12"/>
      <c r="O651" s="14"/>
      <c r="P651" s="12"/>
      <c r="Q651" s="11"/>
      <c r="R651" s="15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5">
      <c r="A652" s="10"/>
      <c r="B652" s="11"/>
      <c r="C652" s="11"/>
      <c r="D652" s="11"/>
      <c r="E652" s="12"/>
      <c r="F652" s="12"/>
      <c r="G652" s="12"/>
      <c r="H652" s="11"/>
      <c r="I652" s="11"/>
      <c r="J652" s="11"/>
      <c r="K652" s="11"/>
      <c r="L652" s="12"/>
      <c r="M652" s="11"/>
      <c r="N652" s="12"/>
      <c r="O652" s="14"/>
      <c r="P652" s="12"/>
      <c r="Q652" s="11"/>
      <c r="R652" s="15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5">
      <c r="A653" s="10"/>
      <c r="B653" s="11"/>
      <c r="C653" s="11"/>
      <c r="D653" s="11"/>
      <c r="E653" s="12"/>
      <c r="F653" s="12"/>
      <c r="G653" s="12"/>
      <c r="H653" s="11"/>
      <c r="I653" s="11"/>
      <c r="J653" s="11"/>
      <c r="K653" s="11"/>
      <c r="L653" s="12"/>
      <c r="M653" s="11"/>
      <c r="N653" s="12"/>
      <c r="O653" s="14"/>
      <c r="P653" s="12"/>
      <c r="Q653" s="11"/>
      <c r="R653" s="15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5">
      <c r="A654" s="10"/>
      <c r="B654" s="11"/>
      <c r="C654" s="11"/>
      <c r="D654" s="11"/>
      <c r="E654" s="12"/>
      <c r="F654" s="12"/>
      <c r="G654" s="12"/>
      <c r="H654" s="11"/>
      <c r="I654" s="11"/>
      <c r="J654" s="11"/>
      <c r="K654" s="11"/>
      <c r="L654" s="12"/>
      <c r="M654" s="11"/>
      <c r="N654" s="12"/>
      <c r="O654" s="14"/>
      <c r="P654" s="12"/>
      <c r="Q654" s="11"/>
      <c r="R654" s="15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5">
      <c r="A655" s="10"/>
      <c r="B655" s="11"/>
      <c r="C655" s="11"/>
      <c r="D655" s="11"/>
      <c r="E655" s="12"/>
      <c r="F655" s="12"/>
      <c r="G655" s="12"/>
      <c r="H655" s="11"/>
      <c r="I655" s="11"/>
      <c r="J655" s="11"/>
      <c r="K655" s="11"/>
      <c r="L655" s="12"/>
      <c r="M655" s="11"/>
      <c r="N655" s="12"/>
      <c r="O655" s="14"/>
      <c r="P655" s="12"/>
      <c r="Q655" s="11"/>
      <c r="R655" s="15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5">
      <c r="A656" s="10"/>
      <c r="B656" s="11"/>
      <c r="C656" s="11"/>
      <c r="D656" s="11"/>
      <c r="E656" s="12"/>
      <c r="F656" s="12"/>
      <c r="G656" s="12"/>
      <c r="H656" s="11"/>
      <c r="I656" s="11"/>
      <c r="J656" s="11"/>
      <c r="K656" s="11"/>
      <c r="L656" s="12"/>
      <c r="M656" s="11"/>
      <c r="N656" s="12"/>
      <c r="O656" s="14"/>
      <c r="P656" s="12"/>
      <c r="Q656" s="11"/>
      <c r="R656" s="15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5">
      <c r="A657" s="10"/>
      <c r="B657" s="11"/>
      <c r="C657" s="11"/>
      <c r="D657" s="11"/>
      <c r="E657" s="12"/>
      <c r="F657" s="12"/>
      <c r="G657" s="12"/>
      <c r="H657" s="11"/>
      <c r="I657" s="11"/>
      <c r="J657" s="11"/>
      <c r="K657" s="11"/>
      <c r="L657" s="12"/>
      <c r="M657" s="11"/>
      <c r="N657" s="12"/>
      <c r="O657" s="14"/>
      <c r="P657" s="12"/>
      <c r="Q657" s="11"/>
      <c r="R657" s="15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5">
      <c r="A658" s="10"/>
      <c r="B658" s="11"/>
      <c r="C658" s="11"/>
      <c r="D658" s="11"/>
      <c r="E658" s="12"/>
      <c r="F658" s="12"/>
      <c r="G658" s="12"/>
      <c r="H658" s="11"/>
      <c r="I658" s="11"/>
      <c r="J658" s="11"/>
      <c r="K658" s="11"/>
      <c r="L658" s="12"/>
      <c r="M658" s="11"/>
      <c r="N658" s="12"/>
      <c r="O658" s="14"/>
      <c r="P658" s="12"/>
      <c r="Q658" s="11"/>
      <c r="R658" s="15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5">
      <c r="A659" s="10"/>
      <c r="B659" s="11"/>
      <c r="C659" s="11"/>
      <c r="D659" s="11"/>
      <c r="E659" s="12"/>
      <c r="F659" s="12"/>
      <c r="G659" s="12"/>
      <c r="H659" s="11"/>
      <c r="I659" s="11"/>
      <c r="J659" s="11"/>
      <c r="K659" s="11"/>
      <c r="L659" s="12"/>
      <c r="M659" s="11"/>
      <c r="N659" s="12"/>
      <c r="O659" s="14"/>
      <c r="P659" s="12"/>
      <c r="Q659" s="11"/>
      <c r="R659" s="15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5">
      <c r="A660" s="10"/>
      <c r="B660" s="11"/>
      <c r="C660" s="11"/>
      <c r="D660" s="11"/>
      <c r="E660" s="12"/>
      <c r="F660" s="12"/>
      <c r="G660" s="12"/>
      <c r="H660" s="11"/>
      <c r="I660" s="11"/>
      <c r="J660" s="11"/>
      <c r="K660" s="11"/>
      <c r="L660" s="12"/>
      <c r="M660" s="11"/>
      <c r="N660" s="12"/>
      <c r="O660" s="14"/>
      <c r="P660" s="12"/>
      <c r="Q660" s="11"/>
      <c r="R660" s="15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5">
      <c r="A661" s="10"/>
      <c r="B661" s="11"/>
      <c r="C661" s="11"/>
      <c r="D661" s="11"/>
      <c r="E661" s="12"/>
      <c r="F661" s="12"/>
      <c r="G661" s="12"/>
      <c r="H661" s="11"/>
      <c r="I661" s="11"/>
      <c r="J661" s="11"/>
      <c r="K661" s="11"/>
      <c r="L661" s="12"/>
      <c r="M661" s="11"/>
      <c r="N661" s="12"/>
      <c r="O661" s="14"/>
      <c r="P661" s="12"/>
      <c r="Q661" s="11"/>
      <c r="R661" s="15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5">
      <c r="A662" s="10"/>
      <c r="B662" s="11"/>
      <c r="C662" s="11"/>
      <c r="D662" s="11"/>
      <c r="E662" s="12"/>
      <c r="F662" s="12"/>
      <c r="G662" s="12"/>
      <c r="H662" s="11"/>
      <c r="I662" s="11"/>
      <c r="J662" s="11"/>
      <c r="K662" s="11"/>
      <c r="L662" s="12"/>
      <c r="M662" s="11"/>
      <c r="N662" s="12"/>
      <c r="O662" s="14"/>
      <c r="P662" s="12"/>
      <c r="Q662" s="11"/>
      <c r="R662" s="15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5">
      <c r="A663" s="10"/>
      <c r="B663" s="11"/>
      <c r="C663" s="11"/>
      <c r="D663" s="11"/>
      <c r="E663" s="12"/>
      <c r="F663" s="12"/>
      <c r="G663" s="12"/>
      <c r="H663" s="11"/>
      <c r="I663" s="11"/>
      <c r="J663" s="11"/>
      <c r="K663" s="11"/>
      <c r="L663" s="12"/>
      <c r="M663" s="11"/>
      <c r="N663" s="12"/>
      <c r="O663" s="14"/>
      <c r="P663" s="12"/>
      <c r="Q663" s="11"/>
      <c r="R663" s="15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5">
      <c r="A664" s="10"/>
      <c r="B664" s="11"/>
      <c r="C664" s="11"/>
      <c r="D664" s="11"/>
      <c r="E664" s="12"/>
      <c r="F664" s="12"/>
      <c r="G664" s="12"/>
      <c r="H664" s="11"/>
      <c r="I664" s="11"/>
      <c r="J664" s="11"/>
      <c r="K664" s="11"/>
      <c r="L664" s="12"/>
      <c r="M664" s="11"/>
      <c r="N664" s="12"/>
      <c r="O664" s="14"/>
      <c r="P664" s="12"/>
      <c r="Q664" s="11"/>
      <c r="R664" s="15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5">
      <c r="A665" s="10"/>
      <c r="B665" s="11"/>
      <c r="C665" s="11"/>
      <c r="D665" s="11"/>
      <c r="E665" s="12"/>
      <c r="F665" s="12"/>
      <c r="G665" s="12"/>
      <c r="H665" s="11"/>
      <c r="I665" s="11"/>
      <c r="J665" s="11"/>
      <c r="K665" s="11"/>
      <c r="L665" s="12"/>
      <c r="M665" s="11"/>
      <c r="N665" s="12"/>
      <c r="O665" s="14"/>
      <c r="P665" s="12"/>
      <c r="Q665" s="11"/>
      <c r="R665" s="15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5">
      <c r="A666" s="10"/>
      <c r="B666" s="11"/>
      <c r="C666" s="11"/>
      <c r="D666" s="11"/>
      <c r="E666" s="12"/>
      <c r="F666" s="12"/>
      <c r="G666" s="12"/>
      <c r="H666" s="11"/>
      <c r="I666" s="11"/>
      <c r="J666" s="11"/>
      <c r="K666" s="11"/>
      <c r="L666" s="12"/>
      <c r="M666" s="11"/>
      <c r="N666" s="12"/>
      <c r="O666" s="14"/>
      <c r="P666" s="12"/>
      <c r="Q666" s="11"/>
      <c r="R666" s="15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5">
      <c r="A667" s="10"/>
      <c r="B667" s="11"/>
      <c r="C667" s="11"/>
      <c r="D667" s="11"/>
      <c r="E667" s="12"/>
      <c r="F667" s="12"/>
      <c r="G667" s="12"/>
      <c r="H667" s="11"/>
      <c r="I667" s="11"/>
      <c r="J667" s="11"/>
      <c r="K667" s="11"/>
      <c r="L667" s="12"/>
      <c r="M667" s="11"/>
      <c r="N667" s="12"/>
      <c r="O667" s="14"/>
      <c r="P667" s="12"/>
      <c r="Q667" s="11"/>
      <c r="R667" s="15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5">
      <c r="A668" s="10"/>
      <c r="B668" s="11"/>
      <c r="C668" s="11"/>
      <c r="D668" s="11"/>
      <c r="E668" s="12"/>
      <c r="F668" s="12"/>
      <c r="G668" s="12"/>
      <c r="H668" s="11"/>
      <c r="I668" s="11"/>
      <c r="J668" s="11"/>
      <c r="K668" s="11"/>
      <c r="L668" s="12"/>
      <c r="M668" s="11"/>
      <c r="N668" s="12"/>
      <c r="O668" s="14"/>
      <c r="P668" s="12"/>
      <c r="Q668" s="11"/>
      <c r="R668" s="15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5">
      <c r="A669" s="10"/>
      <c r="B669" s="11"/>
      <c r="C669" s="11"/>
      <c r="D669" s="11"/>
      <c r="E669" s="12"/>
      <c r="F669" s="12"/>
      <c r="G669" s="12"/>
      <c r="H669" s="11"/>
      <c r="I669" s="11"/>
      <c r="J669" s="11"/>
      <c r="K669" s="11"/>
      <c r="L669" s="12"/>
      <c r="M669" s="11"/>
      <c r="N669" s="12"/>
      <c r="O669" s="14"/>
      <c r="P669" s="12"/>
      <c r="Q669" s="11"/>
      <c r="R669" s="15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5">
      <c r="A670" s="10"/>
      <c r="B670" s="11"/>
      <c r="C670" s="11"/>
      <c r="D670" s="11"/>
      <c r="E670" s="12"/>
      <c r="F670" s="12"/>
      <c r="G670" s="12"/>
      <c r="H670" s="11"/>
      <c r="I670" s="11"/>
      <c r="J670" s="11"/>
      <c r="K670" s="11"/>
      <c r="L670" s="12"/>
      <c r="M670" s="11"/>
      <c r="N670" s="12"/>
      <c r="O670" s="14"/>
      <c r="P670" s="12"/>
      <c r="Q670" s="11"/>
      <c r="R670" s="15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5">
      <c r="A671" s="10"/>
      <c r="B671" s="11"/>
      <c r="C671" s="11"/>
      <c r="D671" s="11"/>
      <c r="E671" s="12"/>
      <c r="F671" s="12"/>
      <c r="G671" s="12"/>
      <c r="H671" s="11"/>
      <c r="I671" s="11"/>
      <c r="J671" s="11"/>
      <c r="K671" s="11"/>
      <c r="L671" s="12"/>
      <c r="M671" s="11"/>
      <c r="N671" s="12"/>
      <c r="O671" s="14"/>
      <c r="P671" s="12"/>
      <c r="Q671" s="11"/>
      <c r="R671" s="15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5">
      <c r="A672" s="10"/>
      <c r="B672" s="11"/>
      <c r="C672" s="11"/>
      <c r="D672" s="11"/>
      <c r="E672" s="12"/>
      <c r="F672" s="12"/>
      <c r="G672" s="12"/>
      <c r="H672" s="11"/>
      <c r="I672" s="11"/>
      <c r="J672" s="11"/>
      <c r="K672" s="11"/>
      <c r="L672" s="12"/>
      <c r="M672" s="11"/>
      <c r="N672" s="12"/>
      <c r="O672" s="14"/>
      <c r="P672" s="12"/>
      <c r="Q672" s="11"/>
      <c r="R672" s="15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5">
      <c r="A673" s="10"/>
      <c r="B673" s="11"/>
      <c r="C673" s="11"/>
      <c r="D673" s="11"/>
      <c r="E673" s="12"/>
      <c r="F673" s="12"/>
      <c r="G673" s="12"/>
      <c r="H673" s="11"/>
      <c r="I673" s="11"/>
      <c r="J673" s="11"/>
      <c r="K673" s="11"/>
      <c r="L673" s="12"/>
      <c r="M673" s="11"/>
      <c r="N673" s="12"/>
      <c r="O673" s="14"/>
      <c r="P673" s="12"/>
      <c r="Q673" s="11"/>
      <c r="R673" s="15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5">
      <c r="A674" s="10"/>
      <c r="B674" s="11"/>
      <c r="C674" s="11"/>
      <c r="D674" s="11"/>
      <c r="E674" s="12"/>
      <c r="F674" s="12"/>
      <c r="G674" s="12"/>
      <c r="H674" s="11"/>
      <c r="I674" s="11"/>
      <c r="J674" s="11"/>
      <c r="K674" s="11"/>
      <c r="L674" s="12"/>
      <c r="M674" s="11"/>
      <c r="N674" s="12"/>
      <c r="O674" s="14"/>
      <c r="P674" s="12"/>
      <c r="Q674" s="11"/>
      <c r="R674" s="15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5">
      <c r="A675" s="10"/>
      <c r="B675" s="11"/>
      <c r="C675" s="11"/>
      <c r="D675" s="11"/>
      <c r="E675" s="12"/>
      <c r="F675" s="12"/>
      <c r="G675" s="12"/>
      <c r="H675" s="11"/>
      <c r="I675" s="11"/>
      <c r="J675" s="11"/>
      <c r="K675" s="11"/>
      <c r="L675" s="12"/>
      <c r="M675" s="11"/>
      <c r="N675" s="12"/>
      <c r="O675" s="14"/>
      <c r="P675" s="12"/>
      <c r="Q675" s="11"/>
      <c r="R675" s="15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5">
      <c r="A676" s="10"/>
      <c r="B676" s="11"/>
      <c r="C676" s="11"/>
      <c r="D676" s="11"/>
      <c r="E676" s="12"/>
      <c r="F676" s="12"/>
      <c r="G676" s="12"/>
      <c r="H676" s="11"/>
      <c r="I676" s="11"/>
      <c r="J676" s="11"/>
      <c r="K676" s="11"/>
      <c r="L676" s="12"/>
      <c r="M676" s="11"/>
      <c r="N676" s="12"/>
      <c r="O676" s="14"/>
      <c r="P676" s="12"/>
      <c r="Q676" s="11"/>
      <c r="R676" s="15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5">
      <c r="A677" s="10"/>
      <c r="B677" s="11"/>
      <c r="C677" s="11"/>
      <c r="D677" s="11"/>
      <c r="E677" s="12"/>
      <c r="F677" s="12"/>
      <c r="G677" s="12"/>
      <c r="H677" s="11"/>
      <c r="I677" s="11"/>
      <c r="J677" s="11"/>
      <c r="K677" s="11"/>
      <c r="L677" s="12"/>
      <c r="M677" s="11"/>
      <c r="N677" s="12"/>
      <c r="O677" s="14"/>
      <c r="P677" s="12"/>
      <c r="Q677" s="11"/>
      <c r="R677" s="15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5">
      <c r="A678" s="10"/>
      <c r="B678" s="11"/>
      <c r="C678" s="11"/>
      <c r="D678" s="11"/>
      <c r="E678" s="12"/>
      <c r="F678" s="12"/>
      <c r="G678" s="12"/>
      <c r="H678" s="11"/>
      <c r="I678" s="11"/>
      <c r="J678" s="11"/>
      <c r="K678" s="11"/>
      <c r="L678" s="12"/>
      <c r="M678" s="11"/>
      <c r="N678" s="12"/>
      <c r="O678" s="14"/>
      <c r="P678" s="12"/>
      <c r="Q678" s="11"/>
      <c r="R678" s="15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5">
      <c r="A679" s="10"/>
      <c r="B679" s="11"/>
      <c r="C679" s="11"/>
      <c r="D679" s="11"/>
      <c r="E679" s="12"/>
      <c r="F679" s="12"/>
      <c r="G679" s="12"/>
      <c r="H679" s="11"/>
      <c r="I679" s="11"/>
      <c r="J679" s="11"/>
      <c r="K679" s="11"/>
      <c r="L679" s="12"/>
      <c r="M679" s="11"/>
      <c r="N679" s="12"/>
      <c r="O679" s="14"/>
      <c r="P679" s="12"/>
      <c r="Q679" s="11"/>
      <c r="R679" s="15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5">
      <c r="A680" s="10"/>
      <c r="B680" s="11"/>
      <c r="C680" s="11"/>
      <c r="D680" s="11"/>
      <c r="E680" s="12"/>
      <c r="F680" s="12"/>
      <c r="G680" s="12"/>
      <c r="H680" s="11"/>
      <c r="I680" s="11"/>
      <c r="J680" s="11"/>
      <c r="K680" s="11"/>
      <c r="L680" s="12"/>
      <c r="M680" s="11"/>
      <c r="N680" s="12"/>
      <c r="O680" s="14"/>
      <c r="P680" s="12"/>
      <c r="Q680" s="11"/>
      <c r="R680" s="15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5">
      <c r="A681" s="10"/>
      <c r="B681" s="11"/>
      <c r="C681" s="11"/>
      <c r="D681" s="11"/>
      <c r="E681" s="12"/>
      <c r="F681" s="12"/>
      <c r="G681" s="12"/>
      <c r="H681" s="11"/>
      <c r="I681" s="11"/>
      <c r="J681" s="11"/>
      <c r="K681" s="11"/>
      <c r="L681" s="12"/>
      <c r="M681" s="11"/>
      <c r="N681" s="12"/>
      <c r="O681" s="14"/>
      <c r="P681" s="12"/>
      <c r="Q681" s="11"/>
      <c r="R681" s="15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5">
      <c r="A682" s="10"/>
      <c r="B682" s="11"/>
      <c r="C682" s="11"/>
      <c r="D682" s="11"/>
      <c r="E682" s="12"/>
      <c r="F682" s="12"/>
      <c r="G682" s="12"/>
      <c r="H682" s="11"/>
      <c r="I682" s="11"/>
      <c r="J682" s="11"/>
      <c r="K682" s="11"/>
      <c r="L682" s="12"/>
      <c r="M682" s="11"/>
      <c r="N682" s="12"/>
      <c r="O682" s="14"/>
      <c r="P682" s="12"/>
      <c r="Q682" s="11"/>
      <c r="R682" s="15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5">
      <c r="A683" s="10"/>
      <c r="B683" s="11"/>
      <c r="C683" s="11"/>
      <c r="D683" s="11"/>
      <c r="E683" s="12"/>
      <c r="F683" s="12"/>
      <c r="G683" s="12"/>
      <c r="H683" s="11"/>
      <c r="I683" s="11"/>
      <c r="J683" s="11"/>
      <c r="K683" s="11"/>
      <c r="L683" s="12"/>
      <c r="M683" s="11"/>
      <c r="N683" s="12"/>
      <c r="O683" s="14"/>
      <c r="P683" s="12"/>
      <c r="Q683" s="11"/>
      <c r="R683" s="15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5">
      <c r="A684" s="10"/>
      <c r="B684" s="11"/>
      <c r="C684" s="11"/>
      <c r="D684" s="11"/>
      <c r="E684" s="12"/>
      <c r="F684" s="12"/>
      <c r="G684" s="12"/>
      <c r="H684" s="11"/>
      <c r="I684" s="11"/>
      <c r="J684" s="11"/>
      <c r="K684" s="11"/>
      <c r="L684" s="12"/>
      <c r="M684" s="11"/>
      <c r="N684" s="12"/>
      <c r="O684" s="14"/>
      <c r="P684" s="12"/>
      <c r="Q684" s="11"/>
      <c r="R684" s="15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5">
      <c r="A685" s="10"/>
      <c r="B685" s="11"/>
      <c r="C685" s="11"/>
      <c r="D685" s="11"/>
      <c r="E685" s="12"/>
      <c r="F685" s="12"/>
      <c r="G685" s="12"/>
      <c r="H685" s="11"/>
      <c r="I685" s="11"/>
      <c r="J685" s="11"/>
      <c r="K685" s="11"/>
      <c r="L685" s="12"/>
      <c r="M685" s="11"/>
      <c r="N685" s="12"/>
      <c r="O685" s="14"/>
      <c r="P685" s="12"/>
      <c r="Q685" s="11"/>
      <c r="R685" s="15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5">
      <c r="A686" s="10"/>
      <c r="B686" s="11"/>
      <c r="C686" s="11"/>
      <c r="D686" s="11"/>
      <c r="E686" s="12"/>
      <c r="F686" s="12"/>
      <c r="G686" s="12"/>
      <c r="H686" s="11"/>
      <c r="I686" s="11"/>
      <c r="J686" s="11"/>
      <c r="K686" s="11"/>
      <c r="L686" s="12"/>
      <c r="M686" s="11"/>
      <c r="N686" s="12"/>
      <c r="O686" s="14"/>
      <c r="P686" s="12"/>
      <c r="Q686" s="11"/>
      <c r="R686" s="15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5">
      <c r="A687" s="10"/>
      <c r="B687" s="11"/>
      <c r="C687" s="11"/>
      <c r="D687" s="11"/>
      <c r="E687" s="12"/>
      <c r="F687" s="12"/>
      <c r="G687" s="12"/>
      <c r="H687" s="11"/>
      <c r="I687" s="11"/>
      <c r="J687" s="11"/>
      <c r="K687" s="11"/>
      <c r="L687" s="12"/>
      <c r="M687" s="11"/>
      <c r="N687" s="12"/>
      <c r="O687" s="14"/>
      <c r="P687" s="12"/>
      <c r="Q687" s="11"/>
      <c r="R687" s="15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5">
      <c r="A688" s="10"/>
      <c r="B688" s="11"/>
      <c r="C688" s="11"/>
      <c r="D688" s="11"/>
      <c r="E688" s="12"/>
      <c r="F688" s="12"/>
      <c r="G688" s="12"/>
      <c r="H688" s="11"/>
      <c r="I688" s="11"/>
      <c r="J688" s="11"/>
      <c r="K688" s="11"/>
      <c r="L688" s="12"/>
      <c r="M688" s="11"/>
      <c r="N688" s="12"/>
      <c r="O688" s="14"/>
      <c r="P688" s="12"/>
      <c r="Q688" s="11"/>
      <c r="R688" s="15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5">
      <c r="A689" s="10"/>
      <c r="B689" s="11"/>
      <c r="C689" s="11"/>
      <c r="D689" s="11"/>
      <c r="E689" s="12"/>
      <c r="F689" s="12"/>
      <c r="G689" s="12"/>
      <c r="H689" s="11"/>
      <c r="I689" s="11"/>
      <c r="J689" s="11"/>
      <c r="K689" s="11"/>
      <c r="L689" s="12"/>
      <c r="M689" s="11"/>
      <c r="N689" s="12"/>
      <c r="O689" s="14"/>
      <c r="P689" s="12"/>
      <c r="Q689" s="11"/>
      <c r="R689" s="15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5">
      <c r="A690" s="10"/>
      <c r="B690" s="11"/>
      <c r="C690" s="11"/>
      <c r="D690" s="11"/>
      <c r="E690" s="12"/>
      <c r="F690" s="12"/>
      <c r="G690" s="12"/>
      <c r="H690" s="11"/>
      <c r="I690" s="11"/>
      <c r="J690" s="11"/>
      <c r="K690" s="11"/>
      <c r="L690" s="12"/>
      <c r="M690" s="11"/>
      <c r="N690" s="12"/>
      <c r="O690" s="14"/>
      <c r="P690" s="12"/>
      <c r="Q690" s="11"/>
      <c r="R690" s="15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5">
      <c r="A691" s="10"/>
      <c r="B691" s="11"/>
      <c r="C691" s="11"/>
      <c r="D691" s="11"/>
      <c r="E691" s="12"/>
      <c r="F691" s="12"/>
      <c r="G691" s="12"/>
      <c r="H691" s="11"/>
      <c r="I691" s="11"/>
      <c r="J691" s="11"/>
      <c r="K691" s="11"/>
      <c r="L691" s="12"/>
      <c r="M691" s="11"/>
      <c r="N691" s="12"/>
      <c r="O691" s="14"/>
      <c r="P691" s="12"/>
      <c r="Q691" s="11"/>
      <c r="R691" s="15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5">
      <c r="A692" s="10"/>
      <c r="B692" s="11"/>
      <c r="C692" s="11"/>
      <c r="D692" s="11"/>
      <c r="E692" s="12"/>
      <c r="F692" s="12"/>
      <c r="G692" s="12"/>
      <c r="H692" s="11"/>
      <c r="I692" s="11"/>
      <c r="J692" s="11"/>
      <c r="K692" s="11"/>
      <c r="L692" s="12"/>
      <c r="M692" s="11"/>
      <c r="N692" s="12"/>
      <c r="O692" s="14"/>
      <c r="P692" s="12"/>
      <c r="Q692" s="11"/>
      <c r="R692" s="15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5">
      <c r="A693" s="10"/>
      <c r="B693" s="11"/>
      <c r="C693" s="11"/>
      <c r="D693" s="11"/>
      <c r="E693" s="12"/>
      <c r="F693" s="12"/>
      <c r="G693" s="12"/>
      <c r="H693" s="11"/>
      <c r="I693" s="11"/>
      <c r="J693" s="11"/>
      <c r="K693" s="11"/>
      <c r="L693" s="12"/>
      <c r="M693" s="11"/>
      <c r="N693" s="12"/>
      <c r="O693" s="14"/>
      <c r="P693" s="12"/>
      <c r="Q693" s="11"/>
      <c r="R693" s="15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5">
      <c r="A694" s="10"/>
      <c r="B694" s="11"/>
      <c r="C694" s="11"/>
      <c r="D694" s="11"/>
      <c r="E694" s="12"/>
      <c r="F694" s="12"/>
      <c r="G694" s="12"/>
      <c r="H694" s="11"/>
      <c r="I694" s="11"/>
      <c r="J694" s="11"/>
      <c r="K694" s="11"/>
      <c r="L694" s="12"/>
      <c r="M694" s="11"/>
      <c r="N694" s="12"/>
      <c r="O694" s="14"/>
      <c r="P694" s="12"/>
      <c r="Q694" s="11"/>
      <c r="R694" s="15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5">
      <c r="A695" s="10"/>
      <c r="B695" s="11"/>
      <c r="C695" s="11"/>
      <c r="D695" s="11"/>
      <c r="E695" s="12"/>
      <c r="F695" s="12"/>
      <c r="G695" s="12"/>
      <c r="H695" s="11"/>
      <c r="I695" s="11"/>
      <c r="J695" s="11"/>
      <c r="K695" s="11"/>
      <c r="L695" s="12"/>
      <c r="M695" s="11"/>
      <c r="N695" s="12"/>
      <c r="O695" s="14"/>
      <c r="P695" s="12"/>
      <c r="Q695" s="11"/>
      <c r="R695" s="15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5">
      <c r="A696" s="10"/>
      <c r="B696" s="11"/>
      <c r="C696" s="11"/>
      <c r="D696" s="11"/>
      <c r="E696" s="12"/>
      <c r="F696" s="12"/>
      <c r="G696" s="12"/>
      <c r="H696" s="11"/>
      <c r="I696" s="11"/>
      <c r="J696" s="11"/>
      <c r="K696" s="11"/>
      <c r="L696" s="12"/>
      <c r="M696" s="11"/>
      <c r="N696" s="12"/>
      <c r="O696" s="14"/>
      <c r="P696" s="12"/>
      <c r="Q696" s="11"/>
      <c r="R696" s="15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5">
      <c r="A697" s="10"/>
      <c r="B697" s="11"/>
      <c r="C697" s="11"/>
      <c r="D697" s="11"/>
      <c r="E697" s="12"/>
      <c r="F697" s="12"/>
      <c r="G697" s="12"/>
      <c r="H697" s="11"/>
      <c r="I697" s="11"/>
      <c r="J697" s="11"/>
      <c r="K697" s="11"/>
      <c r="L697" s="12"/>
      <c r="M697" s="11"/>
      <c r="N697" s="12"/>
      <c r="O697" s="14"/>
      <c r="P697" s="12"/>
      <c r="Q697" s="11"/>
      <c r="R697" s="15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5">
      <c r="A698" s="10"/>
      <c r="B698" s="11"/>
      <c r="C698" s="11"/>
      <c r="D698" s="11"/>
      <c r="E698" s="12"/>
      <c r="F698" s="12"/>
      <c r="G698" s="12"/>
      <c r="H698" s="11"/>
      <c r="I698" s="11"/>
      <c r="J698" s="11"/>
      <c r="K698" s="11"/>
      <c r="L698" s="12"/>
      <c r="M698" s="11"/>
      <c r="N698" s="12"/>
      <c r="O698" s="14"/>
      <c r="P698" s="12"/>
      <c r="Q698" s="11"/>
      <c r="R698" s="15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5">
      <c r="A699" s="10"/>
      <c r="B699" s="11"/>
      <c r="C699" s="11"/>
      <c r="D699" s="11"/>
      <c r="E699" s="12"/>
      <c r="F699" s="12"/>
      <c r="G699" s="12"/>
      <c r="H699" s="11"/>
      <c r="I699" s="11"/>
      <c r="J699" s="11"/>
      <c r="K699" s="11"/>
      <c r="L699" s="12"/>
      <c r="M699" s="11"/>
      <c r="N699" s="12"/>
      <c r="O699" s="14"/>
      <c r="P699" s="12"/>
      <c r="Q699" s="11"/>
      <c r="R699" s="15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5">
      <c r="A700" s="10"/>
      <c r="B700" s="11"/>
      <c r="C700" s="11"/>
      <c r="D700" s="11"/>
      <c r="E700" s="12"/>
      <c r="F700" s="12"/>
      <c r="G700" s="12"/>
      <c r="H700" s="11"/>
      <c r="I700" s="11"/>
      <c r="J700" s="11"/>
      <c r="K700" s="11"/>
      <c r="L700" s="12"/>
      <c r="M700" s="11"/>
      <c r="N700" s="12"/>
      <c r="O700" s="14"/>
      <c r="P700" s="12"/>
      <c r="Q700" s="11"/>
      <c r="R700" s="15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5">
      <c r="A701" s="10"/>
      <c r="B701" s="11"/>
      <c r="C701" s="11"/>
      <c r="D701" s="11"/>
      <c r="E701" s="12"/>
      <c r="F701" s="12"/>
      <c r="G701" s="12"/>
      <c r="H701" s="11"/>
      <c r="I701" s="11"/>
      <c r="J701" s="11"/>
      <c r="K701" s="11"/>
      <c r="L701" s="12"/>
      <c r="M701" s="11"/>
      <c r="N701" s="12"/>
      <c r="O701" s="14"/>
      <c r="P701" s="12"/>
      <c r="Q701" s="11"/>
      <c r="R701" s="15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5">
      <c r="A702" s="10"/>
      <c r="B702" s="11"/>
      <c r="C702" s="11"/>
      <c r="D702" s="11"/>
      <c r="E702" s="12"/>
      <c r="F702" s="12"/>
      <c r="G702" s="12"/>
      <c r="H702" s="11"/>
      <c r="I702" s="11"/>
      <c r="J702" s="11"/>
      <c r="K702" s="11"/>
      <c r="L702" s="12"/>
      <c r="M702" s="11"/>
      <c r="N702" s="12"/>
      <c r="O702" s="14"/>
      <c r="P702" s="12"/>
      <c r="Q702" s="11"/>
      <c r="R702" s="15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5">
      <c r="A703" s="10"/>
      <c r="B703" s="11"/>
      <c r="C703" s="11"/>
      <c r="D703" s="11"/>
      <c r="E703" s="12"/>
      <c r="F703" s="12"/>
      <c r="G703" s="12"/>
      <c r="H703" s="11"/>
      <c r="I703" s="11"/>
      <c r="J703" s="11"/>
      <c r="K703" s="11"/>
      <c r="L703" s="12"/>
      <c r="M703" s="11"/>
      <c r="N703" s="12"/>
      <c r="O703" s="14"/>
      <c r="P703" s="12"/>
      <c r="Q703" s="11"/>
      <c r="R703" s="15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5">
      <c r="A704" s="10"/>
      <c r="B704" s="11"/>
      <c r="C704" s="11"/>
      <c r="D704" s="11"/>
      <c r="E704" s="12"/>
      <c r="F704" s="12"/>
      <c r="G704" s="12"/>
      <c r="H704" s="11"/>
      <c r="I704" s="11"/>
      <c r="J704" s="11"/>
      <c r="K704" s="11"/>
      <c r="L704" s="12"/>
      <c r="M704" s="11"/>
      <c r="N704" s="12"/>
      <c r="O704" s="14"/>
      <c r="P704" s="12"/>
      <c r="Q704" s="11"/>
      <c r="R704" s="15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5">
      <c r="A705" s="10"/>
      <c r="B705" s="11"/>
      <c r="C705" s="11"/>
      <c r="D705" s="11"/>
      <c r="E705" s="12"/>
      <c r="F705" s="12"/>
      <c r="G705" s="12"/>
      <c r="H705" s="11"/>
      <c r="I705" s="11"/>
      <c r="J705" s="11"/>
      <c r="K705" s="11"/>
      <c r="L705" s="12"/>
      <c r="M705" s="11"/>
      <c r="N705" s="12"/>
      <c r="O705" s="14"/>
      <c r="P705" s="12"/>
      <c r="Q705" s="11"/>
      <c r="R705" s="15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5">
      <c r="A706" s="10"/>
      <c r="B706" s="11"/>
      <c r="C706" s="11"/>
      <c r="D706" s="11"/>
      <c r="E706" s="12"/>
      <c r="F706" s="12"/>
      <c r="G706" s="12"/>
      <c r="H706" s="11"/>
      <c r="I706" s="11"/>
      <c r="J706" s="11"/>
      <c r="K706" s="11"/>
      <c r="L706" s="12"/>
      <c r="M706" s="11"/>
      <c r="N706" s="12"/>
      <c r="O706" s="14"/>
      <c r="P706" s="12"/>
      <c r="Q706" s="11"/>
      <c r="R706" s="15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5">
      <c r="A707" s="10"/>
      <c r="B707" s="11"/>
      <c r="C707" s="11"/>
      <c r="D707" s="11"/>
      <c r="E707" s="12"/>
      <c r="F707" s="12"/>
      <c r="G707" s="12"/>
      <c r="H707" s="11"/>
      <c r="I707" s="11"/>
      <c r="J707" s="11"/>
      <c r="K707" s="11"/>
      <c r="L707" s="12"/>
      <c r="M707" s="11"/>
      <c r="N707" s="12"/>
      <c r="O707" s="14"/>
      <c r="P707" s="12"/>
      <c r="Q707" s="11"/>
      <c r="R707" s="15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5">
      <c r="A708" s="10"/>
      <c r="B708" s="11"/>
      <c r="C708" s="11"/>
      <c r="D708" s="11"/>
      <c r="E708" s="12"/>
      <c r="F708" s="12"/>
      <c r="G708" s="12"/>
      <c r="H708" s="11"/>
      <c r="I708" s="11"/>
      <c r="J708" s="11"/>
      <c r="K708" s="11"/>
      <c r="L708" s="12"/>
      <c r="M708" s="11"/>
      <c r="N708" s="12"/>
      <c r="O708" s="14"/>
      <c r="P708" s="12"/>
      <c r="Q708" s="11"/>
      <c r="R708" s="15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5">
      <c r="A709" s="10"/>
      <c r="B709" s="11"/>
      <c r="C709" s="11"/>
      <c r="D709" s="11"/>
      <c r="E709" s="12"/>
      <c r="F709" s="12"/>
      <c r="G709" s="12"/>
      <c r="H709" s="11"/>
      <c r="I709" s="11"/>
      <c r="J709" s="11"/>
      <c r="K709" s="11"/>
      <c r="L709" s="12"/>
      <c r="M709" s="11"/>
      <c r="N709" s="12"/>
      <c r="O709" s="14"/>
      <c r="P709" s="12"/>
      <c r="Q709" s="11"/>
      <c r="R709" s="15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5">
      <c r="A710" s="10"/>
      <c r="B710" s="11"/>
      <c r="C710" s="11"/>
      <c r="D710" s="11"/>
      <c r="E710" s="12"/>
      <c r="F710" s="12"/>
      <c r="G710" s="12"/>
      <c r="H710" s="11"/>
      <c r="I710" s="11"/>
      <c r="J710" s="11"/>
      <c r="K710" s="11"/>
      <c r="L710" s="12"/>
      <c r="M710" s="11"/>
      <c r="N710" s="12"/>
      <c r="O710" s="14"/>
      <c r="P710" s="12"/>
      <c r="Q710" s="11"/>
      <c r="R710" s="15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5">
      <c r="A711" s="10"/>
      <c r="B711" s="11"/>
      <c r="C711" s="11"/>
      <c r="D711" s="11"/>
      <c r="E711" s="12"/>
      <c r="F711" s="12"/>
      <c r="G711" s="12"/>
      <c r="H711" s="11"/>
      <c r="I711" s="11"/>
      <c r="J711" s="11"/>
      <c r="K711" s="11"/>
      <c r="L711" s="12"/>
      <c r="M711" s="11"/>
      <c r="N711" s="12"/>
      <c r="O711" s="14"/>
      <c r="P711" s="12"/>
      <c r="Q711" s="11"/>
      <c r="R711" s="15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5">
      <c r="A712" s="10"/>
      <c r="B712" s="11"/>
      <c r="C712" s="11"/>
      <c r="D712" s="11"/>
      <c r="E712" s="12"/>
      <c r="F712" s="12"/>
      <c r="G712" s="12"/>
      <c r="H712" s="11"/>
      <c r="I712" s="11"/>
      <c r="J712" s="11"/>
      <c r="K712" s="11"/>
      <c r="L712" s="12"/>
      <c r="M712" s="11"/>
      <c r="N712" s="12"/>
      <c r="O712" s="14"/>
      <c r="P712" s="12"/>
      <c r="Q712" s="11"/>
      <c r="R712" s="15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5">
      <c r="A713" s="10"/>
      <c r="B713" s="11"/>
      <c r="C713" s="11"/>
      <c r="D713" s="11"/>
      <c r="E713" s="12"/>
      <c r="F713" s="12"/>
      <c r="G713" s="12"/>
      <c r="H713" s="11"/>
      <c r="I713" s="11"/>
      <c r="J713" s="11"/>
      <c r="K713" s="11"/>
      <c r="L713" s="12"/>
      <c r="M713" s="11"/>
      <c r="N713" s="12"/>
      <c r="O713" s="14"/>
      <c r="P713" s="12"/>
      <c r="Q713" s="11"/>
      <c r="R713" s="15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5">
      <c r="A714" s="10"/>
      <c r="B714" s="11"/>
      <c r="C714" s="11"/>
      <c r="D714" s="11"/>
      <c r="E714" s="12"/>
      <c r="F714" s="12"/>
      <c r="G714" s="12"/>
      <c r="H714" s="11"/>
      <c r="I714" s="11"/>
      <c r="J714" s="11"/>
      <c r="K714" s="11"/>
      <c r="L714" s="12"/>
      <c r="M714" s="11"/>
      <c r="N714" s="12"/>
      <c r="O714" s="14"/>
      <c r="P714" s="12"/>
      <c r="Q714" s="11"/>
      <c r="R714" s="15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5">
      <c r="A715" s="10"/>
      <c r="B715" s="11"/>
      <c r="C715" s="11"/>
      <c r="D715" s="11"/>
      <c r="E715" s="12"/>
      <c r="F715" s="12"/>
      <c r="G715" s="12"/>
      <c r="H715" s="11"/>
      <c r="I715" s="11"/>
      <c r="J715" s="11"/>
      <c r="K715" s="11"/>
      <c r="L715" s="12"/>
      <c r="M715" s="11"/>
      <c r="N715" s="12"/>
      <c r="O715" s="14"/>
      <c r="P715" s="12"/>
      <c r="Q715" s="11"/>
      <c r="R715" s="15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5">
      <c r="A716" s="10"/>
      <c r="B716" s="11"/>
      <c r="C716" s="11"/>
      <c r="D716" s="11"/>
      <c r="E716" s="12"/>
      <c r="F716" s="12"/>
      <c r="G716" s="12"/>
      <c r="H716" s="11"/>
      <c r="I716" s="11"/>
      <c r="J716" s="11"/>
      <c r="K716" s="11"/>
      <c r="L716" s="12"/>
      <c r="M716" s="11"/>
      <c r="N716" s="12"/>
      <c r="O716" s="14"/>
      <c r="P716" s="12"/>
      <c r="Q716" s="11"/>
      <c r="R716" s="15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5">
      <c r="A717" s="10"/>
      <c r="B717" s="11"/>
      <c r="C717" s="11"/>
      <c r="D717" s="11"/>
      <c r="E717" s="12"/>
      <c r="F717" s="12"/>
      <c r="G717" s="12"/>
      <c r="H717" s="11"/>
      <c r="I717" s="11"/>
      <c r="J717" s="11"/>
      <c r="K717" s="11"/>
      <c r="L717" s="12"/>
      <c r="M717" s="11"/>
      <c r="N717" s="12"/>
      <c r="O717" s="14"/>
      <c r="P717" s="12"/>
      <c r="Q717" s="11"/>
      <c r="R717" s="15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5">
      <c r="A718" s="10"/>
      <c r="B718" s="11"/>
      <c r="C718" s="11"/>
      <c r="D718" s="11"/>
      <c r="E718" s="12"/>
      <c r="F718" s="12"/>
      <c r="G718" s="12"/>
      <c r="H718" s="11"/>
      <c r="I718" s="11"/>
      <c r="J718" s="11"/>
      <c r="K718" s="11"/>
      <c r="L718" s="12"/>
      <c r="M718" s="11"/>
      <c r="N718" s="12"/>
      <c r="O718" s="14"/>
      <c r="P718" s="12"/>
      <c r="Q718" s="11"/>
      <c r="R718" s="15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5">
      <c r="A719" s="10"/>
      <c r="B719" s="11"/>
      <c r="C719" s="11"/>
      <c r="D719" s="11"/>
      <c r="E719" s="12"/>
      <c r="F719" s="12"/>
      <c r="G719" s="12"/>
      <c r="H719" s="11"/>
      <c r="I719" s="11"/>
      <c r="J719" s="11"/>
      <c r="K719" s="11"/>
      <c r="L719" s="12"/>
      <c r="M719" s="11"/>
      <c r="N719" s="12"/>
      <c r="O719" s="14"/>
      <c r="P719" s="12"/>
      <c r="Q719" s="11"/>
      <c r="R719" s="15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5">
      <c r="A720" s="10"/>
      <c r="B720" s="11"/>
      <c r="C720" s="11"/>
      <c r="D720" s="11"/>
      <c r="E720" s="12"/>
      <c r="F720" s="12"/>
      <c r="G720" s="12"/>
      <c r="H720" s="11"/>
      <c r="I720" s="11"/>
      <c r="J720" s="11"/>
      <c r="K720" s="11"/>
      <c r="L720" s="12"/>
      <c r="M720" s="11"/>
      <c r="N720" s="12"/>
      <c r="O720" s="14"/>
      <c r="P720" s="12"/>
      <c r="Q720" s="11"/>
      <c r="R720" s="15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5">
      <c r="A721" s="10"/>
      <c r="B721" s="11"/>
      <c r="C721" s="11"/>
      <c r="D721" s="11"/>
      <c r="E721" s="12"/>
      <c r="F721" s="12"/>
      <c r="G721" s="12"/>
      <c r="H721" s="11"/>
      <c r="I721" s="11"/>
      <c r="J721" s="11"/>
      <c r="K721" s="11"/>
      <c r="L721" s="12"/>
      <c r="M721" s="11"/>
      <c r="N721" s="12"/>
      <c r="O721" s="14"/>
      <c r="P721" s="12"/>
      <c r="Q721" s="11"/>
      <c r="R721" s="15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5">
      <c r="A722" s="10"/>
      <c r="B722" s="11"/>
      <c r="C722" s="11"/>
      <c r="D722" s="11"/>
      <c r="E722" s="12"/>
      <c r="F722" s="12"/>
      <c r="G722" s="12"/>
      <c r="H722" s="11"/>
      <c r="I722" s="11"/>
      <c r="J722" s="11"/>
      <c r="K722" s="11"/>
      <c r="L722" s="12"/>
      <c r="M722" s="11"/>
      <c r="N722" s="12"/>
      <c r="O722" s="14"/>
      <c r="P722" s="12"/>
      <c r="Q722" s="11"/>
      <c r="R722" s="15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5">
      <c r="A723" s="10"/>
      <c r="B723" s="11"/>
      <c r="C723" s="11"/>
      <c r="D723" s="11"/>
      <c r="E723" s="12"/>
      <c r="F723" s="12"/>
      <c r="G723" s="12"/>
      <c r="H723" s="11"/>
      <c r="I723" s="11"/>
      <c r="J723" s="11"/>
      <c r="K723" s="11"/>
      <c r="L723" s="12"/>
      <c r="M723" s="11"/>
      <c r="N723" s="12"/>
      <c r="O723" s="14"/>
      <c r="P723" s="12"/>
      <c r="Q723" s="11"/>
      <c r="R723" s="15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5">
      <c r="A724" s="10"/>
      <c r="B724" s="11"/>
      <c r="C724" s="11"/>
      <c r="D724" s="11"/>
      <c r="E724" s="12"/>
      <c r="F724" s="12"/>
      <c r="G724" s="12"/>
      <c r="H724" s="11"/>
      <c r="I724" s="11"/>
      <c r="J724" s="11"/>
      <c r="K724" s="11"/>
      <c r="L724" s="12"/>
      <c r="M724" s="11"/>
      <c r="N724" s="12"/>
      <c r="O724" s="14"/>
      <c r="P724" s="12"/>
      <c r="Q724" s="11"/>
      <c r="R724" s="15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5">
      <c r="A725" s="10"/>
      <c r="B725" s="11"/>
      <c r="C725" s="11"/>
      <c r="D725" s="11"/>
      <c r="E725" s="12"/>
      <c r="F725" s="12"/>
      <c r="G725" s="12"/>
      <c r="H725" s="11"/>
      <c r="I725" s="11"/>
      <c r="J725" s="11"/>
      <c r="K725" s="11"/>
      <c r="L725" s="12"/>
      <c r="M725" s="11"/>
      <c r="N725" s="12"/>
      <c r="O725" s="14"/>
      <c r="P725" s="12"/>
      <c r="Q725" s="11"/>
      <c r="R725" s="15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5">
      <c r="A726" s="10"/>
      <c r="B726" s="11"/>
      <c r="C726" s="11"/>
      <c r="D726" s="11"/>
      <c r="E726" s="12"/>
      <c r="F726" s="12"/>
      <c r="G726" s="12"/>
      <c r="H726" s="11"/>
      <c r="I726" s="11"/>
      <c r="J726" s="11"/>
      <c r="K726" s="11"/>
      <c r="L726" s="12"/>
      <c r="M726" s="11"/>
      <c r="N726" s="12"/>
      <c r="O726" s="14"/>
      <c r="P726" s="12"/>
      <c r="Q726" s="11"/>
      <c r="R726" s="15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5">
      <c r="A727" s="10"/>
      <c r="B727" s="11"/>
      <c r="C727" s="11"/>
      <c r="D727" s="11"/>
      <c r="E727" s="12"/>
      <c r="F727" s="12"/>
      <c r="G727" s="12"/>
      <c r="H727" s="11"/>
      <c r="I727" s="11"/>
      <c r="J727" s="11"/>
      <c r="K727" s="11"/>
      <c r="L727" s="12"/>
      <c r="M727" s="11"/>
      <c r="N727" s="12"/>
      <c r="O727" s="14"/>
      <c r="P727" s="12"/>
      <c r="Q727" s="11"/>
      <c r="R727" s="15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5">
      <c r="A728" s="10"/>
      <c r="B728" s="11"/>
      <c r="C728" s="11"/>
      <c r="D728" s="11"/>
      <c r="E728" s="12"/>
      <c r="F728" s="12"/>
      <c r="G728" s="12"/>
      <c r="H728" s="11"/>
      <c r="I728" s="11"/>
      <c r="J728" s="11"/>
      <c r="K728" s="11"/>
      <c r="L728" s="12"/>
      <c r="M728" s="11"/>
      <c r="N728" s="12"/>
      <c r="O728" s="14"/>
      <c r="P728" s="12"/>
      <c r="Q728" s="11"/>
      <c r="R728" s="15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5">
      <c r="A729" s="10"/>
      <c r="B729" s="11"/>
      <c r="C729" s="11"/>
      <c r="D729" s="11"/>
      <c r="E729" s="12"/>
      <c r="F729" s="12"/>
      <c r="G729" s="12"/>
      <c r="H729" s="11"/>
      <c r="I729" s="11"/>
      <c r="J729" s="11"/>
      <c r="K729" s="11"/>
      <c r="L729" s="12"/>
      <c r="M729" s="11"/>
      <c r="N729" s="12"/>
      <c r="O729" s="14"/>
      <c r="P729" s="12"/>
      <c r="Q729" s="11"/>
      <c r="R729" s="15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5">
      <c r="A730" s="10"/>
      <c r="B730" s="11"/>
      <c r="C730" s="11"/>
      <c r="D730" s="11"/>
      <c r="E730" s="12"/>
      <c r="F730" s="12"/>
      <c r="G730" s="12"/>
      <c r="H730" s="11"/>
      <c r="I730" s="11"/>
      <c r="J730" s="11"/>
      <c r="K730" s="11"/>
      <c r="L730" s="12"/>
      <c r="M730" s="11"/>
      <c r="N730" s="12"/>
      <c r="O730" s="14"/>
      <c r="P730" s="12"/>
      <c r="Q730" s="11"/>
      <c r="R730" s="15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5">
      <c r="A731" s="10"/>
      <c r="B731" s="11"/>
      <c r="C731" s="11"/>
      <c r="D731" s="11"/>
      <c r="E731" s="12"/>
      <c r="F731" s="12"/>
      <c r="G731" s="12"/>
      <c r="H731" s="11"/>
      <c r="I731" s="11"/>
      <c r="J731" s="11"/>
      <c r="K731" s="11"/>
      <c r="L731" s="12"/>
      <c r="M731" s="11"/>
      <c r="N731" s="12"/>
      <c r="O731" s="14"/>
      <c r="P731" s="12"/>
      <c r="Q731" s="11"/>
      <c r="R731" s="15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5">
      <c r="A732" s="10"/>
      <c r="B732" s="11"/>
      <c r="C732" s="11"/>
      <c r="D732" s="11"/>
      <c r="E732" s="12"/>
      <c r="F732" s="12"/>
      <c r="G732" s="12"/>
      <c r="H732" s="11"/>
      <c r="I732" s="11"/>
      <c r="J732" s="11"/>
      <c r="K732" s="11"/>
      <c r="L732" s="12"/>
      <c r="M732" s="11"/>
      <c r="N732" s="12"/>
      <c r="O732" s="14"/>
      <c r="P732" s="12"/>
      <c r="Q732" s="11"/>
      <c r="R732" s="15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5">
      <c r="A733" s="10"/>
      <c r="B733" s="11"/>
      <c r="C733" s="11"/>
      <c r="D733" s="11"/>
      <c r="E733" s="12"/>
      <c r="F733" s="12"/>
      <c r="G733" s="12"/>
      <c r="H733" s="11"/>
      <c r="I733" s="11"/>
      <c r="J733" s="11"/>
      <c r="K733" s="11"/>
      <c r="L733" s="12"/>
      <c r="M733" s="11"/>
      <c r="N733" s="12"/>
      <c r="O733" s="14"/>
      <c r="P733" s="12"/>
      <c r="Q733" s="11"/>
      <c r="R733" s="15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5">
      <c r="A734" s="10"/>
      <c r="B734" s="11"/>
      <c r="C734" s="11"/>
      <c r="D734" s="11"/>
      <c r="E734" s="12"/>
      <c r="F734" s="12"/>
      <c r="G734" s="12"/>
      <c r="H734" s="11"/>
      <c r="I734" s="11"/>
      <c r="J734" s="11"/>
      <c r="K734" s="11"/>
      <c r="L734" s="12"/>
      <c r="M734" s="11"/>
      <c r="N734" s="12"/>
      <c r="O734" s="14"/>
      <c r="P734" s="12"/>
      <c r="Q734" s="11"/>
      <c r="R734" s="15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5">
      <c r="A735" s="10"/>
      <c r="B735" s="11"/>
      <c r="C735" s="11"/>
      <c r="D735" s="11"/>
      <c r="E735" s="12"/>
      <c r="F735" s="12"/>
      <c r="G735" s="12"/>
      <c r="H735" s="11"/>
      <c r="I735" s="11"/>
      <c r="J735" s="11"/>
      <c r="K735" s="11"/>
      <c r="L735" s="12"/>
      <c r="M735" s="11"/>
      <c r="N735" s="12"/>
      <c r="O735" s="14"/>
      <c r="P735" s="12"/>
      <c r="Q735" s="11"/>
      <c r="R735" s="15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5">
      <c r="A736" s="10"/>
      <c r="B736" s="11"/>
      <c r="C736" s="11"/>
      <c r="D736" s="11"/>
      <c r="E736" s="12"/>
      <c r="F736" s="12"/>
      <c r="G736" s="12"/>
      <c r="H736" s="11"/>
      <c r="I736" s="11"/>
      <c r="J736" s="11"/>
      <c r="K736" s="11"/>
      <c r="L736" s="12"/>
      <c r="M736" s="11"/>
      <c r="N736" s="12"/>
      <c r="O736" s="14"/>
      <c r="P736" s="12"/>
      <c r="Q736" s="11"/>
      <c r="R736" s="15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5">
      <c r="A737" s="10"/>
      <c r="B737" s="11"/>
      <c r="C737" s="11"/>
      <c r="D737" s="11"/>
      <c r="E737" s="12"/>
      <c r="F737" s="12"/>
      <c r="G737" s="12"/>
      <c r="H737" s="11"/>
      <c r="I737" s="11"/>
      <c r="J737" s="11"/>
      <c r="K737" s="11"/>
      <c r="L737" s="12"/>
      <c r="M737" s="11"/>
      <c r="N737" s="12"/>
      <c r="O737" s="14"/>
      <c r="P737" s="12"/>
      <c r="Q737" s="11"/>
      <c r="R737" s="15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5">
      <c r="A738" s="10"/>
      <c r="B738" s="11"/>
      <c r="C738" s="11"/>
      <c r="D738" s="11"/>
      <c r="E738" s="12"/>
      <c r="F738" s="12"/>
      <c r="G738" s="12"/>
      <c r="H738" s="11"/>
      <c r="I738" s="11"/>
      <c r="J738" s="11"/>
      <c r="K738" s="11"/>
      <c r="L738" s="12"/>
      <c r="M738" s="11"/>
      <c r="N738" s="12"/>
      <c r="O738" s="14"/>
      <c r="P738" s="12"/>
      <c r="Q738" s="11"/>
      <c r="R738" s="15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5">
      <c r="A739" s="10"/>
      <c r="B739" s="11"/>
      <c r="C739" s="11"/>
      <c r="D739" s="11"/>
      <c r="E739" s="12"/>
      <c r="F739" s="12"/>
      <c r="G739" s="12"/>
      <c r="H739" s="11"/>
      <c r="I739" s="11"/>
      <c r="J739" s="11"/>
      <c r="K739" s="11"/>
      <c r="L739" s="12"/>
      <c r="M739" s="11"/>
      <c r="N739" s="12"/>
      <c r="O739" s="14"/>
      <c r="P739" s="12"/>
      <c r="Q739" s="11"/>
      <c r="R739" s="15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5">
      <c r="A740" s="10"/>
      <c r="B740" s="11"/>
      <c r="C740" s="11"/>
      <c r="D740" s="11"/>
      <c r="E740" s="12"/>
      <c r="F740" s="12"/>
      <c r="G740" s="12"/>
      <c r="H740" s="11"/>
      <c r="I740" s="11"/>
      <c r="J740" s="11"/>
      <c r="K740" s="11"/>
      <c r="L740" s="12"/>
      <c r="M740" s="11"/>
      <c r="N740" s="12"/>
      <c r="O740" s="14"/>
      <c r="P740" s="12"/>
      <c r="Q740" s="11"/>
      <c r="R740" s="15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5">
      <c r="A741" s="10"/>
      <c r="B741" s="11"/>
      <c r="C741" s="11"/>
      <c r="D741" s="11"/>
      <c r="E741" s="12"/>
      <c r="F741" s="12"/>
      <c r="G741" s="12"/>
      <c r="H741" s="11"/>
      <c r="I741" s="11"/>
      <c r="J741" s="11"/>
      <c r="K741" s="11"/>
      <c r="L741" s="12"/>
      <c r="M741" s="11"/>
      <c r="N741" s="12"/>
      <c r="O741" s="14"/>
      <c r="P741" s="12"/>
      <c r="Q741" s="11"/>
      <c r="R741" s="15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5">
      <c r="A742" s="10"/>
      <c r="B742" s="11"/>
      <c r="C742" s="11"/>
      <c r="D742" s="11"/>
      <c r="E742" s="12"/>
      <c r="F742" s="12"/>
      <c r="G742" s="12"/>
      <c r="H742" s="11"/>
      <c r="I742" s="11"/>
      <c r="J742" s="11"/>
      <c r="K742" s="11"/>
      <c r="L742" s="12"/>
      <c r="M742" s="11"/>
      <c r="N742" s="12"/>
      <c r="O742" s="14"/>
      <c r="P742" s="12"/>
      <c r="Q742" s="11"/>
      <c r="R742" s="15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5">
      <c r="A743" s="10"/>
      <c r="B743" s="11"/>
      <c r="C743" s="11"/>
      <c r="D743" s="11"/>
      <c r="E743" s="12"/>
      <c r="F743" s="12"/>
      <c r="G743" s="12"/>
      <c r="H743" s="11"/>
      <c r="I743" s="11"/>
      <c r="J743" s="11"/>
      <c r="K743" s="11"/>
      <c r="L743" s="12"/>
      <c r="M743" s="11"/>
      <c r="N743" s="12"/>
      <c r="O743" s="14"/>
      <c r="P743" s="12"/>
      <c r="Q743" s="11"/>
      <c r="R743" s="15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5">
      <c r="A744" s="10"/>
      <c r="B744" s="11"/>
      <c r="C744" s="11"/>
      <c r="D744" s="11"/>
      <c r="E744" s="12"/>
      <c r="F744" s="12"/>
      <c r="G744" s="12"/>
      <c r="H744" s="11"/>
      <c r="I744" s="11"/>
      <c r="J744" s="11"/>
      <c r="K744" s="11"/>
      <c r="L744" s="12"/>
      <c r="M744" s="11"/>
      <c r="N744" s="12"/>
      <c r="O744" s="14"/>
      <c r="P744" s="12"/>
      <c r="Q744" s="11"/>
      <c r="R744" s="15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5">
      <c r="A745" s="10"/>
      <c r="B745" s="11"/>
      <c r="C745" s="11"/>
      <c r="D745" s="11"/>
      <c r="E745" s="12"/>
      <c r="F745" s="12"/>
      <c r="G745" s="12"/>
      <c r="H745" s="11"/>
      <c r="I745" s="11"/>
      <c r="J745" s="11"/>
      <c r="K745" s="11"/>
      <c r="L745" s="12"/>
      <c r="M745" s="11"/>
      <c r="N745" s="12"/>
      <c r="O745" s="14"/>
      <c r="P745" s="12"/>
      <c r="Q745" s="11"/>
      <c r="R745" s="15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5">
      <c r="A746" s="10"/>
      <c r="B746" s="11"/>
      <c r="C746" s="11"/>
      <c r="D746" s="11"/>
      <c r="E746" s="12"/>
      <c r="F746" s="12"/>
      <c r="G746" s="12"/>
      <c r="H746" s="11"/>
      <c r="I746" s="11"/>
      <c r="J746" s="11"/>
      <c r="K746" s="11"/>
      <c r="L746" s="12"/>
      <c r="M746" s="11"/>
      <c r="N746" s="12"/>
      <c r="O746" s="14"/>
      <c r="P746" s="12"/>
      <c r="Q746" s="11"/>
      <c r="R746" s="15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5">
      <c r="A747" s="10"/>
      <c r="B747" s="11"/>
      <c r="C747" s="11"/>
      <c r="D747" s="11"/>
      <c r="E747" s="12"/>
      <c r="F747" s="12"/>
      <c r="G747" s="12"/>
      <c r="H747" s="11"/>
      <c r="I747" s="11"/>
      <c r="J747" s="11"/>
      <c r="K747" s="11"/>
      <c r="L747" s="12"/>
      <c r="M747" s="11"/>
      <c r="N747" s="12"/>
      <c r="O747" s="14"/>
      <c r="P747" s="12"/>
      <c r="Q747" s="11"/>
      <c r="R747" s="15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5">
      <c r="A748" s="10"/>
      <c r="B748" s="11"/>
      <c r="C748" s="11"/>
      <c r="D748" s="11"/>
      <c r="E748" s="12"/>
      <c r="F748" s="12"/>
      <c r="G748" s="12"/>
      <c r="H748" s="11"/>
      <c r="I748" s="11"/>
      <c r="J748" s="11"/>
      <c r="K748" s="11"/>
      <c r="L748" s="12"/>
      <c r="M748" s="11"/>
      <c r="N748" s="12"/>
      <c r="O748" s="14"/>
      <c r="P748" s="12"/>
      <c r="Q748" s="11"/>
      <c r="R748" s="15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5">
      <c r="A749" s="10"/>
      <c r="B749" s="11"/>
      <c r="C749" s="11"/>
      <c r="D749" s="11"/>
      <c r="E749" s="12"/>
      <c r="F749" s="12"/>
      <c r="G749" s="12"/>
      <c r="H749" s="11"/>
      <c r="I749" s="11"/>
      <c r="J749" s="11"/>
      <c r="K749" s="11"/>
      <c r="L749" s="12"/>
      <c r="M749" s="11"/>
      <c r="N749" s="12"/>
      <c r="O749" s="14"/>
      <c r="P749" s="12"/>
      <c r="Q749" s="11"/>
      <c r="R749" s="15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5">
      <c r="A750" s="10"/>
      <c r="B750" s="11"/>
      <c r="C750" s="11"/>
      <c r="D750" s="11"/>
      <c r="E750" s="12"/>
      <c r="F750" s="12"/>
      <c r="G750" s="12"/>
      <c r="H750" s="11"/>
      <c r="I750" s="11"/>
      <c r="J750" s="11"/>
      <c r="K750" s="11"/>
      <c r="L750" s="12"/>
      <c r="M750" s="11"/>
      <c r="N750" s="12"/>
      <c r="O750" s="14"/>
      <c r="P750" s="12"/>
      <c r="Q750" s="11"/>
      <c r="R750" s="15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5">
      <c r="A751" s="10"/>
      <c r="B751" s="11"/>
      <c r="C751" s="11"/>
      <c r="D751" s="11"/>
      <c r="E751" s="12"/>
      <c r="F751" s="12"/>
      <c r="G751" s="12"/>
      <c r="H751" s="11"/>
      <c r="I751" s="11"/>
      <c r="J751" s="11"/>
      <c r="K751" s="11"/>
      <c r="L751" s="12"/>
      <c r="M751" s="11"/>
      <c r="N751" s="12"/>
      <c r="O751" s="14"/>
      <c r="P751" s="12"/>
      <c r="Q751" s="11"/>
      <c r="R751" s="15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5">
      <c r="A752" s="10"/>
      <c r="B752" s="11"/>
      <c r="C752" s="11"/>
      <c r="D752" s="11"/>
      <c r="E752" s="12"/>
      <c r="F752" s="12"/>
      <c r="G752" s="12"/>
      <c r="H752" s="11"/>
      <c r="I752" s="11"/>
      <c r="J752" s="11"/>
      <c r="K752" s="11"/>
      <c r="L752" s="12"/>
      <c r="M752" s="11"/>
      <c r="N752" s="12"/>
      <c r="O752" s="14"/>
      <c r="P752" s="12"/>
      <c r="Q752" s="11"/>
      <c r="R752" s="15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5">
      <c r="A753" s="10"/>
      <c r="B753" s="11"/>
      <c r="C753" s="11"/>
      <c r="D753" s="11"/>
      <c r="E753" s="12"/>
      <c r="F753" s="12"/>
      <c r="G753" s="12"/>
      <c r="H753" s="11"/>
      <c r="I753" s="11"/>
      <c r="J753" s="11"/>
      <c r="K753" s="11"/>
      <c r="L753" s="12"/>
      <c r="M753" s="11"/>
      <c r="N753" s="12"/>
      <c r="O753" s="14"/>
      <c r="P753" s="12"/>
      <c r="Q753" s="11"/>
      <c r="R753" s="15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5">
      <c r="A754" s="10"/>
      <c r="B754" s="11"/>
      <c r="C754" s="11"/>
      <c r="D754" s="11"/>
      <c r="E754" s="12"/>
      <c r="F754" s="12"/>
      <c r="G754" s="12"/>
      <c r="H754" s="11"/>
      <c r="I754" s="11"/>
      <c r="J754" s="11"/>
      <c r="K754" s="11"/>
      <c r="L754" s="12"/>
      <c r="M754" s="11"/>
      <c r="N754" s="12"/>
      <c r="O754" s="14"/>
      <c r="P754" s="12"/>
      <c r="Q754" s="11"/>
      <c r="R754" s="15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5">
      <c r="A755" s="10"/>
      <c r="B755" s="11"/>
      <c r="C755" s="11"/>
      <c r="D755" s="11"/>
      <c r="E755" s="12"/>
      <c r="F755" s="12"/>
      <c r="G755" s="12"/>
      <c r="H755" s="11"/>
      <c r="I755" s="11"/>
      <c r="J755" s="11"/>
      <c r="K755" s="11"/>
      <c r="L755" s="12"/>
      <c r="M755" s="11"/>
      <c r="N755" s="12"/>
      <c r="O755" s="14"/>
      <c r="P755" s="12"/>
      <c r="Q755" s="11"/>
      <c r="R755" s="15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5">
      <c r="A756" s="10"/>
      <c r="B756" s="11"/>
      <c r="C756" s="11"/>
      <c r="D756" s="11"/>
      <c r="E756" s="12"/>
      <c r="F756" s="12"/>
      <c r="G756" s="12"/>
      <c r="H756" s="11"/>
      <c r="I756" s="11"/>
      <c r="J756" s="11"/>
      <c r="K756" s="11"/>
      <c r="L756" s="12"/>
      <c r="M756" s="11"/>
      <c r="N756" s="12"/>
      <c r="O756" s="14"/>
      <c r="P756" s="12"/>
      <c r="Q756" s="11"/>
      <c r="R756" s="15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5">
      <c r="A757" s="10"/>
      <c r="B757" s="11"/>
      <c r="C757" s="11"/>
      <c r="D757" s="11"/>
      <c r="E757" s="12"/>
      <c r="F757" s="12"/>
      <c r="G757" s="12"/>
      <c r="H757" s="11"/>
      <c r="I757" s="11"/>
      <c r="J757" s="11"/>
      <c r="K757" s="11"/>
      <c r="L757" s="12"/>
      <c r="M757" s="11"/>
      <c r="N757" s="12"/>
      <c r="O757" s="14"/>
      <c r="P757" s="12"/>
      <c r="Q757" s="11"/>
      <c r="R757" s="15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5">
      <c r="A758" s="10"/>
      <c r="B758" s="11"/>
      <c r="C758" s="11"/>
      <c r="D758" s="11"/>
      <c r="E758" s="12"/>
      <c r="F758" s="12"/>
      <c r="G758" s="12"/>
      <c r="H758" s="11"/>
      <c r="I758" s="11"/>
      <c r="J758" s="11"/>
      <c r="K758" s="11"/>
      <c r="L758" s="12"/>
      <c r="M758" s="11"/>
      <c r="N758" s="12"/>
      <c r="O758" s="14"/>
      <c r="P758" s="12"/>
      <c r="Q758" s="11"/>
      <c r="R758" s="15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5">
      <c r="A759" s="10"/>
      <c r="B759" s="11"/>
      <c r="C759" s="11"/>
      <c r="D759" s="11"/>
      <c r="E759" s="12"/>
      <c r="F759" s="12"/>
      <c r="G759" s="12"/>
      <c r="H759" s="11"/>
      <c r="I759" s="11"/>
      <c r="J759" s="11"/>
      <c r="K759" s="11"/>
      <c r="L759" s="12"/>
      <c r="M759" s="11"/>
      <c r="N759" s="12"/>
      <c r="O759" s="14"/>
      <c r="P759" s="12"/>
      <c r="Q759" s="11"/>
      <c r="R759" s="15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5">
      <c r="A760" s="10"/>
      <c r="B760" s="11"/>
      <c r="C760" s="11"/>
      <c r="D760" s="11"/>
      <c r="E760" s="12"/>
      <c r="F760" s="12"/>
      <c r="G760" s="12"/>
      <c r="H760" s="11"/>
      <c r="I760" s="11"/>
      <c r="J760" s="11"/>
      <c r="K760" s="11"/>
      <c r="L760" s="12"/>
      <c r="M760" s="11"/>
      <c r="N760" s="12"/>
      <c r="O760" s="14"/>
      <c r="P760" s="12"/>
      <c r="Q760" s="11"/>
      <c r="R760" s="15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5">
      <c r="A761" s="10"/>
      <c r="B761" s="11"/>
      <c r="C761" s="11"/>
      <c r="D761" s="11"/>
      <c r="E761" s="12"/>
      <c r="F761" s="12"/>
      <c r="G761" s="12"/>
      <c r="H761" s="11"/>
      <c r="I761" s="11"/>
      <c r="J761" s="11"/>
      <c r="K761" s="11"/>
      <c r="L761" s="12"/>
      <c r="M761" s="11"/>
      <c r="N761" s="12"/>
      <c r="O761" s="14"/>
      <c r="P761" s="12"/>
      <c r="Q761" s="11"/>
      <c r="R761" s="15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5">
      <c r="A762" s="10"/>
      <c r="B762" s="11"/>
      <c r="C762" s="11"/>
      <c r="D762" s="11"/>
      <c r="E762" s="12"/>
      <c r="F762" s="12"/>
      <c r="G762" s="12"/>
      <c r="H762" s="11"/>
      <c r="I762" s="11"/>
      <c r="J762" s="11"/>
      <c r="K762" s="11"/>
      <c r="L762" s="12"/>
      <c r="M762" s="11"/>
      <c r="N762" s="12"/>
      <c r="O762" s="14"/>
      <c r="P762" s="12"/>
      <c r="Q762" s="11"/>
      <c r="R762" s="15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5">
      <c r="A763" s="10"/>
      <c r="B763" s="11"/>
      <c r="C763" s="11"/>
      <c r="D763" s="11"/>
      <c r="E763" s="12"/>
      <c r="F763" s="12"/>
      <c r="G763" s="12"/>
      <c r="H763" s="11"/>
      <c r="I763" s="11"/>
      <c r="J763" s="11"/>
      <c r="K763" s="11"/>
      <c r="L763" s="12"/>
      <c r="M763" s="11"/>
      <c r="N763" s="12"/>
      <c r="O763" s="14"/>
      <c r="P763" s="12"/>
      <c r="Q763" s="11"/>
      <c r="R763" s="15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5">
      <c r="A764" s="10"/>
      <c r="B764" s="11"/>
      <c r="C764" s="11"/>
      <c r="D764" s="11"/>
      <c r="E764" s="12"/>
      <c r="F764" s="12"/>
      <c r="G764" s="12"/>
      <c r="H764" s="11"/>
      <c r="I764" s="11"/>
      <c r="J764" s="11"/>
      <c r="K764" s="11"/>
      <c r="L764" s="12"/>
      <c r="M764" s="11"/>
      <c r="N764" s="12"/>
      <c r="O764" s="14"/>
      <c r="P764" s="12"/>
      <c r="Q764" s="11"/>
      <c r="R764" s="15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5">
      <c r="A765" s="10"/>
      <c r="B765" s="11"/>
      <c r="C765" s="11"/>
      <c r="D765" s="11"/>
      <c r="E765" s="12"/>
      <c r="F765" s="12"/>
      <c r="G765" s="12"/>
      <c r="H765" s="11"/>
      <c r="I765" s="11"/>
      <c r="J765" s="11"/>
      <c r="K765" s="11"/>
      <c r="L765" s="12"/>
      <c r="M765" s="11"/>
      <c r="N765" s="12"/>
      <c r="O765" s="14"/>
      <c r="P765" s="12"/>
      <c r="Q765" s="11"/>
      <c r="R765" s="15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5">
      <c r="A766" s="10"/>
      <c r="B766" s="11"/>
      <c r="C766" s="11"/>
      <c r="D766" s="11"/>
      <c r="E766" s="12"/>
      <c r="F766" s="12"/>
      <c r="G766" s="12"/>
      <c r="H766" s="11"/>
      <c r="I766" s="11"/>
      <c r="J766" s="11"/>
      <c r="K766" s="11"/>
      <c r="L766" s="12"/>
      <c r="M766" s="11"/>
      <c r="N766" s="12"/>
      <c r="O766" s="14"/>
      <c r="P766" s="12"/>
      <c r="Q766" s="11"/>
      <c r="R766" s="15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5">
      <c r="A767" s="10"/>
      <c r="B767" s="11"/>
      <c r="C767" s="11"/>
      <c r="D767" s="11"/>
      <c r="E767" s="12"/>
      <c r="F767" s="12"/>
      <c r="G767" s="12"/>
      <c r="H767" s="11"/>
      <c r="I767" s="11"/>
      <c r="J767" s="11"/>
      <c r="K767" s="11"/>
      <c r="L767" s="12"/>
      <c r="M767" s="11"/>
      <c r="N767" s="12"/>
      <c r="O767" s="14"/>
      <c r="P767" s="12"/>
      <c r="Q767" s="11"/>
      <c r="R767" s="15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5">
      <c r="A768" s="10"/>
      <c r="B768" s="11"/>
      <c r="C768" s="11"/>
      <c r="D768" s="11"/>
      <c r="E768" s="12"/>
      <c r="F768" s="12"/>
      <c r="G768" s="12"/>
      <c r="H768" s="11"/>
      <c r="I768" s="11"/>
      <c r="J768" s="11"/>
      <c r="K768" s="11"/>
      <c r="L768" s="12"/>
      <c r="M768" s="11"/>
      <c r="N768" s="12"/>
      <c r="O768" s="14"/>
      <c r="P768" s="12"/>
      <c r="Q768" s="11"/>
      <c r="R768" s="15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5">
      <c r="A769" s="10"/>
      <c r="B769" s="11"/>
      <c r="C769" s="11"/>
      <c r="D769" s="11"/>
      <c r="E769" s="12"/>
      <c r="F769" s="12"/>
      <c r="G769" s="12"/>
      <c r="H769" s="11"/>
      <c r="I769" s="11"/>
      <c r="J769" s="11"/>
      <c r="K769" s="11"/>
      <c r="L769" s="12"/>
      <c r="M769" s="11"/>
      <c r="N769" s="12"/>
      <c r="O769" s="14"/>
      <c r="P769" s="12"/>
      <c r="Q769" s="11"/>
      <c r="R769" s="15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5">
      <c r="A770" s="10"/>
      <c r="B770" s="11"/>
      <c r="C770" s="11"/>
      <c r="D770" s="11"/>
      <c r="E770" s="12"/>
      <c r="F770" s="12"/>
      <c r="G770" s="12"/>
      <c r="H770" s="11"/>
      <c r="I770" s="11"/>
      <c r="J770" s="11"/>
      <c r="K770" s="11"/>
      <c r="L770" s="12"/>
      <c r="M770" s="11"/>
      <c r="N770" s="12"/>
      <c r="O770" s="14"/>
      <c r="P770" s="12"/>
      <c r="Q770" s="11"/>
      <c r="R770" s="15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5">
      <c r="A771" s="10"/>
      <c r="B771" s="11"/>
      <c r="C771" s="11"/>
      <c r="D771" s="11"/>
      <c r="E771" s="12"/>
      <c r="F771" s="12"/>
      <c r="G771" s="12"/>
      <c r="H771" s="11"/>
      <c r="I771" s="11"/>
      <c r="J771" s="11"/>
      <c r="K771" s="11"/>
      <c r="L771" s="12"/>
      <c r="M771" s="11"/>
      <c r="N771" s="12"/>
      <c r="O771" s="14"/>
      <c r="P771" s="12"/>
      <c r="Q771" s="11"/>
      <c r="R771" s="15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5">
      <c r="A772" s="10"/>
      <c r="B772" s="11"/>
      <c r="C772" s="11"/>
      <c r="D772" s="11"/>
      <c r="E772" s="12"/>
      <c r="F772" s="12"/>
      <c r="G772" s="12"/>
      <c r="H772" s="11"/>
      <c r="I772" s="11"/>
      <c r="J772" s="11"/>
      <c r="K772" s="11"/>
      <c r="L772" s="12"/>
      <c r="M772" s="11"/>
      <c r="N772" s="12"/>
      <c r="O772" s="14"/>
      <c r="P772" s="12"/>
      <c r="Q772" s="11"/>
      <c r="R772" s="15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5">
      <c r="A773" s="10"/>
      <c r="B773" s="11"/>
      <c r="C773" s="11"/>
      <c r="D773" s="11"/>
      <c r="E773" s="12"/>
      <c r="F773" s="12"/>
      <c r="G773" s="12"/>
      <c r="H773" s="11"/>
      <c r="I773" s="11"/>
      <c r="J773" s="11"/>
      <c r="K773" s="11"/>
      <c r="L773" s="12"/>
      <c r="M773" s="11"/>
      <c r="N773" s="12"/>
      <c r="O773" s="14"/>
      <c r="P773" s="12"/>
      <c r="Q773" s="11"/>
      <c r="R773" s="15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5">
      <c r="A774" s="10"/>
      <c r="B774" s="11"/>
      <c r="C774" s="11"/>
      <c r="D774" s="11"/>
      <c r="E774" s="12"/>
      <c r="F774" s="12"/>
      <c r="G774" s="12"/>
      <c r="H774" s="11"/>
      <c r="I774" s="11"/>
      <c r="J774" s="11"/>
      <c r="K774" s="11"/>
      <c r="L774" s="12"/>
      <c r="M774" s="11"/>
      <c r="N774" s="12"/>
      <c r="O774" s="14"/>
      <c r="P774" s="12"/>
      <c r="Q774" s="11"/>
      <c r="R774" s="15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5">
      <c r="A775" s="10"/>
      <c r="B775" s="11"/>
      <c r="C775" s="11"/>
      <c r="D775" s="11"/>
      <c r="E775" s="12"/>
      <c r="F775" s="12"/>
      <c r="G775" s="12"/>
      <c r="H775" s="11"/>
      <c r="I775" s="11"/>
      <c r="J775" s="11"/>
      <c r="K775" s="11"/>
      <c r="L775" s="12"/>
      <c r="M775" s="11"/>
      <c r="N775" s="12"/>
      <c r="O775" s="14"/>
      <c r="P775" s="12"/>
      <c r="Q775" s="11"/>
      <c r="R775" s="15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5">
      <c r="A776" s="10"/>
      <c r="B776" s="11"/>
      <c r="C776" s="11"/>
      <c r="D776" s="11"/>
      <c r="E776" s="12"/>
      <c r="F776" s="12"/>
      <c r="G776" s="12"/>
      <c r="H776" s="11"/>
      <c r="I776" s="11"/>
      <c r="J776" s="11"/>
      <c r="K776" s="11"/>
      <c r="L776" s="12"/>
      <c r="M776" s="11"/>
      <c r="N776" s="12"/>
      <c r="O776" s="14"/>
      <c r="P776" s="12"/>
      <c r="Q776" s="11"/>
      <c r="R776" s="15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5">
      <c r="A777" s="10"/>
      <c r="B777" s="11"/>
      <c r="C777" s="11"/>
      <c r="D777" s="11"/>
      <c r="E777" s="12"/>
      <c r="F777" s="12"/>
      <c r="G777" s="12"/>
      <c r="H777" s="11"/>
      <c r="I777" s="11"/>
      <c r="J777" s="11"/>
      <c r="K777" s="11"/>
      <c r="L777" s="12"/>
      <c r="M777" s="11"/>
      <c r="N777" s="12"/>
      <c r="O777" s="14"/>
      <c r="P777" s="12"/>
      <c r="Q777" s="11"/>
      <c r="R777" s="15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5">
      <c r="A778" s="10"/>
      <c r="B778" s="11"/>
      <c r="C778" s="11"/>
      <c r="D778" s="11"/>
      <c r="E778" s="12"/>
      <c r="F778" s="12"/>
      <c r="G778" s="12"/>
      <c r="H778" s="11"/>
      <c r="I778" s="11"/>
      <c r="J778" s="11"/>
      <c r="K778" s="11"/>
      <c r="L778" s="12"/>
      <c r="M778" s="11"/>
      <c r="N778" s="12"/>
      <c r="O778" s="14"/>
      <c r="P778" s="12"/>
      <c r="Q778" s="11"/>
      <c r="R778" s="15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5">
      <c r="A779" s="10"/>
      <c r="B779" s="11"/>
      <c r="C779" s="11"/>
      <c r="D779" s="11"/>
      <c r="E779" s="12"/>
      <c r="F779" s="12"/>
      <c r="G779" s="12"/>
      <c r="H779" s="11"/>
      <c r="I779" s="11"/>
      <c r="J779" s="11"/>
      <c r="K779" s="11"/>
      <c r="L779" s="12"/>
      <c r="M779" s="11"/>
      <c r="N779" s="12"/>
      <c r="O779" s="14"/>
      <c r="P779" s="12"/>
      <c r="Q779" s="11"/>
      <c r="R779" s="15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5">
      <c r="A780" s="10"/>
      <c r="B780" s="11"/>
      <c r="C780" s="11"/>
      <c r="D780" s="11"/>
      <c r="E780" s="12"/>
      <c r="F780" s="12"/>
      <c r="G780" s="12"/>
      <c r="H780" s="11"/>
      <c r="I780" s="11"/>
      <c r="J780" s="11"/>
      <c r="K780" s="11"/>
      <c r="L780" s="12"/>
      <c r="M780" s="11"/>
      <c r="N780" s="12"/>
      <c r="O780" s="14"/>
      <c r="P780" s="12"/>
      <c r="Q780" s="11"/>
      <c r="R780" s="15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5">
      <c r="A781" s="10"/>
      <c r="B781" s="11"/>
      <c r="C781" s="11"/>
      <c r="D781" s="11"/>
      <c r="E781" s="12"/>
      <c r="F781" s="12"/>
      <c r="G781" s="12"/>
      <c r="H781" s="11"/>
      <c r="I781" s="11"/>
      <c r="J781" s="11"/>
      <c r="K781" s="11"/>
      <c r="L781" s="12"/>
      <c r="M781" s="11"/>
      <c r="N781" s="12"/>
      <c r="O781" s="14"/>
      <c r="P781" s="12"/>
      <c r="Q781" s="11"/>
      <c r="R781" s="15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5">
      <c r="A782" s="10"/>
      <c r="B782" s="11"/>
      <c r="C782" s="11"/>
      <c r="D782" s="11"/>
      <c r="E782" s="12"/>
      <c r="F782" s="12"/>
      <c r="G782" s="12"/>
      <c r="H782" s="11"/>
      <c r="I782" s="11"/>
      <c r="J782" s="11"/>
      <c r="K782" s="11"/>
      <c r="L782" s="12"/>
      <c r="M782" s="11"/>
      <c r="N782" s="12"/>
      <c r="O782" s="14"/>
      <c r="P782" s="12"/>
      <c r="Q782" s="11"/>
      <c r="R782" s="15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5">
      <c r="A783" s="10"/>
      <c r="B783" s="11"/>
      <c r="C783" s="11"/>
      <c r="D783" s="11"/>
      <c r="E783" s="12"/>
      <c r="F783" s="12"/>
      <c r="G783" s="12"/>
      <c r="H783" s="11"/>
      <c r="I783" s="11"/>
      <c r="J783" s="11"/>
      <c r="K783" s="11"/>
      <c r="L783" s="12"/>
      <c r="M783" s="11"/>
      <c r="N783" s="12"/>
      <c r="O783" s="14"/>
      <c r="P783" s="12"/>
      <c r="Q783" s="11"/>
      <c r="R783" s="15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5">
      <c r="A784" s="10"/>
      <c r="B784" s="11"/>
      <c r="C784" s="11"/>
      <c r="D784" s="11"/>
      <c r="E784" s="12"/>
      <c r="F784" s="12"/>
      <c r="G784" s="12"/>
      <c r="H784" s="11"/>
      <c r="I784" s="11"/>
      <c r="J784" s="11"/>
      <c r="K784" s="11"/>
      <c r="L784" s="12"/>
      <c r="M784" s="11"/>
      <c r="N784" s="12"/>
      <c r="O784" s="14"/>
      <c r="P784" s="12"/>
      <c r="Q784" s="11"/>
      <c r="R784" s="15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5">
      <c r="A785" s="10"/>
      <c r="B785" s="11"/>
      <c r="C785" s="11"/>
      <c r="D785" s="11"/>
      <c r="E785" s="12"/>
      <c r="F785" s="12"/>
      <c r="G785" s="12"/>
      <c r="H785" s="11"/>
      <c r="I785" s="11"/>
      <c r="J785" s="11"/>
      <c r="K785" s="11"/>
      <c r="L785" s="12"/>
      <c r="M785" s="11"/>
      <c r="N785" s="12"/>
      <c r="O785" s="14"/>
      <c r="P785" s="12"/>
      <c r="Q785" s="11"/>
      <c r="R785" s="15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5">
      <c r="A786" s="10"/>
      <c r="B786" s="11"/>
      <c r="C786" s="11"/>
      <c r="D786" s="11"/>
      <c r="E786" s="12"/>
      <c r="F786" s="12"/>
      <c r="G786" s="12"/>
      <c r="H786" s="11"/>
      <c r="I786" s="11"/>
      <c r="J786" s="11"/>
      <c r="K786" s="11"/>
      <c r="L786" s="12"/>
      <c r="M786" s="11"/>
      <c r="N786" s="12"/>
      <c r="O786" s="14"/>
      <c r="P786" s="12"/>
      <c r="Q786" s="11"/>
      <c r="R786" s="15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5">
      <c r="A787" s="10"/>
      <c r="B787" s="11"/>
      <c r="C787" s="11"/>
      <c r="D787" s="11"/>
      <c r="E787" s="12"/>
      <c r="F787" s="12"/>
      <c r="G787" s="12"/>
      <c r="H787" s="11"/>
      <c r="I787" s="11"/>
      <c r="J787" s="11"/>
      <c r="K787" s="11"/>
      <c r="L787" s="12"/>
      <c r="M787" s="11"/>
      <c r="N787" s="12"/>
      <c r="O787" s="14"/>
      <c r="P787" s="12"/>
      <c r="Q787" s="11"/>
      <c r="R787" s="15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5">
      <c r="A788" s="10"/>
      <c r="B788" s="11"/>
      <c r="C788" s="11"/>
      <c r="D788" s="11"/>
      <c r="E788" s="12"/>
      <c r="F788" s="12"/>
      <c r="G788" s="12"/>
      <c r="H788" s="11"/>
      <c r="I788" s="11"/>
      <c r="J788" s="11"/>
      <c r="K788" s="11"/>
      <c r="L788" s="12"/>
      <c r="M788" s="11"/>
      <c r="N788" s="12"/>
      <c r="O788" s="14"/>
      <c r="P788" s="12"/>
      <c r="Q788" s="11"/>
      <c r="R788" s="15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5">
      <c r="A789" s="10"/>
      <c r="B789" s="11"/>
      <c r="C789" s="11"/>
      <c r="D789" s="11"/>
      <c r="E789" s="12"/>
      <c r="F789" s="12"/>
      <c r="G789" s="12"/>
      <c r="H789" s="11"/>
      <c r="I789" s="11"/>
      <c r="J789" s="11"/>
      <c r="K789" s="11"/>
      <c r="L789" s="12"/>
      <c r="M789" s="11"/>
      <c r="N789" s="12"/>
      <c r="O789" s="14"/>
      <c r="P789" s="12"/>
      <c r="Q789" s="11"/>
      <c r="R789" s="15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5">
      <c r="A790" s="10"/>
      <c r="B790" s="11"/>
      <c r="C790" s="11"/>
      <c r="D790" s="11"/>
      <c r="E790" s="12"/>
      <c r="F790" s="12"/>
      <c r="G790" s="12"/>
      <c r="H790" s="11"/>
      <c r="I790" s="11"/>
      <c r="J790" s="11"/>
      <c r="K790" s="11"/>
      <c r="L790" s="12"/>
      <c r="M790" s="11"/>
      <c r="N790" s="12"/>
      <c r="O790" s="14"/>
      <c r="P790" s="12"/>
      <c r="Q790" s="11"/>
      <c r="R790" s="15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5">
      <c r="A791" s="10"/>
      <c r="B791" s="11"/>
      <c r="C791" s="11"/>
      <c r="D791" s="11"/>
      <c r="E791" s="12"/>
      <c r="F791" s="12"/>
      <c r="G791" s="12"/>
      <c r="H791" s="11"/>
      <c r="I791" s="11"/>
      <c r="J791" s="11"/>
      <c r="K791" s="11"/>
      <c r="L791" s="12"/>
      <c r="M791" s="11"/>
      <c r="N791" s="12"/>
      <c r="O791" s="14"/>
      <c r="P791" s="12"/>
      <c r="Q791" s="11"/>
      <c r="R791" s="15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5">
      <c r="A792" s="10"/>
      <c r="B792" s="11"/>
      <c r="C792" s="11"/>
      <c r="D792" s="11"/>
      <c r="E792" s="12"/>
      <c r="F792" s="12"/>
      <c r="G792" s="12"/>
      <c r="H792" s="11"/>
      <c r="I792" s="11"/>
      <c r="J792" s="11"/>
      <c r="K792" s="11"/>
      <c r="L792" s="12"/>
      <c r="M792" s="11"/>
      <c r="N792" s="12"/>
      <c r="O792" s="14"/>
      <c r="P792" s="12"/>
      <c r="Q792" s="11"/>
      <c r="R792" s="15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5">
      <c r="A793" s="10"/>
      <c r="B793" s="11"/>
      <c r="C793" s="11"/>
      <c r="D793" s="11"/>
      <c r="E793" s="12"/>
      <c r="F793" s="12"/>
      <c r="G793" s="12"/>
      <c r="H793" s="11"/>
      <c r="I793" s="11"/>
      <c r="J793" s="11"/>
      <c r="K793" s="11"/>
      <c r="L793" s="12"/>
      <c r="M793" s="11"/>
      <c r="N793" s="12"/>
      <c r="O793" s="14"/>
      <c r="P793" s="12"/>
      <c r="Q793" s="11"/>
      <c r="R793" s="15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5">
      <c r="A794" s="10"/>
      <c r="B794" s="11"/>
      <c r="C794" s="11"/>
      <c r="D794" s="11"/>
      <c r="E794" s="12"/>
      <c r="F794" s="12"/>
      <c r="G794" s="12"/>
      <c r="H794" s="11"/>
      <c r="I794" s="11"/>
      <c r="J794" s="11"/>
      <c r="K794" s="11"/>
      <c r="L794" s="12"/>
      <c r="M794" s="11"/>
      <c r="N794" s="12"/>
      <c r="O794" s="14"/>
      <c r="P794" s="12"/>
      <c r="Q794" s="11"/>
      <c r="R794" s="15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5">
      <c r="A795" s="10"/>
      <c r="B795" s="11"/>
      <c r="C795" s="11"/>
      <c r="D795" s="11"/>
      <c r="E795" s="12"/>
      <c r="F795" s="12"/>
      <c r="G795" s="12"/>
      <c r="H795" s="11"/>
      <c r="I795" s="11"/>
      <c r="J795" s="11"/>
      <c r="K795" s="11"/>
      <c r="L795" s="12"/>
      <c r="M795" s="11"/>
      <c r="N795" s="12"/>
      <c r="O795" s="14"/>
      <c r="P795" s="12"/>
      <c r="Q795" s="11"/>
      <c r="R795" s="15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5">
      <c r="A796" s="10"/>
      <c r="B796" s="11"/>
      <c r="C796" s="11"/>
      <c r="D796" s="11"/>
      <c r="E796" s="12"/>
      <c r="F796" s="12"/>
      <c r="G796" s="12"/>
      <c r="H796" s="11"/>
      <c r="I796" s="11"/>
      <c r="J796" s="11"/>
      <c r="K796" s="11"/>
      <c r="L796" s="12"/>
      <c r="M796" s="11"/>
      <c r="N796" s="12"/>
      <c r="O796" s="14"/>
      <c r="P796" s="12"/>
      <c r="Q796" s="11"/>
      <c r="R796" s="15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5">
      <c r="A797" s="10"/>
      <c r="B797" s="11"/>
      <c r="C797" s="11"/>
      <c r="D797" s="11"/>
      <c r="E797" s="12"/>
      <c r="F797" s="12"/>
      <c r="G797" s="12"/>
      <c r="H797" s="11"/>
      <c r="I797" s="11"/>
      <c r="J797" s="11"/>
      <c r="K797" s="11"/>
      <c r="L797" s="12"/>
      <c r="M797" s="11"/>
      <c r="N797" s="12"/>
      <c r="O797" s="14"/>
      <c r="P797" s="12"/>
      <c r="Q797" s="11"/>
      <c r="R797" s="15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5">
      <c r="A798" s="10"/>
      <c r="B798" s="11"/>
      <c r="C798" s="11"/>
      <c r="D798" s="11"/>
      <c r="E798" s="12"/>
      <c r="F798" s="12"/>
      <c r="G798" s="12"/>
      <c r="H798" s="11"/>
      <c r="I798" s="11"/>
      <c r="J798" s="11"/>
      <c r="K798" s="11"/>
      <c r="L798" s="12"/>
      <c r="M798" s="11"/>
      <c r="N798" s="12"/>
      <c r="O798" s="14"/>
      <c r="P798" s="12"/>
      <c r="Q798" s="11"/>
      <c r="R798" s="15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5">
      <c r="A799" s="10"/>
      <c r="B799" s="11"/>
      <c r="C799" s="11"/>
      <c r="D799" s="11"/>
      <c r="E799" s="12"/>
      <c r="F799" s="12"/>
      <c r="G799" s="12"/>
      <c r="H799" s="11"/>
      <c r="I799" s="11"/>
      <c r="J799" s="11"/>
      <c r="K799" s="11"/>
      <c r="L799" s="12"/>
      <c r="M799" s="11"/>
      <c r="N799" s="12"/>
      <c r="O799" s="14"/>
      <c r="P799" s="12"/>
      <c r="Q799" s="11"/>
      <c r="R799" s="15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5">
      <c r="A800" s="10"/>
      <c r="B800" s="11"/>
      <c r="C800" s="11"/>
      <c r="D800" s="11"/>
      <c r="E800" s="12"/>
      <c r="F800" s="12"/>
      <c r="G800" s="12"/>
      <c r="H800" s="11"/>
      <c r="I800" s="11"/>
      <c r="J800" s="11"/>
      <c r="K800" s="11"/>
      <c r="L800" s="12"/>
      <c r="M800" s="11"/>
      <c r="N800" s="12"/>
      <c r="O800" s="14"/>
      <c r="P800" s="12"/>
      <c r="Q800" s="11"/>
      <c r="R800" s="15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5">
      <c r="A801" s="10"/>
      <c r="B801" s="11"/>
      <c r="C801" s="11"/>
      <c r="D801" s="11"/>
      <c r="E801" s="12"/>
      <c r="F801" s="12"/>
      <c r="G801" s="12"/>
      <c r="H801" s="11"/>
      <c r="I801" s="11"/>
      <c r="J801" s="11"/>
      <c r="K801" s="11"/>
      <c r="L801" s="12"/>
      <c r="M801" s="11"/>
      <c r="N801" s="12"/>
      <c r="O801" s="14"/>
      <c r="P801" s="12"/>
      <c r="Q801" s="11"/>
      <c r="R801" s="15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5">
      <c r="A802" s="10"/>
      <c r="B802" s="11"/>
      <c r="C802" s="11"/>
      <c r="D802" s="11"/>
      <c r="E802" s="12"/>
      <c r="F802" s="12"/>
      <c r="G802" s="12"/>
      <c r="H802" s="11"/>
      <c r="I802" s="11"/>
      <c r="J802" s="11"/>
      <c r="K802" s="11"/>
      <c r="L802" s="12"/>
      <c r="M802" s="11"/>
      <c r="N802" s="12"/>
      <c r="O802" s="14"/>
      <c r="P802" s="12"/>
      <c r="Q802" s="11"/>
      <c r="R802" s="15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5">
      <c r="A803" s="10"/>
      <c r="B803" s="11"/>
      <c r="C803" s="11"/>
      <c r="D803" s="11"/>
      <c r="E803" s="12"/>
      <c r="F803" s="12"/>
      <c r="G803" s="12"/>
      <c r="H803" s="11"/>
      <c r="I803" s="11"/>
      <c r="J803" s="11"/>
      <c r="K803" s="11"/>
      <c r="L803" s="12"/>
      <c r="M803" s="11"/>
      <c r="N803" s="12"/>
      <c r="O803" s="14"/>
      <c r="P803" s="12"/>
      <c r="Q803" s="11"/>
      <c r="R803" s="15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5">
      <c r="A804" s="10"/>
      <c r="B804" s="11"/>
      <c r="C804" s="11"/>
      <c r="D804" s="11"/>
      <c r="E804" s="12"/>
      <c r="F804" s="12"/>
      <c r="G804" s="12"/>
      <c r="H804" s="11"/>
      <c r="I804" s="11"/>
      <c r="J804" s="11"/>
      <c r="K804" s="11"/>
      <c r="L804" s="12"/>
      <c r="M804" s="11"/>
      <c r="N804" s="12"/>
      <c r="O804" s="14"/>
      <c r="P804" s="12"/>
      <c r="Q804" s="11"/>
      <c r="R804" s="15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5">
      <c r="A805" s="10"/>
      <c r="B805" s="11"/>
      <c r="C805" s="11"/>
      <c r="D805" s="11"/>
      <c r="E805" s="12"/>
      <c r="F805" s="12"/>
      <c r="G805" s="12"/>
      <c r="H805" s="11"/>
      <c r="I805" s="11"/>
      <c r="J805" s="11"/>
      <c r="K805" s="11"/>
      <c r="L805" s="12"/>
      <c r="M805" s="11"/>
      <c r="N805" s="12"/>
      <c r="O805" s="14"/>
      <c r="P805" s="12"/>
      <c r="Q805" s="11"/>
      <c r="R805" s="15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5">
      <c r="A806" s="10"/>
      <c r="B806" s="11"/>
      <c r="C806" s="11"/>
      <c r="D806" s="11"/>
      <c r="E806" s="12"/>
      <c r="F806" s="12"/>
      <c r="G806" s="12"/>
      <c r="H806" s="11"/>
      <c r="I806" s="11"/>
      <c r="J806" s="11"/>
      <c r="K806" s="11"/>
      <c r="L806" s="12"/>
      <c r="M806" s="11"/>
      <c r="N806" s="12"/>
      <c r="O806" s="14"/>
      <c r="P806" s="12"/>
      <c r="Q806" s="11"/>
      <c r="R806" s="15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5">
      <c r="A807" s="10"/>
      <c r="B807" s="11"/>
      <c r="C807" s="11"/>
      <c r="D807" s="11"/>
      <c r="E807" s="12"/>
      <c r="F807" s="12"/>
      <c r="G807" s="12"/>
      <c r="H807" s="11"/>
      <c r="I807" s="11"/>
      <c r="J807" s="11"/>
      <c r="K807" s="11"/>
      <c r="L807" s="12"/>
      <c r="M807" s="11"/>
      <c r="N807" s="12"/>
      <c r="O807" s="14"/>
      <c r="P807" s="12"/>
      <c r="Q807" s="11"/>
      <c r="R807" s="15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5">
      <c r="A808" s="10"/>
      <c r="B808" s="11"/>
      <c r="C808" s="11"/>
      <c r="D808" s="11"/>
      <c r="E808" s="12"/>
      <c r="F808" s="12"/>
      <c r="G808" s="12"/>
      <c r="H808" s="11"/>
      <c r="I808" s="11"/>
      <c r="J808" s="11"/>
      <c r="K808" s="11"/>
      <c r="L808" s="12"/>
      <c r="M808" s="11"/>
      <c r="N808" s="12"/>
      <c r="O808" s="14"/>
      <c r="P808" s="12"/>
      <c r="Q808" s="11"/>
      <c r="R808" s="15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5">
      <c r="A809" s="10"/>
      <c r="B809" s="11"/>
      <c r="C809" s="11"/>
      <c r="D809" s="11"/>
      <c r="E809" s="12"/>
      <c r="F809" s="12"/>
      <c r="G809" s="12"/>
      <c r="H809" s="11"/>
      <c r="I809" s="11"/>
      <c r="J809" s="11"/>
      <c r="K809" s="11"/>
      <c r="L809" s="12"/>
      <c r="M809" s="11"/>
      <c r="N809" s="12"/>
      <c r="O809" s="14"/>
      <c r="P809" s="12"/>
      <c r="Q809" s="11"/>
      <c r="R809" s="15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5">
      <c r="A810" s="10"/>
      <c r="B810" s="11"/>
      <c r="C810" s="11"/>
      <c r="D810" s="11"/>
      <c r="E810" s="12"/>
      <c r="F810" s="12"/>
      <c r="G810" s="12"/>
      <c r="H810" s="11"/>
      <c r="I810" s="11"/>
      <c r="J810" s="11"/>
      <c r="K810" s="11"/>
      <c r="L810" s="12"/>
      <c r="M810" s="11"/>
      <c r="N810" s="12"/>
      <c r="O810" s="14"/>
      <c r="P810" s="12"/>
      <c r="Q810" s="11"/>
      <c r="R810" s="15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5">
      <c r="A811" s="10"/>
      <c r="B811" s="11"/>
      <c r="C811" s="11"/>
      <c r="D811" s="11"/>
      <c r="E811" s="12"/>
      <c r="F811" s="12"/>
      <c r="G811" s="12"/>
      <c r="H811" s="11"/>
      <c r="I811" s="11"/>
      <c r="J811" s="11"/>
      <c r="K811" s="11"/>
      <c r="L811" s="12"/>
      <c r="M811" s="11"/>
      <c r="N811" s="12"/>
      <c r="O811" s="14"/>
      <c r="P811" s="12"/>
      <c r="Q811" s="11"/>
      <c r="R811" s="15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5">
      <c r="A812" s="10"/>
      <c r="B812" s="11"/>
      <c r="C812" s="11"/>
      <c r="D812" s="11"/>
      <c r="E812" s="12"/>
      <c r="F812" s="12"/>
      <c r="G812" s="12"/>
      <c r="H812" s="11"/>
      <c r="I812" s="11"/>
      <c r="J812" s="11"/>
      <c r="K812" s="11"/>
      <c r="L812" s="12"/>
      <c r="M812" s="11"/>
      <c r="N812" s="12"/>
      <c r="O812" s="14"/>
      <c r="P812" s="12"/>
      <c r="Q812" s="11"/>
      <c r="R812" s="15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5">
      <c r="A813" s="10"/>
      <c r="B813" s="11"/>
      <c r="C813" s="11"/>
      <c r="D813" s="11"/>
      <c r="E813" s="12"/>
      <c r="F813" s="12"/>
      <c r="G813" s="12"/>
      <c r="H813" s="11"/>
      <c r="I813" s="11"/>
      <c r="J813" s="11"/>
      <c r="K813" s="11"/>
      <c r="L813" s="12"/>
      <c r="M813" s="11"/>
      <c r="N813" s="12"/>
      <c r="O813" s="14"/>
      <c r="P813" s="12"/>
      <c r="Q813" s="11"/>
      <c r="R813" s="15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5">
      <c r="A814" s="10"/>
      <c r="B814" s="11"/>
      <c r="C814" s="11"/>
      <c r="D814" s="11"/>
      <c r="E814" s="12"/>
      <c r="F814" s="12"/>
      <c r="G814" s="12"/>
      <c r="H814" s="11"/>
      <c r="I814" s="11"/>
      <c r="J814" s="11"/>
      <c r="K814" s="11"/>
      <c r="L814" s="12"/>
      <c r="M814" s="11"/>
      <c r="N814" s="12"/>
      <c r="O814" s="14"/>
      <c r="P814" s="12"/>
      <c r="Q814" s="11"/>
      <c r="R814" s="15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5">
      <c r="A815" s="10"/>
      <c r="B815" s="11"/>
      <c r="C815" s="11"/>
      <c r="D815" s="11"/>
      <c r="E815" s="12"/>
      <c r="F815" s="12"/>
      <c r="G815" s="12"/>
      <c r="H815" s="11"/>
      <c r="I815" s="11"/>
      <c r="J815" s="11"/>
      <c r="K815" s="11"/>
      <c r="L815" s="12"/>
      <c r="M815" s="11"/>
      <c r="N815" s="12"/>
      <c r="O815" s="14"/>
      <c r="P815" s="12"/>
      <c r="Q815" s="11"/>
      <c r="R815" s="15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5">
      <c r="A816" s="10"/>
      <c r="B816" s="11"/>
      <c r="C816" s="11"/>
      <c r="D816" s="11"/>
      <c r="E816" s="12"/>
      <c r="F816" s="12"/>
      <c r="G816" s="12"/>
      <c r="H816" s="11"/>
      <c r="I816" s="11"/>
      <c r="J816" s="11"/>
      <c r="K816" s="11"/>
      <c r="L816" s="12"/>
      <c r="M816" s="11"/>
      <c r="N816" s="12"/>
      <c r="O816" s="14"/>
      <c r="P816" s="12"/>
      <c r="Q816" s="11"/>
      <c r="R816" s="15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5">
      <c r="A817" s="10"/>
      <c r="B817" s="11"/>
      <c r="C817" s="11"/>
      <c r="D817" s="11"/>
      <c r="E817" s="12"/>
      <c r="F817" s="12"/>
      <c r="G817" s="12"/>
      <c r="H817" s="11"/>
      <c r="I817" s="11"/>
      <c r="J817" s="11"/>
      <c r="K817" s="11"/>
      <c r="L817" s="12"/>
      <c r="M817" s="11"/>
      <c r="N817" s="12"/>
      <c r="O817" s="14"/>
      <c r="P817" s="12"/>
      <c r="Q817" s="11"/>
      <c r="R817" s="15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5">
      <c r="A818" s="10"/>
      <c r="B818" s="11"/>
      <c r="C818" s="11"/>
      <c r="D818" s="11"/>
      <c r="E818" s="12"/>
      <c r="F818" s="12"/>
      <c r="G818" s="12"/>
      <c r="H818" s="11"/>
      <c r="I818" s="11"/>
      <c r="J818" s="11"/>
      <c r="K818" s="11"/>
      <c r="L818" s="12"/>
      <c r="M818" s="11"/>
      <c r="N818" s="12"/>
      <c r="O818" s="14"/>
      <c r="P818" s="12"/>
      <c r="Q818" s="11"/>
      <c r="R818" s="15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5">
      <c r="A819" s="10"/>
      <c r="B819" s="11"/>
      <c r="C819" s="11"/>
      <c r="D819" s="11"/>
      <c r="E819" s="12"/>
      <c r="F819" s="12"/>
      <c r="G819" s="12"/>
      <c r="H819" s="11"/>
      <c r="I819" s="11"/>
      <c r="J819" s="11"/>
      <c r="K819" s="11"/>
      <c r="L819" s="12"/>
      <c r="M819" s="11"/>
      <c r="N819" s="12"/>
      <c r="O819" s="14"/>
      <c r="P819" s="12"/>
      <c r="Q819" s="11"/>
      <c r="R819" s="15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5">
      <c r="A820" s="10"/>
      <c r="B820" s="11"/>
      <c r="C820" s="11"/>
      <c r="D820" s="11"/>
      <c r="E820" s="12"/>
      <c r="F820" s="12"/>
      <c r="G820" s="12"/>
      <c r="H820" s="11"/>
      <c r="I820" s="11"/>
      <c r="J820" s="11"/>
      <c r="K820" s="11"/>
      <c r="L820" s="12"/>
      <c r="M820" s="11"/>
      <c r="N820" s="12"/>
      <c r="O820" s="14"/>
      <c r="P820" s="12"/>
      <c r="Q820" s="11"/>
      <c r="R820" s="15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5">
      <c r="A821" s="10"/>
      <c r="B821" s="11"/>
      <c r="C821" s="11"/>
      <c r="D821" s="11"/>
      <c r="E821" s="12"/>
      <c r="F821" s="12"/>
      <c r="G821" s="12"/>
      <c r="H821" s="11"/>
      <c r="I821" s="11"/>
      <c r="J821" s="11"/>
      <c r="K821" s="11"/>
      <c r="L821" s="12"/>
      <c r="M821" s="11"/>
      <c r="N821" s="12"/>
      <c r="O821" s="14"/>
      <c r="P821" s="12"/>
      <c r="Q821" s="11"/>
      <c r="R821" s="15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5">
      <c r="A822" s="10"/>
      <c r="B822" s="11"/>
      <c r="C822" s="11"/>
      <c r="D822" s="11"/>
      <c r="E822" s="12"/>
      <c r="F822" s="12"/>
      <c r="G822" s="12"/>
      <c r="H822" s="11"/>
      <c r="I822" s="11"/>
      <c r="J822" s="11"/>
      <c r="K822" s="11"/>
      <c r="L822" s="12"/>
      <c r="M822" s="11"/>
      <c r="N822" s="12"/>
      <c r="O822" s="14"/>
      <c r="P822" s="12"/>
      <c r="Q822" s="11"/>
      <c r="R822" s="15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5">
      <c r="A823" s="10"/>
      <c r="B823" s="11"/>
      <c r="C823" s="11"/>
      <c r="D823" s="11"/>
      <c r="E823" s="12"/>
      <c r="F823" s="12"/>
      <c r="G823" s="12"/>
      <c r="H823" s="11"/>
      <c r="I823" s="11"/>
      <c r="J823" s="11"/>
      <c r="K823" s="11"/>
      <c r="L823" s="12"/>
      <c r="M823" s="11"/>
      <c r="N823" s="12"/>
      <c r="O823" s="14"/>
      <c r="P823" s="12"/>
      <c r="Q823" s="11"/>
      <c r="R823" s="15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5">
      <c r="A824" s="10"/>
      <c r="B824" s="11"/>
      <c r="C824" s="11"/>
      <c r="D824" s="11"/>
      <c r="E824" s="12"/>
      <c r="F824" s="12"/>
      <c r="G824" s="12"/>
      <c r="H824" s="11"/>
      <c r="I824" s="11"/>
      <c r="J824" s="11"/>
      <c r="K824" s="11"/>
      <c r="L824" s="12"/>
      <c r="M824" s="11"/>
      <c r="N824" s="12"/>
      <c r="O824" s="14"/>
      <c r="P824" s="12"/>
      <c r="Q824" s="11"/>
      <c r="R824" s="15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5">
      <c r="A825" s="10"/>
      <c r="B825" s="11"/>
      <c r="C825" s="11"/>
      <c r="D825" s="11"/>
      <c r="E825" s="12"/>
      <c r="F825" s="12"/>
      <c r="G825" s="12"/>
      <c r="H825" s="11"/>
      <c r="I825" s="11"/>
      <c r="J825" s="11"/>
      <c r="K825" s="11"/>
      <c r="L825" s="12"/>
      <c r="M825" s="11"/>
      <c r="N825" s="12"/>
      <c r="O825" s="14"/>
      <c r="P825" s="12"/>
      <c r="Q825" s="11"/>
      <c r="R825" s="15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5">
      <c r="A826" s="10"/>
      <c r="B826" s="11"/>
      <c r="C826" s="11"/>
      <c r="D826" s="11"/>
      <c r="E826" s="12"/>
      <c r="F826" s="12"/>
      <c r="G826" s="12"/>
      <c r="H826" s="11"/>
      <c r="I826" s="11"/>
      <c r="J826" s="11"/>
      <c r="K826" s="11"/>
      <c r="L826" s="12"/>
      <c r="M826" s="11"/>
      <c r="N826" s="12"/>
      <c r="O826" s="14"/>
      <c r="P826" s="12"/>
      <c r="Q826" s="11"/>
      <c r="R826" s="15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5">
      <c r="A827" s="10"/>
      <c r="B827" s="11"/>
      <c r="C827" s="11"/>
      <c r="D827" s="11"/>
      <c r="E827" s="12"/>
      <c r="F827" s="12"/>
      <c r="G827" s="12"/>
      <c r="H827" s="11"/>
      <c r="I827" s="11"/>
      <c r="J827" s="11"/>
      <c r="K827" s="11"/>
      <c r="L827" s="12"/>
      <c r="M827" s="11"/>
      <c r="N827" s="12"/>
      <c r="O827" s="14"/>
      <c r="P827" s="12"/>
      <c r="Q827" s="11"/>
      <c r="R827" s="15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5">
      <c r="A828" s="10"/>
      <c r="B828" s="11"/>
      <c r="C828" s="11"/>
      <c r="D828" s="11"/>
      <c r="E828" s="12"/>
      <c r="F828" s="12"/>
      <c r="G828" s="12"/>
      <c r="H828" s="11"/>
      <c r="I828" s="11"/>
      <c r="J828" s="11"/>
      <c r="K828" s="11"/>
      <c r="L828" s="12"/>
      <c r="M828" s="11"/>
      <c r="N828" s="12"/>
      <c r="O828" s="14"/>
      <c r="P828" s="12"/>
      <c r="Q828" s="11"/>
      <c r="R828" s="15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5">
      <c r="A829" s="10"/>
      <c r="B829" s="11"/>
      <c r="C829" s="11"/>
      <c r="D829" s="11"/>
      <c r="E829" s="12"/>
      <c r="F829" s="12"/>
      <c r="G829" s="12"/>
      <c r="H829" s="11"/>
      <c r="I829" s="11"/>
      <c r="J829" s="11"/>
      <c r="K829" s="11"/>
      <c r="L829" s="12"/>
      <c r="M829" s="11"/>
      <c r="N829" s="12"/>
      <c r="O829" s="14"/>
      <c r="P829" s="12"/>
      <c r="Q829" s="11"/>
      <c r="R829" s="15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5">
      <c r="A830" s="10"/>
      <c r="B830" s="11"/>
      <c r="C830" s="11"/>
      <c r="D830" s="11"/>
      <c r="E830" s="12"/>
      <c r="F830" s="12"/>
      <c r="G830" s="12"/>
      <c r="H830" s="11"/>
      <c r="I830" s="11"/>
      <c r="J830" s="11"/>
      <c r="K830" s="11"/>
      <c r="L830" s="12"/>
      <c r="M830" s="11"/>
      <c r="N830" s="12"/>
      <c r="O830" s="14"/>
      <c r="P830" s="12"/>
      <c r="Q830" s="11"/>
      <c r="R830" s="15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5">
      <c r="A831" s="10"/>
      <c r="B831" s="11"/>
      <c r="C831" s="11"/>
      <c r="D831" s="11"/>
      <c r="E831" s="12"/>
      <c r="F831" s="12"/>
      <c r="G831" s="12"/>
      <c r="H831" s="11"/>
      <c r="I831" s="11"/>
      <c r="J831" s="11"/>
      <c r="K831" s="11"/>
      <c r="L831" s="12"/>
      <c r="M831" s="11"/>
      <c r="N831" s="12"/>
      <c r="O831" s="14"/>
      <c r="P831" s="12"/>
      <c r="Q831" s="11"/>
      <c r="R831" s="15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5">
      <c r="A832" s="10"/>
      <c r="B832" s="11"/>
      <c r="C832" s="11"/>
      <c r="D832" s="11"/>
      <c r="E832" s="12"/>
      <c r="F832" s="12"/>
      <c r="G832" s="12"/>
      <c r="H832" s="11"/>
      <c r="I832" s="11"/>
      <c r="J832" s="11"/>
      <c r="K832" s="11"/>
      <c r="L832" s="12"/>
      <c r="M832" s="11"/>
      <c r="N832" s="12"/>
      <c r="O832" s="14"/>
      <c r="P832" s="12"/>
      <c r="Q832" s="11"/>
      <c r="R832" s="15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5">
      <c r="A833" s="10"/>
      <c r="B833" s="11"/>
      <c r="C833" s="11"/>
      <c r="D833" s="11"/>
      <c r="E833" s="12"/>
      <c r="F833" s="12"/>
      <c r="G833" s="12"/>
      <c r="H833" s="11"/>
      <c r="I833" s="11"/>
      <c r="J833" s="11"/>
      <c r="K833" s="11"/>
      <c r="L833" s="12"/>
      <c r="M833" s="11"/>
      <c r="N833" s="12"/>
      <c r="O833" s="14"/>
      <c r="P833" s="12"/>
      <c r="Q833" s="11"/>
      <c r="R833" s="15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5">
      <c r="A834" s="10"/>
      <c r="B834" s="11"/>
      <c r="C834" s="11"/>
      <c r="D834" s="11"/>
      <c r="E834" s="12"/>
      <c r="F834" s="12"/>
      <c r="G834" s="12"/>
      <c r="H834" s="11"/>
      <c r="I834" s="11"/>
      <c r="J834" s="11"/>
      <c r="K834" s="11"/>
      <c r="L834" s="12"/>
      <c r="M834" s="11"/>
      <c r="N834" s="12"/>
      <c r="O834" s="14"/>
      <c r="P834" s="12"/>
      <c r="Q834" s="11"/>
      <c r="R834" s="15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5">
      <c r="A835" s="10"/>
      <c r="B835" s="11"/>
      <c r="C835" s="11"/>
      <c r="D835" s="11"/>
      <c r="E835" s="12"/>
      <c r="F835" s="12"/>
      <c r="G835" s="12"/>
      <c r="H835" s="11"/>
      <c r="I835" s="11"/>
      <c r="J835" s="11"/>
      <c r="K835" s="11"/>
      <c r="L835" s="12"/>
      <c r="M835" s="11"/>
      <c r="N835" s="12"/>
      <c r="O835" s="14"/>
      <c r="P835" s="12"/>
      <c r="Q835" s="11"/>
      <c r="R835" s="15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5">
      <c r="A836" s="10"/>
      <c r="B836" s="11"/>
      <c r="C836" s="11"/>
      <c r="D836" s="11"/>
      <c r="E836" s="12"/>
      <c r="F836" s="12"/>
      <c r="G836" s="12"/>
      <c r="H836" s="11"/>
      <c r="I836" s="11"/>
      <c r="J836" s="11"/>
      <c r="K836" s="11"/>
      <c r="L836" s="12"/>
      <c r="M836" s="11"/>
      <c r="N836" s="12"/>
      <c r="O836" s="14"/>
      <c r="P836" s="12"/>
      <c r="Q836" s="11"/>
      <c r="R836" s="15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5">
      <c r="A837" s="10"/>
      <c r="B837" s="11"/>
      <c r="C837" s="11"/>
      <c r="D837" s="11"/>
      <c r="E837" s="12"/>
      <c r="F837" s="12"/>
      <c r="G837" s="12"/>
      <c r="H837" s="11"/>
      <c r="I837" s="11"/>
      <c r="J837" s="11"/>
      <c r="K837" s="11"/>
      <c r="L837" s="12"/>
      <c r="M837" s="11"/>
      <c r="N837" s="12"/>
      <c r="O837" s="14"/>
      <c r="P837" s="12"/>
      <c r="Q837" s="11"/>
      <c r="R837" s="15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5">
      <c r="A838" s="10"/>
      <c r="B838" s="11"/>
      <c r="C838" s="11"/>
      <c r="D838" s="11"/>
      <c r="E838" s="12"/>
      <c r="F838" s="12"/>
      <c r="G838" s="12"/>
      <c r="H838" s="11"/>
      <c r="I838" s="11"/>
      <c r="J838" s="11"/>
      <c r="K838" s="11"/>
      <c r="L838" s="12"/>
      <c r="M838" s="11"/>
      <c r="N838" s="12"/>
      <c r="O838" s="14"/>
      <c r="P838" s="12"/>
      <c r="Q838" s="11"/>
      <c r="R838" s="15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5">
      <c r="A839" s="10"/>
      <c r="B839" s="11"/>
      <c r="C839" s="11"/>
      <c r="D839" s="11"/>
      <c r="E839" s="12"/>
      <c r="F839" s="12"/>
      <c r="G839" s="12"/>
      <c r="H839" s="11"/>
      <c r="I839" s="11"/>
      <c r="J839" s="11"/>
      <c r="K839" s="11"/>
      <c r="L839" s="12"/>
      <c r="M839" s="11"/>
      <c r="N839" s="12"/>
      <c r="O839" s="14"/>
      <c r="P839" s="12"/>
      <c r="Q839" s="11"/>
      <c r="R839" s="15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5">
      <c r="A840" s="10"/>
      <c r="B840" s="11"/>
      <c r="C840" s="11"/>
      <c r="D840" s="11"/>
      <c r="E840" s="12"/>
      <c r="F840" s="12"/>
      <c r="G840" s="12"/>
      <c r="H840" s="11"/>
      <c r="I840" s="11"/>
      <c r="J840" s="11"/>
      <c r="K840" s="11"/>
      <c r="L840" s="12"/>
      <c r="M840" s="11"/>
      <c r="N840" s="12"/>
      <c r="O840" s="14"/>
      <c r="P840" s="12"/>
      <c r="Q840" s="11"/>
      <c r="R840" s="15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5">
      <c r="A841" s="10"/>
      <c r="B841" s="11"/>
      <c r="C841" s="11"/>
      <c r="D841" s="11"/>
      <c r="E841" s="12"/>
      <c r="F841" s="12"/>
      <c r="G841" s="12"/>
      <c r="H841" s="11"/>
      <c r="I841" s="11"/>
      <c r="J841" s="11"/>
      <c r="K841" s="11"/>
      <c r="L841" s="12"/>
      <c r="M841" s="11"/>
      <c r="N841" s="12"/>
      <c r="O841" s="14"/>
      <c r="P841" s="12"/>
      <c r="Q841" s="11"/>
      <c r="R841" s="15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5">
      <c r="A842" s="10"/>
      <c r="B842" s="11"/>
      <c r="C842" s="11"/>
      <c r="D842" s="11"/>
      <c r="E842" s="12"/>
      <c r="F842" s="12"/>
      <c r="G842" s="12"/>
      <c r="H842" s="11"/>
      <c r="I842" s="11"/>
      <c r="J842" s="11"/>
      <c r="K842" s="11"/>
      <c r="L842" s="12"/>
      <c r="M842" s="11"/>
      <c r="N842" s="12"/>
      <c r="O842" s="14"/>
      <c r="P842" s="12"/>
      <c r="Q842" s="11"/>
      <c r="R842" s="15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5">
      <c r="A843" s="10"/>
      <c r="B843" s="11"/>
      <c r="C843" s="11"/>
      <c r="D843" s="11"/>
      <c r="E843" s="12"/>
      <c r="F843" s="12"/>
      <c r="G843" s="12"/>
      <c r="H843" s="11"/>
      <c r="I843" s="11"/>
      <c r="J843" s="11"/>
      <c r="K843" s="11"/>
      <c r="L843" s="12"/>
      <c r="M843" s="11"/>
      <c r="N843" s="12"/>
      <c r="O843" s="14"/>
      <c r="P843" s="12"/>
      <c r="Q843" s="11"/>
      <c r="R843" s="15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5">
      <c r="A844" s="10"/>
      <c r="B844" s="11"/>
      <c r="C844" s="11"/>
      <c r="D844" s="11"/>
      <c r="E844" s="12"/>
      <c r="F844" s="12"/>
      <c r="G844" s="12"/>
      <c r="H844" s="11"/>
      <c r="I844" s="11"/>
      <c r="J844" s="11"/>
      <c r="K844" s="11"/>
      <c r="L844" s="12"/>
      <c r="M844" s="11"/>
      <c r="N844" s="12"/>
      <c r="O844" s="14"/>
      <c r="P844" s="12"/>
      <c r="Q844" s="11"/>
      <c r="R844" s="15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5">
      <c r="A845" s="10"/>
      <c r="B845" s="11"/>
      <c r="C845" s="11"/>
      <c r="D845" s="11"/>
      <c r="E845" s="12"/>
      <c r="F845" s="12"/>
      <c r="G845" s="12"/>
      <c r="H845" s="11"/>
      <c r="I845" s="11"/>
      <c r="J845" s="11"/>
      <c r="K845" s="11"/>
      <c r="L845" s="12"/>
      <c r="M845" s="11"/>
      <c r="N845" s="12"/>
      <c r="O845" s="14"/>
      <c r="P845" s="12"/>
      <c r="Q845" s="11"/>
      <c r="R845" s="15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5">
      <c r="A846" s="10"/>
      <c r="B846" s="11"/>
      <c r="C846" s="11"/>
      <c r="D846" s="11"/>
      <c r="E846" s="12"/>
      <c r="F846" s="12"/>
      <c r="G846" s="12"/>
      <c r="H846" s="11"/>
      <c r="I846" s="11"/>
      <c r="J846" s="11"/>
      <c r="K846" s="11"/>
      <c r="L846" s="12"/>
      <c r="M846" s="11"/>
      <c r="N846" s="12"/>
      <c r="O846" s="14"/>
      <c r="P846" s="12"/>
      <c r="Q846" s="11"/>
      <c r="R846" s="15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5">
      <c r="A847" s="10"/>
      <c r="B847" s="11"/>
      <c r="C847" s="11"/>
      <c r="D847" s="11"/>
      <c r="E847" s="12"/>
      <c r="F847" s="12"/>
      <c r="G847" s="12"/>
      <c r="H847" s="11"/>
      <c r="I847" s="11"/>
      <c r="J847" s="11"/>
      <c r="K847" s="11"/>
      <c r="L847" s="12"/>
      <c r="M847" s="11"/>
      <c r="N847" s="12"/>
      <c r="O847" s="14"/>
      <c r="P847" s="12"/>
      <c r="Q847" s="11"/>
      <c r="R847" s="15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5">
      <c r="A848" s="10"/>
      <c r="B848" s="11"/>
      <c r="C848" s="11"/>
      <c r="D848" s="11"/>
      <c r="E848" s="12"/>
      <c r="F848" s="12"/>
      <c r="G848" s="12"/>
      <c r="H848" s="11"/>
      <c r="I848" s="11"/>
      <c r="J848" s="11"/>
      <c r="K848" s="11"/>
      <c r="L848" s="12"/>
      <c r="M848" s="11"/>
      <c r="N848" s="12"/>
      <c r="O848" s="14"/>
      <c r="P848" s="12"/>
      <c r="Q848" s="11"/>
      <c r="R848" s="15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5">
      <c r="A849" s="10"/>
      <c r="B849" s="11"/>
      <c r="C849" s="11"/>
      <c r="D849" s="11"/>
      <c r="E849" s="12"/>
      <c r="F849" s="12"/>
      <c r="G849" s="12"/>
      <c r="H849" s="11"/>
      <c r="I849" s="11"/>
      <c r="J849" s="11"/>
      <c r="K849" s="11"/>
      <c r="L849" s="12"/>
      <c r="M849" s="11"/>
      <c r="N849" s="12"/>
      <c r="O849" s="14"/>
      <c r="P849" s="12"/>
      <c r="Q849" s="11"/>
      <c r="R849" s="15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5">
      <c r="A850" s="10"/>
      <c r="B850" s="11"/>
      <c r="C850" s="11"/>
      <c r="D850" s="11"/>
      <c r="E850" s="12"/>
      <c r="F850" s="12"/>
      <c r="G850" s="12"/>
      <c r="H850" s="11"/>
      <c r="I850" s="11"/>
      <c r="J850" s="11"/>
      <c r="K850" s="11"/>
      <c r="L850" s="12"/>
      <c r="M850" s="11"/>
      <c r="N850" s="12"/>
      <c r="O850" s="14"/>
      <c r="P850" s="12"/>
      <c r="Q850" s="11"/>
      <c r="R850" s="15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5">
      <c r="A851" s="10"/>
      <c r="B851" s="11"/>
      <c r="C851" s="11"/>
      <c r="D851" s="11"/>
      <c r="E851" s="12"/>
      <c r="F851" s="12"/>
      <c r="G851" s="12"/>
      <c r="H851" s="11"/>
      <c r="I851" s="11"/>
      <c r="J851" s="11"/>
      <c r="K851" s="11"/>
      <c r="L851" s="12"/>
      <c r="M851" s="11"/>
      <c r="N851" s="12"/>
      <c r="O851" s="14"/>
      <c r="P851" s="12"/>
      <c r="Q851" s="11"/>
      <c r="R851" s="15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5">
      <c r="A852" s="10"/>
      <c r="B852" s="11"/>
      <c r="C852" s="11"/>
      <c r="D852" s="11"/>
      <c r="E852" s="12"/>
      <c r="F852" s="12"/>
      <c r="G852" s="12"/>
      <c r="H852" s="11"/>
      <c r="I852" s="11"/>
      <c r="J852" s="11"/>
      <c r="K852" s="11"/>
      <c r="L852" s="12"/>
      <c r="M852" s="11"/>
      <c r="N852" s="12"/>
      <c r="O852" s="14"/>
      <c r="P852" s="12"/>
      <c r="Q852" s="11"/>
      <c r="R852" s="15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5">
      <c r="A853" s="10"/>
      <c r="B853" s="11"/>
      <c r="C853" s="11"/>
      <c r="D853" s="11"/>
      <c r="E853" s="12"/>
      <c r="F853" s="12"/>
      <c r="G853" s="12"/>
      <c r="H853" s="11"/>
      <c r="I853" s="11"/>
      <c r="J853" s="11"/>
      <c r="K853" s="11"/>
      <c r="L853" s="12"/>
      <c r="M853" s="11"/>
      <c r="N853" s="12"/>
      <c r="O853" s="14"/>
      <c r="P853" s="12"/>
      <c r="Q853" s="11"/>
      <c r="R853" s="15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5">
      <c r="A854" s="10"/>
      <c r="B854" s="11"/>
      <c r="C854" s="11"/>
      <c r="D854" s="11"/>
      <c r="E854" s="12"/>
      <c r="F854" s="12"/>
      <c r="G854" s="12"/>
      <c r="H854" s="11"/>
      <c r="I854" s="11"/>
      <c r="J854" s="11"/>
      <c r="K854" s="11"/>
      <c r="L854" s="12"/>
      <c r="M854" s="11"/>
      <c r="N854" s="12"/>
      <c r="O854" s="14"/>
      <c r="P854" s="12"/>
      <c r="Q854" s="11"/>
      <c r="R854" s="15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5">
      <c r="A855" s="10"/>
      <c r="B855" s="11"/>
      <c r="C855" s="11"/>
      <c r="D855" s="11"/>
      <c r="E855" s="12"/>
      <c r="F855" s="12"/>
      <c r="G855" s="12"/>
      <c r="H855" s="11"/>
      <c r="I855" s="11"/>
      <c r="J855" s="11"/>
      <c r="K855" s="11"/>
      <c r="L855" s="12"/>
      <c r="M855" s="11"/>
      <c r="N855" s="12"/>
      <c r="O855" s="14"/>
      <c r="P855" s="12"/>
      <c r="Q855" s="11"/>
      <c r="R855" s="15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5">
      <c r="A856" s="10"/>
      <c r="B856" s="11"/>
      <c r="C856" s="11"/>
      <c r="D856" s="11"/>
      <c r="E856" s="12"/>
      <c r="F856" s="12"/>
      <c r="G856" s="12"/>
      <c r="H856" s="11"/>
      <c r="I856" s="11"/>
      <c r="J856" s="11"/>
      <c r="K856" s="11"/>
      <c r="L856" s="12"/>
      <c r="M856" s="11"/>
      <c r="N856" s="12"/>
      <c r="O856" s="14"/>
      <c r="P856" s="12"/>
      <c r="Q856" s="11"/>
      <c r="R856" s="15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5">
      <c r="A857" s="10"/>
      <c r="B857" s="11"/>
      <c r="C857" s="11"/>
      <c r="D857" s="11"/>
      <c r="E857" s="12"/>
      <c r="F857" s="12"/>
      <c r="G857" s="12"/>
      <c r="H857" s="11"/>
      <c r="I857" s="11"/>
      <c r="J857" s="11"/>
      <c r="K857" s="11"/>
      <c r="L857" s="12"/>
      <c r="M857" s="11"/>
      <c r="N857" s="12"/>
      <c r="O857" s="14"/>
      <c r="P857" s="12"/>
      <c r="Q857" s="11"/>
      <c r="R857" s="15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5">
      <c r="A858" s="10"/>
      <c r="B858" s="11"/>
      <c r="C858" s="11"/>
      <c r="D858" s="11"/>
      <c r="E858" s="12"/>
      <c r="F858" s="12"/>
      <c r="G858" s="12"/>
      <c r="H858" s="11"/>
      <c r="I858" s="11"/>
      <c r="J858" s="11"/>
      <c r="K858" s="11"/>
      <c r="L858" s="12"/>
      <c r="M858" s="11"/>
      <c r="N858" s="12"/>
      <c r="O858" s="14"/>
      <c r="P858" s="12"/>
      <c r="Q858" s="11"/>
      <c r="R858" s="15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5">
      <c r="A859" s="10"/>
      <c r="B859" s="11"/>
      <c r="C859" s="11"/>
      <c r="D859" s="11"/>
      <c r="E859" s="12"/>
      <c r="F859" s="12"/>
      <c r="G859" s="12"/>
      <c r="H859" s="11"/>
      <c r="I859" s="11"/>
      <c r="J859" s="11"/>
      <c r="K859" s="11"/>
      <c r="L859" s="12"/>
      <c r="M859" s="11"/>
      <c r="N859" s="12"/>
      <c r="O859" s="14"/>
      <c r="P859" s="12"/>
      <c r="Q859" s="11"/>
      <c r="R859" s="15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5">
      <c r="A860" s="10"/>
      <c r="B860" s="11"/>
      <c r="C860" s="11"/>
      <c r="D860" s="11"/>
      <c r="E860" s="12"/>
      <c r="F860" s="12"/>
      <c r="G860" s="12"/>
      <c r="H860" s="11"/>
      <c r="I860" s="11"/>
      <c r="J860" s="11"/>
      <c r="K860" s="11"/>
      <c r="L860" s="12"/>
      <c r="M860" s="11"/>
      <c r="N860" s="12"/>
      <c r="O860" s="14"/>
      <c r="P860" s="12"/>
      <c r="Q860" s="11"/>
      <c r="R860" s="15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5">
      <c r="A861" s="10"/>
      <c r="B861" s="11"/>
      <c r="C861" s="11"/>
      <c r="D861" s="11"/>
      <c r="E861" s="12"/>
      <c r="F861" s="12"/>
      <c r="G861" s="12"/>
      <c r="H861" s="11"/>
      <c r="I861" s="11"/>
      <c r="J861" s="11"/>
      <c r="K861" s="11"/>
      <c r="L861" s="12"/>
      <c r="M861" s="11"/>
      <c r="N861" s="12"/>
      <c r="O861" s="14"/>
      <c r="P861" s="12"/>
      <c r="Q861" s="11"/>
      <c r="R861" s="15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5">
      <c r="A862" s="10"/>
      <c r="B862" s="11"/>
      <c r="C862" s="11"/>
      <c r="D862" s="11"/>
      <c r="E862" s="12"/>
      <c r="F862" s="12"/>
      <c r="G862" s="12"/>
      <c r="H862" s="11"/>
      <c r="I862" s="11"/>
      <c r="J862" s="11"/>
      <c r="K862" s="11"/>
      <c r="L862" s="12"/>
      <c r="M862" s="11"/>
      <c r="N862" s="12"/>
      <c r="O862" s="14"/>
      <c r="P862" s="12"/>
      <c r="Q862" s="11"/>
      <c r="R862" s="15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5">
      <c r="A863" s="10"/>
      <c r="B863" s="11"/>
      <c r="C863" s="11"/>
      <c r="D863" s="11"/>
      <c r="E863" s="12"/>
      <c r="F863" s="12"/>
      <c r="G863" s="12"/>
      <c r="H863" s="11"/>
      <c r="I863" s="11"/>
      <c r="J863" s="11"/>
      <c r="K863" s="11"/>
      <c r="L863" s="12"/>
      <c r="M863" s="11"/>
      <c r="N863" s="12"/>
      <c r="O863" s="14"/>
      <c r="P863" s="12"/>
      <c r="Q863" s="11"/>
      <c r="R863" s="15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5">
      <c r="A864" s="10"/>
      <c r="B864" s="11"/>
      <c r="C864" s="11"/>
      <c r="D864" s="11"/>
      <c r="E864" s="12"/>
      <c r="F864" s="12"/>
      <c r="G864" s="12"/>
      <c r="H864" s="11"/>
      <c r="I864" s="11"/>
      <c r="J864" s="11"/>
      <c r="K864" s="11"/>
      <c r="L864" s="12"/>
      <c r="M864" s="11"/>
      <c r="N864" s="12"/>
      <c r="O864" s="14"/>
      <c r="P864" s="12"/>
      <c r="Q864" s="11"/>
      <c r="R864" s="15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5">
      <c r="A865" s="10"/>
      <c r="B865" s="11"/>
      <c r="C865" s="11"/>
      <c r="D865" s="11"/>
      <c r="E865" s="12"/>
      <c r="F865" s="12"/>
      <c r="G865" s="12"/>
      <c r="H865" s="11"/>
      <c r="I865" s="11"/>
      <c r="J865" s="11"/>
      <c r="K865" s="11"/>
      <c r="L865" s="12"/>
      <c r="M865" s="11"/>
      <c r="N865" s="12"/>
      <c r="O865" s="14"/>
      <c r="P865" s="12"/>
      <c r="Q865" s="11"/>
      <c r="R865" s="15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5">
      <c r="A866" s="10"/>
      <c r="B866" s="11"/>
      <c r="C866" s="11"/>
      <c r="D866" s="11"/>
      <c r="E866" s="12"/>
      <c r="F866" s="12"/>
      <c r="G866" s="12"/>
      <c r="H866" s="11"/>
      <c r="I866" s="11"/>
      <c r="J866" s="11"/>
      <c r="K866" s="11"/>
      <c r="L866" s="12"/>
      <c r="M866" s="11"/>
      <c r="N866" s="12"/>
      <c r="O866" s="14"/>
      <c r="P866" s="12"/>
      <c r="Q866" s="11"/>
      <c r="R866" s="15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5">
      <c r="A867" s="10"/>
      <c r="B867" s="11"/>
      <c r="C867" s="11"/>
      <c r="D867" s="11"/>
      <c r="E867" s="12"/>
      <c r="F867" s="12"/>
      <c r="G867" s="12"/>
      <c r="H867" s="11"/>
      <c r="I867" s="11"/>
      <c r="J867" s="11"/>
      <c r="K867" s="11"/>
      <c r="L867" s="12"/>
      <c r="M867" s="11"/>
      <c r="N867" s="12"/>
      <c r="O867" s="14"/>
      <c r="P867" s="12"/>
      <c r="Q867" s="11"/>
      <c r="R867" s="15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5">
      <c r="A868" s="10"/>
      <c r="B868" s="11"/>
      <c r="C868" s="11"/>
      <c r="D868" s="11"/>
      <c r="E868" s="12"/>
      <c r="F868" s="12"/>
      <c r="G868" s="12"/>
      <c r="H868" s="11"/>
      <c r="I868" s="11"/>
      <c r="J868" s="11"/>
      <c r="K868" s="11"/>
      <c r="L868" s="12"/>
      <c r="M868" s="11"/>
      <c r="N868" s="12"/>
      <c r="O868" s="14"/>
      <c r="P868" s="12"/>
      <c r="Q868" s="11"/>
      <c r="R868" s="15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5">
      <c r="A869" s="10"/>
      <c r="B869" s="11"/>
      <c r="C869" s="11"/>
      <c r="D869" s="11"/>
      <c r="E869" s="12"/>
      <c r="F869" s="12"/>
      <c r="G869" s="12"/>
      <c r="H869" s="11"/>
      <c r="I869" s="11"/>
      <c r="J869" s="11"/>
      <c r="K869" s="11"/>
      <c r="L869" s="12"/>
      <c r="M869" s="11"/>
      <c r="N869" s="12"/>
      <c r="O869" s="14"/>
      <c r="P869" s="12"/>
      <c r="Q869" s="11"/>
      <c r="R869" s="15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5">
      <c r="A870" s="10"/>
      <c r="B870" s="11"/>
      <c r="C870" s="11"/>
      <c r="D870" s="11"/>
      <c r="E870" s="12"/>
      <c r="F870" s="12"/>
      <c r="G870" s="12"/>
      <c r="H870" s="11"/>
      <c r="I870" s="11"/>
      <c r="J870" s="11"/>
      <c r="K870" s="11"/>
      <c r="L870" s="12"/>
      <c r="M870" s="11"/>
      <c r="N870" s="12"/>
      <c r="O870" s="14"/>
      <c r="P870" s="12"/>
      <c r="Q870" s="11"/>
      <c r="R870" s="15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5">
      <c r="A871" s="10"/>
      <c r="B871" s="11"/>
      <c r="C871" s="11"/>
      <c r="D871" s="11"/>
      <c r="E871" s="12"/>
      <c r="F871" s="12"/>
      <c r="G871" s="12"/>
      <c r="H871" s="11"/>
      <c r="I871" s="11"/>
      <c r="J871" s="11"/>
      <c r="K871" s="11"/>
      <c r="L871" s="12"/>
      <c r="M871" s="11"/>
      <c r="N871" s="12"/>
      <c r="O871" s="14"/>
      <c r="P871" s="12"/>
      <c r="Q871" s="11"/>
      <c r="R871" s="15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5">
      <c r="A872" s="10"/>
      <c r="B872" s="11"/>
      <c r="C872" s="11"/>
      <c r="D872" s="11"/>
      <c r="E872" s="12"/>
      <c r="F872" s="12"/>
      <c r="G872" s="12"/>
      <c r="H872" s="11"/>
      <c r="I872" s="11"/>
      <c r="J872" s="11"/>
      <c r="K872" s="11"/>
      <c r="L872" s="12"/>
      <c r="M872" s="11"/>
      <c r="N872" s="12"/>
      <c r="O872" s="14"/>
      <c r="P872" s="12"/>
      <c r="Q872" s="11"/>
      <c r="R872" s="15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5">
      <c r="A873" s="10"/>
      <c r="B873" s="11"/>
      <c r="C873" s="11"/>
      <c r="D873" s="11"/>
      <c r="E873" s="12"/>
      <c r="F873" s="12"/>
      <c r="G873" s="12"/>
      <c r="H873" s="11"/>
      <c r="I873" s="11"/>
      <c r="J873" s="11"/>
      <c r="K873" s="11"/>
      <c r="L873" s="12"/>
      <c r="M873" s="11"/>
      <c r="N873" s="12"/>
      <c r="O873" s="14"/>
      <c r="P873" s="12"/>
      <c r="Q873" s="11"/>
      <c r="R873" s="15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5">
      <c r="A874" s="10"/>
      <c r="B874" s="11"/>
      <c r="C874" s="11"/>
      <c r="D874" s="11"/>
      <c r="E874" s="12"/>
      <c r="F874" s="12"/>
      <c r="G874" s="12"/>
      <c r="H874" s="11"/>
      <c r="I874" s="11"/>
      <c r="J874" s="11"/>
      <c r="K874" s="11"/>
      <c r="L874" s="12"/>
      <c r="M874" s="11"/>
      <c r="N874" s="12"/>
      <c r="O874" s="14"/>
      <c r="P874" s="12"/>
      <c r="Q874" s="11"/>
      <c r="R874" s="15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5">
      <c r="A875" s="10"/>
      <c r="B875" s="11"/>
      <c r="C875" s="11"/>
      <c r="D875" s="11"/>
      <c r="E875" s="12"/>
      <c r="F875" s="12"/>
      <c r="G875" s="12"/>
      <c r="H875" s="11"/>
      <c r="I875" s="11"/>
      <c r="J875" s="11"/>
      <c r="K875" s="11"/>
      <c r="L875" s="12"/>
      <c r="M875" s="11"/>
      <c r="N875" s="12"/>
      <c r="O875" s="14"/>
      <c r="P875" s="12"/>
      <c r="Q875" s="11"/>
      <c r="R875" s="15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5">
      <c r="A876" s="10"/>
      <c r="B876" s="11"/>
      <c r="C876" s="11"/>
      <c r="D876" s="11"/>
      <c r="E876" s="12"/>
      <c r="F876" s="12"/>
      <c r="G876" s="12"/>
      <c r="H876" s="11"/>
      <c r="I876" s="11"/>
      <c r="J876" s="11"/>
      <c r="K876" s="11"/>
      <c r="L876" s="12"/>
      <c r="M876" s="11"/>
      <c r="N876" s="12"/>
      <c r="O876" s="14"/>
      <c r="P876" s="12"/>
      <c r="Q876" s="11"/>
      <c r="R876" s="15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5">
      <c r="A877" s="10"/>
      <c r="B877" s="11"/>
      <c r="C877" s="11"/>
      <c r="D877" s="11"/>
      <c r="E877" s="12"/>
      <c r="F877" s="12"/>
      <c r="G877" s="12"/>
      <c r="H877" s="11"/>
      <c r="I877" s="11"/>
      <c r="J877" s="11"/>
      <c r="K877" s="11"/>
      <c r="L877" s="12"/>
      <c r="M877" s="11"/>
      <c r="N877" s="12"/>
      <c r="O877" s="14"/>
      <c r="P877" s="12"/>
      <c r="Q877" s="11"/>
      <c r="R877" s="15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5">
      <c r="A878" s="10"/>
      <c r="B878" s="11"/>
      <c r="C878" s="11"/>
      <c r="D878" s="11"/>
      <c r="E878" s="12"/>
      <c r="F878" s="12"/>
      <c r="G878" s="12"/>
      <c r="H878" s="11"/>
      <c r="I878" s="11"/>
      <c r="J878" s="11"/>
      <c r="K878" s="11"/>
      <c r="L878" s="12"/>
      <c r="M878" s="11"/>
      <c r="N878" s="12"/>
      <c r="O878" s="14"/>
      <c r="P878" s="12"/>
      <c r="Q878" s="11"/>
      <c r="R878" s="15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5">
      <c r="A879" s="10"/>
      <c r="B879" s="11"/>
      <c r="C879" s="11"/>
      <c r="D879" s="11"/>
      <c r="E879" s="12"/>
      <c r="F879" s="12"/>
      <c r="G879" s="12"/>
      <c r="H879" s="11"/>
      <c r="I879" s="11"/>
      <c r="J879" s="11"/>
      <c r="K879" s="11"/>
      <c r="L879" s="12"/>
      <c r="M879" s="11"/>
      <c r="N879" s="12"/>
      <c r="O879" s="14"/>
      <c r="P879" s="12"/>
      <c r="Q879" s="11"/>
      <c r="R879" s="15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5">
      <c r="A880" s="10"/>
      <c r="B880" s="11"/>
      <c r="C880" s="11"/>
      <c r="D880" s="11"/>
      <c r="E880" s="12"/>
      <c r="F880" s="12"/>
      <c r="G880" s="12"/>
      <c r="H880" s="11"/>
      <c r="I880" s="11"/>
      <c r="J880" s="11"/>
      <c r="K880" s="11"/>
      <c r="L880" s="12"/>
      <c r="M880" s="11"/>
      <c r="N880" s="12"/>
      <c r="O880" s="14"/>
      <c r="P880" s="12"/>
      <c r="Q880" s="11"/>
      <c r="R880" s="15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5">
      <c r="A881" s="10"/>
      <c r="B881" s="11"/>
      <c r="C881" s="11"/>
      <c r="D881" s="11"/>
      <c r="E881" s="12"/>
      <c r="F881" s="12"/>
      <c r="G881" s="12"/>
      <c r="H881" s="11"/>
      <c r="I881" s="11"/>
      <c r="J881" s="11"/>
      <c r="K881" s="11"/>
      <c r="L881" s="12"/>
      <c r="M881" s="11"/>
      <c r="N881" s="12"/>
      <c r="O881" s="14"/>
      <c r="P881" s="12"/>
      <c r="Q881" s="11"/>
      <c r="R881" s="15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5">
      <c r="A882" s="10"/>
      <c r="B882" s="11"/>
      <c r="C882" s="11"/>
      <c r="D882" s="11"/>
      <c r="E882" s="12"/>
      <c r="F882" s="12"/>
      <c r="G882" s="12"/>
      <c r="H882" s="11"/>
      <c r="I882" s="11"/>
      <c r="J882" s="11"/>
      <c r="K882" s="11"/>
      <c r="L882" s="12"/>
      <c r="M882" s="11"/>
      <c r="N882" s="12"/>
      <c r="O882" s="14"/>
      <c r="P882" s="12"/>
      <c r="Q882" s="11"/>
      <c r="R882" s="15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5">
      <c r="A883" s="10"/>
      <c r="B883" s="11"/>
      <c r="C883" s="11"/>
      <c r="D883" s="11"/>
      <c r="E883" s="12"/>
      <c r="F883" s="12"/>
      <c r="G883" s="12"/>
      <c r="H883" s="11"/>
      <c r="I883" s="11"/>
      <c r="J883" s="11"/>
      <c r="K883" s="11"/>
      <c r="L883" s="12"/>
      <c r="M883" s="11"/>
      <c r="N883" s="12"/>
      <c r="O883" s="14"/>
      <c r="P883" s="12"/>
      <c r="Q883" s="11"/>
      <c r="R883" s="15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5">
      <c r="A884" s="10"/>
      <c r="B884" s="11"/>
      <c r="C884" s="11"/>
      <c r="D884" s="11"/>
      <c r="E884" s="12"/>
      <c r="F884" s="12"/>
      <c r="G884" s="12"/>
      <c r="H884" s="11"/>
      <c r="I884" s="11"/>
      <c r="J884" s="11"/>
      <c r="K884" s="11"/>
      <c r="L884" s="12"/>
      <c r="M884" s="11"/>
      <c r="N884" s="12"/>
      <c r="O884" s="14"/>
      <c r="P884" s="12"/>
      <c r="Q884" s="11"/>
      <c r="R884" s="15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5">
      <c r="A885" s="10"/>
      <c r="B885" s="11"/>
      <c r="C885" s="11"/>
      <c r="D885" s="11"/>
      <c r="E885" s="12"/>
      <c r="F885" s="12"/>
      <c r="G885" s="12"/>
      <c r="H885" s="11"/>
      <c r="I885" s="11"/>
      <c r="J885" s="11"/>
      <c r="K885" s="11"/>
      <c r="L885" s="12"/>
      <c r="M885" s="11"/>
      <c r="N885" s="12"/>
      <c r="O885" s="14"/>
      <c r="P885" s="12"/>
      <c r="Q885" s="11"/>
      <c r="R885" s="15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5">
      <c r="A886" s="10"/>
      <c r="B886" s="11"/>
      <c r="C886" s="11"/>
      <c r="D886" s="11"/>
      <c r="E886" s="12"/>
      <c r="F886" s="12"/>
      <c r="G886" s="12"/>
      <c r="H886" s="11"/>
      <c r="I886" s="11"/>
      <c r="J886" s="11"/>
      <c r="K886" s="11"/>
      <c r="L886" s="12"/>
      <c r="M886" s="11"/>
      <c r="N886" s="12"/>
      <c r="O886" s="14"/>
      <c r="P886" s="12"/>
      <c r="Q886" s="11"/>
      <c r="R886" s="15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5">
      <c r="A887" s="10"/>
      <c r="B887" s="11"/>
      <c r="C887" s="11"/>
      <c r="D887" s="11"/>
      <c r="E887" s="12"/>
      <c r="F887" s="12"/>
      <c r="G887" s="12"/>
      <c r="H887" s="11"/>
      <c r="I887" s="11"/>
      <c r="J887" s="11"/>
      <c r="K887" s="11"/>
      <c r="L887" s="12"/>
      <c r="M887" s="11"/>
      <c r="N887" s="12"/>
      <c r="O887" s="14"/>
      <c r="P887" s="12"/>
      <c r="Q887" s="11"/>
      <c r="R887" s="15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5">
      <c r="A888" s="10"/>
      <c r="B888" s="11"/>
      <c r="C888" s="11"/>
      <c r="D888" s="11"/>
      <c r="E888" s="12"/>
      <c r="F888" s="12"/>
      <c r="G888" s="12"/>
      <c r="H888" s="11"/>
      <c r="I888" s="11"/>
      <c r="J888" s="11"/>
      <c r="K888" s="11"/>
      <c r="L888" s="12"/>
      <c r="M888" s="11"/>
      <c r="N888" s="12"/>
      <c r="O888" s="14"/>
      <c r="P888" s="12"/>
      <c r="Q888" s="11"/>
      <c r="R888" s="15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5">
      <c r="A889" s="10"/>
      <c r="B889" s="11"/>
      <c r="C889" s="11"/>
      <c r="D889" s="11"/>
      <c r="E889" s="12"/>
      <c r="F889" s="12"/>
      <c r="G889" s="12"/>
      <c r="H889" s="11"/>
      <c r="I889" s="11"/>
      <c r="J889" s="11"/>
      <c r="K889" s="11"/>
      <c r="L889" s="12"/>
      <c r="M889" s="11"/>
      <c r="N889" s="12"/>
      <c r="O889" s="14"/>
      <c r="P889" s="12"/>
      <c r="Q889" s="11"/>
      <c r="R889" s="15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5">
      <c r="A890" s="10"/>
      <c r="B890" s="11"/>
      <c r="C890" s="11"/>
      <c r="D890" s="11"/>
      <c r="E890" s="12"/>
      <c r="F890" s="12"/>
      <c r="G890" s="12"/>
      <c r="H890" s="11"/>
      <c r="I890" s="11"/>
      <c r="J890" s="11"/>
      <c r="K890" s="11"/>
      <c r="L890" s="12"/>
      <c r="M890" s="11"/>
      <c r="N890" s="12"/>
      <c r="O890" s="14"/>
      <c r="P890" s="12"/>
      <c r="Q890" s="11"/>
      <c r="R890" s="15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5">
      <c r="A891" s="10"/>
      <c r="B891" s="11"/>
      <c r="C891" s="11"/>
      <c r="D891" s="11"/>
      <c r="E891" s="12"/>
      <c r="F891" s="12"/>
      <c r="G891" s="12"/>
      <c r="H891" s="11"/>
      <c r="I891" s="11"/>
      <c r="J891" s="11"/>
      <c r="K891" s="11"/>
      <c r="L891" s="12"/>
      <c r="M891" s="11"/>
      <c r="N891" s="12"/>
      <c r="O891" s="14"/>
      <c r="P891" s="12"/>
      <c r="Q891" s="11"/>
      <c r="R891" s="15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5">
      <c r="A892" s="10"/>
      <c r="B892" s="11"/>
      <c r="C892" s="11"/>
      <c r="D892" s="11"/>
      <c r="E892" s="12"/>
      <c r="F892" s="12"/>
      <c r="G892" s="12"/>
      <c r="H892" s="11"/>
      <c r="I892" s="11"/>
      <c r="J892" s="11"/>
      <c r="K892" s="11"/>
      <c r="L892" s="12"/>
      <c r="M892" s="11"/>
      <c r="N892" s="12"/>
      <c r="O892" s="14"/>
      <c r="P892" s="12"/>
      <c r="Q892" s="11"/>
      <c r="R892" s="15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5">
      <c r="A893" s="10"/>
      <c r="B893" s="11"/>
      <c r="C893" s="11"/>
      <c r="D893" s="11"/>
      <c r="E893" s="12"/>
      <c r="F893" s="12"/>
      <c r="G893" s="12"/>
      <c r="H893" s="11"/>
      <c r="I893" s="11"/>
      <c r="J893" s="11"/>
      <c r="K893" s="11"/>
      <c r="L893" s="12"/>
      <c r="M893" s="11"/>
      <c r="N893" s="12"/>
      <c r="O893" s="14"/>
      <c r="P893" s="12"/>
      <c r="Q893" s="11"/>
      <c r="R893" s="15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5">
      <c r="A894" s="10"/>
      <c r="B894" s="11"/>
      <c r="C894" s="11"/>
      <c r="D894" s="11"/>
      <c r="E894" s="12"/>
      <c r="F894" s="12"/>
      <c r="G894" s="12"/>
      <c r="H894" s="11"/>
      <c r="I894" s="11"/>
      <c r="J894" s="11"/>
      <c r="K894" s="11"/>
      <c r="L894" s="12"/>
      <c r="M894" s="11"/>
      <c r="N894" s="12"/>
      <c r="O894" s="14"/>
      <c r="P894" s="12"/>
      <c r="Q894" s="11"/>
      <c r="R894" s="15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5">
      <c r="A895" s="10"/>
      <c r="B895" s="11"/>
      <c r="C895" s="11"/>
      <c r="D895" s="11"/>
      <c r="E895" s="12"/>
      <c r="F895" s="12"/>
      <c r="G895" s="12"/>
      <c r="H895" s="11"/>
      <c r="I895" s="11"/>
      <c r="J895" s="11"/>
      <c r="K895" s="11"/>
      <c r="L895" s="12"/>
      <c r="M895" s="11"/>
      <c r="N895" s="12"/>
      <c r="O895" s="14"/>
      <c r="P895" s="12"/>
      <c r="Q895" s="11"/>
      <c r="R895" s="15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5">
      <c r="A896" s="10"/>
      <c r="B896" s="11"/>
      <c r="C896" s="11"/>
      <c r="D896" s="11"/>
      <c r="E896" s="12"/>
      <c r="F896" s="12"/>
      <c r="G896" s="12"/>
      <c r="H896" s="11"/>
      <c r="I896" s="11"/>
      <c r="J896" s="11"/>
      <c r="K896" s="11"/>
      <c r="L896" s="12"/>
      <c r="M896" s="11"/>
      <c r="N896" s="12"/>
      <c r="O896" s="14"/>
      <c r="P896" s="12"/>
      <c r="Q896" s="11"/>
      <c r="R896" s="15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5">
      <c r="A897" s="10"/>
      <c r="B897" s="11"/>
      <c r="C897" s="11"/>
      <c r="D897" s="11"/>
      <c r="E897" s="12"/>
      <c r="F897" s="12"/>
      <c r="G897" s="12"/>
      <c r="H897" s="11"/>
      <c r="I897" s="11"/>
      <c r="J897" s="11"/>
      <c r="K897" s="11"/>
      <c r="L897" s="12"/>
      <c r="M897" s="11"/>
      <c r="N897" s="12"/>
      <c r="O897" s="14"/>
      <c r="P897" s="12"/>
      <c r="Q897" s="11"/>
      <c r="R897" s="15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5">
      <c r="A898" s="10"/>
      <c r="B898" s="11"/>
      <c r="C898" s="11"/>
      <c r="D898" s="11"/>
      <c r="E898" s="12"/>
      <c r="F898" s="12"/>
      <c r="G898" s="12"/>
      <c r="H898" s="11"/>
      <c r="I898" s="11"/>
      <c r="J898" s="11"/>
      <c r="K898" s="11"/>
      <c r="L898" s="12"/>
      <c r="M898" s="11"/>
      <c r="N898" s="12"/>
      <c r="O898" s="14"/>
      <c r="P898" s="12"/>
      <c r="Q898" s="11"/>
      <c r="R898" s="15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5">
      <c r="A899" s="10"/>
      <c r="B899" s="11"/>
      <c r="C899" s="11"/>
      <c r="D899" s="11"/>
      <c r="E899" s="12"/>
      <c r="F899" s="12"/>
      <c r="G899" s="12"/>
      <c r="H899" s="11"/>
      <c r="I899" s="11"/>
      <c r="J899" s="11"/>
      <c r="K899" s="11"/>
      <c r="L899" s="12"/>
      <c r="M899" s="11"/>
      <c r="N899" s="12"/>
      <c r="O899" s="14"/>
      <c r="P899" s="12"/>
      <c r="Q899" s="11"/>
      <c r="R899" s="15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5">
      <c r="A900" s="10"/>
      <c r="B900" s="11"/>
      <c r="C900" s="11"/>
      <c r="D900" s="11"/>
      <c r="E900" s="12"/>
      <c r="F900" s="12"/>
      <c r="G900" s="12"/>
      <c r="H900" s="11"/>
      <c r="I900" s="11"/>
      <c r="J900" s="11"/>
      <c r="K900" s="11"/>
      <c r="L900" s="12"/>
      <c r="M900" s="11"/>
      <c r="N900" s="12"/>
      <c r="O900" s="14"/>
      <c r="P900" s="12"/>
      <c r="Q900" s="11"/>
      <c r="R900" s="15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5">
      <c r="A901" s="10"/>
      <c r="B901" s="11"/>
      <c r="C901" s="11"/>
      <c r="D901" s="11"/>
      <c r="E901" s="12"/>
      <c r="F901" s="12"/>
      <c r="G901" s="12"/>
      <c r="H901" s="11"/>
      <c r="I901" s="11"/>
      <c r="J901" s="11"/>
      <c r="K901" s="11"/>
      <c r="L901" s="12"/>
      <c r="M901" s="11"/>
      <c r="N901" s="12"/>
      <c r="O901" s="14"/>
      <c r="P901" s="12"/>
      <c r="Q901" s="11"/>
      <c r="R901" s="15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5">
      <c r="A902" s="10"/>
      <c r="B902" s="11"/>
      <c r="C902" s="11"/>
      <c r="D902" s="11"/>
      <c r="E902" s="12"/>
      <c r="F902" s="12"/>
      <c r="G902" s="12"/>
      <c r="H902" s="11"/>
      <c r="I902" s="11"/>
      <c r="J902" s="11"/>
      <c r="K902" s="11"/>
      <c r="L902" s="12"/>
      <c r="M902" s="11"/>
      <c r="N902" s="12"/>
      <c r="O902" s="14"/>
      <c r="P902" s="12"/>
      <c r="Q902" s="11"/>
      <c r="R902" s="15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5">
      <c r="A903" s="10"/>
      <c r="B903" s="11"/>
      <c r="C903" s="11"/>
      <c r="D903" s="11"/>
      <c r="E903" s="12"/>
      <c r="F903" s="12"/>
      <c r="G903" s="12"/>
      <c r="H903" s="11"/>
      <c r="I903" s="11"/>
      <c r="J903" s="11"/>
      <c r="K903" s="11"/>
      <c r="L903" s="12"/>
      <c r="M903" s="11"/>
      <c r="N903" s="12"/>
      <c r="O903" s="14"/>
      <c r="P903" s="12"/>
      <c r="Q903" s="11"/>
      <c r="R903" s="15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5">
      <c r="A904" s="10"/>
      <c r="B904" s="11"/>
      <c r="C904" s="11"/>
      <c r="D904" s="11"/>
      <c r="E904" s="12"/>
      <c r="F904" s="12"/>
      <c r="G904" s="12"/>
      <c r="H904" s="11"/>
      <c r="I904" s="11"/>
      <c r="J904" s="11"/>
      <c r="K904" s="11"/>
      <c r="L904" s="12"/>
      <c r="M904" s="11"/>
      <c r="N904" s="12"/>
      <c r="O904" s="14"/>
      <c r="P904" s="12"/>
      <c r="Q904" s="11"/>
      <c r="R904" s="15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5">
      <c r="A905" s="10"/>
      <c r="B905" s="11"/>
      <c r="C905" s="11"/>
      <c r="D905" s="11"/>
      <c r="E905" s="12"/>
      <c r="F905" s="12"/>
      <c r="G905" s="12"/>
      <c r="H905" s="11"/>
      <c r="I905" s="11"/>
      <c r="J905" s="11"/>
      <c r="K905" s="11"/>
      <c r="L905" s="12"/>
      <c r="M905" s="11"/>
      <c r="N905" s="12"/>
      <c r="O905" s="14"/>
      <c r="P905" s="12"/>
      <c r="Q905" s="11"/>
      <c r="R905" s="15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5">
      <c r="A906" s="10"/>
      <c r="B906" s="11"/>
      <c r="C906" s="11"/>
      <c r="D906" s="11"/>
      <c r="E906" s="12"/>
      <c r="F906" s="12"/>
      <c r="G906" s="12"/>
      <c r="H906" s="11"/>
      <c r="I906" s="11"/>
      <c r="J906" s="11"/>
      <c r="K906" s="11"/>
      <c r="L906" s="12"/>
      <c r="M906" s="11"/>
      <c r="N906" s="12"/>
      <c r="O906" s="14"/>
      <c r="P906" s="12"/>
      <c r="Q906" s="11"/>
      <c r="R906" s="15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5">
      <c r="A907" s="10"/>
      <c r="B907" s="11"/>
      <c r="C907" s="11"/>
      <c r="D907" s="11"/>
      <c r="E907" s="12"/>
      <c r="F907" s="12"/>
      <c r="G907" s="12"/>
      <c r="H907" s="11"/>
      <c r="I907" s="11"/>
      <c r="J907" s="11"/>
      <c r="K907" s="11"/>
      <c r="L907" s="12"/>
      <c r="M907" s="11"/>
      <c r="N907" s="12"/>
      <c r="O907" s="14"/>
      <c r="P907" s="12"/>
      <c r="Q907" s="11"/>
      <c r="R907" s="15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5">
      <c r="A908" s="10"/>
      <c r="B908" s="11"/>
      <c r="C908" s="11"/>
      <c r="D908" s="11"/>
      <c r="E908" s="12"/>
      <c r="F908" s="12"/>
      <c r="G908" s="12"/>
      <c r="H908" s="11"/>
      <c r="I908" s="11"/>
      <c r="J908" s="11"/>
      <c r="K908" s="11"/>
      <c r="L908" s="12"/>
      <c r="M908" s="11"/>
      <c r="N908" s="12"/>
      <c r="O908" s="14"/>
      <c r="P908" s="12"/>
      <c r="Q908" s="11"/>
      <c r="R908" s="15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5">
      <c r="A909" s="10"/>
      <c r="B909" s="11"/>
      <c r="C909" s="11"/>
      <c r="D909" s="11"/>
      <c r="E909" s="12"/>
      <c r="F909" s="12"/>
      <c r="G909" s="12"/>
      <c r="H909" s="11"/>
      <c r="I909" s="11"/>
      <c r="J909" s="11"/>
      <c r="K909" s="11"/>
      <c r="L909" s="12"/>
      <c r="M909" s="11"/>
      <c r="N909" s="12"/>
      <c r="O909" s="14"/>
      <c r="P909" s="12"/>
      <c r="Q909" s="11"/>
      <c r="R909" s="15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5">
      <c r="A910" s="10"/>
      <c r="B910" s="11"/>
      <c r="C910" s="11"/>
      <c r="D910" s="11"/>
      <c r="E910" s="12"/>
      <c r="F910" s="12"/>
      <c r="G910" s="12"/>
      <c r="H910" s="11"/>
      <c r="I910" s="11"/>
      <c r="J910" s="11"/>
      <c r="K910" s="11"/>
      <c r="L910" s="12"/>
      <c r="M910" s="11"/>
      <c r="N910" s="12"/>
      <c r="O910" s="14"/>
      <c r="P910" s="12"/>
      <c r="Q910" s="11"/>
      <c r="R910" s="15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5">
      <c r="A911" s="10"/>
      <c r="B911" s="11"/>
      <c r="C911" s="11"/>
      <c r="D911" s="11"/>
      <c r="E911" s="12"/>
      <c r="F911" s="12"/>
      <c r="G911" s="12"/>
      <c r="H911" s="11"/>
      <c r="I911" s="11"/>
      <c r="J911" s="11"/>
      <c r="K911" s="11"/>
      <c r="L911" s="12"/>
      <c r="M911" s="11"/>
      <c r="N911" s="12"/>
      <c r="O911" s="14"/>
      <c r="P911" s="12"/>
      <c r="Q911" s="11"/>
      <c r="R911" s="15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5">
      <c r="A912" s="10"/>
      <c r="B912" s="11"/>
      <c r="C912" s="11"/>
      <c r="D912" s="11"/>
      <c r="E912" s="12"/>
      <c r="F912" s="12"/>
      <c r="G912" s="12"/>
      <c r="H912" s="11"/>
      <c r="I912" s="11"/>
      <c r="J912" s="11"/>
      <c r="K912" s="11"/>
      <c r="L912" s="12"/>
      <c r="M912" s="11"/>
      <c r="N912" s="12"/>
      <c r="O912" s="14"/>
      <c r="P912" s="12"/>
      <c r="Q912" s="11"/>
      <c r="R912" s="15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5">
      <c r="A913" s="10"/>
      <c r="B913" s="11"/>
      <c r="C913" s="11"/>
      <c r="D913" s="11"/>
      <c r="E913" s="12"/>
      <c r="F913" s="12"/>
      <c r="G913" s="12"/>
      <c r="H913" s="11"/>
      <c r="I913" s="11"/>
      <c r="J913" s="11"/>
      <c r="K913" s="11"/>
      <c r="L913" s="12"/>
      <c r="M913" s="11"/>
      <c r="N913" s="12"/>
      <c r="O913" s="14"/>
      <c r="P913" s="12"/>
      <c r="Q913" s="11"/>
      <c r="R913" s="15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5">
      <c r="A914" s="10"/>
      <c r="B914" s="11"/>
      <c r="C914" s="11"/>
      <c r="D914" s="11"/>
      <c r="E914" s="12"/>
      <c r="F914" s="12"/>
      <c r="G914" s="12"/>
      <c r="H914" s="11"/>
      <c r="I914" s="11"/>
      <c r="J914" s="11"/>
      <c r="K914" s="11"/>
      <c r="L914" s="12"/>
      <c r="M914" s="11"/>
      <c r="N914" s="12"/>
      <c r="O914" s="14"/>
      <c r="P914" s="12"/>
      <c r="Q914" s="11"/>
      <c r="R914" s="15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5">
      <c r="A915" s="10"/>
      <c r="B915" s="11"/>
      <c r="C915" s="11"/>
      <c r="D915" s="11"/>
      <c r="E915" s="12"/>
      <c r="F915" s="12"/>
      <c r="G915" s="12"/>
      <c r="H915" s="11"/>
      <c r="I915" s="11"/>
      <c r="J915" s="11"/>
      <c r="K915" s="11"/>
      <c r="L915" s="12"/>
      <c r="M915" s="11"/>
      <c r="N915" s="12"/>
      <c r="O915" s="14"/>
      <c r="P915" s="12"/>
      <c r="Q915" s="11"/>
      <c r="R915" s="15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5">
      <c r="A916" s="10"/>
      <c r="B916" s="11"/>
      <c r="C916" s="11"/>
      <c r="D916" s="11"/>
      <c r="E916" s="12"/>
      <c r="F916" s="12"/>
      <c r="G916" s="12"/>
      <c r="H916" s="11"/>
      <c r="I916" s="11"/>
      <c r="J916" s="11"/>
      <c r="K916" s="11"/>
      <c r="L916" s="12"/>
      <c r="M916" s="11"/>
      <c r="N916" s="12"/>
      <c r="O916" s="14"/>
      <c r="P916" s="12"/>
      <c r="Q916" s="11"/>
      <c r="R916" s="15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5">
      <c r="A917" s="10"/>
      <c r="B917" s="11"/>
      <c r="C917" s="11"/>
      <c r="D917" s="11"/>
      <c r="E917" s="12"/>
      <c r="F917" s="12"/>
      <c r="G917" s="12"/>
      <c r="H917" s="11"/>
      <c r="I917" s="11"/>
      <c r="J917" s="11"/>
      <c r="K917" s="11"/>
      <c r="L917" s="12"/>
      <c r="M917" s="11"/>
      <c r="N917" s="12"/>
      <c r="O917" s="14"/>
      <c r="P917" s="12"/>
      <c r="Q917" s="11"/>
      <c r="R917" s="15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5">
      <c r="A918" s="10"/>
      <c r="B918" s="11"/>
      <c r="C918" s="11"/>
      <c r="D918" s="11"/>
      <c r="E918" s="12"/>
      <c r="F918" s="12"/>
      <c r="G918" s="12"/>
      <c r="H918" s="11"/>
      <c r="I918" s="11"/>
      <c r="J918" s="11"/>
      <c r="K918" s="11"/>
      <c r="L918" s="12"/>
      <c r="M918" s="11"/>
      <c r="N918" s="12"/>
      <c r="O918" s="14"/>
      <c r="P918" s="12"/>
      <c r="Q918" s="11"/>
      <c r="R918" s="15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5">
      <c r="A919" s="10"/>
      <c r="B919" s="11"/>
      <c r="C919" s="11"/>
      <c r="D919" s="11"/>
      <c r="E919" s="12"/>
      <c r="F919" s="12"/>
      <c r="G919" s="12"/>
      <c r="H919" s="11"/>
      <c r="I919" s="11"/>
      <c r="J919" s="11"/>
      <c r="K919" s="11"/>
      <c r="L919" s="12"/>
      <c r="M919" s="11"/>
      <c r="N919" s="12"/>
      <c r="O919" s="14"/>
      <c r="P919" s="12"/>
      <c r="Q919" s="11"/>
      <c r="R919" s="15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5">
      <c r="A920" s="10"/>
      <c r="B920" s="11"/>
      <c r="C920" s="11"/>
      <c r="D920" s="11"/>
      <c r="E920" s="12"/>
      <c r="F920" s="12"/>
      <c r="G920" s="12"/>
      <c r="H920" s="11"/>
      <c r="I920" s="11"/>
      <c r="J920" s="11"/>
      <c r="K920" s="11"/>
      <c r="L920" s="12"/>
      <c r="M920" s="11"/>
      <c r="N920" s="12"/>
      <c r="O920" s="14"/>
      <c r="P920" s="12"/>
      <c r="Q920" s="11"/>
      <c r="R920" s="15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5">
      <c r="A921" s="10"/>
      <c r="B921" s="11"/>
      <c r="C921" s="11"/>
      <c r="D921" s="11"/>
      <c r="E921" s="12"/>
      <c r="F921" s="12"/>
      <c r="G921" s="12"/>
      <c r="H921" s="11"/>
      <c r="I921" s="11"/>
      <c r="J921" s="11"/>
      <c r="K921" s="11"/>
      <c r="L921" s="12"/>
      <c r="M921" s="11"/>
      <c r="N921" s="12"/>
      <c r="O921" s="14"/>
      <c r="P921" s="12"/>
      <c r="Q921" s="11"/>
      <c r="R921" s="15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5">
      <c r="A922" s="10"/>
      <c r="B922" s="11"/>
      <c r="C922" s="11"/>
      <c r="D922" s="11"/>
      <c r="E922" s="12"/>
      <c r="F922" s="12"/>
      <c r="G922" s="12"/>
      <c r="H922" s="11"/>
      <c r="I922" s="11"/>
      <c r="J922" s="11"/>
      <c r="K922" s="11"/>
      <c r="L922" s="12"/>
      <c r="M922" s="11"/>
      <c r="N922" s="12"/>
      <c r="O922" s="14"/>
      <c r="P922" s="12"/>
      <c r="Q922" s="11"/>
      <c r="R922" s="15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5">
      <c r="A923" s="10"/>
      <c r="B923" s="11"/>
      <c r="C923" s="11"/>
      <c r="D923" s="11"/>
      <c r="E923" s="12"/>
      <c r="F923" s="12"/>
      <c r="G923" s="12"/>
      <c r="H923" s="11"/>
      <c r="I923" s="11"/>
      <c r="J923" s="11"/>
      <c r="K923" s="11"/>
      <c r="L923" s="12"/>
      <c r="M923" s="11"/>
      <c r="N923" s="12"/>
      <c r="O923" s="14"/>
      <c r="P923" s="12"/>
      <c r="Q923" s="11"/>
      <c r="R923" s="15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5">
      <c r="A924" s="10"/>
      <c r="B924" s="11"/>
      <c r="C924" s="11"/>
      <c r="D924" s="11"/>
      <c r="E924" s="12"/>
      <c r="F924" s="12"/>
      <c r="G924" s="12"/>
      <c r="H924" s="11"/>
      <c r="I924" s="11"/>
      <c r="J924" s="11"/>
      <c r="K924" s="11"/>
      <c r="L924" s="12"/>
      <c r="M924" s="11"/>
      <c r="N924" s="12"/>
      <c r="O924" s="14"/>
      <c r="P924" s="12"/>
      <c r="Q924" s="11"/>
      <c r="R924" s="15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5">
      <c r="A925" s="10"/>
      <c r="B925" s="11"/>
      <c r="C925" s="11"/>
      <c r="D925" s="11"/>
      <c r="E925" s="12"/>
      <c r="F925" s="12"/>
      <c r="G925" s="12"/>
      <c r="H925" s="11"/>
      <c r="I925" s="11"/>
      <c r="J925" s="11"/>
      <c r="K925" s="11"/>
      <c r="L925" s="12"/>
      <c r="M925" s="11"/>
      <c r="N925" s="12"/>
      <c r="O925" s="14"/>
      <c r="P925" s="12"/>
      <c r="Q925" s="11"/>
      <c r="R925" s="15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5">
      <c r="A926" s="10"/>
      <c r="B926" s="11"/>
      <c r="C926" s="11"/>
      <c r="D926" s="11"/>
      <c r="E926" s="12"/>
      <c r="F926" s="12"/>
      <c r="G926" s="12"/>
      <c r="H926" s="11"/>
      <c r="I926" s="11"/>
      <c r="J926" s="11"/>
      <c r="K926" s="11"/>
      <c r="L926" s="12"/>
      <c r="M926" s="11"/>
      <c r="N926" s="12"/>
      <c r="O926" s="14"/>
      <c r="P926" s="12"/>
      <c r="Q926" s="11"/>
      <c r="R926" s="15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5">
      <c r="A927" s="10"/>
      <c r="B927" s="11"/>
      <c r="C927" s="11"/>
      <c r="D927" s="11"/>
      <c r="E927" s="12"/>
      <c r="F927" s="12"/>
      <c r="G927" s="12"/>
      <c r="H927" s="11"/>
      <c r="I927" s="11"/>
      <c r="J927" s="11"/>
      <c r="K927" s="11"/>
      <c r="L927" s="12"/>
      <c r="M927" s="11"/>
      <c r="N927" s="12"/>
      <c r="O927" s="14"/>
      <c r="P927" s="12"/>
      <c r="Q927" s="11"/>
      <c r="R927" s="15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5">
      <c r="A928" s="10"/>
      <c r="B928" s="11"/>
      <c r="C928" s="11"/>
      <c r="D928" s="11"/>
      <c r="E928" s="12"/>
      <c r="F928" s="12"/>
      <c r="G928" s="12"/>
      <c r="H928" s="11"/>
      <c r="I928" s="11"/>
      <c r="J928" s="11"/>
      <c r="K928" s="11"/>
      <c r="L928" s="12"/>
      <c r="M928" s="11"/>
      <c r="N928" s="12"/>
      <c r="O928" s="14"/>
      <c r="P928" s="12"/>
      <c r="Q928" s="11"/>
      <c r="R928" s="15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5">
      <c r="A929" s="10"/>
      <c r="B929" s="11"/>
      <c r="C929" s="11"/>
      <c r="D929" s="11"/>
      <c r="E929" s="12"/>
      <c r="F929" s="12"/>
      <c r="G929" s="12"/>
      <c r="H929" s="11"/>
      <c r="I929" s="11"/>
      <c r="J929" s="11"/>
      <c r="K929" s="11"/>
      <c r="L929" s="12"/>
      <c r="M929" s="11"/>
      <c r="N929" s="12"/>
      <c r="O929" s="14"/>
      <c r="P929" s="12"/>
      <c r="Q929" s="11"/>
      <c r="R929" s="15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5">
      <c r="A930" s="10"/>
      <c r="B930" s="11"/>
      <c r="C930" s="11"/>
      <c r="D930" s="11"/>
      <c r="E930" s="12"/>
      <c r="F930" s="12"/>
      <c r="G930" s="12"/>
      <c r="H930" s="11"/>
      <c r="I930" s="11"/>
      <c r="J930" s="11"/>
      <c r="K930" s="11"/>
      <c r="L930" s="12"/>
      <c r="M930" s="11"/>
      <c r="N930" s="12"/>
      <c r="O930" s="14"/>
      <c r="P930" s="12"/>
      <c r="Q930" s="11"/>
      <c r="R930" s="15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5">
      <c r="A931" s="10"/>
      <c r="B931" s="11"/>
      <c r="C931" s="11"/>
      <c r="D931" s="11"/>
      <c r="E931" s="12"/>
      <c r="F931" s="12"/>
      <c r="G931" s="12"/>
      <c r="H931" s="11"/>
      <c r="I931" s="11"/>
      <c r="J931" s="11"/>
      <c r="K931" s="11"/>
      <c r="L931" s="12"/>
      <c r="M931" s="11"/>
      <c r="N931" s="12"/>
      <c r="O931" s="14"/>
      <c r="P931" s="12"/>
      <c r="Q931" s="11"/>
      <c r="R931" s="15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5">
      <c r="A932" s="10"/>
      <c r="B932" s="11"/>
      <c r="C932" s="11"/>
      <c r="D932" s="11"/>
      <c r="E932" s="12"/>
      <c r="F932" s="12"/>
      <c r="G932" s="12"/>
      <c r="H932" s="11"/>
      <c r="I932" s="11"/>
      <c r="J932" s="11"/>
      <c r="K932" s="11"/>
      <c r="L932" s="12"/>
      <c r="M932" s="11"/>
      <c r="N932" s="12"/>
      <c r="O932" s="14"/>
      <c r="P932" s="12"/>
      <c r="Q932" s="11"/>
      <c r="R932" s="15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5">
      <c r="A933" s="10"/>
      <c r="B933" s="11"/>
      <c r="C933" s="11"/>
      <c r="D933" s="11"/>
      <c r="E933" s="12"/>
      <c r="F933" s="12"/>
      <c r="G933" s="12"/>
      <c r="H933" s="11"/>
      <c r="I933" s="11"/>
      <c r="J933" s="11"/>
      <c r="K933" s="11"/>
      <c r="L933" s="12"/>
      <c r="M933" s="11"/>
      <c r="N933" s="12"/>
      <c r="O933" s="14"/>
      <c r="P933" s="12"/>
      <c r="Q933" s="11"/>
      <c r="R933" s="15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5">
      <c r="A934" s="10"/>
      <c r="B934" s="11"/>
      <c r="C934" s="11"/>
      <c r="D934" s="11"/>
      <c r="E934" s="12"/>
      <c r="F934" s="12"/>
      <c r="G934" s="12"/>
      <c r="H934" s="11"/>
      <c r="I934" s="11"/>
      <c r="J934" s="11"/>
      <c r="K934" s="11"/>
      <c r="L934" s="12"/>
      <c r="M934" s="11"/>
      <c r="N934" s="12"/>
      <c r="O934" s="14"/>
      <c r="P934" s="12"/>
      <c r="Q934" s="11"/>
      <c r="R934" s="15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5">
      <c r="A935" s="10"/>
      <c r="B935" s="11"/>
      <c r="C935" s="11"/>
      <c r="D935" s="11"/>
      <c r="E935" s="12"/>
      <c r="F935" s="12"/>
      <c r="G935" s="12"/>
      <c r="H935" s="11"/>
      <c r="I935" s="11"/>
      <c r="J935" s="11"/>
      <c r="K935" s="11"/>
      <c r="L935" s="12"/>
      <c r="M935" s="11"/>
      <c r="N935" s="12"/>
      <c r="O935" s="14"/>
      <c r="P935" s="12"/>
      <c r="Q935" s="11"/>
      <c r="R935" s="15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5">
      <c r="A936" s="10"/>
      <c r="B936" s="11"/>
      <c r="C936" s="11"/>
      <c r="D936" s="11"/>
      <c r="E936" s="12"/>
      <c r="F936" s="12"/>
      <c r="G936" s="12"/>
      <c r="H936" s="11"/>
      <c r="I936" s="11"/>
      <c r="J936" s="11"/>
      <c r="K936" s="11"/>
      <c r="L936" s="12"/>
      <c r="M936" s="11"/>
      <c r="N936" s="12"/>
      <c r="O936" s="14"/>
      <c r="P936" s="12"/>
      <c r="Q936" s="11"/>
      <c r="R936" s="15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5">
      <c r="A937" s="10"/>
      <c r="B937" s="11"/>
      <c r="C937" s="11"/>
      <c r="D937" s="11"/>
      <c r="E937" s="12"/>
      <c r="F937" s="12"/>
      <c r="G937" s="12"/>
      <c r="H937" s="11"/>
      <c r="I937" s="11"/>
      <c r="J937" s="11"/>
      <c r="K937" s="11"/>
      <c r="L937" s="12"/>
      <c r="M937" s="11"/>
      <c r="N937" s="12"/>
      <c r="O937" s="14"/>
      <c r="P937" s="12"/>
      <c r="Q937" s="11"/>
      <c r="R937" s="15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5">
      <c r="A938" s="10"/>
      <c r="B938" s="11"/>
      <c r="C938" s="11"/>
      <c r="D938" s="11"/>
      <c r="E938" s="12"/>
      <c r="F938" s="12"/>
      <c r="G938" s="12"/>
      <c r="H938" s="11"/>
      <c r="I938" s="11"/>
      <c r="J938" s="11"/>
      <c r="K938" s="11"/>
      <c r="L938" s="12"/>
      <c r="M938" s="11"/>
      <c r="N938" s="12"/>
      <c r="O938" s="14"/>
      <c r="P938" s="12"/>
      <c r="Q938" s="11"/>
      <c r="R938" s="15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5">
      <c r="A939" s="10"/>
      <c r="B939" s="11"/>
      <c r="C939" s="11"/>
      <c r="D939" s="11"/>
      <c r="E939" s="12"/>
      <c r="F939" s="12"/>
      <c r="G939" s="12"/>
      <c r="H939" s="11"/>
      <c r="I939" s="11"/>
      <c r="J939" s="11"/>
      <c r="K939" s="11"/>
      <c r="L939" s="12"/>
      <c r="M939" s="11"/>
      <c r="N939" s="12"/>
      <c r="O939" s="14"/>
      <c r="P939" s="12"/>
      <c r="Q939" s="11"/>
      <c r="R939" s="15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5">
      <c r="A940" s="10"/>
      <c r="B940" s="11"/>
      <c r="C940" s="11"/>
      <c r="D940" s="11"/>
      <c r="E940" s="12"/>
      <c r="F940" s="12"/>
      <c r="G940" s="12"/>
      <c r="H940" s="11"/>
      <c r="I940" s="11"/>
      <c r="J940" s="11"/>
      <c r="K940" s="11"/>
      <c r="L940" s="12"/>
      <c r="M940" s="11"/>
      <c r="N940" s="12"/>
      <c r="O940" s="14"/>
      <c r="P940" s="12"/>
      <c r="Q940" s="11"/>
      <c r="R940" s="15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5">
      <c r="A941" s="10"/>
      <c r="B941" s="11"/>
      <c r="C941" s="11"/>
      <c r="D941" s="11"/>
      <c r="E941" s="12"/>
      <c r="F941" s="12"/>
      <c r="G941" s="12"/>
      <c r="H941" s="11"/>
      <c r="I941" s="11"/>
      <c r="J941" s="11"/>
      <c r="K941" s="11"/>
      <c r="L941" s="12"/>
      <c r="M941" s="11"/>
      <c r="N941" s="12"/>
      <c r="O941" s="14"/>
      <c r="P941" s="12"/>
      <c r="Q941" s="11"/>
      <c r="R941" s="15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5">
      <c r="A942" s="10"/>
      <c r="B942" s="11"/>
      <c r="C942" s="11"/>
      <c r="D942" s="11"/>
      <c r="E942" s="12"/>
      <c r="F942" s="12"/>
      <c r="G942" s="12"/>
      <c r="H942" s="11"/>
      <c r="I942" s="11"/>
      <c r="J942" s="11"/>
      <c r="K942" s="11"/>
      <c r="L942" s="12"/>
      <c r="M942" s="11"/>
      <c r="N942" s="12"/>
      <c r="O942" s="14"/>
      <c r="P942" s="12"/>
      <c r="Q942" s="11"/>
      <c r="R942" s="15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5">
      <c r="A943" s="10"/>
      <c r="B943" s="11"/>
      <c r="C943" s="11"/>
      <c r="D943" s="11"/>
      <c r="E943" s="12"/>
      <c r="F943" s="12"/>
      <c r="G943" s="12"/>
      <c r="H943" s="11"/>
      <c r="I943" s="11"/>
      <c r="J943" s="11"/>
      <c r="K943" s="11"/>
      <c r="L943" s="12"/>
      <c r="M943" s="11"/>
      <c r="N943" s="12"/>
      <c r="O943" s="14"/>
      <c r="P943" s="12"/>
      <c r="Q943" s="11"/>
      <c r="R943" s="15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5">
      <c r="A944" s="10"/>
      <c r="B944" s="11"/>
      <c r="C944" s="11"/>
      <c r="D944" s="11"/>
      <c r="E944" s="12"/>
      <c r="F944" s="12"/>
      <c r="G944" s="12"/>
      <c r="H944" s="11"/>
      <c r="I944" s="11"/>
      <c r="J944" s="11"/>
      <c r="K944" s="11"/>
      <c r="L944" s="12"/>
      <c r="M944" s="11"/>
      <c r="N944" s="12"/>
      <c r="O944" s="14"/>
      <c r="P944" s="12"/>
      <c r="Q944" s="11"/>
      <c r="R944" s="15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5">
      <c r="A945" s="10"/>
      <c r="B945" s="11"/>
      <c r="C945" s="11"/>
      <c r="D945" s="11"/>
      <c r="E945" s="12"/>
      <c r="F945" s="12"/>
      <c r="G945" s="12"/>
      <c r="H945" s="11"/>
      <c r="I945" s="11"/>
      <c r="J945" s="11"/>
      <c r="K945" s="11"/>
      <c r="L945" s="12"/>
      <c r="M945" s="11"/>
      <c r="N945" s="12"/>
      <c r="O945" s="14"/>
      <c r="P945" s="12"/>
      <c r="Q945" s="11"/>
      <c r="R945" s="15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5">
      <c r="A946" s="10"/>
      <c r="B946" s="11"/>
      <c r="C946" s="11"/>
      <c r="D946" s="11"/>
      <c r="E946" s="12"/>
      <c r="F946" s="12"/>
      <c r="G946" s="12"/>
      <c r="H946" s="11"/>
      <c r="I946" s="11"/>
      <c r="J946" s="11"/>
      <c r="K946" s="11"/>
      <c r="L946" s="12"/>
      <c r="M946" s="11"/>
      <c r="N946" s="12"/>
      <c r="O946" s="14"/>
      <c r="P946" s="12"/>
      <c r="Q946" s="11"/>
      <c r="R946" s="15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5">
      <c r="A947" s="10"/>
      <c r="B947" s="11"/>
      <c r="C947" s="11"/>
      <c r="D947" s="11"/>
      <c r="E947" s="12"/>
      <c r="F947" s="12"/>
      <c r="G947" s="12"/>
      <c r="H947" s="11"/>
      <c r="I947" s="11"/>
      <c r="J947" s="11"/>
      <c r="K947" s="11"/>
      <c r="L947" s="12"/>
      <c r="M947" s="11"/>
      <c r="N947" s="12"/>
      <c r="O947" s="14"/>
      <c r="P947" s="12"/>
      <c r="Q947" s="11"/>
      <c r="R947" s="15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5">
      <c r="A948" s="10"/>
      <c r="B948" s="11"/>
      <c r="C948" s="11"/>
      <c r="D948" s="11"/>
      <c r="E948" s="12"/>
      <c r="F948" s="12"/>
      <c r="G948" s="12"/>
      <c r="H948" s="11"/>
      <c r="I948" s="11"/>
      <c r="J948" s="11"/>
      <c r="K948" s="11"/>
      <c r="L948" s="12"/>
      <c r="M948" s="11"/>
      <c r="N948" s="12"/>
      <c r="O948" s="14"/>
      <c r="P948" s="12"/>
      <c r="Q948" s="11"/>
      <c r="R948" s="15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5">
      <c r="A949" s="10"/>
      <c r="B949" s="11"/>
      <c r="C949" s="11"/>
      <c r="D949" s="11"/>
      <c r="E949" s="12"/>
      <c r="F949" s="12"/>
      <c r="G949" s="12"/>
      <c r="H949" s="11"/>
      <c r="I949" s="11"/>
      <c r="J949" s="11"/>
      <c r="K949" s="11"/>
      <c r="L949" s="12"/>
      <c r="M949" s="11"/>
      <c r="N949" s="12"/>
      <c r="O949" s="14"/>
      <c r="P949" s="12"/>
      <c r="Q949" s="11"/>
      <c r="R949" s="15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5">
      <c r="A950" s="10"/>
      <c r="B950" s="11"/>
      <c r="C950" s="11"/>
      <c r="D950" s="11"/>
      <c r="E950" s="12"/>
      <c r="F950" s="12"/>
      <c r="G950" s="12"/>
      <c r="H950" s="11"/>
      <c r="I950" s="11"/>
      <c r="J950" s="11"/>
      <c r="K950" s="11"/>
      <c r="L950" s="12"/>
      <c r="M950" s="11"/>
      <c r="N950" s="12"/>
      <c r="O950" s="14"/>
      <c r="P950" s="12"/>
      <c r="Q950" s="11"/>
      <c r="R950" s="15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5">
      <c r="A951" s="10"/>
      <c r="B951" s="11"/>
      <c r="C951" s="11"/>
      <c r="D951" s="11"/>
      <c r="E951" s="12"/>
      <c r="F951" s="12"/>
      <c r="G951" s="12"/>
      <c r="H951" s="11"/>
      <c r="I951" s="11"/>
      <c r="J951" s="11"/>
      <c r="K951" s="11"/>
      <c r="L951" s="12"/>
      <c r="M951" s="11"/>
      <c r="N951" s="12"/>
      <c r="O951" s="14"/>
      <c r="P951" s="12"/>
      <c r="Q951" s="11"/>
      <c r="R951" s="15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5">
      <c r="A952" s="10"/>
      <c r="B952" s="11"/>
      <c r="C952" s="11"/>
      <c r="D952" s="11"/>
      <c r="E952" s="12"/>
      <c r="F952" s="12"/>
      <c r="G952" s="12"/>
      <c r="H952" s="11"/>
      <c r="I952" s="11"/>
      <c r="J952" s="11"/>
      <c r="K952" s="11"/>
      <c r="L952" s="12"/>
      <c r="M952" s="11"/>
      <c r="N952" s="12"/>
      <c r="O952" s="14"/>
      <c r="P952" s="12"/>
      <c r="Q952" s="11"/>
      <c r="R952" s="15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5">
      <c r="A953" s="10"/>
      <c r="B953" s="11"/>
      <c r="C953" s="11"/>
      <c r="D953" s="11"/>
      <c r="E953" s="12"/>
      <c r="F953" s="12"/>
      <c r="G953" s="12"/>
      <c r="H953" s="11"/>
      <c r="I953" s="11"/>
      <c r="J953" s="11"/>
      <c r="K953" s="11"/>
      <c r="L953" s="12"/>
      <c r="M953" s="11"/>
      <c r="N953" s="12"/>
      <c r="O953" s="14"/>
      <c r="P953" s="12"/>
      <c r="Q953" s="11"/>
      <c r="R953" s="15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5">
      <c r="A954" s="10"/>
      <c r="B954" s="11"/>
      <c r="C954" s="11"/>
      <c r="D954" s="11"/>
      <c r="E954" s="12"/>
      <c r="F954" s="12"/>
      <c r="G954" s="12"/>
      <c r="H954" s="11"/>
      <c r="I954" s="11"/>
      <c r="J954" s="11"/>
      <c r="K954" s="11"/>
      <c r="L954" s="12"/>
      <c r="M954" s="11"/>
      <c r="N954" s="12"/>
      <c r="O954" s="14"/>
      <c r="P954" s="12"/>
      <c r="Q954" s="11"/>
      <c r="R954" s="15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5">
      <c r="A955" s="10"/>
      <c r="B955" s="11"/>
      <c r="C955" s="11"/>
      <c r="D955" s="11"/>
      <c r="E955" s="12"/>
      <c r="F955" s="12"/>
      <c r="G955" s="12"/>
      <c r="H955" s="11"/>
      <c r="I955" s="11"/>
      <c r="J955" s="11"/>
      <c r="K955" s="11"/>
      <c r="L955" s="12"/>
      <c r="M955" s="11"/>
      <c r="N955" s="12"/>
      <c r="O955" s="14"/>
      <c r="P955" s="12"/>
      <c r="Q955" s="11"/>
      <c r="R955" s="15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5">
      <c r="A956" s="10"/>
      <c r="B956" s="11"/>
      <c r="C956" s="11"/>
      <c r="D956" s="11"/>
      <c r="E956" s="12"/>
      <c r="F956" s="12"/>
      <c r="G956" s="12"/>
      <c r="H956" s="11"/>
      <c r="I956" s="11"/>
      <c r="J956" s="11"/>
      <c r="K956" s="11"/>
      <c r="L956" s="12"/>
      <c r="M956" s="11"/>
      <c r="N956" s="12"/>
      <c r="O956" s="14"/>
      <c r="P956" s="12"/>
      <c r="Q956" s="11"/>
      <c r="R956" s="15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5">
      <c r="A957" s="10"/>
      <c r="B957" s="11"/>
      <c r="C957" s="11"/>
      <c r="D957" s="11"/>
      <c r="E957" s="12"/>
      <c r="F957" s="12"/>
      <c r="G957" s="12"/>
      <c r="H957" s="11"/>
      <c r="I957" s="11"/>
      <c r="J957" s="11"/>
      <c r="K957" s="11"/>
      <c r="L957" s="12"/>
      <c r="M957" s="11"/>
      <c r="N957" s="12"/>
      <c r="O957" s="14"/>
      <c r="P957" s="12"/>
      <c r="Q957" s="11"/>
      <c r="R957" s="15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5">
      <c r="A958" s="10"/>
      <c r="B958" s="11"/>
      <c r="C958" s="11"/>
      <c r="D958" s="11"/>
      <c r="E958" s="12"/>
      <c r="F958" s="12"/>
      <c r="G958" s="12"/>
      <c r="H958" s="11"/>
      <c r="I958" s="11"/>
      <c r="J958" s="11"/>
      <c r="K958" s="11"/>
      <c r="L958" s="12"/>
      <c r="M958" s="11"/>
      <c r="N958" s="12"/>
      <c r="O958" s="14"/>
      <c r="P958" s="12"/>
      <c r="Q958" s="11"/>
      <c r="R958" s="15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5">
      <c r="A959" s="10"/>
      <c r="B959" s="11"/>
      <c r="C959" s="11"/>
      <c r="D959" s="11"/>
      <c r="E959" s="12"/>
      <c r="F959" s="12"/>
      <c r="G959" s="12"/>
      <c r="H959" s="11"/>
      <c r="I959" s="11"/>
      <c r="J959" s="11"/>
      <c r="K959" s="11"/>
      <c r="L959" s="12"/>
      <c r="M959" s="11"/>
      <c r="N959" s="12"/>
      <c r="O959" s="14"/>
      <c r="P959" s="12"/>
      <c r="Q959" s="11"/>
      <c r="R959" s="15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5">
      <c r="A960" s="10"/>
      <c r="B960" s="11"/>
      <c r="C960" s="11"/>
      <c r="D960" s="11"/>
      <c r="E960" s="12"/>
      <c r="F960" s="12"/>
      <c r="G960" s="12"/>
      <c r="H960" s="11"/>
      <c r="I960" s="11"/>
      <c r="J960" s="11"/>
      <c r="K960" s="11"/>
      <c r="L960" s="12"/>
      <c r="M960" s="11"/>
      <c r="N960" s="12"/>
      <c r="O960" s="14"/>
      <c r="P960" s="12"/>
      <c r="Q960" s="11"/>
      <c r="R960" s="15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5">
      <c r="A961" s="10"/>
      <c r="B961" s="11"/>
      <c r="C961" s="11"/>
      <c r="D961" s="11"/>
      <c r="E961" s="12"/>
      <c r="F961" s="12"/>
      <c r="G961" s="12"/>
      <c r="H961" s="11"/>
      <c r="I961" s="11"/>
      <c r="J961" s="11"/>
      <c r="K961" s="11"/>
      <c r="L961" s="12"/>
      <c r="M961" s="11"/>
      <c r="N961" s="12"/>
      <c r="O961" s="14"/>
      <c r="P961" s="12"/>
      <c r="Q961" s="11"/>
      <c r="R961" s="15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5">
      <c r="A962" s="10"/>
      <c r="B962" s="11"/>
      <c r="C962" s="11"/>
      <c r="D962" s="11"/>
      <c r="E962" s="12"/>
      <c r="F962" s="12"/>
      <c r="G962" s="12"/>
      <c r="H962" s="11"/>
      <c r="I962" s="11"/>
      <c r="J962" s="11"/>
      <c r="K962" s="11"/>
      <c r="L962" s="12"/>
      <c r="M962" s="11"/>
      <c r="N962" s="12"/>
      <c r="O962" s="14"/>
      <c r="P962" s="12"/>
      <c r="Q962" s="11"/>
      <c r="R962" s="15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5">
      <c r="A963" s="10"/>
      <c r="B963" s="11"/>
      <c r="C963" s="11"/>
      <c r="D963" s="11"/>
      <c r="E963" s="12"/>
      <c r="F963" s="12"/>
      <c r="G963" s="12"/>
      <c r="H963" s="11"/>
      <c r="I963" s="11"/>
      <c r="J963" s="11"/>
      <c r="K963" s="11"/>
      <c r="L963" s="12"/>
      <c r="M963" s="11"/>
      <c r="N963" s="12"/>
      <c r="O963" s="14"/>
      <c r="P963" s="12"/>
      <c r="Q963" s="11"/>
      <c r="R963" s="15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5">
      <c r="A964" s="10"/>
      <c r="B964" s="11"/>
      <c r="C964" s="11"/>
      <c r="D964" s="11"/>
      <c r="E964" s="12"/>
      <c r="F964" s="12"/>
      <c r="G964" s="12"/>
      <c r="H964" s="11"/>
      <c r="I964" s="11"/>
      <c r="J964" s="11"/>
      <c r="K964" s="11"/>
      <c r="L964" s="12"/>
      <c r="M964" s="11"/>
      <c r="N964" s="12"/>
      <c r="O964" s="14"/>
      <c r="P964" s="12"/>
      <c r="Q964" s="11"/>
      <c r="R964" s="15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5">
      <c r="A965" s="10"/>
      <c r="B965" s="11"/>
      <c r="C965" s="11"/>
      <c r="D965" s="11"/>
      <c r="E965" s="12"/>
      <c r="F965" s="12"/>
      <c r="G965" s="12"/>
      <c r="H965" s="11"/>
      <c r="I965" s="11"/>
      <c r="J965" s="11"/>
      <c r="K965" s="11"/>
      <c r="L965" s="12"/>
      <c r="M965" s="11"/>
      <c r="N965" s="12"/>
      <c r="O965" s="14"/>
      <c r="P965" s="12"/>
      <c r="Q965" s="11"/>
      <c r="R965" s="15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5">
      <c r="A966" s="10"/>
      <c r="B966" s="11"/>
      <c r="C966" s="11"/>
      <c r="D966" s="11"/>
      <c r="E966" s="12"/>
      <c r="F966" s="12"/>
      <c r="G966" s="12"/>
      <c r="H966" s="11"/>
      <c r="I966" s="11"/>
      <c r="J966" s="11"/>
      <c r="K966" s="11"/>
      <c r="L966" s="12"/>
      <c r="M966" s="11"/>
      <c r="N966" s="12"/>
      <c r="O966" s="14"/>
      <c r="P966" s="12"/>
      <c r="Q966" s="11"/>
      <c r="R966" s="15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5">
      <c r="A967" s="10"/>
      <c r="B967" s="11"/>
      <c r="C967" s="11"/>
      <c r="D967" s="11"/>
      <c r="E967" s="12"/>
      <c r="F967" s="12"/>
      <c r="G967" s="12"/>
      <c r="H967" s="11"/>
      <c r="I967" s="11"/>
      <c r="J967" s="11"/>
      <c r="K967" s="11"/>
      <c r="L967" s="12"/>
      <c r="M967" s="11"/>
      <c r="N967" s="12"/>
      <c r="O967" s="14"/>
      <c r="P967" s="12"/>
      <c r="Q967" s="11"/>
      <c r="R967" s="15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5">
      <c r="A968" s="10"/>
      <c r="B968" s="11"/>
      <c r="C968" s="11"/>
      <c r="D968" s="11"/>
      <c r="E968" s="12"/>
      <c r="F968" s="12"/>
      <c r="G968" s="12"/>
      <c r="H968" s="11"/>
      <c r="I968" s="11"/>
      <c r="J968" s="11"/>
      <c r="K968" s="11"/>
      <c r="L968" s="12"/>
      <c r="M968" s="11"/>
      <c r="N968" s="12"/>
      <c r="O968" s="14"/>
      <c r="P968" s="12"/>
      <c r="Q968" s="11"/>
      <c r="R968" s="15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5">
      <c r="A969" s="10"/>
      <c r="B969" s="11"/>
      <c r="C969" s="11"/>
      <c r="D969" s="11"/>
      <c r="E969" s="12"/>
      <c r="F969" s="12"/>
      <c r="G969" s="12"/>
      <c r="H969" s="11"/>
      <c r="I969" s="11"/>
      <c r="J969" s="11"/>
      <c r="K969" s="11"/>
      <c r="L969" s="12"/>
      <c r="M969" s="11"/>
      <c r="N969" s="12"/>
      <c r="O969" s="14"/>
      <c r="P969" s="12"/>
      <c r="Q969" s="11"/>
      <c r="R969" s="15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5">
      <c r="A970" s="10"/>
      <c r="B970" s="11"/>
      <c r="C970" s="11"/>
      <c r="D970" s="11"/>
      <c r="E970" s="12"/>
      <c r="F970" s="12"/>
      <c r="G970" s="12"/>
      <c r="H970" s="11"/>
      <c r="I970" s="11"/>
      <c r="J970" s="11"/>
      <c r="K970" s="11"/>
      <c r="L970" s="12"/>
      <c r="M970" s="11"/>
      <c r="N970" s="12"/>
      <c r="O970" s="14"/>
      <c r="P970" s="12"/>
      <c r="Q970" s="11"/>
      <c r="R970" s="15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5">
      <c r="A971" s="10"/>
      <c r="B971" s="11"/>
      <c r="C971" s="11"/>
      <c r="D971" s="11"/>
      <c r="E971" s="12"/>
      <c r="F971" s="12"/>
      <c r="G971" s="12"/>
      <c r="H971" s="11"/>
      <c r="I971" s="11"/>
      <c r="J971" s="11"/>
      <c r="K971" s="11"/>
      <c r="L971" s="12"/>
      <c r="M971" s="11"/>
      <c r="N971" s="12"/>
      <c r="O971" s="14"/>
      <c r="P971" s="12"/>
      <c r="Q971" s="11"/>
      <c r="R971" s="15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5">
      <c r="A972" s="10"/>
      <c r="B972" s="11"/>
      <c r="C972" s="11"/>
      <c r="D972" s="11"/>
      <c r="E972" s="12"/>
      <c r="F972" s="12"/>
      <c r="G972" s="12"/>
      <c r="H972" s="11"/>
      <c r="I972" s="11"/>
      <c r="J972" s="11"/>
      <c r="K972" s="11"/>
      <c r="L972" s="12"/>
      <c r="M972" s="11"/>
      <c r="N972" s="12"/>
      <c r="O972" s="14"/>
      <c r="P972" s="12"/>
      <c r="Q972" s="11"/>
      <c r="R972" s="15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5">
      <c r="A973" s="10"/>
      <c r="B973" s="11"/>
      <c r="C973" s="11"/>
      <c r="D973" s="11"/>
      <c r="E973" s="12"/>
      <c r="F973" s="12"/>
      <c r="G973" s="12"/>
      <c r="H973" s="11"/>
      <c r="I973" s="11"/>
      <c r="J973" s="11"/>
      <c r="K973" s="11"/>
      <c r="L973" s="12"/>
      <c r="M973" s="11"/>
      <c r="N973" s="12"/>
      <c r="O973" s="14"/>
      <c r="P973" s="12"/>
      <c r="Q973" s="11"/>
      <c r="R973" s="15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5">
      <c r="A974" s="10"/>
      <c r="B974" s="11"/>
      <c r="C974" s="11"/>
      <c r="D974" s="11"/>
      <c r="E974" s="12"/>
      <c r="F974" s="12"/>
      <c r="G974" s="12"/>
      <c r="H974" s="11"/>
      <c r="I974" s="11"/>
      <c r="J974" s="11"/>
      <c r="K974" s="11"/>
      <c r="L974" s="12"/>
      <c r="M974" s="11"/>
      <c r="N974" s="12"/>
      <c r="O974" s="14"/>
      <c r="P974" s="12"/>
      <c r="Q974" s="11"/>
      <c r="R974" s="15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5">
      <c r="A975" s="10"/>
      <c r="B975" s="11"/>
      <c r="C975" s="11"/>
      <c r="D975" s="11"/>
      <c r="E975" s="12"/>
      <c r="F975" s="12"/>
      <c r="G975" s="12"/>
      <c r="H975" s="11"/>
      <c r="I975" s="11"/>
      <c r="J975" s="11"/>
      <c r="K975" s="11"/>
      <c r="L975" s="12"/>
      <c r="M975" s="11"/>
      <c r="N975" s="12"/>
      <c r="O975" s="14"/>
      <c r="P975" s="12"/>
      <c r="Q975" s="11"/>
      <c r="R975" s="15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5">
      <c r="A976" s="10"/>
      <c r="B976" s="11"/>
      <c r="C976" s="11"/>
      <c r="D976" s="11"/>
      <c r="E976" s="12"/>
      <c r="F976" s="12"/>
      <c r="G976" s="12"/>
      <c r="H976" s="11"/>
      <c r="I976" s="11"/>
      <c r="J976" s="11"/>
      <c r="K976" s="11"/>
      <c r="L976" s="12"/>
      <c r="M976" s="11"/>
      <c r="N976" s="12"/>
      <c r="O976" s="14"/>
      <c r="P976" s="12"/>
      <c r="Q976" s="11"/>
      <c r="R976" s="15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5">
      <c r="A977" s="10"/>
      <c r="B977" s="11"/>
      <c r="C977" s="11"/>
      <c r="D977" s="11"/>
      <c r="E977" s="12"/>
      <c r="F977" s="12"/>
      <c r="G977" s="12"/>
      <c r="H977" s="11"/>
      <c r="I977" s="11"/>
      <c r="J977" s="11"/>
      <c r="K977" s="11"/>
      <c r="L977" s="12"/>
      <c r="M977" s="11"/>
      <c r="N977" s="12"/>
      <c r="O977" s="14"/>
      <c r="P977" s="12"/>
      <c r="Q977" s="11"/>
      <c r="R977" s="15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5">
      <c r="A978" s="10"/>
      <c r="B978" s="11"/>
      <c r="C978" s="11"/>
      <c r="D978" s="11"/>
      <c r="E978" s="12"/>
      <c r="F978" s="12"/>
      <c r="G978" s="12"/>
      <c r="H978" s="11"/>
      <c r="I978" s="11"/>
      <c r="J978" s="11"/>
      <c r="K978" s="11"/>
      <c r="L978" s="12"/>
      <c r="M978" s="11"/>
      <c r="N978" s="12"/>
      <c r="O978" s="14"/>
      <c r="P978" s="12"/>
      <c r="Q978" s="11"/>
      <c r="R978" s="15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5">
      <c r="A979" s="10"/>
      <c r="B979" s="11"/>
      <c r="C979" s="11"/>
      <c r="D979" s="11"/>
      <c r="E979" s="12"/>
      <c r="F979" s="12"/>
      <c r="G979" s="12"/>
      <c r="H979" s="11"/>
      <c r="I979" s="11"/>
      <c r="J979" s="11"/>
      <c r="K979" s="11"/>
      <c r="L979" s="12"/>
      <c r="M979" s="11"/>
      <c r="N979" s="12"/>
      <c r="O979" s="14"/>
      <c r="P979" s="12"/>
      <c r="Q979" s="11"/>
      <c r="R979" s="15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5">
      <c r="A980" s="10"/>
      <c r="B980" s="11"/>
      <c r="C980" s="11"/>
      <c r="D980" s="11"/>
      <c r="E980" s="12"/>
      <c r="F980" s="12"/>
      <c r="G980" s="12"/>
      <c r="H980" s="11"/>
      <c r="I980" s="11"/>
      <c r="J980" s="11"/>
      <c r="K980" s="11"/>
      <c r="L980" s="12"/>
      <c r="M980" s="11"/>
      <c r="N980" s="12"/>
      <c r="O980" s="14"/>
      <c r="P980" s="12"/>
      <c r="Q980" s="11"/>
      <c r="R980" s="15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5">
      <c r="A981" s="10"/>
      <c r="B981" s="11"/>
      <c r="C981" s="11"/>
      <c r="D981" s="11"/>
      <c r="E981" s="12"/>
      <c r="F981" s="12"/>
      <c r="G981" s="12"/>
      <c r="H981" s="11"/>
      <c r="I981" s="11"/>
      <c r="J981" s="11"/>
      <c r="K981" s="11"/>
      <c r="L981" s="12"/>
      <c r="M981" s="11"/>
      <c r="N981" s="12"/>
      <c r="O981" s="14"/>
      <c r="P981" s="12"/>
      <c r="Q981" s="11"/>
      <c r="R981" s="15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5">
      <c r="A982" s="10"/>
      <c r="B982" s="11"/>
      <c r="C982" s="11"/>
      <c r="D982" s="11"/>
      <c r="E982" s="12"/>
      <c r="F982" s="12"/>
      <c r="G982" s="12"/>
      <c r="H982" s="11"/>
      <c r="I982" s="11"/>
      <c r="J982" s="11"/>
      <c r="K982" s="11"/>
      <c r="L982" s="12"/>
      <c r="M982" s="11"/>
      <c r="N982" s="12"/>
      <c r="O982" s="14"/>
      <c r="P982" s="12"/>
      <c r="Q982" s="11"/>
      <c r="R982" s="15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5">
      <c r="A983" s="10"/>
      <c r="B983" s="11"/>
      <c r="C983" s="11"/>
      <c r="D983" s="11"/>
      <c r="E983" s="12"/>
      <c r="F983" s="12"/>
      <c r="G983" s="12"/>
      <c r="H983" s="11"/>
      <c r="I983" s="11"/>
      <c r="J983" s="11"/>
      <c r="K983" s="11"/>
      <c r="L983" s="12"/>
      <c r="M983" s="11"/>
      <c r="N983" s="12"/>
      <c r="O983" s="14"/>
      <c r="P983" s="12"/>
      <c r="Q983" s="11"/>
      <c r="R983" s="15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5">
      <c r="A984" s="10"/>
      <c r="B984" s="11"/>
      <c r="C984" s="11"/>
      <c r="D984" s="11"/>
      <c r="E984" s="12"/>
      <c r="F984" s="12"/>
      <c r="G984" s="12"/>
      <c r="H984" s="11"/>
      <c r="I984" s="11"/>
      <c r="J984" s="11"/>
      <c r="K984" s="11"/>
      <c r="L984" s="12"/>
      <c r="M984" s="11"/>
      <c r="N984" s="12"/>
      <c r="O984" s="14"/>
      <c r="P984" s="12"/>
      <c r="Q984" s="11"/>
      <c r="R984" s="15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5">
      <c r="A985" s="10"/>
      <c r="B985" s="11"/>
      <c r="C985" s="11"/>
      <c r="D985" s="11"/>
      <c r="E985" s="12"/>
      <c r="F985" s="12"/>
      <c r="G985" s="12"/>
      <c r="H985" s="11"/>
      <c r="I985" s="11"/>
      <c r="J985" s="11"/>
      <c r="K985" s="11"/>
      <c r="L985" s="12"/>
      <c r="M985" s="11"/>
      <c r="N985" s="12"/>
      <c r="O985" s="14"/>
      <c r="P985" s="12"/>
      <c r="Q985" s="11"/>
      <c r="R985" s="15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5">
      <c r="A986" s="10"/>
      <c r="B986" s="11"/>
      <c r="C986" s="11"/>
      <c r="D986" s="11"/>
      <c r="E986" s="12"/>
      <c r="F986" s="12"/>
      <c r="G986" s="12"/>
      <c r="H986" s="11"/>
      <c r="I986" s="11"/>
      <c r="J986" s="11"/>
      <c r="K986" s="11"/>
      <c r="L986" s="12"/>
      <c r="M986" s="11"/>
      <c r="N986" s="12"/>
      <c r="O986" s="14"/>
      <c r="P986" s="12"/>
      <c r="Q986" s="11"/>
      <c r="R986" s="15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5">
      <c r="A987" s="10"/>
      <c r="B987" s="11"/>
      <c r="C987" s="11"/>
      <c r="D987" s="11"/>
      <c r="E987" s="12"/>
      <c r="F987" s="12"/>
      <c r="G987" s="12"/>
      <c r="H987" s="11"/>
      <c r="I987" s="11"/>
      <c r="J987" s="11"/>
      <c r="K987" s="11"/>
      <c r="L987" s="12"/>
      <c r="M987" s="11"/>
      <c r="N987" s="12"/>
      <c r="O987" s="14"/>
      <c r="P987" s="12"/>
      <c r="Q987" s="11"/>
      <c r="R987" s="15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5">
      <c r="A988" s="10"/>
      <c r="B988" s="11"/>
      <c r="C988" s="11"/>
      <c r="D988" s="11"/>
      <c r="E988" s="12"/>
      <c r="F988" s="12"/>
      <c r="G988" s="12"/>
      <c r="H988" s="11"/>
      <c r="I988" s="11"/>
      <c r="J988" s="11"/>
      <c r="K988" s="11"/>
      <c r="L988" s="12"/>
      <c r="M988" s="11"/>
      <c r="N988" s="12"/>
      <c r="O988" s="14"/>
      <c r="P988" s="12"/>
      <c r="Q988" s="11"/>
      <c r="R988" s="15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5">
      <c r="A989" s="10"/>
      <c r="B989" s="11"/>
      <c r="C989" s="11"/>
      <c r="D989" s="11"/>
      <c r="E989" s="12"/>
      <c r="F989" s="12"/>
      <c r="G989" s="12"/>
      <c r="H989" s="11"/>
      <c r="I989" s="11"/>
      <c r="J989" s="11"/>
      <c r="K989" s="11"/>
      <c r="L989" s="12"/>
      <c r="M989" s="11"/>
      <c r="N989" s="12"/>
      <c r="O989" s="14"/>
      <c r="P989" s="12"/>
      <c r="Q989" s="11"/>
      <c r="R989" s="15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5">
      <c r="A990" s="10"/>
      <c r="B990" s="11"/>
      <c r="C990" s="11"/>
      <c r="D990" s="11"/>
      <c r="E990" s="12"/>
      <c r="F990" s="12"/>
      <c r="G990" s="12"/>
      <c r="H990" s="11"/>
      <c r="I990" s="11"/>
      <c r="J990" s="11"/>
      <c r="K990" s="11"/>
      <c r="L990" s="12"/>
      <c r="M990" s="11"/>
      <c r="N990" s="12"/>
      <c r="O990" s="14"/>
      <c r="P990" s="12"/>
      <c r="Q990" s="11"/>
      <c r="R990" s="15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5">
      <c r="A991" s="10"/>
      <c r="B991" s="11"/>
      <c r="C991" s="11"/>
      <c r="D991" s="11"/>
      <c r="E991" s="12"/>
      <c r="F991" s="12"/>
      <c r="G991" s="12"/>
      <c r="H991" s="11"/>
      <c r="I991" s="11"/>
      <c r="J991" s="11"/>
      <c r="K991" s="11"/>
      <c r="L991" s="12"/>
      <c r="M991" s="11"/>
      <c r="N991" s="12"/>
      <c r="O991" s="14"/>
      <c r="P991" s="12"/>
      <c r="Q991" s="11"/>
      <c r="R991" s="15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5">
      <c r="A992" s="10"/>
      <c r="B992" s="11"/>
      <c r="C992" s="11"/>
      <c r="D992" s="11"/>
      <c r="E992" s="12"/>
      <c r="F992" s="12"/>
      <c r="G992" s="12"/>
      <c r="H992" s="11"/>
      <c r="I992" s="11"/>
      <c r="J992" s="11"/>
      <c r="K992" s="11"/>
      <c r="L992" s="12"/>
      <c r="M992" s="11"/>
      <c r="N992" s="12"/>
      <c r="O992" s="14"/>
      <c r="P992" s="12"/>
      <c r="Q992" s="11"/>
      <c r="R992" s="15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5">
      <c r="A993" s="10"/>
      <c r="B993" s="11"/>
      <c r="C993" s="11"/>
      <c r="D993" s="11"/>
      <c r="E993" s="12"/>
      <c r="F993" s="12"/>
      <c r="G993" s="12"/>
      <c r="H993" s="11"/>
      <c r="I993" s="11"/>
      <c r="J993" s="11"/>
      <c r="K993" s="11"/>
      <c r="L993" s="12"/>
      <c r="M993" s="11"/>
      <c r="N993" s="12"/>
      <c r="O993" s="14"/>
      <c r="P993" s="12"/>
      <c r="Q993" s="11"/>
      <c r="R993" s="15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5">
      <c r="A994" s="10"/>
      <c r="B994" s="11"/>
      <c r="C994" s="11"/>
      <c r="D994" s="11"/>
      <c r="E994" s="12"/>
      <c r="F994" s="12"/>
      <c r="G994" s="12"/>
      <c r="H994" s="11"/>
      <c r="I994" s="11"/>
      <c r="J994" s="11"/>
      <c r="K994" s="11"/>
      <c r="L994" s="12"/>
      <c r="M994" s="11"/>
      <c r="N994" s="12"/>
      <c r="O994" s="14"/>
      <c r="P994" s="12"/>
      <c r="Q994" s="11"/>
      <c r="R994" s="15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5">
      <c r="A995" s="10"/>
      <c r="B995" s="11"/>
      <c r="C995" s="11"/>
      <c r="D995" s="11"/>
      <c r="E995" s="12"/>
      <c r="F995" s="12"/>
      <c r="G995" s="12"/>
      <c r="H995" s="11"/>
      <c r="I995" s="11"/>
      <c r="J995" s="11"/>
      <c r="K995" s="11"/>
      <c r="L995" s="12"/>
      <c r="M995" s="11"/>
      <c r="N995" s="12"/>
      <c r="O995" s="14"/>
      <c r="P995" s="12"/>
      <c r="Q995" s="11"/>
      <c r="R995" s="15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5">
      <c r="A996" s="10"/>
      <c r="B996" s="11"/>
      <c r="C996" s="11"/>
      <c r="D996" s="11"/>
      <c r="E996" s="12"/>
      <c r="F996" s="12"/>
      <c r="G996" s="12"/>
      <c r="H996" s="11"/>
      <c r="I996" s="11"/>
      <c r="J996" s="11"/>
      <c r="K996" s="11"/>
      <c r="L996" s="12"/>
      <c r="M996" s="11"/>
      <c r="N996" s="12"/>
      <c r="O996" s="14"/>
      <c r="P996" s="12"/>
      <c r="Q996" s="11"/>
      <c r="R996" s="15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5">
      <c r="A997" s="10"/>
      <c r="B997" s="11"/>
      <c r="C997" s="11"/>
      <c r="D997" s="11"/>
      <c r="E997" s="12"/>
      <c r="F997" s="12"/>
      <c r="G997" s="12"/>
      <c r="H997" s="11"/>
      <c r="I997" s="11"/>
      <c r="J997" s="11"/>
      <c r="K997" s="11"/>
      <c r="L997" s="12"/>
      <c r="M997" s="11"/>
      <c r="N997" s="12"/>
      <c r="O997" s="14"/>
      <c r="P997" s="12"/>
      <c r="Q997" s="11"/>
      <c r="R997" s="15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5">
      <c r="A998" s="10"/>
      <c r="B998" s="11"/>
      <c r="C998" s="11"/>
      <c r="D998" s="11"/>
      <c r="E998" s="12"/>
      <c r="F998" s="12"/>
      <c r="G998" s="12"/>
      <c r="H998" s="11"/>
      <c r="I998" s="11"/>
      <c r="J998" s="11"/>
      <c r="K998" s="11"/>
      <c r="L998" s="12"/>
      <c r="M998" s="11"/>
      <c r="N998" s="12"/>
      <c r="O998" s="14"/>
      <c r="P998" s="12"/>
      <c r="Q998" s="11"/>
      <c r="R998" s="15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5">
      <c r="A999" s="10"/>
      <c r="B999" s="11"/>
      <c r="C999" s="11"/>
      <c r="D999" s="11"/>
      <c r="E999" s="12"/>
      <c r="F999" s="12"/>
      <c r="G999" s="12"/>
      <c r="H999" s="11"/>
      <c r="I999" s="11"/>
      <c r="J999" s="11"/>
      <c r="K999" s="11"/>
      <c r="L999" s="12"/>
      <c r="M999" s="11"/>
      <c r="N999" s="12"/>
      <c r="O999" s="14"/>
      <c r="P999" s="12"/>
      <c r="Q999" s="11"/>
      <c r="R999" s="15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5">
      <c r="A1000" s="10"/>
      <c r="B1000" s="11"/>
      <c r="C1000" s="11"/>
      <c r="D1000" s="11"/>
      <c r="E1000" s="12"/>
      <c r="F1000" s="12"/>
      <c r="G1000" s="12"/>
      <c r="H1000" s="11"/>
      <c r="I1000" s="11"/>
      <c r="J1000" s="11"/>
      <c r="K1000" s="11"/>
      <c r="L1000" s="12"/>
      <c r="M1000" s="11"/>
      <c r="N1000" s="12"/>
      <c r="O1000" s="14"/>
      <c r="P1000" s="12"/>
      <c r="Q1000" s="11"/>
      <c r="R1000" s="15"/>
      <c r="S1000" s="10"/>
      <c r="T1000" s="10"/>
      <c r="U1000" s="10"/>
      <c r="V1000" s="10"/>
      <c r="W1000" s="10"/>
      <c r="X1000" s="10"/>
      <c r="Y1000" s="10"/>
      <c r="Z1000" s="10"/>
    </row>
    <row r="1001" spans="1:26" ht="15.75" customHeight="1" x14ac:dyDescent="0.25">
      <c r="A1001" s="10"/>
      <c r="B1001" s="11"/>
      <c r="C1001" s="11"/>
      <c r="D1001" s="11"/>
      <c r="E1001" s="12"/>
      <c r="F1001" s="12"/>
      <c r="G1001" s="12"/>
      <c r="H1001" s="11"/>
      <c r="I1001" s="11"/>
      <c r="J1001" s="11"/>
      <c r="K1001" s="11"/>
      <c r="L1001" s="12"/>
      <c r="M1001" s="11"/>
      <c r="N1001" s="12"/>
      <c r="O1001" s="14"/>
      <c r="P1001" s="12"/>
      <c r="Q1001" s="11"/>
      <c r="R1001" s="15"/>
      <c r="S1001" s="10"/>
      <c r="T1001" s="10"/>
      <c r="U1001" s="10"/>
      <c r="V1001" s="10"/>
      <c r="W1001" s="10"/>
      <c r="X1001" s="10"/>
      <c r="Y1001" s="10"/>
      <c r="Z1001" s="10"/>
    </row>
    <row r="1002" spans="1:26" ht="15.75" customHeight="1" x14ac:dyDescent="0.25">
      <c r="A1002" s="10"/>
      <c r="B1002" s="11"/>
      <c r="C1002" s="11"/>
      <c r="D1002" s="11"/>
      <c r="E1002" s="12"/>
      <c r="F1002" s="12"/>
      <c r="G1002" s="12"/>
      <c r="H1002" s="11"/>
      <c r="I1002" s="11"/>
      <c r="J1002" s="11"/>
      <c r="K1002" s="11"/>
      <c r="L1002" s="12"/>
      <c r="M1002" s="11"/>
      <c r="N1002" s="12"/>
      <c r="O1002" s="14"/>
      <c r="P1002" s="12"/>
      <c r="Q1002" s="11"/>
      <c r="R1002" s="15"/>
      <c r="S1002" s="10"/>
      <c r="T1002" s="10"/>
      <c r="U1002" s="10"/>
      <c r="V1002" s="10"/>
      <c r="W1002" s="10"/>
      <c r="X1002" s="10"/>
      <c r="Y1002" s="10"/>
      <c r="Z1002" s="10"/>
    </row>
    <row r="1003" spans="1:26" ht="15.75" customHeight="1" x14ac:dyDescent="0.25">
      <c r="A1003" s="10"/>
      <c r="B1003" s="11"/>
      <c r="C1003" s="11"/>
      <c r="D1003" s="11"/>
      <c r="E1003" s="12"/>
      <c r="F1003" s="12"/>
      <c r="G1003" s="12"/>
      <c r="H1003" s="11"/>
      <c r="I1003" s="11"/>
      <c r="J1003" s="11"/>
      <c r="K1003" s="11"/>
      <c r="L1003" s="12"/>
      <c r="M1003" s="11"/>
      <c r="N1003" s="12"/>
      <c r="O1003" s="14"/>
      <c r="P1003" s="12"/>
      <c r="Q1003" s="11"/>
      <c r="R1003" s="15"/>
      <c r="S1003" s="10"/>
      <c r="T1003" s="10"/>
      <c r="U1003" s="10"/>
      <c r="V1003" s="10"/>
      <c r="W1003" s="10"/>
      <c r="X1003" s="10"/>
      <c r="Y1003" s="10"/>
      <c r="Z1003" s="10"/>
    </row>
    <row r="1004" spans="1:26" ht="15.75" customHeight="1" x14ac:dyDescent="0.25">
      <c r="A1004" s="10"/>
      <c r="B1004" s="11"/>
      <c r="C1004" s="11"/>
      <c r="D1004" s="11"/>
      <c r="E1004" s="12"/>
      <c r="F1004" s="12"/>
      <c r="G1004" s="12"/>
      <c r="H1004" s="11"/>
      <c r="I1004" s="11"/>
      <c r="J1004" s="11"/>
      <c r="K1004" s="11"/>
      <c r="L1004" s="12"/>
      <c r="M1004" s="11"/>
      <c r="N1004" s="12"/>
      <c r="O1004" s="14"/>
      <c r="P1004" s="12"/>
      <c r="Q1004" s="11"/>
      <c r="R1004" s="15"/>
      <c r="S1004" s="10"/>
      <c r="T1004" s="10"/>
      <c r="U1004" s="10"/>
      <c r="V1004" s="10"/>
      <c r="W1004" s="10"/>
      <c r="X1004" s="10"/>
      <c r="Y1004" s="10"/>
      <c r="Z1004" s="10"/>
    </row>
    <row r="1005" spans="1:26" ht="15.75" customHeight="1" x14ac:dyDescent="0.25">
      <c r="A1005" s="10"/>
      <c r="B1005" s="11"/>
      <c r="C1005" s="11"/>
      <c r="D1005" s="11"/>
      <c r="E1005" s="12"/>
      <c r="F1005" s="12"/>
      <c r="G1005" s="12"/>
      <c r="H1005" s="11"/>
      <c r="I1005" s="11"/>
      <c r="J1005" s="11"/>
      <c r="K1005" s="11"/>
      <c r="L1005" s="12"/>
      <c r="M1005" s="11"/>
      <c r="N1005" s="12"/>
      <c r="O1005" s="14"/>
      <c r="P1005" s="12"/>
      <c r="Q1005" s="11"/>
      <c r="R1005" s="15"/>
      <c r="S1005" s="10"/>
      <c r="T1005" s="10"/>
      <c r="U1005" s="10"/>
      <c r="V1005" s="10"/>
      <c r="W1005" s="10"/>
      <c r="X1005" s="10"/>
      <c r="Y1005" s="10"/>
      <c r="Z1005" s="10"/>
    </row>
    <row r="1006" spans="1:26" ht="15.75" customHeight="1" x14ac:dyDescent="0.25">
      <c r="A1006" s="10"/>
      <c r="B1006" s="11"/>
      <c r="C1006" s="11"/>
      <c r="D1006" s="11"/>
      <c r="E1006" s="12"/>
      <c r="F1006" s="12"/>
      <c r="G1006" s="12"/>
      <c r="H1006" s="11"/>
      <c r="I1006" s="11"/>
      <c r="J1006" s="11"/>
      <c r="K1006" s="11"/>
      <c r="L1006" s="12"/>
      <c r="M1006" s="11"/>
      <c r="N1006" s="12"/>
      <c r="O1006" s="14"/>
      <c r="P1006" s="12"/>
      <c r="Q1006" s="11"/>
      <c r="R1006" s="15"/>
      <c r="S1006" s="10"/>
      <c r="T1006" s="10"/>
      <c r="U1006" s="10"/>
      <c r="V1006" s="10"/>
      <c r="W1006" s="10"/>
      <c r="X1006" s="10"/>
      <c r="Y1006" s="10"/>
      <c r="Z1006" s="10"/>
    </row>
    <row r="1007" spans="1:26" ht="15.75" customHeight="1" x14ac:dyDescent="0.25">
      <c r="A1007" s="10"/>
      <c r="B1007" s="11"/>
      <c r="C1007" s="11"/>
      <c r="D1007" s="11"/>
      <c r="E1007" s="12"/>
      <c r="F1007" s="12"/>
      <c r="G1007" s="12"/>
      <c r="H1007" s="11"/>
      <c r="I1007" s="11"/>
      <c r="J1007" s="11"/>
      <c r="K1007" s="11"/>
      <c r="L1007" s="12"/>
      <c r="M1007" s="11"/>
      <c r="N1007" s="12"/>
      <c r="O1007" s="14"/>
      <c r="P1007" s="12"/>
      <c r="Q1007" s="11"/>
      <c r="R1007" s="15"/>
      <c r="S1007" s="10"/>
      <c r="T1007" s="10"/>
      <c r="U1007" s="10"/>
      <c r="V1007" s="10"/>
      <c r="W1007" s="10"/>
      <c r="X1007" s="10"/>
      <c r="Y1007" s="10"/>
      <c r="Z1007" s="10"/>
    </row>
    <row r="1008" spans="1:26" ht="15.75" customHeight="1" x14ac:dyDescent="0.25">
      <c r="A1008" s="10"/>
      <c r="B1008" s="11"/>
      <c r="C1008" s="11"/>
      <c r="D1008" s="11"/>
      <c r="E1008" s="12"/>
      <c r="F1008" s="12"/>
      <c r="G1008" s="12"/>
      <c r="H1008" s="11"/>
      <c r="I1008" s="11"/>
      <c r="J1008" s="11"/>
      <c r="K1008" s="11"/>
      <c r="L1008" s="12"/>
      <c r="M1008" s="11"/>
      <c r="N1008" s="12"/>
      <c r="O1008" s="14"/>
      <c r="P1008" s="12"/>
      <c r="Q1008" s="11"/>
      <c r="R1008" s="15"/>
      <c r="S1008" s="10"/>
      <c r="T1008" s="10"/>
      <c r="U1008" s="10"/>
      <c r="V1008" s="10"/>
      <c r="W1008" s="10"/>
      <c r="X1008" s="10"/>
      <c r="Y1008" s="10"/>
      <c r="Z1008" s="10"/>
    </row>
    <row r="1009" spans="1:26" ht="15.75" customHeight="1" x14ac:dyDescent="0.25">
      <c r="A1009" s="10"/>
      <c r="B1009" s="11"/>
      <c r="C1009" s="11"/>
      <c r="D1009" s="11"/>
      <c r="E1009" s="12"/>
      <c r="F1009" s="12"/>
      <c r="G1009" s="12"/>
      <c r="H1009" s="11"/>
      <c r="I1009" s="11"/>
      <c r="J1009" s="11"/>
      <c r="K1009" s="11"/>
      <c r="L1009" s="12"/>
      <c r="M1009" s="11"/>
      <c r="N1009" s="12"/>
      <c r="O1009" s="14"/>
      <c r="P1009" s="12"/>
      <c r="Q1009" s="11"/>
      <c r="R1009" s="15"/>
      <c r="S1009" s="10"/>
      <c r="T1009" s="10"/>
      <c r="U1009" s="10"/>
      <c r="V1009" s="10"/>
      <c r="W1009" s="10"/>
      <c r="X1009" s="10"/>
      <c r="Y1009" s="10"/>
      <c r="Z1009" s="10"/>
    </row>
    <row r="1010" spans="1:26" ht="15.75" customHeight="1" x14ac:dyDescent="0.25">
      <c r="A1010" s="10"/>
      <c r="B1010" s="11"/>
      <c r="C1010" s="11"/>
      <c r="D1010" s="11"/>
      <c r="E1010" s="12"/>
      <c r="F1010" s="12"/>
      <c r="G1010" s="12"/>
      <c r="H1010" s="11"/>
      <c r="I1010" s="11"/>
      <c r="J1010" s="11"/>
      <c r="K1010" s="11"/>
      <c r="L1010" s="12"/>
      <c r="M1010" s="11"/>
      <c r="N1010" s="12"/>
      <c r="O1010" s="14"/>
      <c r="P1010" s="12"/>
      <c r="Q1010" s="11"/>
      <c r="R1010" s="15"/>
      <c r="S1010" s="10"/>
      <c r="T1010" s="10"/>
      <c r="U1010" s="10"/>
      <c r="V1010" s="10"/>
      <c r="W1010" s="10"/>
      <c r="X1010" s="10"/>
      <c r="Y1010" s="10"/>
      <c r="Z1010" s="10"/>
    </row>
    <row r="1011" spans="1:26" ht="15.75" customHeight="1" x14ac:dyDescent="0.25">
      <c r="A1011" s="10"/>
      <c r="B1011" s="11"/>
      <c r="C1011" s="11"/>
      <c r="D1011" s="11"/>
      <c r="E1011" s="12"/>
      <c r="F1011" s="12"/>
      <c r="G1011" s="12"/>
      <c r="H1011" s="11"/>
      <c r="I1011" s="11"/>
      <c r="J1011" s="11"/>
      <c r="K1011" s="11"/>
      <c r="L1011" s="12"/>
      <c r="M1011" s="11"/>
      <c r="N1011" s="12"/>
      <c r="O1011" s="14"/>
      <c r="P1011" s="12"/>
      <c r="Q1011" s="11"/>
      <c r="R1011" s="15"/>
      <c r="S1011" s="10"/>
      <c r="T1011" s="10"/>
      <c r="U1011" s="10"/>
      <c r="V1011" s="10"/>
      <c r="W1011" s="10"/>
      <c r="X1011" s="10"/>
      <c r="Y1011" s="10"/>
      <c r="Z1011" s="10"/>
    </row>
    <row r="1012" spans="1:26" ht="15.75" customHeight="1" x14ac:dyDescent="0.25">
      <c r="A1012" s="10"/>
      <c r="B1012" s="11"/>
      <c r="C1012" s="11"/>
      <c r="D1012" s="11"/>
      <c r="E1012" s="12"/>
      <c r="F1012" s="12"/>
      <c r="G1012" s="12"/>
      <c r="H1012" s="11"/>
      <c r="I1012" s="11"/>
      <c r="J1012" s="11"/>
      <c r="K1012" s="11"/>
      <c r="L1012" s="12"/>
      <c r="M1012" s="11"/>
      <c r="N1012" s="12"/>
      <c r="O1012" s="14"/>
      <c r="P1012" s="12"/>
      <c r="Q1012" s="11"/>
      <c r="R1012" s="15"/>
      <c r="S1012" s="10"/>
      <c r="T1012" s="10"/>
      <c r="U1012" s="10"/>
      <c r="V1012" s="10"/>
      <c r="W1012" s="10"/>
      <c r="X1012" s="10"/>
      <c r="Y1012" s="10"/>
      <c r="Z1012" s="10"/>
    </row>
    <row r="1013" spans="1:26" ht="15.75" customHeight="1" x14ac:dyDescent="0.25">
      <c r="A1013" s="10"/>
      <c r="B1013" s="11"/>
      <c r="C1013" s="11"/>
      <c r="D1013" s="11"/>
      <c r="E1013" s="12"/>
      <c r="F1013" s="12"/>
      <c r="G1013" s="12"/>
      <c r="H1013" s="11"/>
      <c r="I1013" s="11"/>
      <c r="J1013" s="11"/>
      <c r="K1013" s="11"/>
      <c r="L1013" s="12"/>
      <c r="M1013" s="11"/>
      <c r="N1013" s="12"/>
      <c r="O1013" s="14"/>
      <c r="P1013" s="12"/>
      <c r="Q1013" s="11"/>
      <c r="R1013" s="15"/>
      <c r="S1013" s="10"/>
      <c r="T1013" s="10"/>
      <c r="U1013" s="10"/>
      <c r="V1013" s="10"/>
      <c r="W1013" s="10"/>
      <c r="X1013" s="10"/>
      <c r="Y1013" s="10"/>
      <c r="Z1013" s="10"/>
    </row>
    <row r="1014" spans="1:26" ht="15.75" customHeight="1" x14ac:dyDescent="0.25">
      <c r="A1014" s="10"/>
      <c r="B1014" s="11"/>
      <c r="C1014" s="11"/>
      <c r="D1014" s="11"/>
      <c r="E1014" s="12"/>
      <c r="F1014" s="12"/>
      <c r="G1014" s="12"/>
      <c r="H1014" s="11"/>
      <c r="I1014" s="11"/>
      <c r="J1014" s="11"/>
      <c r="K1014" s="11"/>
      <c r="L1014" s="12"/>
      <c r="M1014" s="11"/>
      <c r="N1014" s="12"/>
      <c r="O1014" s="14"/>
      <c r="P1014" s="12"/>
      <c r="Q1014" s="11"/>
      <c r="R1014" s="15"/>
      <c r="S1014" s="10"/>
      <c r="T1014" s="10"/>
      <c r="U1014" s="10"/>
      <c r="V1014" s="10"/>
      <c r="W1014" s="10"/>
      <c r="X1014" s="10"/>
      <c r="Y1014" s="10"/>
      <c r="Z1014" s="10"/>
    </row>
    <row r="1015" spans="1:26" ht="15.75" customHeight="1" x14ac:dyDescent="0.25">
      <c r="A1015" s="10"/>
      <c r="B1015" s="11"/>
      <c r="C1015" s="11"/>
      <c r="D1015" s="11"/>
      <c r="E1015" s="12"/>
      <c r="F1015" s="12"/>
      <c r="G1015" s="12"/>
      <c r="H1015" s="11"/>
      <c r="I1015" s="11"/>
      <c r="J1015" s="11"/>
      <c r="K1015" s="11"/>
      <c r="L1015" s="12"/>
      <c r="M1015" s="11"/>
      <c r="N1015" s="12"/>
      <c r="O1015" s="14"/>
      <c r="P1015" s="12"/>
      <c r="Q1015" s="11"/>
      <c r="R1015" s="15"/>
      <c r="S1015" s="10"/>
      <c r="T1015" s="10"/>
      <c r="U1015" s="10"/>
      <c r="V1015" s="10"/>
      <c r="W1015" s="10"/>
      <c r="X1015" s="10"/>
      <c r="Y1015" s="10"/>
      <c r="Z1015" s="10"/>
    </row>
    <row r="1016" spans="1:26" ht="15.75" customHeight="1" x14ac:dyDescent="0.25">
      <c r="A1016" s="10"/>
      <c r="B1016" s="11"/>
      <c r="C1016" s="11"/>
      <c r="D1016" s="11"/>
      <c r="E1016" s="12"/>
      <c r="F1016" s="12"/>
      <c r="G1016" s="12"/>
      <c r="H1016" s="11"/>
      <c r="I1016" s="11"/>
      <c r="J1016" s="11"/>
      <c r="K1016" s="11"/>
      <c r="L1016" s="12"/>
      <c r="M1016" s="11"/>
      <c r="N1016" s="12"/>
      <c r="O1016" s="14"/>
      <c r="P1016" s="12"/>
      <c r="Q1016" s="11"/>
      <c r="R1016" s="15"/>
      <c r="S1016" s="10"/>
      <c r="T1016" s="10"/>
      <c r="U1016" s="10"/>
      <c r="V1016" s="10"/>
      <c r="W1016" s="10"/>
      <c r="X1016" s="10"/>
      <c r="Y1016" s="10"/>
      <c r="Z1016" s="10"/>
    </row>
    <row r="1017" spans="1:26" ht="15.75" customHeight="1" x14ac:dyDescent="0.25">
      <c r="A1017" s="10"/>
      <c r="B1017" s="11"/>
      <c r="C1017" s="11"/>
      <c r="D1017" s="11"/>
      <c r="E1017" s="12"/>
      <c r="F1017" s="12"/>
      <c r="G1017" s="12"/>
      <c r="H1017" s="11"/>
      <c r="I1017" s="11"/>
      <c r="J1017" s="11"/>
      <c r="K1017" s="11"/>
      <c r="L1017" s="12"/>
      <c r="M1017" s="11"/>
      <c r="N1017" s="12"/>
      <c r="O1017" s="14"/>
      <c r="P1017" s="12"/>
      <c r="Q1017" s="11"/>
      <c r="R1017" s="15"/>
      <c r="S1017" s="10"/>
      <c r="T1017" s="10"/>
      <c r="U1017" s="10"/>
      <c r="V1017" s="10"/>
      <c r="W1017" s="10"/>
      <c r="X1017" s="10"/>
      <c r="Y1017" s="10"/>
      <c r="Z1017" s="10"/>
    </row>
    <row r="1018" spans="1:26" ht="15.75" customHeight="1" x14ac:dyDescent="0.25">
      <c r="A1018" s="10"/>
      <c r="B1018" s="11"/>
      <c r="C1018" s="11"/>
      <c r="D1018" s="11"/>
      <c r="E1018" s="12"/>
      <c r="F1018" s="12"/>
      <c r="G1018" s="12"/>
      <c r="H1018" s="11"/>
      <c r="I1018" s="11"/>
      <c r="J1018" s="11"/>
      <c r="K1018" s="11"/>
      <c r="L1018" s="12"/>
      <c r="M1018" s="11"/>
      <c r="N1018" s="12"/>
      <c r="O1018" s="14"/>
      <c r="P1018" s="12"/>
      <c r="Q1018" s="11"/>
      <c r="R1018" s="15"/>
      <c r="S1018" s="10"/>
      <c r="T1018" s="10"/>
      <c r="U1018" s="10"/>
      <c r="V1018" s="10"/>
      <c r="W1018" s="10"/>
      <c r="X1018" s="10"/>
      <c r="Y1018" s="10"/>
      <c r="Z1018" s="10"/>
    </row>
    <row r="1019" spans="1:26" ht="15.75" customHeight="1" x14ac:dyDescent="0.25">
      <c r="A1019" s="10"/>
      <c r="B1019" s="11"/>
      <c r="C1019" s="11"/>
      <c r="D1019" s="11"/>
      <c r="E1019" s="12"/>
      <c r="F1019" s="12"/>
      <c r="G1019" s="12"/>
      <c r="H1019" s="11"/>
      <c r="I1019" s="11"/>
      <c r="J1019" s="11"/>
      <c r="K1019" s="11"/>
      <c r="L1019" s="12"/>
      <c r="M1019" s="11"/>
      <c r="N1019" s="12"/>
      <c r="O1019" s="14"/>
      <c r="P1019" s="12"/>
      <c r="Q1019" s="11"/>
      <c r="R1019" s="15"/>
      <c r="S1019" s="10"/>
      <c r="T1019" s="10"/>
      <c r="U1019" s="10"/>
      <c r="V1019" s="10"/>
      <c r="W1019" s="10"/>
      <c r="X1019" s="10"/>
      <c r="Y1019" s="10"/>
      <c r="Z1019" s="10"/>
    </row>
    <row r="1020" spans="1:26" ht="15.75" customHeight="1" x14ac:dyDescent="0.25">
      <c r="A1020" s="10"/>
      <c r="B1020" s="11"/>
      <c r="C1020" s="11"/>
      <c r="D1020" s="11"/>
      <c r="E1020" s="12"/>
      <c r="F1020" s="12"/>
      <c r="G1020" s="12"/>
      <c r="H1020" s="11"/>
      <c r="I1020" s="11"/>
      <c r="J1020" s="11"/>
      <c r="K1020" s="11"/>
      <c r="L1020" s="12"/>
      <c r="M1020" s="11"/>
      <c r="N1020" s="12"/>
      <c r="O1020" s="14"/>
      <c r="P1020" s="12"/>
      <c r="Q1020" s="11"/>
      <c r="R1020" s="15"/>
      <c r="S1020" s="10"/>
      <c r="T1020" s="10"/>
      <c r="U1020" s="10"/>
      <c r="V1020" s="10"/>
      <c r="W1020" s="10"/>
      <c r="X1020" s="10"/>
      <c r="Y1020" s="10"/>
      <c r="Z1020" s="10"/>
    </row>
    <row r="1021" spans="1:26" ht="15.75" customHeight="1" x14ac:dyDescent="0.25">
      <c r="A1021" s="10"/>
      <c r="B1021" s="11"/>
      <c r="C1021" s="11"/>
      <c r="D1021" s="11"/>
      <c r="E1021" s="12"/>
      <c r="F1021" s="12"/>
      <c r="G1021" s="12"/>
      <c r="H1021" s="11"/>
      <c r="I1021" s="11"/>
      <c r="J1021" s="11"/>
      <c r="K1021" s="11"/>
      <c r="L1021" s="12"/>
      <c r="M1021" s="11"/>
      <c r="N1021" s="12"/>
      <c r="O1021" s="14"/>
      <c r="P1021" s="12"/>
      <c r="Q1021" s="11"/>
      <c r="R1021" s="15"/>
      <c r="S1021" s="10"/>
      <c r="T1021" s="10"/>
      <c r="U1021" s="10"/>
      <c r="V1021" s="10"/>
      <c r="W1021" s="10"/>
      <c r="X1021" s="10"/>
      <c r="Y1021" s="10"/>
      <c r="Z1021" s="10"/>
    </row>
    <row r="1022" spans="1:26" ht="15.75" customHeight="1" x14ac:dyDescent="0.25">
      <c r="A1022" s="10"/>
      <c r="B1022" s="11"/>
      <c r="C1022" s="11"/>
      <c r="D1022" s="11"/>
      <c r="E1022" s="12"/>
      <c r="F1022" s="12"/>
      <c r="G1022" s="12"/>
      <c r="H1022" s="11"/>
      <c r="I1022" s="11"/>
      <c r="J1022" s="11"/>
      <c r="K1022" s="11"/>
      <c r="L1022" s="12"/>
      <c r="M1022" s="11"/>
      <c r="N1022" s="12"/>
      <c r="O1022" s="14"/>
      <c r="P1022" s="12"/>
      <c r="Q1022" s="11"/>
      <c r="R1022" s="15"/>
      <c r="S1022" s="10"/>
      <c r="T1022" s="10"/>
      <c r="U1022" s="10"/>
      <c r="V1022" s="10"/>
      <c r="W1022" s="10"/>
      <c r="X1022" s="10"/>
      <c r="Y1022" s="10"/>
      <c r="Z1022" s="10"/>
    </row>
    <row r="1023" spans="1:26" ht="15.75" customHeight="1" x14ac:dyDescent="0.25">
      <c r="A1023" s="10"/>
      <c r="B1023" s="11"/>
      <c r="C1023" s="11"/>
      <c r="D1023" s="11"/>
      <c r="E1023" s="12"/>
      <c r="F1023" s="12"/>
      <c r="G1023" s="12"/>
      <c r="H1023" s="11"/>
      <c r="I1023" s="11"/>
      <c r="J1023" s="11"/>
      <c r="K1023" s="11"/>
      <c r="L1023" s="12"/>
      <c r="M1023" s="11"/>
      <c r="N1023" s="12"/>
      <c r="O1023" s="14"/>
      <c r="P1023" s="12"/>
      <c r="Q1023" s="11"/>
      <c r="R1023" s="15"/>
      <c r="S1023" s="10"/>
      <c r="T1023" s="10"/>
      <c r="U1023" s="10"/>
      <c r="V1023" s="10"/>
      <c r="W1023" s="10"/>
      <c r="X1023" s="10"/>
      <c r="Y1023" s="10"/>
      <c r="Z1023" s="10"/>
    </row>
    <row r="1024" spans="1:26" ht="15.75" customHeight="1" x14ac:dyDescent="0.25">
      <c r="A1024" s="10"/>
      <c r="B1024" s="11"/>
      <c r="C1024" s="11"/>
      <c r="D1024" s="11"/>
      <c r="E1024" s="12"/>
      <c r="F1024" s="12"/>
      <c r="G1024" s="12"/>
      <c r="H1024" s="11"/>
      <c r="I1024" s="11"/>
      <c r="J1024" s="11"/>
      <c r="K1024" s="11"/>
      <c r="L1024" s="12"/>
      <c r="M1024" s="11"/>
      <c r="N1024" s="12"/>
      <c r="O1024" s="14"/>
      <c r="P1024" s="12"/>
      <c r="Q1024" s="11"/>
      <c r="R1024" s="15"/>
      <c r="S1024" s="10"/>
      <c r="T1024" s="10"/>
      <c r="U1024" s="10"/>
      <c r="V1024" s="10"/>
      <c r="W1024" s="10"/>
      <c r="X1024" s="10"/>
      <c r="Y1024" s="10"/>
      <c r="Z1024" s="10"/>
    </row>
    <row r="1025" spans="1:26" ht="15.75" customHeight="1" x14ac:dyDescent="0.25">
      <c r="A1025" s="10"/>
      <c r="B1025" s="11"/>
      <c r="C1025" s="11"/>
      <c r="D1025" s="11"/>
      <c r="E1025" s="12"/>
      <c r="F1025" s="12"/>
      <c r="G1025" s="12"/>
      <c r="H1025" s="11"/>
      <c r="I1025" s="11"/>
      <c r="J1025" s="11"/>
      <c r="K1025" s="11"/>
      <c r="L1025" s="12"/>
      <c r="M1025" s="11"/>
      <c r="N1025" s="12"/>
      <c r="O1025" s="14"/>
      <c r="P1025" s="12"/>
      <c r="Q1025" s="11"/>
      <c r="R1025" s="15"/>
      <c r="S1025" s="10"/>
      <c r="T1025" s="10"/>
      <c r="U1025" s="10"/>
      <c r="V1025" s="10"/>
      <c r="W1025" s="10"/>
      <c r="X1025" s="10"/>
      <c r="Y1025" s="10"/>
      <c r="Z1025" s="10"/>
    </row>
    <row r="1026" spans="1:26" ht="15.75" customHeight="1" x14ac:dyDescent="0.25">
      <c r="A1026" s="10"/>
      <c r="B1026" s="11"/>
      <c r="C1026" s="11"/>
      <c r="D1026" s="11"/>
      <c r="E1026" s="12"/>
      <c r="F1026" s="12"/>
      <c r="G1026" s="12"/>
      <c r="H1026" s="11"/>
      <c r="I1026" s="11"/>
      <c r="J1026" s="11"/>
      <c r="K1026" s="11"/>
      <c r="L1026" s="12"/>
      <c r="M1026" s="11"/>
      <c r="N1026" s="12"/>
      <c r="O1026" s="14"/>
      <c r="P1026" s="12"/>
      <c r="Q1026" s="11"/>
      <c r="R1026" s="15"/>
      <c r="S1026" s="10"/>
      <c r="T1026" s="10"/>
      <c r="U1026" s="10"/>
      <c r="V1026" s="10"/>
      <c r="W1026" s="10"/>
      <c r="X1026" s="10"/>
      <c r="Y1026" s="10"/>
      <c r="Z1026" s="10"/>
    </row>
    <row r="1027" spans="1:26" ht="15.75" customHeight="1" x14ac:dyDescent="0.25">
      <c r="A1027" s="10"/>
      <c r="B1027" s="11"/>
      <c r="C1027" s="11"/>
      <c r="D1027" s="11"/>
      <c r="E1027" s="12"/>
      <c r="F1027" s="12"/>
      <c r="G1027" s="12"/>
      <c r="H1027" s="11"/>
      <c r="I1027" s="11"/>
      <c r="J1027" s="11"/>
      <c r="K1027" s="11"/>
      <c r="L1027" s="12"/>
      <c r="M1027" s="11"/>
      <c r="N1027" s="12"/>
      <c r="O1027" s="14"/>
      <c r="P1027" s="12"/>
      <c r="Q1027" s="11"/>
      <c r="R1027" s="15"/>
      <c r="S1027" s="10"/>
      <c r="T1027" s="10"/>
      <c r="U1027" s="10"/>
      <c r="V1027" s="10"/>
      <c r="W1027" s="10"/>
      <c r="X1027" s="10"/>
      <c r="Y1027" s="10"/>
      <c r="Z1027" s="10"/>
    </row>
    <row r="1028" spans="1:26" ht="15.75" customHeight="1" x14ac:dyDescent="0.25">
      <c r="A1028" s="10"/>
      <c r="B1028" s="11"/>
      <c r="C1028" s="11"/>
      <c r="D1028" s="11"/>
      <c r="E1028" s="12"/>
      <c r="F1028" s="12"/>
      <c r="G1028" s="12"/>
      <c r="H1028" s="11"/>
      <c r="I1028" s="11"/>
      <c r="J1028" s="11"/>
      <c r="K1028" s="11"/>
      <c r="L1028" s="12"/>
      <c r="M1028" s="11"/>
      <c r="N1028" s="12"/>
      <c r="O1028" s="14"/>
      <c r="P1028" s="12"/>
      <c r="Q1028" s="11"/>
      <c r="R1028" s="15"/>
      <c r="S1028" s="10"/>
      <c r="T1028" s="10"/>
      <c r="U1028" s="10"/>
      <c r="V1028" s="10"/>
      <c r="W1028" s="10"/>
      <c r="X1028" s="10"/>
      <c r="Y1028" s="10"/>
      <c r="Z1028" s="10"/>
    </row>
    <row r="1029" spans="1:26" ht="15.75" customHeight="1" x14ac:dyDescent="0.25">
      <c r="A1029" s="10"/>
      <c r="B1029" s="11"/>
      <c r="C1029" s="11"/>
      <c r="D1029" s="11"/>
      <c r="E1029" s="12"/>
      <c r="F1029" s="12"/>
      <c r="G1029" s="12"/>
      <c r="H1029" s="11"/>
      <c r="I1029" s="11"/>
      <c r="J1029" s="11"/>
      <c r="K1029" s="11"/>
      <c r="L1029" s="12"/>
      <c r="M1029" s="11"/>
      <c r="N1029" s="12"/>
      <c r="O1029" s="14"/>
      <c r="P1029" s="12"/>
      <c r="Q1029" s="11"/>
      <c r="R1029" s="15"/>
      <c r="S1029" s="10"/>
      <c r="T1029" s="10"/>
      <c r="U1029" s="10"/>
      <c r="V1029" s="10"/>
      <c r="W1029" s="10"/>
      <c r="X1029" s="10"/>
      <c r="Y1029" s="10"/>
      <c r="Z1029" s="10"/>
    </row>
    <row r="1030" spans="1:26" ht="15.75" customHeight="1" x14ac:dyDescent="0.25">
      <c r="A1030" s="10"/>
      <c r="B1030" s="11"/>
      <c r="C1030" s="11"/>
      <c r="D1030" s="11"/>
      <c r="E1030" s="12"/>
      <c r="F1030" s="12"/>
      <c r="G1030" s="12"/>
      <c r="H1030" s="11"/>
      <c r="I1030" s="11"/>
      <c r="J1030" s="11"/>
      <c r="K1030" s="11"/>
      <c r="L1030" s="12"/>
      <c r="M1030" s="11"/>
      <c r="N1030" s="12"/>
      <c r="O1030" s="14"/>
      <c r="P1030" s="12"/>
      <c r="Q1030" s="11"/>
      <c r="R1030" s="15"/>
      <c r="S1030" s="10"/>
      <c r="T1030" s="10"/>
      <c r="U1030" s="10"/>
      <c r="V1030" s="10"/>
      <c r="W1030" s="10"/>
      <c r="X1030" s="10"/>
      <c r="Y1030" s="10"/>
      <c r="Z1030" s="10"/>
    </row>
    <row r="1031" spans="1:26" ht="15.75" customHeight="1" x14ac:dyDescent="0.25">
      <c r="A1031" s="10"/>
      <c r="B1031" s="11"/>
      <c r="C1031" s="11"/>
      <c r="D1031" s="11"/>
      <c r="E1031" s="12"/>
      <c r="F1031" s="12"/>
      <c r="G1031" s="12"/>
      <c r="H1031" s="11"/>
      <c r="I1031" s="11"/>
      <c r="J1031" s="11"/>
      <c r="K1031" s="11"/>
      <c r="L1031" s="12"/>
      <c r="M1031" s="11"/>
      <c r="N1031" s="12"/>
      <c r="O1031" s="14"/>
      <c r="P1031" s="12"/>
      <c r="Q1031" s="11"/>
      <c r="R1031" s="15"/>
      <c r="S1031" s="10"/>
      <c r="T1031" s="10"/>
      <c r="U1031" s="10"/>
      <c r="V1031" s="10"/>
      <c r="W1031" s="10"/>
      <c r="X1031" s="10"/>
      <c r="Y1031" s="10"/>
      <c r="Z1031" s="10"/>
    </row>
    <row r="1032" spans="1:26" ht="15.75" customHeight="1" x14ac:dyDescent="0.25">
      <c r="A1032" s="10"/>
      <c r="B1032" s="11"/>
      <c r="C1032" s="11"/>
      <c r="D1032" s="11"/>
      <c r="E1032" s="12"/>
      <c r="F1032" s="12"/>
      <c r="G1032" s="12"/>
      <c r="H1032" s="11"/>
      <c r="I1032" s="11"/>
      <c r="J1032" s="11"/>
      <c r="K1032" s="11"/>
      <c r="L1032" s="12"/>
      <c r="M1032" s="11"/>
      <c r="N1032" s="12"/>
      <c r="O1032" s="14"/>
      <c r="P1032" s="12"/>
      <c r="Q1032" s="11"/>
      <c r="R1032" s="15"/>
      <c r="S1032" s="10"/>
      <c r="T1032" s="10"/>
      <c r="U1032" s="10"/>
      <c r="V1032" s="10"/>
      <c r="W1032" s="10"/>
      <c r="X1032" s="10"/>
      <c r="Y1032" s="10"/>
      <c r="Z1032" s="10"/>
    </row>
    <row r="1033" spans="1:26" ht="15.75" customHeight="1" x14ac:dyDescent="0.25">
      <c r="A1033" s="10"/>
      <c r="B1033" s="11"/>
      <c r="C1033" s="11"/>
      <c r="D1033" s="11"/>
      <c r="E1033" s="12"/>
      <c r="F1033" s="12"/>
      <c r="G1033" s="12"/>
      <c r="H1033" s="11"/>
      <c r="I1033" s="11"/>
      <c r="J1033" s="11"/>
      <c r="K1033" s="11"/>
      <c r="L1033" s="12"/>
      <c r="M1033" s="11"/>
      <c r="N1033" s="12"/>
      <c r="O1033" s="14"/>
      <c r="P1033" s="12"/>
      <c r="Q1033" s="11"/>
      <c r="R1033" s="15"/>
      <c r="S1033" s="10"/>
      <c r="T1033" s="10"/>
      <c r="U1033" s="10"/>
      <c r="V1033" s="10"/>
      <c r="W1033" s="10"/>
      <c r="X1033" s="10"/>
      <c r="Y1033" s="10"/>
      <c r="Z1033" s="10"/>
    </row>
    <row r="1034" spans="1:26" ht="15.75" customHeight="1" x14ac:dyDescent="0.25">
      <c r="A1034" s="10"/>
      <c r="B1034" s="11"/>
      <c r="C1034" s="11"/>
      <c r="D1034" s="11"/>
      <c r="E1034" s="12"/>
      <c r="F1034" s="12"/>
      <c r="G1034" s="12"/>
      <c r="H1034" s="11"/>
      <c r="I1034" s="11"/>
      <c r="J1034" s="11"/>
      <c r="K1034" s="11"/>
      <c r="L1034" s="12"/>
      <c r="M1034" s="11"/>
      <c r="N1034" s="12"/>
      <c r="O1034" s="14"/>
      <c r="P1034" s="12"/>
      <c r="Q1034" s="11"/>
      <c r="R1034" s="15"/>
      <c r="S1034" s="10"/>
      <c r="T1034" s="10"/>
      <c r="U1034" s="10"/>
      <c r="V1034" s="10"/>
      <c r="W1034" s="10"/>
      <c r="X1034" s="10"/>
      <c r="Y1034" s="10"/>
      <c r="Z1034" s="10"/>
    </row>
    <row r="1035" spans="1:26" ht="15.75" customHeight="1" x14ac:dyDescent="0.25">
      <c r="A1035" s="10"/>
      <c r="B1035" s="11"/>
      <c r="C1035" s="11"/>
      <c r="D1035" s="11"/>
      <c r="E1035" s="12"/>
      <c r="F1035" s="12"/>
      <c r="G1035" s="12"/>
      <c r="H1035" s="11"/>
      <c r="I1035" s="11"/>
      <c r="J1035" s="11"/>
      <c r="K1035" s="11"/>
      <c r="L1035" s="12"/>
      <c r="M1035" s="11"/>
      <c r="N1035" s="12"/>
      <c r="O1035" s="14"/>
      <c r="P1035" s="12"/>
      <c r="Q1035" s="11"/>
      <c r="R1035" s="15"/>
      <c r="S1035" s="10"/>
      <c r="T1035" s="10"/>
      <c r="U1035" s="10"/>
      <c r="V1035" s="10"/>
      <c r="W1035" s="10"/>
      <c r="X1035" s="10"/>
      <c r="Y1035" s="10"/>
      <c r="Z1035" s="10"/>
    </row>
    <row r="1036" spans="1:26" ht="15.75" customHeight="1" x14ac:dyDescent="0.25">
      <c r="A1036" s="10"/>
      <c r="B1036" s="11"/>
      <c r="C1036" s="11"/>
      <c r="D1036" s="11"/>
      <c r="E1036" s="12"/>
      <c r="F1036" s="12"/>
      <c r="G1036" s="12"/>
      <c r="H1036" s="11"/>
      <c r="I1036" s="11"/>
      <c r="J1036" s="11"/>
      <c r="K1036" s="11"/>
      <c r="L1036" s="12"/>
      <c r="M1036" s="11"/>
      <c r="N1036" s="12"/>
      <c r="O1036" s="14"/>
      <c r="P1036" s="12"/>
      <c r="Q1036" s="11"/>
      <c r="R1036" s="15"/>
      <c r="S1036" s="10"/>
      <c r="T1036" s="10"/>
      <c r="U1036" s="10"/>
      <c r="V1036" s="10"/>
      <c r="W1036" s="10"/>
      <c r="X1036" s="10"/>
      <c r="Y1036" s="10"/>
      <c r="Z1036" s="10"/>
    </row>
    <row r="1037" spans="1:26" ht="15.75" customHeight="1" x14ac:dyDescent="0.25">
      <c r="A1037" s="10"/>
      <c r="B1037" s="11"/>
      <c r="C1037" s="11"/>
      <c r="D1037" s="11"/>
      <c r="E1037" s="12"/>
      <c r="F1037" s="12"/>
      <c r="G1037" s="12"/>
      <c r="H1037" s="11"/>
      <c r="I1037" s="11"/>
      <c r="J1037" s="11"/>
      <c r="K1037" s="11"/>
      <c r="L1037" s="12"/>
      <c r="M1037" s="11"/>
      <c r="N1037" s="12"/>
      <c r="O1037" s="14"/>
      <c r="P1037" s="12"/>
      <c r="Q1037" s="11"/>
      <c r="R1037" s="15"/>
      <c r="S1037" s="10"/>
      <c r="T1037" s="10"/>
      <c r="U1037" s="10"/>
      <c r="V1037" s="10"/>
      <c r="W1037" s="10"/>
      <c r="X1037" s="10"/>
      <c r="Y1037" s="10"/>
      <c r="Z1037" s="10"/>
    </row>
    <row r="1038" spans="1:26" ht="15.75" customHeight="1" x14ac:dyDescent="0.25">
      <c r="A1038" s="10"/>
      <c r="B1038" s="11"/>
      <c r="C1038" s="11"/>
      <c r="D1038" s="11"/>
      <c r="E1038" s="12"/>
      <c r="F1038" s="12"/>
      <c r="G1038" s="12"/>
      <c r="H1038" s="11"/>
      <c r="I1038" s="11"/>
      <c r="J1038" s="11"/>
      <c r="K1038" s="11"/>
      <c r="L1038" s="12"/>
      <c r="M1038" s="11"/>
      <c r="N1038" s="12"/>
      <c r="O1038" s="14"/>
      <c r="P1038" s="12"/>
      <c r="Q1038" s="11"/>
      <c r="R1038" s="15"/>
      <c r="S1038" s="10"/>
      <c r="T1038" s="10"/>
      <c r="U1038" s="10"/>
      <c r="V1038" s="10"/>
      <c r="W1038" s="10"/>
      <c r="X1038" s="10"/>
      <c r="Y1038" s="10"/>
      <c r="Z1038" s="10"/>
    </row>
    <row r="1039" spans="1:26" ht="15.75" customHeight="1" x14ac:dyDescent="0.25">
      <c r="A1039" s="10"/>
      <c r="B1039" s="11"/>
      <c r="C1039" s="11"/>
      <c r="D1039" s="11"/>
      <c r="E1039" s="12"/>
      <c r="F1039" s="12"/>
      <c r="G1039" s="12"/>
      <c r="H1039" s="11"/>
      <c r="I1039" s="11"/>
      <c r="J1039" s="11"/>
      <c r="K1039" s="11"/>
      <c r="L1039" s="12"/>
      <c r="M1039" s="11"/>
      <c r="N1039" s="12"/>
      <c r="O1039" s="14"/>
      <c r="P1039" s="12"/>
      <c r="Q1039" s="11"/>
      <c r="R1039" s="15"/>
      <c r="S1039" s="10"/>
      <c r="T1039" s="10"/>
      <c r="U1039" s="10"/>
      <c r="V1039" s="10"/>
      <c r="W1039" s="10"/>
      <c r="X1039" s="10"/>
      <c r="Y1039" s="10"/>
      <c r="Z1039" s="10"/>
    </row>
    <row r="1040" spans="1:26" ht="15.75" customHeight="1" x14ac:dyDescent="0.25">
      <c r="A1040" s="10"/>
      <c r="B1040" s="11"/>
      <c r="C1040" s="11"/>
      <c r="D1040" s="11"/>
      <c r="E1040" s="12"/>
      <c r="F1040" s="12"/>
      <c r="G1040" s="12"/>
      <c r="H1040" s="11"/>
      <c r="I1040" s="11"/>
      <c r="J1040" s="11"/>
      <c r="K1040" s="11"/>
      <c r="L1040" s="12"/>
      <c r="M1040" s="11"/>
      <c r="N1040" s="12"/>
      <c r="O1040" s="14"/>
      <c r="P1040" s="12"/>
      <c r="Q1040" s="11"/>
      <c r="R1040" s="15"/>
      <c r="S1040" s="10"/>
      <c r="T1040" s="10"/>
      <c r="U1040" s="10"/>
      <c r="V1040" s="10"/>
      <c r="W1040" s="10"/>
      <c r="X1040" s="10"/>
      <c r="Y1040" s="10"/>
      <c r="Z1040" s="10"/>
    </row>
    <row r="1041" spans="1:26" ht="15.75" customHeight="1" x14ac:dyDescent="0.25">
      <c r="A1041" s="10"/>
      <c r="B1041" s="11"/>
      <c r="C1041" s="11"/>
      <c r="D1041" s="11"/>
      <c r="E1041" s="12"/>
      <c r="F1041" s="12"/>
      <c r="G1041" s="12"/>
      <c r="H1041" s="11"/>
      <c r="I1041" s="11"/>
      <c r="J1041" s="11"/>
      <c r="K1041" s="11"/>
      <c r="L1041" s="12"/>
      <c r="M1041" s="11"/>
      <c r="N1041" s="12"/>
      <c r="O1041" s="14"/>
      <c r="P1041" s="12"/>
      <c r="Q1041" s="11"/>
      <c r="R1041" s="15"/>
      <c r="S1041" s="10"/>
      <c r="T1041" s="10"/>
      <c r="U1041" s="10"/>
      <c r="V1041" s="10"/>
      <c r="W1041" s="10"/>
      <c r="X1041" s="10"/>
      <c r="Y1041" s="10"/>
      <c r="Z1041" s="10"/>
    </row>
    <row r="1042" spans="1:26" ht="15.75" customHeight="1" x14ac:dyDescent="0.25">
      <c r="A1042" s="10"/>
      <c r="B1042" s="11"/>
      <c r="C1042" s="11"/>
      <c r="D1042" s="11"/>
      <c r="E1042" s="12"/>
      <c r="F1042" s="12"/>
      <c r="G1042" s="12"/>
      <c r="H1042" s="11"/>
      <c r="I1042" s="11"/>
      <c r="J1042" s="11"/>
      <c r="K1042" s="11"/>
      <c r="L1042" s="12"/>
      <c r="M1042" s="11"/>
      <c r="N1042" s="12"/>
      <c r="O1042" s="14"/>
      <c r="P1042" s="12"/>
      <c r="Q1042" s="11"/>
      <c r="R1042" s="15"/>
      <c r="S1042" s="10"/>
      <c r="T1042" s="10"/>
      <c r="U1042" s="10"/>
      <c r="V1042" s="10"/>
      <c r="W1042" s="10"/>
      <c r="X1042" s="10"/>
      <c r="Y1042" s="10"/>
      <c r="Z1042" s="10"/>
    </row>
    <row r="1043" spans="1:26" ht="15.75" customHeight="1" x14ac:dyDescent="0.25">
      <c r="A1043" s="10"/>
      <c r="B1043" s="11"/>
      <c r="C1043" s="11"/>
      <c r="D1043" s="11"/>
      <c r="E1043" s="12"/>
      <c r="F1043" s="12"/>
      <c r="G1043" s="12"/>
      <c r="H1043" s="11"/>
      <c r="I1043" s="11"/>
      <c r="J1043" s="11"/>
      <c r="K1043" s="11"/>
      <c r="L1043" s="12"/>
      <c r="M1043" s="11"/>
      <c r="N1043" s="12"/>
      <c r="O1043" s="14"/>
      <c r="P1043" s="12"/>
      <c r="Q1043" s="11"/>
      <c r="R1043" s="15"/>
      <c r="S1043" s="10"/>
      <c r="T1043" s="10"/>
      <c r="U1043" s="10"/>
      <c r="V1043" s="10"/>
      <c r="W1043" s="10"/>
      <c r="X1043" s="10"/>
      <c r="Y1043" s="10"/>
      <c r="Z1043" s="10"/>
    </row>
    <row r="1044" spans="1:26" ht="15.75" customHeight="1" x14ac:dyDescent="0.25">
      <c r="A1044" s="10"/>
      <c r="B1044" s="11"/>
      <c r="C1044" s="11"/>
      <c r="D1044" s="11"/>
      <c r="E1044" s="12"/>
      <c r="F1044" s="12"/>
      <c r="G1044" s="12"/>
      <c r="H1044" s="11"/>
      <c r="I1044" s="11"/>
      <c r="J1044" s="11"/>
      <c r="K1044" s="11"/>
      <c r="L1044" s="12"/>
      <c r="M1044" s="11"/>
      <c r="N1044" s="12"/>
      <c r="O1044" s="14"/>
      <c r="P1044" s="12"/>
      <c r="Q1044" s="11"/>
      <c r="R1044" s="15"/>
      <c r="S1044" s="10"/>
      <c r="T1044" s="10"/>
      <c r="U1044" s="10"/>
      <c r="V1044" s="10"/>
      <c r="W1044" s="10"/>
      <c r="X1044" s="10"/>
      <c r="Y1044" s="10"/>
      <c r="Z1044" s="10"/>
    </row>
    <row r="1045" spans="1:26" ht="15.75" customHeight="1" x14ac:dyDescent="0.25">
      <c r="A1045" s="10"/>
      <c r="B1045" s="11"/>
      <c r="C1045" s="11"/>
      <c r="D1045" s="11"/>
      <c r="E1045" s="12"/>
      <c r="F1045" s="12"/>
      <c r="G1045" s="12"/>
      <c r="H1045" s="11"/>
      <c r="I1045" s="11"/>
      <c r="J1045" s="11"/>
      <c r="K1045" s="11"/>
      <c r="L1045" s="12"/>
      <c r="M1045" s="11"/>
      <c r="N1045" s="12"/>
      <c r="O1045" s="14"/>
      <c r="P1045" s="12"/>
      <c r="Q1045" s="11"/>
      <c r="R1045" s="15"/>
      <c r="S1045" s="10"/>
      <c r="T1045" s="10"/>
      <c r="U1045" s="10"/>
      <c r="V1045" s="10"/>
      <c r="W1045" s="10"/>
      <c r="X1045" s="10"/>
      <c r="Y1045" s="10"/>
      <c r="Z1045" s="10"/>
    </row>
    <row r="1046" spans="1:26" ht="15.75" customHeight="1" x14ac:dyDescent="0.25">
      <c r="A1046" s="10"/>
      <c r="B1046" s="11"/>
      <c r="C1046" s="11"/>
      <c r="D1046" s="11"/>
      <c r="E1046" s="12"/>
      <c r="F1046" s="12"/>
      <c r="G1046" s="12"/>
      <c r="H1046" s="11"/>
      <c r="I1046" s="11"/>
      <c r="J1046" s="11"/>
      <c r="K1046" s="11"/>
      <c r="L1046" s="12"/>
      <c r="M1046" s="11"/>
      <c r="N1046" s="12"/>
      <c r="O1046" s="14"/>
      <c r="P1046" s="12"/>
      <c r="Q1046" s="11"/>
      <c r="R1046" s="15"/>
      <c r="S1046" s="10"/>
      <c r="T1046" s="10"/>
      <c r="U1046" s="10"/>
      <c r="V1046" s="10"/>
      <c r="W1046" s="10"/>
      <c r="X1046" s="10"/>
      <c r="Y1046" s="10"/>
      <c r="Z1046" s="10"/>
    </row>
    <row r="1047" spans="1:26" ht="15.75" customHeight="1" x14ac:dyDescent="0.25">
      <c r="A1047" s="10"/>
      <c r="B1047" s="11"/>
      <c r="C1047" s="11"/>
      <c r="D1047" s="11"/>
      <c r="E1047" s="12"/>
      <c r="F1047" s="12"/>
      <c r="G1047" s="12"/>
      <c r="H1047" s="11"/>
      <c r="I1047" s="11"/>
      <c r="J1047" s="11"/>
      <c r="K1047" s="11"/>
      <c r="L1047" s="12"/>
      <c r="M1047" s="11"/>
      <c r="N1047" s="12"/>
      <c r="O1047" s="14"/>
      <c r="P1047" s="12"/>
      <c r="Q1047" s="11"/>
      <c r="R1047" s="15"/>
      <c r="S1047" s="10"/>
      <c r="T1047" s="10"/>
      <c r="U1047" s="10"/>
      <c r="V1047" s="10"/>
      <c r="W1047" s="10"/>
      <c r="X1047" s="10"/>
      <c r="Y1047" s="10"/>
      <c r="Z1047" s="10"/>
    </row>
    <row r="1048" spans="1:26" ht="15.75" customHeight="1" x14ac:dyDescent="0.25">
      <c r="A1048" s="10"/>
      <c r="B1048" s="11"/>
      <c r="C1048" s="11"/>
      <c r="D1048" s="11"/>
      <c r="E1048" s="12"/>
      <c r="F1048" s="12"/>
      <c r="G1048" s="12"/>
      <c r="H1048" s="11"/>
      <c r="I1048" s="11"/>
      <c r="J1048" s="11"/>
      <c r="K1048" s="11"/>
      <c r="L1048" s="12"/>
      <c r="M1048" s="11"/>
      <c r="N1048" s="12"/>
      <c r="O1048" s="14"/>
      <c r="P1048" s="12"/>
      <c r="Q1048" s="11"/>
      <c r="R1048" s="15"/>
      <c r="S1048" s="10"/>
      <c r="T1048" s="10"/>
      <c r="U1048" s="10"/>
      <c r="V1048" s="10"/>
      <c r="W1048" s="10"/>
      <c r="X1048" s="10"/>
      <c r="Y1048" s="10"/>
      <c r="Z1048" s="10"/>
    </row>
    <row r="1049" spans="1:26" ht="15.75" customHeight="1" x14ac:dyDescent="0.25">
      <c r="A1049" s="10"/>
      <c r="B1049" s="11"/>
      <c r="C1049" s="11"/>
      <c r="D1049" s="11"/>
      <c r="E1049" s="12"/>
      <c r="F1049" s="12"/>
      <c r="G1049" s="12"/>
      <c r="H1049" s="11"/>
      <c r="I1049" s="11"/>
      <c r="J1049" s="11"/>
      <c r="K1049" s="11"/>
      <c r="L1049" s="12"/>
      <c r="M1049" s="11"/>
      <c r="N1049" s="12"/>
      <c r="O1049" s="14"/>
      <c r="P1049" s="12"/>
      <c r="Q1049" s="11"/>
      <c r="R1049" s="15"/>
      <c r="S1049" s="10"/>
      <c r="T1049" s="10"/>
      <c r="U1049" s="10"/>
      <c r="V1049" s="10"/>
      <c r="W1049" s="10"/>
      <c r="X1049" s="10"/>
      <c r="Y1049" s="10"/>
      <c r="Z1049" s="10"/>
    </row>
    <row r="1050" spans="1:26" ht="15.75" customHeight="1" x14ac:dyDescent="0.25">
      <c r="A1050" s="10"/>
      <c r="B1050" s="11"/>
      <c r="C1050" s="11"/>
      <c r="D1050" s="11"/>
      <c r="E1050" s="12"/>
      <c r="F1050" s="12"/>
      <c r="G1050" s="12"/>
      <c r="H1050" s="11"/>
      <c r="I1050" s="11"/>
      <c r="J1050" s="11"/>
      <c r="K1050" s="11"/>
      <c r="L1050" s="12"/>
      <c r="M1050" s="11"/>
      <c r="N1050" s="12"/>
      <c r="O1050" s="14"/>
      <c r="P1050" s="12"/>
      <c r="Q1050" s="11"/>
      <c r="R1050" s="15"/>
      <c r="S1050" s="10"/>
      <c r="T1050" s="10"/>
      <c r="U1050" s="10"/>
      <c r="V1050" s="10"/>
      <c r="W1050" s="10"/>
      <c r="X1050" s="10"/>
      <c r="Y1050" s="10"/>
      <c r="Z1050" s="10"/>
    </row>
    <row r="1051" spans="1:26" ht="15.75" customHeight="1" x14ac:dyDescent="0.25">
      <c r="A1051" s="10"/>
      <c r="B1051" s="11"/>
      <c r="C1051" s="11"/>
      <c r="D1051" s="11"/>
      <c r="E1051" s="12"/>
      <c r="F1051" s="12"/>
      <c r="G1051" s="12"/>
      <c r="H1051" s="11"/>
      <c r="I1051" s="11"/>
      <c r="J1051" s="11"/>
      <c r="K1051" s="11"/>
      <c r="L1051" s="12"/>
      <c r="M1051" s="11"/>
      <c r="N1051" s="12"/>
      <c r="O1051" s="14"/>
      <c r="P1051" s="12"/>
      <c r="Q1051" s="11"/>
      <c r="R1051" s="15"/>
      <c r="S1051" s="10"/>
      <c r="T1051" s="10"/>
      <c r="U1051" s="10"/>
      <c r="V1051" s="10"/>
      <c r="W1051" s="10"/>
      <c r="X1051" s="10"/>
      <c r="Y1051" s="10"/>
      <c r="Z1051" s="10"/>
    </row>
    <row r="1052" spans="1:26" ht="15.75" customHeight="1" x14ac:dyDescent="0.25">
      <c r="A1052" s="10"/>
      <c r="B1052" s="11"/>
      <c r="C1052" s="11"/>
      <c r="D1052" s="11"/>
      <c r="E1052" s="12"/>
      <c r="F1052" s="12"/>
      <c r="G1052" s="12"/>
      <c r="H1052" s="11"/>
      <c r="I1052" s="11"/>
      <c r="J1052" s="11"/>
      <c r="K1052" s="11"/>
      <c r="L1052" s="12"/>
      <c r="M1052" s="11"/>
      <c r="N1052" s="12"/>
      <c r="O1052" s="14"/>
      <c r="P1052" s="12"/>
      <c r="Q1052" s="11"/>
      <c r="R1052" s="15"/>
      <c r="S1052" s="10"/>
      <c r="T1052" s="10"/>
      <c r="U1052" s="10"/>
      <c r="V1052" s="10"/>
      <c r="W1052" s="10"/>
      <c r="X1052" s="10"/>
      <c r="Y1052" s="10"/>
      <c r="Z1052" s="10"/>
    </row>
    <row r="1053" spans="1:26" ht="15.75" customHeight="1" x14ac:dyDescent="0.25">
      <c r="A1053" s="10"/>
      <c r="B1053" s="11"/>
      <c r="C1053" s="11"/>
      <c r="D1053" s="11"/>
      <c r="E1053" s="12"/>
      <c r="F1053" s="12"/>
      <c r="G1053" s="12"/>
      <c r="H1053" s="11"/>
      <c r="I1053" s="11"/>
      <c r="J1053" s="11"/>
      <c r="K1053" s="11"/>
      <c r="L1053" s="12"/>
      <c r="M1053" s="11"/>
      <c r="N1053" s="12"/>
      <c r="O1053" s="14"/>
      <c r="P1053" s="12"/>
      <c r="Q1053" s="11"/>
      <c r="R1053" s="15"/>
      <c r="S1053" s="10"/>
      <c r="T1053" s="10"/>
      <c r="U1053" s="10"/>
      <c r="V1053" s="10"/>
      <c r="W1053" s="10"/>
      <c r="X1053" s="10"/>
      <c r="Y1053" s="10"/>
      <c r="Z1053" s="10"/>
    </row>
    <row r="1054" spans="1:26" ht="15.75" customHeight="1" x14ac:dyDescent="0.25">
      <c r="A1054" s="10"/>
      <c r="B1054" s="11"/>
      <c r="C1054" s="11"/>
      <c r="D1054" s="11"/>
      <c r="E1054" s="12"/>
      <c r="F1054" s="12"/>
      <c r="G1054" s="12"/>
      <c r="H1054" s="11"/>
      <c r="I1054" s="11"/>
      <c r="J1054" s="11"/>
      <c r="K1054" s="11"/>
      <c r="L1054" s="12"/>
      <c r="M1054" s="11"/>
      <c r="N1054" s="12"/>
      <c r="O1054" s="14"/>
      <c r="P1054" s="12"/>
      <c r="Q1054" s="11"/>
      <c r="R1054" s="15"/>
      <c r="S1054" s="10"/>
      <c r="T1054" s="10"/>
      <c r="U1054" s="10"/>
      <c r="V1054" s="10"/>
      <c r="W1054" s="10"/>
      <c r="X1054" s="10"/>
      <c r="Y1054" s="10"/>
      <c r="Z1054" s="10"/>
    </row>
    <row r="1055" spans="1:26" ht="15.75" customHeight="1" x14ac:dyDescent="0.25">
      <c r="A1055" s="10"/>
      <c r="B1055" s="11"/>
      <c r="C1055" s="11"/>
      <c r="D1055" s="11"/>
      <c r="E1055" s="12"/>
      <c r="F1055" s="12"/>
      <c r="G1055" s="12"/>
      <c r="H1055" s="11"/>
      <c r="I1055" s="11"/>
      <c r="J1055" s="11"/>
      <c r="K1055" s="11"/>
      <c r="L1055" s="12"/>
      <c r="M1055" s="11"/>
      <c r="N1055" s="12"/>
      <c r="O1055" s="14"/>
      <c r="P1055" s="12"/>
      <c r="Q1055" s="11"/>
      <c r="R1055" s="15"/>
      <c r="S1055" s="10"/>
      <c r="T1055" s="10"/>
      <c r="U1055" s="10"/>
      <c r="V1055" s="10"/>
      <c r="W1055" s="10"/>
      <c r="X1055" s="10"/>
      <c r="Y1055" s="10"/>
      <c r="Z1055" s="10"/>
    </row>
    <row r="1056" spans="1:26" ht="15.75" customHeight="1" x14ac:dyDescent="0.25">
      <c r="A1056" s="10"/>
      <c r="B1056" s="11"/>
      <c r="C1056" s="11"/>
      <c r="D1056" s="11"/>
      <c r="E1056" s="12"/>
      <c r="F1056" s="12"/>
      <c r="G1056" s="12"/>
      <c r="H1056" s="11"/>
      <c r="I1056" s="11"/>
      <c r="J1056" s="11"/>
      <c r="K1056" s="11"/>
      <c r="L1056" s="12"/>
      <c r="M1056" s="11"/>
      <c r="N1056" s="12"/>
      <c r="O1056" s="14"/>
      <c r="P1056" s="12"/>
      <c r="Q1056" s="11"/>
      <c r="R1056" s="15"/>
      <c r="S1056" s="10"/>
      <c r="T1056" s="10"/>
      <c r="U1056" s="10"/>
      <c r="V1056" s="10"/>
      <c r="W1056" s="10"/>
      <c r="X1056" s="10"/>
      <c r="Y1056" s="10"/>
      <c r="Z1056" s="10"/>
    </row>
    <row r="1057" spans="1:26" ht="15.75" customHeight="1" x14ac:dyDescent="0.25">
      <c r="A1057" s="10"/>
      <c r="B1057" s="11"/>
      <c r="C1057" s="11"/>
      <c r="D1057" s="11"/>
      <c r="E1057" s="12"/>
      <c r="F1057" s="12"/>
      <c r="G1057" s="12"/>
      <c r="H1057" s="11"/>
      <c r="I1057" s="11"/>
      <c r="J1057" s="11"/>
      <c r="K1057" s="11"/>
      <c r="L1057" s="12"/>
      <c r="M1057" s="11"/>
      <c r="N1057" s="12"/>
      <c r="O1057" s="14"/>
      <c r="P1057" s="12"/>
      <c r="Q1057" s="11"/>
      <c r="R1057" s="15"/>
      <c r="S1057" s="10"/>
      <c r="T1057" s="10"/>
      <c r="U1057" s="10"/>
      <c r="V1057" s="10"/>
      <c r="W1057" s="10"/>
      <c r="X1057" s="10"/>
      <c r="Y1057" s="10"/>
      <c r="Z1057" s="10"/>
    </row>
    <row r="1058" spans="1:26" ht="15.75" customHeight="1" x14ac:dyDescent="0.25">
      <c r="A1058" s="10"/>
      <c r="B1058" s="11"/>
      <c r="C1058" s="11"/>
      <c r="D1058" s="11"/>
      <c r="E1058" s="12"/>
      <c r="F1058" s="12"/>
      <c r="G1058" s="12"/>
      <c r="H1058" s="11"/>
      <c r="I1058" s="11"/>
      <c r="J1058" s="11"/>
      <c r="K1058" s="11"/>
      <c r="L1058" s="12"/>
      <c r="M1058" s="11"/>
      <c r="N1058" s="12"/>
      <c r="O1058" s="14"/>
      <c r="P1058" s="12"/>
      <c r="Q1058" s="11"/>
      <c r="R1058" s="15"/>
      <c r="S1058" s="10"/>
      <c r="T1058" s="10"/>
      <c r="U1058" s="10"/>
      <c r="V1058" s="10"/>
      <c r="W1058" s="10"/>
      <c r="X1058" s="10"/>
      <c r="Y1058" s="10"/>
      <c r="Z1058" s="10"/>
    </row>
    <row r="1059" spans="1:26" ht="15.75" customHeight="1" x14ac:dyDescent="0.25">
      <c r="A1059" s="10"/>
      <c r="B1059" s="11"/>
      <c r="C1059" s="11"/>
      <c r="D1059" s="11"/>
      <c r="E1059" s="12"/>
      <c r="F1059" s="12"/>
      <c r="G1059" s="12"/>
      <c r="H1059" s="11"/>
      <c r="I1059" s="11"/>
      <c r="J1059" s="11"/>
      <c r="K1059" s="11"/>
      <c r="L1059" s="12"/>
      <c r="M1059" s="11"/>
      <c r="N1059" s="12"/>
      <c r="O1059" s="14"/>
      <c r="P1059" s="12"/>
      <c r="Q1059" s="11"/>
      <c r="R1059" s="15"/>
      <c r="S1059" s="10"/>
      <c r="T1059" s="10"/>
      <c r="U1059" s="10"/>
      <c r="V1059" s="10"/>
      <c r="W1059" s="10"/>
      <c r="X1059" s="10"/>
      <c r="Y1059" s="10"/>
      <c r="Z1059" s="10"/>
    </row>
    <row r="1060" spans="1:26" ht="15.75" customHeight="1" x14ac:dyDescent="0.25">
      <c r="A1060" s="10"/>
      <c r="B1060" s="11"/>
      <c r="C1060" s="11"/>
      <c r="D1060" s="11"/>
      <c r="E1060" s="12"/>
      <c r="F1060" s="12"/>
      <c r="G1060" s="12"/>
      <c r="H1060" s="11"/>
      <c r="I1060" s="11"/>
      <c r="J1060" s="11"/>
      <c r="K1060" s="11"/>
      <c r="L1060" s="12"/>
      <c r="M1060" s="11"/>
      <c r="N1060" s="12"/>
      <c r="O1060" s="14"/>
      <c r="P1060" s="12"/>
      <c r="Q1060" s="11"/>
      <c r="R1060" s="15"/>
      <c r="S1060" s="10"/>
      <c r="T1060" s="10"/>
      <c r="U1060" s="10"/>
      <c r="V1060" s="10"/>
      <c r="W1060" s="10"/>
      <c r="X1060" s="10"/>
      <c r="Y1060" s="10"/>
      <c r="Z1060" s="10"/>
    </row>
    <row r="1061" spans="1:26" ht="15.75" customHeight="1" x14ac:dyDescent="0.25">
      <c r="A1061" s="10"/>
      <c r="B1061" s="11"/>
      <c r="C1061" s="11"/>
      <c r="D1061" s="11"/>
      <c r="E1061" s="12"/>
      <c r="F1061" s="12"/>
      <c r="G1061" s="12"/>
      <c r="H1061" s="11"/>
      <c r="I1061" s="11"/>
      <c r="J1061" s="11"/>
      <c r="K1061" s="11"/>
      <c r="L1061" s="12"/>
      <c r="M1061" s="11"/>
      <c r="N1061" s="12"/>
      <c r="O1061" s="14"/>
      <c r="P1061" s="12"/>
      <c r="Q1061" s="11"/>
      <c r="R1061" s="15"/>
      <c r="S1061" s="10"/>
      <c r="T1061" s="10"/>
      <c r="U1061" s="10"/>
      <c r="V1061" s="10"/>
      <c r="W1061" s="10"/>
      <c r="X1061" s="10"/>
      <c r="Y1061" s="10"/>
      <c r="Z1061" s="10"/>
    </row>
    <row r="1062" spans="1:26" ht="15.75" customHeight="1" x14ac:dyDescent="0.25">
      <c r="A1062" s="10"/>
      <c r="B1062" s="11"/>
      <c r="C1062" s="11"/>
      <c r="D1062" s="11"/>
      <c r="E1062" s="12"/>
      <c r="F1062" s="12"/>
      <c r="G1062" s="12"/>
      <c r="H1062" s="11"/>
      <c r="I1062" s="11"/>
      <c r="J1062" s="11"/>
      <c r="K1062" s="11"/>
      <c r="L1062" s="12"/>
      <c r="M1062" s="11"/>
      <c r="N1062" s="12"/>
      <c r="O1062" s="14"/>
      <c r="P1062" s="12"/>
      <c r="Q1062" s="11"/>
      <c r="R1062" s="15"/>
      <c r="S1062" s="10"/>
      <c r="T1062" s="10"/>
      <c r="U1062" s="10"/>
      <c r="V1062" s="10"/>
      <c r="W1062" s="10"/>
      <c r="X1062" s="10"/>
      <c r="Y1062" s="10"/>
      <c r="Z1062" s="10"/>
    </row>
    <row r="1063" spans="1:26" ht="15.75" customHeight="1" x14ac:dyDescent="0.25">
      <c r="A1063" s="10"/>
      <c r="B1063" s="11"/>
      <c r="C1063" s="11"/>
      <c r="D1063" s="11"/>
      <c r="E1063" s="12"/>
      <c r="F1063" s="12"/>
      <c r="G1063" s="12"/>
      <c r="H1063" s="11"/>
      <c r="I1063" s="11"/>
      <c r="J1063" s="11"/>
      <c r="K1063" s="11"/>
      <c r="L1063" s="12"/>
      <c r="M1063" s="11"/>
      <c r="N1063" s="12"/>
      <c r="O1063" s="14"/>
      <c r="P1063" s="12"/>
      <c r="Q1063" s="11"/>
      <c r="R1063" s="15"/>
      <c r="S1063" s="10"/>
      <c r="T1063" s="10"/>
      <c r="U1063" s="10"/>
      <c r="V1063" s="10"/>
      <c r="W1063" s="10"/>
      <c r="X1063" s="10"/>
      <c r="Y1063" s="10"/>
      <c r="Z1063" s="10"/>
    </row>
    <row r="1064" spans="1:26" ht="15.75" customHeight="1" x14ac:dyDescent="0.25">
      <c r="A1064" s="10"/>
      <c r="B1064" s="11"/>
      <c r="C1064" s="11"/>
      <c r="D1064" s="11"/>
      <c r="E1064" s="12"/>
      <c r="F1064" s="12"/>
      <c r="G1064" s="12"/>
      <c r="H1064" s="11"/>
      <c r="I1064" s="11"/>
      <c r="J1064" s="11"/>
      <c r="K1064" s="11"/>
      <c r="L1064" s="12"/>
      <c r="M1064" s="11"/>
      <c r="N1064" s="12"/>
      <c r="O1064" s="14"/>
      <c r="P1064" s="12"/>
      <c r="Q1064" s="11"/>
      <c r="R1064" s="15"/>
      <c r="S1064" s="10"/>
      <c r="T1064" s="10"/>
      <c r="U1064" s="10"/>
      <c r="V1064" s="10"/>
      <c r="W1064" s="10"/>
      <c r="X1064" s="10"/>
      <c r="Y1064" s="10"/>
      <c r="Z1064" s="10"/>
    </row>
    <row r="1065" spans="1:26" ht="15.75" customHeight="1" x14ac:dyDescent="0.25">
      <c r="A1065" s="10"/>
      <c r="B1065" s="11"/>
      <c r="C1065" s="11"/>
      <c r="D1065" s="11"/>
      <c r="E1065" s="12"/>
      <c r="F1065" s="12"/>
      <c r="G1065" s="12"/>
      <c r="H1065" s="11"/>
      <c r="I1065" s="11"/>
      <c r="J1065" s="11"/>
      <c r="K1065" s="11"/>
      <c r="L1065" s="12"/>
      <c r="M1065" s="11"/>
      <c r="N1065" s="12"/>
      <c r="O1065" s="14"/>
      <c r="P1065" s="12"/>
      <c r="Q1065" s="11"/>
      <c r="R1065" s="15"/>
      <c r="S1065" s="10"/>
      <c r="T1065" s="10"/>
      <c r="U1065" s="10"/>
      <c r="V1065" s="10"/>
      <c r="W1065" s="10"/>
      <c r="X1065" s="10"/>
      <c r="Y1065" s="10"/>
      <c r="Z1065" s="10"/>
    </row>
    <row r="1066" spans="1:26" ht="15.75" customHeight="1" x14ac:dyDescent="0.25">
      <c r="A1066" s="10"/>
      <c r="B1066" s="11"/>
      <c r="C1066" s="11"/>
      <c r="D1066" s="11"/>
      <c r="E1066" s="12"/>
      <c r="F1066" s="12"/>
      <c r="G1066" s="12"/>
      <c r="H1066" s="11"/>
      <c r="I1066" s="11"/>
      <c r="J1066" s="11"/>
      <c r="K1066" s="11"/>
      <c r="L1066" s="12"/>
      <c r="M1066" s="11"/>
      <c r="N1066" s="12"/>
      <c r="O1066" s="14"/>
      <c r="P1066" s="12"/>
      <c r="Q1066" s="11"/>
      <c r="R1066" s="15"/>
      <c r="S1066" s="10"/>
      <c r="T1066" s="10"/>
      <c r="U1066" s="10"/>
      <c r="V1066" s="10"/>
      <c r="W1066" s="10"/>
      <c r="X1066" s="10"/>
      <c r="Y1066" s="10"/>
      <c r="Z1066" s="10"/>
    </row>
    <row r="1067" spans="1:26" ht="15.75" customHeight="1" x14ac:dyDescent="0.25">
      <c r="A1067" s="10"/>
      <c r="B1067" s="11"/>
      <c r="C1067" s="11"/>
      <c r="D1067" s="11"/>
      <c r="E1067" s="12"/>
      <c r="F1067" s="12"/>
      <c r="G1067" s="12"/>
      <c r="H1067" s="11"/>
      <c r="I1067" s="11"/>
      <c r="J1067" s="11"/>
      <c r="K1067" s="11"/>
      <c r="L1067" s="12"/>
      <c r="M1067" s="11"/>
      <c r="N1067" s="12"/>
      <c r="O1067" s="14"/>
      <c r="P1067" s="12"/>
      <c r="Q1067" s="11"/>
      <c r="R1067" s="15"/>
      <c r="S1067" s="10"/>
      <c r="T1067" s="10"/>
      <c r="U1067" s="10"/>
      <c r="V1067" s="10"/>
      <c r="W1067" s="10"/>
      <c r="X1067" s="10"/>
      <c r="Y1067" s="10"/>
      <c r="Z1067" s="10"/>
    </row>
    <row r="1068" spans="1:26" ht="15.75" customHeight="1" x14ac:dyDescent="0.25">
      <c r="A1068" s="10"/>
      <c r="B1068" s="11"/>
      <c r="C1068" s="11"/>
      <c r="D1068" s="11"/>
      <c r="E1068" s="12"/>
      <c r="F1068" s="12"/>
      <c r="G1068" s="12"/>
      <c r="H1068" s="11"/>
      <c r="I1068" s="11"/>
      <c r="J1068" s="11"/>
      <c r="K1068" s="11"/>
      <c r="L1068" s="12"/>
      <c r="M1068" s="11"/>
      <c r="N1068" s="12"/>
      <c r="O1068" s="14"/>
      <c r="P1068" s="12"/>
      <c r="Q1068" s="11"/>
      <c r="R1068" s="15"/>
      <c r="S1068" s="10"/>
      <c r="T1068" s="10"/>
      <c r="U1068" s="10"/>
      <c r="V1068" s="10"/>
      <c r="W1068" s="10"/>
      <c r="X1068" s="10"/>
      <c r="Y1068" s="10"/>
      <c r="Z1068" s="10"/>
    </row>
    <row r="1069" spans="1:26" ht="15.75" customHeight="1" x14ac:dyDescent="0.25">
      <c r="A1069" s="10"/>
      <c r="B1069" s="11"/>
      <c r="C1069" s="11"/>
      <c r="D1069" s="11"/>
      <c r="E1069" s="12"/>
      <c r="F1069" s="12"/>
      <c r="G1069" s="12"/>
      <c r="H1069" s="11"/>
      <c r="I1069" s="11"/>
      <c r="J1069" s="11"/>
      <c r="K1069" s="11"/>
      <c r="L1069" s="12"/>
      <c r="M1069" s="11"/>
      <c r="N1069" s="12"/>
      <c r="O1069" s="14"/>
      <c r="P1069" s="12"/>
      <c r="Q1069" s="11"/>
      <c r="R1069" s="15"/>
      <c r="S1069" s="10"/>
      <c r="T1069" s="10"/>
      <c r="U1069" s="10"/>
      <c r="V1069" s="10"/>
      <c r="W1069" s="10"/>
      <c r="X1069" s="10"/>
      <c r="Y1069" s="10"/>
      <c r="Z1069" s="10"/>
    </row>
    <row r="1070" spans="1:26" ht="15.75" customHeight="1" x14ac:dyDescent="0.25">
      <c r="A1070" s="10"/>
      <c r="B1070" s="11"/>
      <c r="C1070" s="11"/>
      <c r="D1070" s="11"/>
      <c r="E1070" s="12"/>
      <c r="F1070" s="12"/>
      <c r="G1070" s="12"/>
      <c r="H1070" s="11"/>
      <c r="I1070" s="11"/>
      <c r="J1070" s="11"/>
      <c r="K1070" s="11"/>
      <c r="L1070" s="12"/>
      <c r="M1070" s="11"/>
      <c r="N1070" s="12"/>
      <c r="O1070" s="14"/>
      <c r="P1070" s="12"/>
      <c r="Q1070" s="11"/>
      <c r="R1070" s="15"/>
      <c r="S1070" s="10"/>
      <c r="T1070" s="10"/>
      <c r="U1070" s="10"/>
      <c r="V1070" s="10"/>
      <c r="W1070" s="10"/>
      <c r="X1070" s="10"/>
      <c r="Y1070" s="10"/>
      <c r="Z1070" s="10"/>
    </row>
    <row r="1071" spans="1:26" ht="15.75" customHeight="1" x14ac:dyDescent="0.25">
      <c r="A1071" s="10"/>
      <c r="B1071" s="11"/>
      <c r="C1071" s="11"/>
      <c r="D1071" s="11"/>
      <c r="E1071" s="12"/>
      <c r="F1071" s="12"/>
      <c r="G1071" s="12"/>
      <c r="H1071" s="11"/>
      <c r="I1071" s="11"/>
      <c r="J1071" s="11"/>
      <c r="K1071" s="11"/>
      <c r="L1071" s="12"/>
      <c r="M1071" s="11"/>
      <c r="N1071" s="12"/>
      <c r="O1071" s="14"/>
      <c r="P1071" s="12"/>
      <c r="Q1071" s="11"/>
      <c r="R1071" s="15"/>
      <c r="S1071" s="10"/>
      <c r="T1071" s="10"/>
      <c r="U1071" s="10"/>
      <c r="V1071" s="10"/>
      <c r="W1071" s="10"/>
      <c r="X1071" s="10"/>
      <c r="Y1071" s="10"/>
      <c r="Z1071" s="10"/>
    </row>
    <row r="1072" spans="1:26" ht="15.75" customHeight="1" x14ac:dyDescent="0.25">
      <c r="A1072" s="10"/>
      <c r="B1072" s="11"/>
      <c r="C1072" s="11"/>
      <c r="D1072" s="11"/>
      <c r="E1072" s="12"/>
      <c r="F1072" s="12"/>
      <c r="G1072" s="12"/>
      <c r="H1072" s="11"/>
      <c r="I1072" s="11"/>
      <c r="J1072" s="11"/>
      <c r="K1072" s="11"/>
      <c r="L1072" s="12"/>
      <c r="M1072" s="11"/>
      <c r="N1072" s="12"/>
      <c r="O1072" s="14"/>
      <c r="P1072" s="12"/>
      <c r="Q1072" s="11"/>
      <c r="R1072" s="15"/>
      <c r="S1072" s="10"/>
      <c r="T1072" s="10"/>
      <c r="U1072" s="10"/>
      <c r="V1072" s="10"/>
      <c r="W1072" s="10"/>
      <c r="X1072" s="10"/>
      <c r="Y1072" s="10"/>
      <c r="Z1072" s="10"/>
    </row>
    <row r="1073" spans="1:26" ht="15.75" customHeight="1" x14ac:dyDescent="0.25">
      <c r="A1073" s="10"/>
      <c r="B1073" s="11"/>
      <c r="C1073" s="11"/>
      <c r="D1073" s="11"/>
      <c r="E1073" s="12"/>
      <c r="F1073" s="12"/>
      <c r="G1073" s="12"/>
      <c r="H1073" s="11"/>
      <c r="I1073" s="11"/>
      <c r="J1073" s="11"/>
      <c r="K1073" s="11"/>
      <c r="L1073" s="12"/>
      <c r="M1073" s="11"/>
      <c r="N1073" s="12"/>
      <c r="O1073" s="14"/>
      <c r="P1073" s="12"/>
      <c r="Q1073" s="11"/>
      <c r="R1073" s="15"/>
      <c r="S1073" s="10"/>
      <c r="T1073" s="10"/>
      <c r="U1073" s="10"/>
      <c r="V1073" s="10"/>
      <c r="W1073" s="10"/>
      <c r="X1073" s="10"/>
      <c r="Y1073" s="10"/>
      <c r="Z1073" s="10"/>
    </row>
    <row r="1074" spans="1:26" ht="15.75" customHeight="1" x14ac:dyDescent="0.25">
      <c r="A1074" s="10"/>
      <c r="B1074" s="11"/>
      <c r="C1074" s="11"/>
      <c r="D1074" s="11"/>
      <c r="E1074" s="12"/>
      <c r="F1074" s="12"/>
      <c r="G1074" s="12"/>
      <c r="H1074" s="11"/>
      <c r="I1074" s="11"/>
      <c r="J1074" s="11"/>
      <c r="K1074" s="11"/>
      <c r="L1074" s="12"/>
      <c r="M1074" s="11"/>
      <c r="N1074" s="12"/>
      <c r="O1074" s="14"/>
      <c r="P1074" s="12"/>
      <c r="Q1074" s="11"/>
      <c r="R1074" s="15"/>
      <c r="S1074" s="10"/>
      <c r="T1074" s="10"/>
      <c r="U1074" s="10"/>
      <c r="V1074" s="10"/>
      <c r="W1074" s="10"/>
      <c r="X1074" s="10"/>
      <c r="Y1074" s="10"/>
      <c r="Z1074" s="10"/>
    </row>
    <row r="1075" spans="1:26" ht="15.75" customHeight="1" x14ac:dyDescent="0.25">
      <c r="A1075" s="10"/>
      <c r="B1075" s="11"/>
      <c r="C1075" s="11"/>
      <c r="D1075" s="11"/>
      <c r="E1075" s="12"/>
      <c r="F1075" s="12"/>
      <c r="G1075" s="12"/>
      <c r="H1075" s="11"/>
      <c r="I1075" s="11"/>
      <c r="J1075" s="11"/>
      <c r="K1075" s="11"/>
      <c r="L1075" s="12"/>
      <c r="M1075" s="11"/>
      <c r="N1075" s="12"/>
      <c r="O1075" s="14"/>
      <c r="P1075" s="12"/>
      <c r="Q1075" s="11"/>
      <c r="R1075" s="15"/>
      <c r="S1075" s="10"/>
      <c r="T1075" s="10"/>
      <c r="U1075" s="10"/>
      <c r="V1075" s="10"/>
      <c r="W1075" s="10"/>
      <c r="X1075" s="10"/>
      <c r="Y1075" s="10"/>
      <c r="Z1075" s="10"/>
    </row>
    <row r="1076" spans="1:26" ht="15.75" customHeight="1" x14ac:dyDescent="0.25">
      <c r="A1076" s="10"/>
      <c r="B1076" s="11"/>
      <c r="C1076" s="11"/>
      <c r="D1076" s="11"/>
      <c r="E1076" s="12"/>
      <c r="F1076" s="12"/>
      <c r="G1076" s="12"/>
      <c r="H1076" s="11"/>
      <c r="I1076" s="11"/>
      <c r="J1076" s="11"/>
      <c r="K1076" s="11"/>
      <c r="L1076" s="12"/>
      <c r="M1076" s="11"/>
      <c r="N1076" s="12"/>
      <c r="O1076" s="14"/>
      <c r="P1076" s="12"/>
      <c r="Q1076" s="11"/>
      <c r="R1076" s="15"/>
      <c r="S1076" s="10"/>
      <c r="T1076" s="10"/>
      <c r="U1076" s="10"/>
      <c r="V1076" s="10"/>
      <c r="W1076" s="10"/>
      <c r="X1076" s="10"/>
      <c r="Y1076" s="10"/>
      <c r="Z1076" s="10"/>
    </row>
    <row r="1077" spans="1:26" ht="15.75" customHeight="1" x14ac:dyDescent="0.25">
      <c r="A1077" s="10"/>
      <c r="B1077" s="11"/>
      <c r="C1077" s="11"/>
      <c r="D1077" s="11"/>
      <c r="E1077" s="12"/>
      <c r="F1077" s="12"/>
      <c r="G1077" s="12"/>
      <c r="H1077" s="11"/>
      <c r="I1077" s="11"/>
      <c r="J1077" s="11"/>
      <c r="K1077" s="11"/>
      <c r="L1077" s="12"/>
      <c r="M1077" s="11"/>
      <c r="N1077" s="12"/>
      <c r="O1077" s="14"/>
      <c r="P1077" s="12"/>
      <c r="Q1077" s="11"/>
      <c r="R1077" s="15"/>
      <c r="S1077" s="10"/>
      <c r="T1077" s="10"/>
      <c r="U1077" s="10"/>
      <c r="V1077" s="10"/>
      <c r="W1077" s="10"/>
      <c r="X1077" s="10"/>
      <c r="Y1077" s="10"/>
      <c r="Z1077" s="10"/>
    </row>
    <row r="1078" spans="1:26" ht="15.75" customHeight="1" x14ac:dyDescent="0.25">
      <c r="A1078" s="10"/>
      <c r="B1078" s="11"/>
      <c r="C1078" s="11"/>
      <c r="D1078" s="11"/>
      <c r="E1078" s="12"/>
      <c r="F1078" s="12"/>
      <c r="G1078" s="12"/>
      <c r="H1078" s="11"/>
      <c r="I1078" s="11"/>
      <c r="J1078" s="11"/>
      <c r="K1078" s="11"/>
      <c r="L1078" s="12"/>
      <c r="M1078" s="11"/>
      <c r="N1078" s="12"/>
      <c r="O1078" s="14"/>
      <c r="P1078" s="12"/>
      <c r="Q1078" s="11"/>
      <c r="R1078" s="15"/>
      <c r="S1078" s="10"/>
      <c r="T1078" s="10"/>
      <c r="U1078" s="10"/>
      <c r="V1078" s="10"/>
      <c r="W1078" s="10"/>
      <c r="X1078" s="10"/>
      <c r="Y1078" s="10"/>
      <c r="Z1078" s="10"/>
    </row>
    <row r="1079" spans="1:26" ht="15.75" customHeight="1" x14ac:dyDescent="0.25">
      <c r="A1079" s="10"/>
      <c r="B1079" s="11"/>
      <c r="C1079" s="11"/>
      <c r="D1079" s="11"/>
      <c r="E1079" s="12"/>
      <c r="F1079" s="12"/>
      <c r="G1079" s="12"/>
      <c r="H1079" s="11"/>
      <c r="I1079" s="11"/>
      <c r="J1079" s="11"/>
      <c r="K1079" s="11"/>
      <c r="L1079" s="12"/>
      <c r="M1079" s="11"/>
      <c r="N1079" s="12"/>
      <c r="O1079" s="14"/>
      <c r="P1079" s="12"/>
      <c r="Q1079" s="11"/>
      <c r="R1079" s="15"/>
      <c r="S1079" s="10"/>
      <c r="T1079" s="10"/>
      <c r="U1079" s="10"/>
      <c r="V1079" s="10"/>
      <c r="W1079" s="10"/>
      <c r="X1079" s="10"/>
      <c r="Y1079" s="10"/>
      <c r="Z1079" s="10"/>
    </row>
    <row r="1080" spans="1:26" ht="15.75" customHeight="1" x14ac:dyDescent="0.25">
      <c r="A1080" s="10"/>
      <c r="B1080" s="11"/>
      <c r="C1080" s="11"/>
      <c r="D1080" s="11"/>
      <c r="E1080" s="12"/>
      <c r="F1080" s="12"/>
      <c r="G1080" s="12"/>
      <c r="H1080" s="11"/>
      <c r="I1080" s="11"/>
      <c r="J1080" s="11"/>
      <c r="K1080" s="11"/>
      <c r="L1080" s="12"/>
      <c r="M1080" s="11"/>
      <c r="N1080" s="12"/>
      <c r="O1080" s="14"/>
      <c r="P1080" s="12"/>
      <c r="Q1080" s="11"/>
      <c r="R1080" s="15"/>
      <c r="S1080" s="10"/>
      <c r="T1080" s="10"/>
      <c r="U1080" s="10"/>
      <c r="V1080" s="10"/>
      <c r="W1080" s="10"/>
      <c r="X1080" s="10"/>
      <c r="Y1080" s="10"/>
      <c r="Z1080" s="10"/>
    </row>
    <row r="1081" spans="1:26" ht="15.75" customHeight="1" x14ac:dyDescent="0.25">
      <c r="A1081" s="10"/>
      <c r="B1081" s="11"/>
      <c r="C1081" s="11"/>
      <c r="D1081" s="11"/>
      <c r="E1081" s="12"/>
      <c r="F1081" s="12"/>
      <c r="G1081" s="12"/>
      <c r="H1081" s="11"/>
      <c r="I1081" s="11"/>
      <c r="J1081" s="11"/>
      <c r="K1081" s="11"/>
      <c r="L1081" s="12"/>
      <c r="M1081" s="11"/>
      <c r="N1081" s="12"/>
      <c r="O1081" s="14"/>
      <c r="P1081" s="12"/>
      <c r="Q1081" s="11"/>
      <c r="R1081" s="15"/>
      <c r="S1081" s="10"/>
      <c r="T1081" s="10"/>
      <c r="U1081" s="10"/>
      <c r="V1081" s="10"/>
      <c r="W1081" s="10"/>
      <c r="X1081" s="10"/>
      <c r="Y1081" s="10"/>
      <c r="Z1081" s="10"/>
    </row>
    <row r="1082" spans="1:26" ht="15.75" customHeight="1" x14ac:dyDescent="0.25">
      <c r="A1082" s="10"/>
      <c r="B1082" s="11"/>
      <c r="C1082" s="11"/>
      <c r="D1082" s="11"/>
      <c r="E1082" s="12"/>
      <c r="F1082" s="12"/>
      <c r="G1082" s="12"/>
      <c r="H1082" s="11"/>
      <c r="I1082" s="11"/>
      <c r="J1082" s="11"/>
      <c r="K1082" s="11"/>
      <c r="L1082" s="12"/>
      <c r="M1082" s="11"/>
      <c r="N1082" s="12"/>
      <c r="O1082" s="14"/>
      <c r="P1082" s="12"/>
      <c r="Q1082" s="11"/>
      <c r="R1082" s="15"/>
      <c r="S1082" s="10"/>
      <c r="T1082" s="10"/>
      <c r="U1082" s="10"/>
      <c r="V1082" s="10"/>
      <c r="W1082" s="10"/>
      <c r="X1082" s="10"/>
      <c r="Y1082" s="10"/>
      <c r="Z1082" s="10"/>
    </row>
    <row r="1083" spans="1:26" ht="15.75" customHeight="1" x14ac:dyDescent="0.25">
      <c r="A1083" s="10"/>
      <c r="B1083" s="11"/>
      <c r="C1083" s="11"/>
      <c r="D1083" s="11"/>
      <c r="E1083" s="12"/>
      <c r="F1083" s="12"/>
      <c r="G1083" s="12"/>
      <c r="H1083" s="11"/>
      <c r="I1083" s="11"/>
      <c r="J1083" s="11"/>
      <c r="K1083" s="11"/>
      <c r="L1083" s="12"/>
      <c r="M1083" s="11"/>
      <c r="N1083" s="12"/>
      <c r="O1083" s="14"/>
      <c r="P1083" s="12"/>
      <c r="Q1083" s="11"/>
      <c r="R1083" s="15"/>
      <c r="S1083" s="10"/>
      <c r="T1083" s="10"/>
      <c r="U1083" s="10"/>
      <c r="V1083" s="10"/>
      <c r="W1083" s="10"/>
      <c r="X1083" s="10"/>
      <c r="Y1083" s="10"/>
      <c r="Z1083" s="10"/>
    </row>
    <row r="1084" spans="1:26" ht="15.75" customHeight="1" x14ac:dyDescent="0.25">
      <c r="A1084" s="10"/>
      <c r="B1084" s="11"/>
      <c r="C1084" s="11"/>
      <c r="D1084" s="11"/>
      <c r="E1084" s="12"/>
      <c r="F1084" s="12"/>
      <c r="G1084" s="12"/>
      <c r="H1084" s="11"/>
      <c r="I1084" s="11"/>
      <c r="J1084" s="11"/>
      <c r="K1084" s="11"/>
      <c r="L1084" s="12"/>
      <c r="M1084" s="11"/>
      <c r="N1084" s="12"/>
      <c r="O1084" s="14"/>
      <c r="P1084" s="12"/>
      <c r="Q1084" s="11"/>
      <c r="R1084" s="15"/>
      <c r="S1084" s="10"/>
      <c r="T1084" s="10"/>
      <c r="U1084" s="10"/>
      <c r="V1084" s="10"/>
      <c r="W1084" s="10"/>
      <c r="X1084" s="10"/>
      <c r="Y1084" s="10"/>
      <c r="Z1084" s="10"/>
    </row>
    <row r="1085" spans="1:26" ht="15.75" customHeight="1" x14ac:dyDescent="0.25">
      <c r="A1085" s="10"/>
      <c r="B1085" s="11"/>
      <c r="C1085" s="11"/>
      <c r="D1085" s="11"/>
      <c r="E1085" s="12"/>
      <c r="F1085" s="12"/>
      <c r="G1085" s="12"/>
      <c r="H1085" s="11"/>
      <c r="I1085" s="11"/>
      <c r="J1085" s="11"/>
      <c r="K1085" s="11"/>
      <c r="L1085" s="12"/>
      <c r="M1085" s="11"/>
      <c r="N1085" s="12"/>
      <c r="O1085" s="14"/>
      <c r="P1085" s="12"/>
      <c r="Q1085" s="11"/>
      <c r="R1085" s="15"/>
      <c r="S1085" s="10"/>
      <c r="T1085" s="10"/>
      <c r="U1085" s="10"/>
      <c r="V1085" s="10"/>
      <c r="W1085" s="10"/>
      <c r="X1085" s="10"/>
      <c r="Y1085" s="10"/>
      <c r="Z1085" s="10"/>
    </row>
    <row r="1086" spans="1:26" ht="15.75" customHeight="1" x14ac:dyDescent="0.25">
      <c r="A1086" s="10"/>
      <c r="B1086" s="11"/>
      <c r="C1086" s="11"/>
      <c r="D1086" s="11"/>
      <c r="E1086" s="12"/>
      <c r="F1086" s="12"/>
      <c r="G1086" s="12"/>
      <c r="H1086" s="11"/>
      <c r="I1086" s="11"/>
      <c r="J1086" s="11"/>
      <c r="K1086" s="11"/>
      <c r="L1086" s="12"/>
      <c r="M1086" s="11"/>
      <c r="N1086" s="12"/>
      <c r="O1086" s="14"/>
      <c r="P1086" s="12"/>
      <c r="Q1086" s="11"/>
      <c r="R1086" s="15"/>
      <c r="S1086" s="10"/>
      <c r="T1086" s="10"/>
      <c r="U1086" s="10"/>
      <c r="V1086" s="10"/>
      <c r="W1086" s="10"/>
      <c r="X1086" s="10"/>
      <c r="Y1086" s="10"/>
      <c r="Z1086" s="10"/>
    </row>
    <row r="1087" spans="1:26" ht="15.75" customHeight="1" x14ac:dyDescent="0.25">
      <c r="A1087" s="10"/>
      <c r="B1087" s="11"/>
      <c r="C1087" s="11"/>
      <c r="D1087" s="11"/>
      <c r="E1087" s="12"/>
      <c r="F1087" s="12"/>
      <c r="G1087" s="12"/>
      <c r="H1087" s="11"/>
      <c r="I1087" s="11"/>
      <c r="J1087" s="11"/>
      <c r="K1087" s="11"/>
      <c r="L1087" s="12"/>
      <c r="M1087" s="11"/>
      <c r="N1087" s="12"/>
      <c r="O1087" s="14"/>
      <c r="P1087" s="12"/>
      <c r="Q1087" s="11"/>
      <c r="R1087" s="15"/>
      <c r="S1087" s="10"/>
      <c r="T1087" s="10"/>
      <c r="U1087" s="10"/>
      <c r="V1087" s="10"/>
      <c r="W1087" s="10"/>
      <c r="X1087" s="10"/>
      <c r="Y1087" s="10"/>
      <c r="Z1087" s="10"/>
    </row>
    <row r="1088" spans="1:26" ht="15.75" customHeight="1" x14ac:dyDescent="0.25">
      <c r="A1088" s="10"/>
      <c r="B1088" s="11"/>
      <c r="C1088" s="11"/>
      <c r="D1088" s="11"/>
      <c r="E1088" s="12"/>
      <c r="F1088" s="12"/>
      <c r="G1088" s="12"/>
      <c r="H1088" s="11"/>
      <c r="I1088" s="11"/>
      <c r="J1088" s="11"/>
      <c r="K1088" s="11"/>
      <c r="L1088" s="12"/>
      <c r="M1088" s="11"/>
      <c r="N1088" s="12"/>
      <c r="O1088" s="14"/>
      <c r="P1088" s="12"/>
      <c r="Q1088" s="11"/>
      <c r="R1088" s="15"/>
      <c r="S1088" s="10"/>
      <c r="T1088" s="10"/>
      <c r="U1088" s="10"/>
      <c r="V1088" s="10"/>
      <c r="W1088" s="10"/>
      <c r="X1088" s="10"/>
      <c r="Y1088" s="10"/>
      <c r="Z1088" s="10"/>
    </row>
    <row r="1089" spans="1:26" ht="15.75" customHeight="1" x14ac:dyDescent="0.25">
      <c r="A1089" s="10"/>
      <c r="B1089" s="11"/>
      <c r="C1089" s="11"/>
      <c r="D1089" s="11"/>
      <c r="E1089" s="12"/>
      <c r="F1089" s="12"/>
      <c r="G1089" s="12"/>
      <c r="H1089" s="11"/>
      <c r="I1089" s="11"/>
      <c r="J1089" s="11"/>
      <c r="K1089" s="11"/>
      <c r="L1089" s="12"/>
      <c r="M1089" s="11"/>
      <c r="N1089" s="12"/>
      <c r="O1089" s="14"/>
      <c r="P1089" s="12"/>
      <c r="Q1089" s="11"/>
      <c r="R1089" s="15"/>
      <c r="S1089" s="10"/>
      <c r="T1089" s="10"/>
      <c r="U1089" s="10"/>
      <c r="V1089" s="10"/>
      <c r="W1089" s="10"/>
      <c r="X1089" s="10"/>
      <c r="Y1089" s="10"/>
      <c r="Z1089" s="10"/>
    </row>
    <row r="1090" spans="1:26" ht="15.75" customHeight="1" x14ac:dyDescent="0.25">
      <c r="A1090" s="10"/>
      <c r="B1090" s="11"/>
      <c r="C1090" s="11"/>
      <c r="D1090" s="11"/>
      <c r="E1090" s="12"/>
      <c r="F1090" s="12"/>
      <c r="G1090" s="12"/>
      <c r="H1090" s="11"/>
      <c r="I1090" s="11"/>
      <c r="J1090" s="11"/>
      <c r="K1090" s="11"/>
      <c r="L1090" s="12"/>
      <c r="M1090" s="11"/>
      <c r="N1090" s="12"/>
      <c r="O1090" s="14"/>
      <c r="P1090" s="12"/>
      <c r="Q1090" s="11"/>
      <c r="R1090" s="15"/>
      <c r="S1090" s="10"/>
      <c r="T1090" s="10"/>
      <c r="U1090" s="10"/>
      <c r="V1090" s="10"/>
      <c r="W1090" s="10"/>
      <c r="X1090" s="10"/>
      <c r="Y1090" s="10"/>
      <c r="Z1090" s="10"/>
    </row>
    <row r="1091" spans="1:26" ht="15.75" customHeight="1" x14ac:dyDescent="0.25">
      <c r="A1091" s="10"/>
      <c r="B1091" s="11"/>
      <c r="C1091" s="11"/>
      <c r="D1091" s="11"/>
      <c r="E1091" s="12"/>
      <c r="F1091" s="12"/>
      <c r="G1091" s="12"/>
      <c r="H1091" s="11"/>
      <c r="I1091" s="11"/>
      <c r="J1091" s="11"/>
      <c r="K1091" s="11"/>
      <c r="L1091" s="12"/>
      <c r="M1091" s="11"/>
      <c r="N1091" s="12"/>
      <c r="O1091" s="14"/>
      <c r="P1091" s="12"/>
      <c r="Q1091" s="11"/>
      <c r="R1091" s="15"/>
      <c r="S1091" s="10"/>
      <c r="T1091" s="10"/>
      <c r="U1091" s="10"/>
      <c r="V1091" s="10"/>
      <c r="W1091" s="10"/>
      <c r="X1091" s="10"/>
      <c r="Y1091" s="10"/>
      <c r="Z1091" s="10"/>
    </row>
    <row r="1092" spans="1:26" ht="15.75" customHeight="1" x14ac:dyDescent="0.25">
      <c r="A1092" s="10"/>
      <c r="B1092" s="11"/>
      <c r="C1092" s="11"/>
      <c r="D1092" s="11"/>
      <c r="E1092" s="12"/>
      <c r="F1092" s="12"/>
      <c r="G1092" s="12"/>
      <c r="H1092" s="11"/>
      <c r="I1092" s="11"/>
      <c r="J1092" s="11"/>
      <c r="K1092" s="11"/>
      <c r="L1092" s="12"/>
      <c r="M1092" s="11"/>
      <c r="N1092" s="12"/>
      <c r="O1092" s="14"/>
      <c r="P1092" s="12"/>
      <c r="Q1092" s="11"/>
      <c r="R1092" s="15"/>
      <c r="S1092" s="10"/>
      <c r="T1092" s="10"/>
      <c r="U1092" s="10"/>
      <c r="V1092" s="10"/>
      <c r="W1092" s="10"/>
      <c r="X1092" s="10"/>
      <c r="Y1092" s="10"/>
      <c r="Z1092" s="10"/>
    </row>
    <row r="1093" spans="1:26" ht="15.75" customHeight="1" x14ac:dyDescent="0.25">
      <c r="A1093" s="10"/>
      <c r="B1093" s="11"/>
      <c r="C1093" s="11"/>
      <c r="D1093" s="11"/>
      <c r="E1093" s="12"/>
      <c r="F1093" s="12"/>
      <c r="G1093" s="12"/>
      <c r="H1093" s="11"/>
      <c r="I1093" s="11"/>
      <c r="J1093" s="11"/>
      <c r="K1093" s="11"/>
      <c r="L1093" s="12"/>
      <c r="M1093" s="11"/>
      <c r="N1093" s="12"/>
      <c r="O1093" s="14"/>
      <c r="P1093" s="12"/>
      <c r="Q1093" s="11"/>
      <c r="R1093" s="15"/>
      <c r="S1093" s="10"/>
      <c r="T1093" s="10"/>
      <c r="U1093" s="10"/>
      <c r="V1093" s="10"/>
      <c r="W1093" s="10"/>
      <c r="X1093" s="10"/>
      <c r="Y1093" s="10"/>
      <c r="Z1093" s="10"/>
    </row>
    <row r="1094" spans="1:26" ht="15.75" customHeight="1" x14ac:dyDescent="0.25">
      <c r="A1094" s="10"/>
      <c r="B1094" s="11"/>
      <c r="C1094" s="11"/>
      <c r="D1094" s="11"/>
      <c r="E1094" s="12"/>
      <c r="F1094" s="12"/>
      <c r="G1094" s="12"/>
      <c r="H1094" s="11"/>
      <c r="I1094" s="11"/>
      <c r="J1094" s="11"/>
      <c r="K1094" s="11"/>
      <c r="L1094" s="12"/>
      <c r="M1094" s="11"/>
      <c r="N1094" s="12"/>
      <c r="O1094" s="14"/>
      <c r="P1094" s="12"/>
      <c r="Q1094" s="11"/>
      <c r="R1094" s="15"/>
      <c r="S1094" s="10"/>
      <c r="T1094" s="10"/>
      <c r="U1094" s="10"/>
      <c r="V1094" s="10"/>
      <c r="W1094" s="10"/>
      <c r="X1094" s="10"/>
      <c r="Y1094" s="10"/>
      <c r="Z1094" s="10"/>
    </row>
    <row r="1095" spans="1:26" ht="15.75" customHeight="1" x14ac:dyDescent="0.25">
      <c r="A1095" s="10"/>
      <c r="B1095" s="11"/>
      <c r="C1095" s="11"/>
      <c r="D1095" s="11"/>
      <c r="E1095" s="12"/>
      <c r="F1095" s="12"/>
      <c r="G1095" s="12"/>
      <c r="H1095" s="11"/>
      <c r="I1095" s="11"/>
      <c r="J1095" s="11"/>
      <c r="K1095" s="11"/>
      <c r="L1095" s="12"/>
      <c r="M1095" s="11"/>
      <c r="N1095" s="12"/>
      <c r="O1095" s="14"/>
      <c r="P1095" s="12"/>
      <c r="Q1095" s="11"/>
      <c r="R1095" s="15"/>
      <c r="S1095" s="10"/>
      <c r="T1095" s="10"/>
      <c r="U1095" s="10"/>
      <c r="V1095" s="10"/>
      <c r="W1095" s="10"/>
      <c r="X1095" s="10"/>
      <c r="Y1095" s="10"/>
      <c r="Z1095" s="10"/>
    </row>
    <row r="1096" spans="1:26" ht="15.75" customHeight="1" x14ac:dyDescent="0.25">
      <c r="A1096" s="10"/>
      <c r="B1096" s="11"/>
      <c r="C1096" s="11"/>
      <c r="D1096" s="11"/>
      <c r="E1096" s="12"/>
      <c r="F1096" s="12"/>
      <c r="G1096" s="12"/>
      <c r="H1096" s="11"/>
      <c r="I1096" s="11"/>
      <c r="J1096" s="11"/>
      <c r="K1096" s="11"/>
      <c r="L1096" s="12"/>
      <c r="M1096" s="11"/>
      <c r="N1096" s="12"/>
      <c r="O1096" s="14"/>
      <c r="P1096" s="12"/>
      <c r="Q1096" s="11"/>
      <c r="R1096" s="15"/>
      <c r="S1096" s="10"/>
      <c r="T1096" s="10"/>
      <c r="U1096" s="10"/>
      <c r="V1096" s="10"/>
      <c r="W1096" s="10"/>
      <c r="X1096" s="10"/>
      <c r="Y1096" s="10"/>
      <c r="Z1096" s="10"/>
    </row>
    <row r="1097" spans="1:26" ht="15.75" customHeight="1" x14ac:dyDescent="0.25">
      <c r="A1097" s="10"/>
      <c r="B1097" s="11"/>
      <c r="C1097" s="11"/>
      <c r="D1097" s="11"/>
      <c r="E1097" s="12"/>
      <c r="F1097" s="12"/>
      <c r="G1097" s="12"/>
      <c r="H1097" s="11"/>
      <c r="I1097" s="11"/>
      <c r="J1097" s="11"/>
      <c r="K1097" s="11"/>
      <c r="L1097" s="12"/>
      <c r="M1097" s="11"/>
      <c r="N1097" s="12"/>
      <c r="O1097" s="14"/>
      <c r="P1097" s="12"/>
      <c r="Q1097" s="11"/>
      <c r="R1097" s="15"/>
      <c r="S1097" s="10"/>
      <c r="T1097" s="10"/>
      <c r="U1097" s="10"/>
      <c r="V1097" s="10"/>
      <c r="W1097" s="10"/>
      <c r="X1097" s="10"/>
      <c r="Y1097" s="10"/>
      <c r="Z1097" s="10"/>
    </row>
    <row r="1098" spans="1:26" ht="15.75" customHeight="1" x14ac:dyDescent="0.25">
      <c r="A1098" s="10"/>
      <c r="B1098" s="11"/>
      <c r="C1098" s="11"/>
      <c r="D1098" s="11"/>
      <c r="E1098" s="12"/>
      <c r="F1098" s="12"/>
      <c r="G1098" s="12"/>
      <c r="H1098" s="11"/>
      <c r="I1098" s="11"/>
      <c r="J1098" s="11"/>
      <c r="K1098" s="11"/>
      <c r="L1098" s="12"/>
      <c r="M1098" s="11"/>
      <c r="N1098" s="12"/>
      <c r="O1098" s="14"/>
      <c r="P1098" s="12"/>
      <c r="Q1098" s="11"/>
      <c r="R1098" s="15"/>
      <c r="S1098" s="10"/>
      <c r="T1098" s="10"/>
      <c r="U1098" s="10"/>
      <c r="V1098" s="10"/>
      <c r="W1098" s="10"/>
      <c r="X1098" s="10"/>
      <c r="Y1098" s="10"/>
      <c r="Z1098" s="10"/>
    </row>
    <row r="1099" spans="1:26" ht="15.75" customHeight="1" x14ac:dyDescent="0.25">
      <c r="A1099" s="10"/>
      <c r="B1099" s="11"/>
      <c r="C1099" s="11"/>
      <c r="D1099" s="11"/>
      <c r="E1099" s="12"/>
      <c r="F1099" s="12"/>
      <c r="G1099" s="12"/>
      <c r="H1099" s="11"/>
      <c r="I1099" s="11"/>
      <c r="J1099" s="11"/>
      <c r="K1099" s="11"/>
      <c r="L1099" s="12"/>
      <c r="M1099" s="11"/>
      <c r="N1099" s="12"/>
      <c r="O1099" s="14"/>
      <c r="P1099" s="12"/>
      <c r="Q1099" s="11"/>
      <c r="R1099" s="15"/>
      <c r="S1099" s="10"/>
      <c r="T1099" s="10"/>
      <c r="U1099" s="10"/>
      <c r="V1099" s="10"/>
      <c r="W1099" s="10"/>
      <c r="X1099" s="10"/>
      <c r="Y1099" s="10"/>
      <c r="Z1099" s="10"/>
    </row>
    <row r="1100" spans="1:26" ht="15.75" customHeight="1" x14ac:dyDescent="0.25">
      <c r="A1100" s="10"/>
      <c r="B1100" s="11"/>
      <c r="C1100" s="11"/>
      <c r="D1100" s="11"/>
      <c r="E1100" s="12"/>
      <c r="F1100" s="12"/>
      <c r="G1100" s="12"/>
      <c r="H1100" s="11"/>
      <c r="I1100" s="11"/>
      <c r="J1100" s="11"/>
      <c r="K1100" s="11"/>
      <c r="L1100" s="12"/>
      <c r="M1100" s="11"/>
      <c r="N1100" s="12"/>
      <c r="O1100" s="14"/>
      <c r="P1100" s="12"/>
      <c r="Q1100" s="11"/>
      <c r="R1100" s="15"/>
      <c r="S1100" s="10"/>
      <c r="T1100" s="10"/>
      <c r="U1100" s="10"/>
      <c r="V1100" s="10"/>
      <c r="W1100" s="10"/>
      <c r="X1100" s="10"/>
      <c r="Y1100" s="10"/>
      <c r="Z1100" s="10"/>
    </row>
    <row r="1101" spans="1:26" ht="15.75" customHeight="1" x14ac:dyDescent="0.25">
      <c r="A1101" s="10"/>
      <c r="B1101" s="11"/>
      <c r="C1101" s="11"/>
      <c r="D1101" s="11"/>
      <c r="E1101" s="12"/>
      <c r="F1101" s="12"/>
      <c r="G1101" s="12"/>
      <c r="H1101" s="11"/>
      <c r="I1101" s="11"/>
      <c r="J1101" s="11"/>
      <c r="K1101" s="11"/>
      <c r="L1101" s="12"/>
      <c r="M1101" s="11"/>
      <c r="N1101" s="12"/>
      <c r="O1101" s="14"/>
      <c r="P1101" s="12"/>
      <c r="Q1101" s="11"/>
      <c r="R1101" s="15"/>
      <c r="S1101" s="10"/>
      <c r="T1101" s="10"/>
      <c r="U1101" s="10"/>
      <c r="V1101" s="10"/>
      <c r="W1101" s="10"/>
      <c r="X1101" s="10"/>
      <c r="Y1101" s="10"/>
      <c r="Z1101" s="10"/>
    </row>
    <row r="1102" spans="1:26" ht="15.75" customHeight="1" x14ac:dyDescent="0.25">
      <c r="A1102" s="10"/>
      <c r="B1102" s="11"/>
      <c r="C1102" s="11"/>
      <c r="D1102" s="11"/>
      <c r="E1102" s="12"/>
      <c r="F1102" s="12"/>
      <c r="G1102" s="12"/>
      <c r="H1102" s="11"/>
      <c r="I1102" s="11"/>
      <c r="J1102" s="11"/>
      <c r="K1102" s="11"/>
      <c r="L1102" s="12"/>
      <c r="M1102" s="11"/>
      <c r="N1102" s="12"/>
      <c r="O1102" s="14"/>
      <c r="P1102" s="12"/>
      <c r="Q1102" s="11"/>
      <c r="R1102" s="15"/>
      <c r="S1102" s="10"/>
      <c r="T1102" s="10"/>
      <c r="U1102" s="10"/>
      <c r="V1102" s="10"/>
      <c r="W1102" s="10"/>
      <c r="X1102" s="10"/>
      <c r="Y1102" s="10"/>
      <c r="Z1102" s="10"/>
    </row>
    <row r="1103" spans="1:26" ht="15.75" customHeight="1" x14ac:dyDescent="0.25">
      <c r="A1103" s="10"/>
      <c r="B1103" s="11"/>
      <c r="C1103" s="11"/>
      <c r="D1103" s="11"/>
      <c r="E1103" s="12"/>
      <c r="F1103" s="12"/>
      <c r="G1103" s="12"/>
      <c r="H1103" s="11"/>
      <c r="I1103" s="11"/>
      <c r="J1103" s="11"/>
      <c r="K1103" s="11"/>
      <c r="L1103" s="12"/>
      <c r="M1103" s="11"/>
      <c r="N1103" s="12"/>
      <c r="O1103" s="14"/>
      <c r="P1103" s="12"/>
      <c r="Q1103" s="11"/>
      <c r="R1103" s="15"/>
      <c r="S1103" s="10"/>
      <c r="T1103" s="10"/>
      <c r="U1103" s="10"/>
      <c r="V1103" s="10"/>
      <c r="W1103" s="10"/>
      <c r="X1103" s="10"/>
      <c r="Y1103" s="10"/>
      <c r="Z1103" s="10"/>
    </row>
    <row r="1104" spans="1:26" ht="15.75" customHeight="1" x14ac:dyDescent="0.25">
      <c r="A1104" s="10"/>
      <c r="B1104" s="11"/>
      <c r="C1104" s="11"/>
      <c r="D1104" s="11"/>
      <c r="E1104" s="12"/>
      <c r="F1104" s="12"/>
      <c r="G1104" s="12"/>
      <c r="H1104" s="11"/>
      <c r="I1104" s="11"/>
      <c r="J1104" s="11"/>
      <c r="K1104" s="11"/>
      <c r="L1104" s="12"/>
      <c r="M1104" s="11"/>
      <c r="N1104" s="12"/>
      <c r="O1104" s="14"/>
      <c r="P1104" s="12"/>
      <c r="Q1104" s="11"/>
      <c r="R1104" s="15"/>
      <c r="S1104" s="10"/>
      <c r="T1104" s="10"/>
      <c r="U1104" s="10"/>
      <c r="V1104" s="10"/>
      <c r="W1104" s="10"/>
      <c r="X1104" s="10"/>
      <c r="Y1104" s="10"/>
      <c r="Z1104" s="10"/>
    </row>
    <row r="1105" spans="1:26" ht="15.75" customHeight="1" x14ac:dyDescent="0.25">
      <c r="A1105" s="10"/>
      <c r="B1105" s="11"/>
      <c r="C1105" s="11"/>
      <c r="D1105" s="11"/>
      <c r="E1105" s="12"/>
      <c r="F1105" s="12"/>
      <c r="G1105" s="12"/>
      <c r="H1105" s="11"/>
      <c r="I1105" s="11"/>
      <c r="J1105" s="11"/>
      <c r="K1105" s="11"/>
      <c r="L1105" s="12"/>
      <c r="M1105" s="11"/>
      <c r="N1105" s="12"/>
      <c r="O1105" s="14"/>
      <c r="P1105" s="12"/>
      <c r="Q1105" s="11"/>
      <c r="R1105" s="15"/>
      <c r="S1105" s="10"/>
      <c r="T1105" s="10"/>
      <c r="U1105" s="10"/>
      <c r="V1105" s="10"/>
      <c r="W1105" s="10"/>
      <c r="X1105" s="10"/>
      <c r="Y1105" s="10"/>
      <c r="Z1105" s="10"/>
    </row>
    <row r="1106" spans="1:26" ht="15.75" customHeight="1" x14ac:dyDescent="0.25">
      <c r="A1106" s="10"/>
      <c r="B1106" s="11"/>
      <c r="C1106" s="11"/>
      <c r="D1106" s="11"/>
      <c r="E1106" s="12"/>
      <c r="F1106" s="12"/>
      <c r="G1106" s="12"/>
      <c r="H1106" s="11"/>
      <c r="I1106" s="11"/>
      <c r="J1106" s="11"/>
      <c r="K1106" s="11"/>
      <c r="L1106" s="12"/>
      <c r="M1106" s="11"/>
      <c r="N1106" s="12"/>
      <c r="O1106" s="14"/>
      <c r="P1106" s="12"/>
      <c r="Q1106" s="11"/>
      <c r="R1106" s="15"/>
      <c r="S1106" s="10"/>
      <c r="T1106" s="10"/>
      <c r="U1106" s="10"/>
      <c r="V1106" s="10"/>
      <c r="W1106" s="10"/>
      <c r="X1106" s="10"/>
      <c r="Y1106" s="10"/>
      <c r="Z1106" s="10"/>
    </row>
    <row r="1107" spans="1:26" ht="15.75" customHeight="1" x14ac:dyDescent="0.25">
      <c r="A1107" s="10"/>
      <c r="B1107" s="11"/>
      <c r="C1107" s="11"/>
      <c r="D1107" s="11"/>
      <c r="E1107" s="12"/>
      <c r="F1107" s="12"/>
      <c r="G1107" s="12"/>
      <c r="H1107" s="11"/>
      <c r="I1107" s="11"/>
      <c r="J1107" s="11"/>
      <c r="K1107" s="11"/>
      <c r="L1107" s="12"/>
      <c r="M1107" s="11"/>
      <c r="N1107" s="12"/>
      <c r="O1107" s="14"/>
      <c r="P1107" s="12"/>
      <c r="Q1107" s="11"/>
      <c r="R1107" s="15"/>
      <c r="S1107" s="10"/>
      <c r="T1107" s="10"/>
      <c r="U1107" s="10"/>
      <c r="V1107" s="10"/>
      <c r="W1107" s="10"/>
      <c r="X1107" s="10"/>
      <c r="Y1107" s="10"/>
      <c r="Z1107" s="10"/>
    </row>
  </sheetData>
  <mergeCells count="8">
    <mergeCell ref="B186:C186"/>
    <mergeCell ref="B187:C187"/>
    <mergeCell ref="B188:C188"/>
    <mergeCell ref="B2:U3"/>
    <mergeCell ref="B182:C182"/>
    <mergeCell ref="B183:C183"/>
    <mergeCell ref="B184:C184"/>
    <mergeCell ref="B185:C185"/>
  </mergeCells>
  <phoneticPr fontId="10" type="noConversion"/>
  <conditionalFormatting sqref="L179:O179 Q179 L180:R189 D183:D184 B183:B188">
    <cfRule type="containsText" dxfId="2121" priority="937" operator="containsText" text="CUMPRIDO">
      <formula>NOT(ISERROR(SEARCH(("CUMPRIDO"),(B254))))</formula>
    </cfRule>
    <cfRule type="containsText" dxfId="2120" priority="936" operator="containsText" text="PENDENTE">
      <formula>NOT(ISERROR(SEARCH(("PENDENTE"),(B254))))</formula>
    </cfRule>
    <cfRule type="containsText" dxfId="2119" priority="935" operator="containsText" text="CANCELADO">
      <formula>NOT(ISERROR(SEARCH(("CANCELADO"),(B254))))</formula>
    </cfRule>
  </conditionalFormatting>
  <conditionalFormatting sqref="L1:R1">
    <cfRule type="containsText" dxfId="2118" priority="46533" operator="containsText" text="PENDENTE">
      <formula>NOT(ISERROR(SEARCH(("PENDENTE"),(L183))))</formula>
    </cfRule>
    <cfRule type="containsText" dxfId="2117" priority="46532" operator="containsText" text="CANCELADO">
      <formula>NOT(ISERROR(SEARCH(("CANCELADO"),(L183))))</formula>
    </cfRule>
    <cfRule type="containsText" dxfId="2116" priority="46534" operator="containsText" text="CUMPRIDO">
      <formula>NOT(ISERROR(SEARCH(("CUMPRIDO"),(L183))))</formula>
    </cfRule>
  </conditionalFormatting>
  <conditionalFormatting sqref="M66:M68 M119">
    <cfRule type="containsText" dxfId="2115" priority="49192" operator="containsText" text="CUMPRIDO">
      <formula>NOT(ISERROR(SEARCH(("CUMPRIDO"),(M251))))</formula>
    </cfRule>
    <cfRule type="containsText" dxfId="2114" priority="49191" operator="containsText" text="PENDENTE">
      <formula>NOT(ISERROR(SEARCH(("PENDENTE"),(M251))))</formula>
    </cfRule>
    <cfRule type="containsText" dxfId="2113" priority="49190" operator="containsText" text="CANCELADO">
      <formula>NOT(ISERROR(SEARCH(("CANCELADO"),(M251))))</formula>
    </cfRule>
  </conditionalFormatting>
  <conditionalFormatting sqref="M69 M118">
    <cfRule type="containsText" dxfId="2112" priority="49265" operator="containsText" text="CUMPRIDO">
      <formula>NOT(ISERROR(SEARCH(("CUMPRIDO"),(M255))))</formula>
    </cfRule>
    <cfRule type="containsText" dxfId="2111" priority="49264" operator="containsText" text="PENDENTE">
      <formula>NOT(ISERROR(SEARCH(("PENDENTE"),(M255))))</formula>
    </cfRule>
    <cfRule type="containsText" dxfId="2110" priority="49263" operator="containsText" text="CANCELADO">
      <formula>NOT(ISERROR(SEARCH(("CANCELADO"),(M255))))</formula>
    </cfRule>
  </conditionalFormatting>
  <conditionalFormatting sqref="M70:M76">
    <cfRule type="containsText" dxfId="2109" priority="49415" operator="containsText" text="CUMPRIDO">
      <formula>NOT(ISERROR(SEARCH(("CUMPRIDO"),(M257))))</formula>
    </cfRule>
    <cfRule type="containsText" dxfId="2108" priority="49413" operator="containsText" text="CANCELADO">
      <formula>NOT(ISERROR(SEARCH(("CANCELADO"),(M257))))</formula>
    </cfRule>
    <cfRule type="containsText" dxfId="2107" priority="49414" operator="containsText" text="PENDENTE">
      <formula>NOT(ISERROR(SEARCH(("PENDENTE"),(M257))))</formula>
    </cfRule>
  </conditionalFormatting>
  <conditionalFormatting sqref="M77">
    <cfRule type="containsText" dxfId="2106" priority="44090" operator="containsText" text="CUMPRIDO">
      <formula>NOT(ISERROR(SEARCH(("CUMPRIDO"),(M251))))</formula>
    </cfRule>
    <cfRule type="containsText" dxfId="2105" priority="44089" operator="containsText" text="PENDENTE">
      <formula>NOT(ISERROR(SEARCH(("PENDENTE"),(M251))))</formula>
    </cfRule>
    <cfRule type="containsText" dxfId="2104" priority="44088" operator="containsText" text="CANCELADO">
      <formula>NOT(ISERROR(SEARCH(("CANCELADO"),(M251))))</formula>
    </cfRule>
  </conditionalFormatting>
  <conditionalFormatting sqref="M78">
    <cfRule type="containsText" dxfId="2103" priority="44040" operator="containsText" text="PENDENTE">
      <formula>NOT(ISERROR(SEARCH(("PENDENTE"),(M251))))</formula>
    </cfRule>
    <cfRule type="containsText" dxfId="2102" priority="44039" operator="containsText" text="CANCELADO">
      <formula>NOT(ISERROR(SEARCH(("CANCELADO"),(M251))))</formula>
    </cfRule>
    <cfRule type="containsText" dxfId="2101" priority="44041" operator="containsText" text="CUMPRIDO">
      <formula>NOT(ISERROR(SEARCH(("CUMPRIDO"),(M251))))</formula>
    </cfRule>
  </conditionalFormatting>
  <conditionalFormatting sqref="M79">
    <cfRule type="containsText" dxfId="2100" priority="43991" operator="containsText" text="PENDENTE">
      <formula>NOT(ISERROR(SEARCH(("PENDENTE"),(M251))))</formula>
    </cfRule>
    <cfRule type="containsText" dxfId="2099" priority="43990" operator="containsText" text="CANCELADO">
      <formula>NOT(ISERROR(SEARCH(("CANCELADO"),(M251))))</formula>
    </cfRule>
    <cfRule type="containsText" dxfId="2098" priority="43992" operator="containsText" text="CUMPRIDO">
      <formula>NOT(ISERROR(SEARCH(("CUMPRIDO"),(M251))))</formula>
    </cfRule>
  </conditionalFormatting>
  <conditionalFormatting sqref="M80:M81">
    <cfRule type="containsText" dxfId="2097" priority="43943" operator="containsText" text="CUMPRIDO">
      <formula>NOT(ISERROR(SEARCH(("CUMPRIDO"),(M251))))</formula>
    </cfRule>
    <cfRule type="containsText" dxfId="2096" priority="43942" operator="containsText" text="PENDENTE">
      <formula>NOT(ISERROR(SEARCH(("PENDENTE"),(M251))))</formula>
    </cfRule>
    <cfRule type="containsText" dxfId="2095" priority="43941" operator="containsText" text="CANCELADO">
      <formula>NOT(ISERROR(SEARCH(("CANCELADO"),(M251))))</formula>
    </cfRule>
  </conditionalFormatting>
  <conditionalFormatting sqref="M82 M136">
    <cfRule type="containsText" dxfId="2094" priority="43894" operator="containsText" text="CUMPRIDO">
      <formula>NOT(ISERROR(SEARCH(("CUMPRIDO"),(M251))))</formula>
    </cfRule>
    <cfRule type="containsText" dxfId="2093" priority="43893" operator="containsText" text="PENDENTE">
      <formula>NOT(ISERROR(SEARCH(("PENDENTE"),(M251))))</formula>
    </cfRule>
    <cfRule type="containsText" dxfId="2092" priority="43892" operator="containsText" text="CANCELADO">
      <formula>NOT(ISERROR(SEARCH(("CANCELADO"),(M251))))</formula>
    </cfRule>
  </conditionalFormatting>
  <conditionalFormatting sqref="M83">
    <cfRule type="containsText" dxfId="2091" priority="53527" operator="containsText" text="CUMPRIDO">
      <formula>NOT(ISERROR(SEARCH(("CUMPRIDO"),(M251))))</formula>
    </cfRule>
    <cfRule type="containsText" dxfId="2090" priority="53525" operator="containsText" text="CANCELADO">
      <formula>NOT(ISERROR(SEARCH(("CANCELADO"),(M251))))</formula>
    </cfRule>
    <cfRule type="containsText" dxfId="2089" priority="53526" operator="containsText" text="PENDENTE">
      <formula>NOT(ISERROR(SEARCH(("PENDENTE"),(M251))))</formula>
    </cfRule>
  </conditionalFormatting>
  <conditionalFormatting sqref="M84">
    <cfRule type="containsText" dxfId="2088" priority="43796" operator="containsText" text="CUMPRIDO">
      <formula>NOT(ISERROR(SEARCH(("CUMPRIDO"),(M251))))</formula>
    </cfRule>
    <cfRule type="containsText" dxfId="2087" priority="43794" operator="containsText" text="CANCELADO">
      <formula>NOT(ISERROR(SEARCH(("CANCELADO"),(M251))))</formula>
    </cfRule>
    <cfRule type="containsText" dxfId="2086" priority="43795" operator="containsText" text="PENDENTE">
      <formula>NOT(ISERROR(SEARCH(("PENDENTE"),(M251))))</formula>
    </cfRule>
  </conditionalFormatting>
  <conditionalFormatting sqref="M85">
    <cfRule type="containsText" dxfId="2085" priority="43745" operator="containsText" text="CANCELADO">
      <formula>NOT(ISERROR(SEARCH(("CANCELADO"),(M251))))</formula>
    </cfRule>
    <cfRule type="containsText" dxfId="2084" priority="43747" operator="containsText" text="CUMPRIDO">
      <formula>NOT(ISERROR(SEARCH(("CUMPRIDO"),(M251))))</formula>
    </cfRule>
    <cfRule type="containsText" dxfId="2083" priority="43746" operator="containsText" text="PENDENTE">
      <formula>NOT(ISERROR(SEARCH(("PENDENTE"),(M251))))</formula>
    </cfRule>
  </conditionalFormatting>
  <conditionalFormatting sqref="M86">
    <cfRule type="containsText" dxfId="2082" priority="43648" operator="containsText" text="PENDENTE">
      <formula>NOT(ISERROR(SEARCH(("PENDENTE"),(M251))))</formula>
    </cfRule>
    <cfRule type="containsText" dxfId="2081" priority="43649" operator="containsText" text="CUMPRIDO">
      <formula>NOT(ISERROR(SEARCH(("CUMPRIDO"),(M251))))</formula>
    </cfRule>
    <cfRule type="containsText" dxfId="2080" priority="43647" operator="containsText" text="CANCELADO">
      <formula>NOT(ISERROR(SEARCH(("CANCELADO"),(M251))))</formula>
    </cfRule>
  </conditionalFormatting>
  <conditionalFormatting sqref="M87:M88">
    <cfRule type="containsText" dxfId="2079" priority="43598" operator="containsText" text="CANCELADO">
      <formula>NOT(ISERROR(SEARCH(("CANCELADO"),(M251))))</formula>
    </cfRule>
    <cfRule type="containsText" dxfId="2078" priority="43600" operator="containsText" text="CUMPRIDO">
      <formula>NOT(ISERROR(SEARCH(("CUMPRIDO"),(M251))))</formula>
    </cfRule>
    <cfRule type="containsText" dxfId="2077" priority="43599" operator="containsText" text="PENDENTE">
      <formula>NOT(ISERROR(SEARCH(("PENDENTE"),(M251))))</formula>
    </cfRule>
  </conditionalFormatting>
  <conditionalFormatting sqref="M89">
    <cfRule type="containsText" dxfId="2076" priority="43402" operator="containsText" text="CANCELADO">
      <formula>NOT(ISERROR(SEARCH(("CANCELADO"),(M251))))</formula>
    </cfRule>
    <cfRule type="containsText" dxfId="2075" priority="43403" operator="containsText" text="PENDENTE">
      <formula>NOT(ISERROR(SEARCH(("PENDENTE"),(M251))))</formula>
    </cfRule>
    <cfRule type="containsText" dxfId="2074" priority="43404" operator="containsText" text="CUMPRIDO">
      <formula>NOT(ISERROR(SEARCH(("CUMPRIDO"),(M251))))</formula>
    </cfRule>
  </conditionalFormatting>
  <conditionalFormatting sqref="M90">
    <cfRule type="containsText" dxfId="2073" priority="43351" operator="containsText" text="CANCELADO">
      <formula>NOT(ISERROR(SEARCH(("CANCELADO"),(M251))))</formula>
    </cfRule>
    <cfRule type="containsText" dxfId="2072" priority="43353" operator="containsText" text="CUMPRIDO">
      <formula>NOT(ISERROR(SEARCH(("CUMPRIDO"),(M251))))</formula>
    </cfRule>
    <cfRule type="containsText" dxfId="2071" priority="43352" operator="containsText" text="PENDENTE">
      <formula>NOT(ISERROR(SEARCH(("PENDENTE"),(M251))))</formula>
    </cfRule>
  </conditionalFormatting>
  <conditionalFormatting sqref="M106 M113:M116 M123:M125 M134:M135 M143:M144 M152:M153 M162:M163">
    <cfRule type="containsText" dxfId="2070" priority="48754" operator="containsText" text="CUMPRIDO">
      <formula>NOT(ISERROR(SEARCH(("CUMPRIDO"),(M285))))</formula>
    </cfRule>
    <cfRule type="containsText" dxfId="2069" priority="48753" operator="containsText" text="PENDENTE">
      <formula>NOT(ISERROR(SEARCH(("PENDENTE"),(M285))))</formula>
    </cfRule>
    <cfRule type="containsText" dxfId="2068" priority="48752" operator="containsText" text="CANCELADO">
      <formula>NOT(ISERROR(SEARCH(("CANCELADO"),(M285))))</formula>
    </cfRule>
  </conditionalFormatting>
  <conditionalFormatting sqref="M117">
    <cfRule type="containsText" dxfId="2067" priority="49337" operator="containsText" text="PENDENTE">
      <formula>NOT(ISERROR(SEARCH(("PENDENTE"),(M304))))</formula>
    </cfRule>
    <cfRule type="containsText" dxfId="2066" priority="49338" operator="containsText" text="CUMPRIDO">
      <formula>NOT(ISERROR(SEARCH(("CUMPRIDO"),(M304))))</formula>
    </cfRule>
    <cfRule type="containsText" dxfId="2065" priority="49336" operator="containsText" text="CANCELADO">
      <formula>NOT(ISERROR(SEARCH(("CANCELADO"),(M304))))</formula>
    </cfRule>
  </conditionalFormatting>
  <conditionalFormatting sqref="M120">
    <cfRule type="containsText" dxfId="2064" priority="49119" operator="containsText" text="CUMPRIDO">
      <formula>NOT(ISERROR(SEARCH(("CUMPRIDO"),(M304))))</formula>
    </cfRule>
    <cfRule type="containsText" dxfId="2063" priority="49117" operator="containsText" text="CANCELADO">
      <formula>NOT(ISERROR(SEARCH(("CANCELADO"),(M304))))</formula>
    </cfRule>
    <cfRule type="containsText" dxfId="2062" priority="49118" operator="containsText" text="PENDENTE">
      <formula>NOT(ISERROR(SEARCH(("PENDENTE"),(M304))))</formula>
    </cfRule>
  </conditionalFormatting>
  <conditionalFormatting sqref="M121">
    <cfRule type="containsText" dxfId="2061" priority="49044" operator="containsText" text="CANCELADO">
      <formula>NOT(ISERROR(SEARCH(("CANCELADO"),(M304))))</formula>
    </cfRule>
    <cfRule type="containsText" dxfId="2060" priority="49045" operator="containsText" text="PENDENTE">
      <formula>NOT(ISERROR(SEARCH(("PENDENTE"),(M304))))</formula>
    </cfRule>
    <cfRule type="containsText" dxfId="2059" priority="49046" operator="containsText" text="CUMPRIDO">
      <formula>NOT(ISERROR(SEARCH(("CUMPRIDO"),(M304))))</formula>
    </cfRule>
  </conditionalFormatting>
  <conditionalFormatting sqref="M122">
    <cfRule type="containsText" dxfId="2058" priority="48971" operator="containsText" text="CANCELADO">
      <formula>NOT(ISERROR(SEARCH(("CANCELADO"),(M304))))</formula>
    </cfRule>
    <cfRule type="containsText" dxfId="2057" priority="48972" operator="containsText" text="PENDENTE">
      <formula>NOT(ISERROR(SEARCH(("PENDENTE"),(M304))))</formula>
    </cfRule>
    <cfRule type="containsText" dxfId="2056" priority="48973" operator="containsText" text="CUMPRIDO">
      <formula>NOT(ISERROR(SEARCH(("CUMPRIDO"),(M304))))</formula>
    </cfRule>
  </conditionalFormatting>
  <conditionalFormatting sqref="M126">
    <cfRule type="containsText" dxfId="2055" priority="48681" operator="containsText" text="CUMPRIDO">
      <formula>NOT(ISERROR(SEARCH(("CUMPRIDO"),(M304))))</formula>
    </cfRule>
    <cfRule type="containsText" dxfId="2054" priority="48679" operator="containsText" text="CANCELADO">
      <formula>NOT(ISERROR(SEARCH(("CANCELADO"),(M304))))</formula>
    </cfRule>
    <cfRule type="containsText" dxfId="2053" priority="48680" operator="containsText" text="PENDENTE">
      <formula>NOT(ISERROR(SEARCH(("PENDENTE"),(M304))))</formula>
    </cfRule>
  </conditionalFormatting>
  <conditionalFormatting sqref="M127">
    <cfRule type="containsText" dxfId="2052" priority="48608" operator="containsText" text="CUMPRIDO">
      <formula>NOT(ISERROR(SEARCH(("CUMPRIDO"),(M304))))</formula>
    </cfRule>
    <cfRule type="containsText" dxfId="2051" priority="48607" operator="containsText" text="PENDENTE">
      <formula>NOT(ISERROR(SEARCH(("PENDENTE"),(M304))))</formula>
    </cfRule>
    <cfRule type="containsText" dxfId="2050" priority="48606" operator="containsText" text="CANCELADO">
      <formula>NOT(ISERROR(SEARCH(("CANCELADO"),(M304))))</formula>
    </cfRule>
  </conditionalFormatting>
  <conditionalFormatting sqref="M128">
    <cfRule type="containsText" dxfId="2049" priority="48535" operator="containsText" text="CUMPRIDO">
      <formula>NOT(ISERROR(SEARCH(("CUMPRIDO"),(M304))))</formula>
    </cfRule>
    <cfRule type="containsText" dxfId="2048" priority="48534" operator="containsText" text="PENDENTE">
      <formula>NOT(ISERROR(SEARCH(("PENDENTE"),(M304))))</formula>
    </cfRule>
    <cfRule type="containsText" dxfId="2047" priority="48533" operator="containsText" text="CANCELADO">
      <formula>NOT(ISERROR(SEARCH(("CANCELADO"),(M304))))</formula>
    </cfRule>
  </conditionalFormatting>
  <conditionalFormatting sqref="M129">
    <cfRule type="containsText" dxfId="2046" priority="48464" operator="containsText" text="CUMPRIDO">
      <formula>NOT(ISERROR(SEARCH(("CUMPRIDO"),(M304))))</formula>
    </cfRule>
    <cfRule type="containsText" dxfId="2045" priority="48463" operator="containsText" text="PENDENTE">
      <formula>NOT(ISERROR(SEARCH(("PENDENTE"),(M304))))</formula>
    </cfRule>
    <cfRule type="containsText" dxfId="2044" priority="48462" operator="containsText" text="CANCELADO">
      <formula>NOT(ISERROR(SEARCH(("CANCELADO"),(M304))))</formula>
    </cfRule>
  </conditionalFormatting>
  <conditionalFormatting sqref="M130">
    <cfRule type="containsText" dxfId="2043" priority="48389" operator="containsText" text="CUMPRIDO">
      <formula>NOT(ISERROR(SEARCH(("CUMPRIDO"),(M304))))</formula>
    </cfRule>
    <cfRule type="containsText" dxfId="2042" priority="48388" operator="containsText" text="PENDENTE">
      <formula>NOT(ISERROR(SEARCH(("PENDENTE"),(M304))))</formula>
    </cfRule>
    <cfRule type="containsText" dxfId="2041" priority="48387" operator="containsText" text="CANCELADO">
      <formula>NOT(ISERROR(SEARCH(("CANCELADO"),(M304))))</formula>
    </cfRule>
  </conditionalFormatting>
  <conditionalFormatting sqref="M131">
    <cfRule type="containsText" dxfId="2040" priority="48315" operator="containsText" text="PENDENTE">
      <formula>NOT(ISERROR(SEARCH(("PENDENTE"),(M304))))</formula>
    </cfRule>
    <cfRule type="containsText" dxfId="2039" priority="48314" operator="containsText" text="CANCELADO">
      <formula>NOT(ISERROR(SEARCH(("CANCELADO"),(M304))))</formula>
    </cfRule>
    <cfRule type="containsText" dxfId="2038" priority="48316" operator="containsText" text="CUMPRIDO">
      <formula>NOT(ISERROR(SEARCH(("CUMPRIDO"),(M304))))</formula>
    </cfRule>
  </conditionalFormatting>
  <conditionalFormatting sqref="M132">
    <cfRule type="containsText" dxfId="2037" priority="48241" operator="containsText" text="CANCELADO">
      <formula>NOT(ISERROR(SEARCH(("CANCELADO"),(M304))))</formula>
    </cfRule>
    <cfRule type="containsText" dxfId="2036" priority="48242" operator="containsText" text="PENDENTE">
      <formula>NOT(ISERROR(SEARCH(("PENDENTE"),(M304))))</formula>
    </cfRule>
    <cfRule type="containsText" dxfId="2035" priority="48243" operator="containsText" text="CUMPRIDO">
      <formula>NOT(ISERROR(SEARCH(("CUMPRIDO"),(M304))))</formula>
    </cfRule>
  </conditionalFormatting>
  <conditionalFormatting sqref="M133">
    <cfRule type="containsText" dxfId="2034" priority="48170" operator="containsText" text="CUMPRIDO">
      <formula>NOT(ISERROR(SEARCH(("CUMPRIDO"),(M304))))</formula>
    </cfRule>
    <cfRule type="containsText" dxfId="2033" priority="48169" operator="containsText" text="PENDENTE">
      <formula>NOT(ISERROR(SEARCH(("PENDENTE"),(M304))))</formula>
    </cfRule>
    <cfRule type="containsText" dxfId="2032" priority="48168" operator="containsText" text="CANCELADO">
      <formula>NOT(ISERROR(SEARCH(("CANCELADO"),(M304))))</formula>
    </cfRule>
  </conditionalFormatting>
  <conditionalFormatting sqref="M138">
    <cfRule type="containsText" dxfId="2031" priority="53443" operator="containsText" text="CUMPRIDO">
      <formula>NOT(ISERROR(SEARCH(("CUMPRIDO"),(M305))))</formula>
    </cfRule>
    <cfRule type="containsText" dxfId="2030" priority="53442" operator="containsText" text="PENDENTE">
      <formula>NOT(ISERROR(SEARCH(("PENDENTE"),(M305))))</formula>
    </cfRule>
    <cfRule type="containsText" dxfId="2029" priority="53441" operator="containsText" text="CANCELADO">
      <formula>NOT(ISERROR(SEARCH(("CANCELADO"),(M305))))</formula>
    </cfRule>
  </conditionalFormatting>
  <conditionalFormatting sqref="M139:M141">
    <cfRule type="containsText" dxfId="2028" priority="53357" operator="containsText" text="CANCELADO">
      <formula>NOT(ISERROR(SEARCH(("CANCELADO"),(M305))))</formula>
    </cfRule>
    <cfRule type="containsText" dxfId="2027" priority="53359" operator="containsText" text="CUMPRIDO">
      <formula>NOT(ISERROR(SEARCH(("CUMPRIDO"),(M305))))</formula>
    </cfRule>
    <cfRule type="containsText" dxfId="2026" priority="53358" operator="containsText" text="PENDENTE">
      <formula>NOT(ISERROR(SEARCH(("PENDENTE"),(M305))))</formula>
    </cfRule>
  </conditionalFormatting>
  <conditionalFormatting sqref="M142">
    <cfRule type="containsText" dxfId="2025" priority="53105" operator="containsText" text="CANCELADO">
      <formula>NOT(ISERROR(SEARCH(("CANCELADO"),(M305))))</formula>
    </cfRule>
    <cfRule type="containsText" dxfId="2024" priority="53107" operator="containsText" text="CUMPRIDO">
      <formula>NOT(ISERROR(SEARCH(("CUMPRIDO"),(M305))))</formula>
    </cfRule>
    <cfRule type="containsText" dxfId="2023" priority="53106" operator="containsText" text="PENDENTE">
      <formula>NOT(ISERROR(SEARCH(("PENDENTE"),(M305))))</formula>
    </cfRule>
  </conditionalFormatting>
  <conditionalFormatting sqref="M145">
    <cfRule type="containsText" dxfId="2022" priority="52855" operator="containsText" text="CUMPRIDO">
      <formula>NOT(ISERROR(SEARCH(("CUMPRIDO"),(M305))))</formula>
    </cfRule>
    <cfRule type="containsText" dxfId="2021" priority="52853" operator="containsText" text="CANCELADO">
      <formula>NOT(ISERROR(SEARCH(("CANCELADO"),(M305))))</formula>
    </cfRule>
    <cfRule type="containsText" dxfId="2020" priority="52854" operator="containsText" text="PENDENTE">
      <formula>NOT(ISERROR(SEARCH(("PENDENTE"),(M305))))</formula>
    </cfRule>
  </conditionalFormatting>
  <conditionalFormatting sqref="M146:M148">
    <cfRule type="containsText" dxfId="2019" priority="52769" operator="containsText" text="CANCELADO">
      <formula>NOT(ISERROR(SEARCH(("CANCELADO"),(M305))))</formula>
    </cfRule>
    <cfRule type="containsText" dxfId="2018" priority="52770" operator="containsText" text="PENDENTE">
      <formula>NOT(ISERROR(SEARCH(("PENDENTE"),(M305))))</formula>
    </cfRule>
    <cfRule type="containsText" dxfId="2017" priority="52771" operator="containsText" text="CUMPRIDO">
      <formula>NOT(ISERROR(SEARCH(("CUMPRIDO"),(M305))))</formula>
    </cfRule>
  </conditionalFormatting>
  <conditionalFormatting sqref="M149">
    <cfRule type="containsText" dxfId="2016" priority="52685" operator="containsText" text="CANCELADO">
      <formula>NOT(ISERROR(SEARCH(("CANCELADO"),(M305))))</formula>
    </cfRule>
    <cfRule type="containsText" dxfId="2015" priority="52687" operator="containsText" text="CUMPRIDO">
      <formula>NOT(ISERROR(SEARCH(("CUMPRIDO"),(M305))))</formula>
    </cfRule>
    <cfRule type="containsText" dxfId="2014" priority="52686" operator="containsText" text="PENDENTE">
      <formula>NOT(ISERROR(SEARCH(("PENDENTE"),(M305))))</formula>
    </cfRule>
  </conditionalFormatting>
  <conditionalFormatting sqref="M150">
    <cfRule type="containsText" dxfId="2013" priority="52602" operator="containsText" text="PENDENTE">
      <formula>NOT(ISERROR(SEARCH(("PENDENTE"),(M305))))</formula>
    </cfRule>
    <cfRule type="containsText" dxfId="2012" priority="52601" operator="containsText" text="CANCELADO">
      <formula>NOT(ISERROR(SEARCH(("CANCELADO"),(M305))))</formula>
    </cfRule>
    <cfRule type="containsText" dxfId="2011" priority="52603" operator="containsText" text="CUMPRIDO">
      <formula>NOT(ISERROR(SEARCH(("CUMPRIDO"),(M305))))</formula>
    </cfRule>
  </conditionalFormatting>
  <conditionalFormatting sqref="M151">
    <cfRule type="containsText" dxfId="2010" priority="52518" operator="containsText" text="PENDENTE">
      <formula>NOT(ISERROR(SEARCH(("PENDENTE"),(M305))))</formula>
    </cfRule>
    <cfRule type="containsText" dxfId="2009" priority="52517" operator="containsText" text="CANCELADO">
      <formula>NOT(ISERROR(SEARCH(("CANCELADO"),(M305))))</formula>
    </cfRule>
    <cfRule type="containsText" dxfId="2008" priority="52519" operator="containsText" text="CUMPRIDO">
      <formula>NOT(ISERROR(SEARCH(("CUMPRIDO"),(M305))))</formula>
    </cfRule>
  </conditionalFormatting>
  <conditionalFormatting sqref="M154">
    <cfRule type="containsText" dxfId="2007" priority="52183" operator="containsText" text="CUMPRIDO">
      <formula>NOT(ISERROR(SEARCH(("CUMPRIDO"),(M305))))</formula>
    </cfRule>
    <cfRule type="containsText" dxfId="2006" priority="52182" operator="containsText" text="PENDENTE">
      <formula>NOT(ISERROR(SEARCH(("PENDENTE"),(M305))))</formula>
    </cfRule>
    <cfRule type="containsText" dxfId="2005" priority="52181" operator="containsText" text="CANCELADO">
      <formula>NOT(ISERROR(SEARCH(("CANCELADO"),(M305))))</formula>
    </cfRule>
  </conditionalFormatting>
  <conditionalFormatting sqref="M155">
    <cfRule type="containsText" dxfId="2004" priority="52014" operator="containsText" text="PENDENTE">
      <formula>NOT(ISERROR(SEARCH(("PENDENTE"),(M305))))</formula>
    </cfRule>
    <cfRule type="containsText" dxfId="2003" priority="52015" operator="containsText" text="CUMPRIDO">
      <formula>NOT(ISERROR(SEARCH(("CUMPRIDO"),(M305))))</formula>
    </cfRule>
    <cfRule type="containsText" dxfId="2002" priority="52013" operator="containsText" text="CANCELADO">
      <formula>NOT(ISERROR(SEARCH(("CANCELADO"),(M305))))</formula>
    </cfRule>
  </conditionalFormatting>
  <conditionalFormatting sqref="M156:M157">
    <cfRule type="containsText" dxfId="2001" priority="51931" operator="containsText" text="CUMPRIDO">
      <formula>NOT(ISERROR(SEARCH(("CUMPRIDO"),(M305))))</formula>
    </cfRule>
    <cfRule type="containsText" dxfId="2000" priority="51929" operator="containsText" text="CANCELADO">
      <formula>NOT(ISERROR(SEARCH(("CANCELADO"),(M305))))</formula>
    </cfRule>
    <cfRule type="containsText" dxfId="1999" priority="51930" operator="containsText" text="PENDENTE">
      <formula>NOT(ISERROR(SEARCH(("PENDENTE"),(M305))))</formula>
    </cfRule>
  </conditionalFormatting>
  <conditionalFormatting sqref="M158">
    <cfRule type="containsText" dxfId="1998" priority="51762" operator="containsText" text="PENDENTE">
      <formula>NOT(ISERROR(SEARCH(("PENDENTE"),(M305))))</formula>
    </cfRule>
    <cfRule type="containsText" dxfId="1997" priority="51761" operator="containsText" text="CANCELADO">
      <formula>NOT(ISERROR(SEARCH(("CANCELADO"),(M305))))</formula>
    </cfRule>
    <cfRule type="containsText" dxfId="1996" priority="51763" operator="containsText" text="CUMPRIDO">
      <formula>NOT(ISERROR(SEARCH(("CUMPRIDO"),(M305))))</formula>
    </cfRule>
  </conditionalFormatting>
  <conditionalFormatting sqref="M159">
    <cfRule type="containsText" dxfId="1995" priority="51677" operator="containsText" text="CANCELADO">
      <formula>NOT(ISERROR(SEARCH(("CANCELADO"),(M305))))</formula>
    </cfRule>
    <cfRule type="containsText" dxfId="1994" priority="51679" operator="containsText" text="CUMPRIDO">
      <formula>NOT(ISERROR(SEARCH(("CUMPRIDO"),(M305))))</formula>
    </cfRule>
    <cfRule type="containsText" dxfId="1993" priority="51678" operator="containsText" text="PENDENTE">
      <formula>NOT(ISERROR(SEARCH(("PENDENTE"),(M305))))</formula>
    </cfRule>
  </conditionalFormatting>
  <conditionalFormatting sqref="M161">
    <cfRule type="containsText" dxfId="1992" priority="51425" operator="containsText" text="CANCELADO">
      <formula>NOT(ISERROR(SEARCH(("CANCELADO"),(M305))))</formula>
    </cfRule>
    <cfRule type="containsText" dxfId="1991" priority="51427" operator="containsText" text="CUMPRIDO">
      <formula>NOT(ISERROR(SEARCH(("CUMPRIDO"),(M305))))</formula>
    </cfRule>
    <cfRule type="containsText" dxfId="1990" priority="51426" operator="containsText" text="PENDENTE">
      <formula>NOT(ISERROR(SEARCH(("PENDENTE"),(M305))))</formula>
    </cfRule>
  </conditionalFormatting>
  <conditionalFormatting sqref="M164">
    <cfRule type="containsText" dxfId="1989" priority="51173" operator="containsText" text="CANCELADO">
      <formula>NOT(ISERROR(SEARCH(("CANCELADO"),(M305))))</formula>
    </cfRule>
    <cfRule type="containsText" dxfId="1988" priority="51174" operator="containsText" text="PENDENTE">
      <formula>NOT(ISERROR(SEARCH(("PENDENTE"),(M305))))</formula>
    </cfRule>
    <cfRule type="containsText" dxfId="1987" priority="51175" operator="containsText" text="CUMPRIDO">
      <formula>NOT(ISERROR(SEARCH(("CUMPRIDO"),(M305))))</formula>
    </cfRule>
  </conditionalFormatting>
  <conditionalFormatting sqref="M165">
    <cfRule type="containsText" dxfId="1986" priority="51005" operator="containsText" text="CANCELADO">
      <formula>NOT(ISERROR(SEARCH(("CANCELADO"),(M305))))</formula>
    </cfRule>
    <cfRule type="containsText" dxfId="1985" priority="51006" operator="containsText" text="PENDENTE">
      <formula>NOT(ISERROR(SEARCH(("PENDENTE"),(M305))))</formula>
    </cfRule>
    <cfRule type="containsText" dxfId="1984" priority="51007" operator="containsText" text="CUMPRIDO">
      <formula>NOT(ISERROR(SEARCH(("CUMPRIDO"),(M305))))</formula>
    </cfRule>
  </conditionalFormatting>
  <conditionalFormatting sqref="M166">
    <cfRule type="containsText" dxfId="1983" priority="50923" operator="containsText" text="CUMPRIDO">
      <formula>NOT(ISERROR(SEARCH(("CUMPRIDO"),(M305))))</formula>
    </cfRule>
    <cfRule type="containsText" dxfId="1982" priority="50922" operator="containsText" text="PENDENTE">
      <formula>NOT(ISERROR(SEARCH(("PENDENTE"),(M305))))</formula>
    </cfRule>
    <cfRule type="containsText" dxfId="1981" priority="50921" operator="containsText" text="CANCELADO">
      <formula>NOT(ISERROR(SEARCH(("CANCELADO"),(M305))))</formula>
    </cfRule>
  </conditionalFormatting>
  <conditionalFormatting sqref="M167">
    <cfRule type="containsText" dxfId="1980" priority="50839" operator="containsText" text="CUMPRIDO">
      <formula>NOT(ISERROR(SEARCH(("CUMPRIDO"),(M305))))</formula>
    </cfRule>
    <cfRule type="containsText" dxfId="1979" priority="50838" operator="containsText" text="PENDENTE">
      <formula>NOT(ISERROR(SEARCH(("PENDENTE"),(M305))))</formula>
    </cfRule>
    <cfRule type="containsText" dxfId="1978" priority="50837" operator="containsText" text="CANCELADO">
      <formula>NOT(ISERROR(SEARCH(("CANCELADO"),(M305))))</formula>
    </cfRule>
  </conditionalFormatting>
  <conditionalFormatting sqref="M170">
    <cfRule type="containsText" dxfId="1977" priority="50585" operator="containsText" text="CANCELADO">
      <formula>NOT(ISERROR(SEARCH(("CANCELADO"),(M305))))</formula>
    </cfRule>
    <cfRule type="containsText" dxfId="1976" priority="50586" operator="containsText" text="PENDENTE">
      <formula>NOT(ISERROR(SEARCH(("PENDENTE"),(M305))))</formula>
    </cfRule>
    <cfRule type="containsText" dxfId="1975" priority="50587" operator="containsText" text="CUMPRIDO">
      <formula>NOT(ISERROR(SEARCH(("CUMPRIDO"),(M305))))</formula>
    </cfRule>
  </conditionalFormatting>
  <conditionalFormatting sqref="M171">
    <cfRule type="containsText" dxfId="1974" priority="116" operator="containsText" text="CUMPRIDO">
      <formula>NOT(ISERROR(SEARCH(("CUMPRIDO"),(M318))))</formula>
    </cfRule>
    <cfRule type="containsText" dxfId="1973" priority="115" operator="containsText" text="PENDENTE">
      <formula>NOT(ISERROR(SEARCH(("PENDENTE"),(M318))))</formula>
    </cfRule>
    <cfRule type="containsText" dxfId="1972" priority="114" operator="containsText" text="CANCELADO">
      <formula>NOT(ISERROR(SEARCH(("CANCELADO"),(M318))))</formula>
    </cfRule>
  </conditionalFormatting>
  <conditionalFormatting sqref="M173">
    <cfRule type="containsText" dxfId="1971" priority="50165" operator="containsText" text="CANCELADO">
      <formula>NOT(ISERROR(SEARCH(("CANCELADO"),(M305))))</formula>
    </cfRule>
    <cfRule type="containsText" dxfId="1970" priority="50166" operator="containsText" text="PENDENTE">
      <formula>NOT(ISERROR(SEARCH(("PENDENTE"),(M305))))</formula>
    </cfRule>
    <cfRule type="containsText" dxfId="1969" priority="50167" operator="containsText" text="CUMPRIDO">
      <formula>NOT(ISERROR(SEARCH(("CUMPRIDO"),(M305))))</formula>
    </cfRule>
  </conditionalFormatting>
  <conditionalFormatting sqref="M174">
    <cfRule type="containsText" dxfId="1968" priority="49998" operator="containsText" text="PENDENTE">
      <formula>NOT(ISERROR(SEARCH(("PENDENTE"),(M305))))</formula>
    </cfRule>
    <cfRule type="containsText" dxfId="1967" priority="49997" operator="containsText" text="CANCELADO">
      <formula>NOT(ISERROR(SEARCH(("CANCELADO"),(M305))))</formula>
    </cfRule>
    <cfRule type="containsText" dxfId="1966" priority="49999" operator="containsText" text="CUMPRIDO">
      <formula>NOT(ISERROR(SEARCH(("CUMPRIDO"),(M305))))</formula>
    </cfRule>
  </conditionalFormatting>
  <conditionalFormatting sqref="M176">
    <cfRule type="containsText" dxfId="1965" priority="43236" operator="containsText" text="CUMPRIDO">
      <formula>NOT(ISERROR(SEARCH(("CUMPRIDO"),(M304))))</formula>
    </cfRule>
    <cfRule type="containsText" dxfId="1964" priority="43235" operator="containsText" text="PENDENTE">
      <formula>NOT(ISERROR(SEARCH(("PENDENTE"),(M304))))</formula>
    </cfRule>
    <cfRule type="containsText" dxfId="1963" priority="43234" operator="containsText" text="CANCELADO">
      <formula>NOT(ISERROR(SEARCH(("CANCELADO"),(M304))))</formula>
    </cfRule>
  </conditionalFormatting>
  <conditionalFormatting sqref="N5:N9">
    <cfRule type="containsText" dxfId="1962" priority="682" operator="containsText" text="CANCELADO">
      <formula>NOT(ISERROR(SEARCH(("CANCELADO"),(N5))))</formula>
    </cfRule>
    <cfRule type="containsText" dxfId="1961" priority="676" operator="containsText" text="CUMPRIDO">
      <formula>NOT(ISERROR(SEARCH("CUMPRIDO",N5)))</formula>
    </cfRule>
    <cfRule type="containsText" dxfId="1960" priority="681" operator="containsText" text="PENDENTE">
      <formula>NOT(ISERROR(SEARCH(("PENDENTE"),(N5))))</formula>
    </cfRule>
  </conditionalFormatting>
  <conditionalFormatting sqref="N5:N36">
    <cfRule type="containsText" dxfId="1959" priority="680" operator="containsText" text="CUMPRIDO">
      <formula>NOT(ISERROR(SEARCH(("CUMPRIDO"),(N5))))</formula>
    </cfRule>
  </conditionalFormatting>
  <conditionalFormatting sqref="N7:N12 O108:R114 Q123:R136 O137:R137 Q138:R153 Q178:R178 Q169:R171 O172:R172 R175 Q176:R176 O25:O35 O43:P46 O50:R50 O53:R53 O54:Q54 O94:R104 O106:R106 Q107:R107 Q115:R121 Q122 Q154 Q155:R160 Q161 Q162:R167 R168 Q173:R174">
    <cfRule type="containsText" dxfId="1958" priority="792" operator="containsText" text="CANCELADO">
      <formula>NOT(ISERROR(SEARCH(("CANCELADO"),(N7))))</formula>
    </cfRule>
  </conditionalFormatting>
  <conditionalFormatting sqref="N7:N12">
    <cfRule type="containsText" dxfId="1957" priority="791" operator="containsText" text="PENDENTE">
      <formula>NOT(ISERROR(SEARCH(("PENDENTE"),(N7))))</formula>
    </cfRule>
  </conditionalFormatting>
  <conditionalFormatting sqref="N7:N64 T105:T176">
    <cfRule type="containsText" dxfId="1956" priority="756" operator="containsText" text="CUMPRIDO">
      <formula>NOT(ISERROR(SEARCH("CUMPRIDO",N7)))</formula>
    </cfRule>
  </conditionalFormatting>
  <conditionalFormatting sqref="N13:N36">
    <cfRule type="containsText" dxfId="1955" priority="600" operator="containsText" text="PENDENTE">
      <formula>NOT(ISERROR(SEARCH(("PENDENTE"),(N13))))</formula>
    </cfRule>
  </conditionalFormatting>
  <conditionalFormatting sqref="N13:N39">
    <cfRule type="containsText" dxfId="1954" priority="601" operator="containsText" text="CANCELADO">
      <formula>NOT(ISERROR(SEARCH(("CANCELADO"),(N13))))</formula>
    </cfRule>
  </conditionalFormatting>
  <conditionalFormatting sqref="N37:N39">
    <cfRule type="containsText" dxfId="1953" priority="794" operator="containsText" text="CANCELADO">
      <formula>NOT(ISERROR(SEARCH(("CANCELADO"),(N37))))</formula>
    </cfRule>
    <cfRule type="containsText" dxfId="1952" priority="796" operator="containsText" text="PENDENTE">
      <formula>NOT(ISERROR(SEARCH(("PENDENTE"),(N37))))</formula>
    </cfRule>
    <cfRule type="containsText" dxfId="1951" priority="747" operator="containsText" text="CUMPRIDO">
      <formula>NOT(ISERROR(SEARCH(("CUMPRIDO"),(#REF!))))</formula>
    </cfRule>
  </conditionalFormatting>
  <conditionalFormatting sqref="N38:N129 N134:N135 N176">
    <cfRule type="containsText" dxfId="1950" priority="275" operator="containsText" text="CUMPRIDO">
      <formula>NOT(ISERROR(SEARCH(("CUMPRIDO"),(N38))))</formula>
    </cfRule>
  </conditionalFormatting>
  <conditionalFormatting sqref="N38:N131">
    <cfRule type="containsText" dxfId="1949" priority="254" operator="containsText" text="PENDENTE">
      <formula>NOT(ISERROR(SEARCH(("PENDENTE"),(N38))))</formula>
    </cfRule>
    <cfRule type="containsText" dxfId="1948" priority="255" operator="containsText" text="CANCELADO">
      <formula>NOT(ISERROR(SEARCH(("CANCELADO"),(N38))))</formula>
    </cfRule>
  </conditionalFormatting>
  <conditionalFormatting sqref="N44">
    <cfRule type="containsText" dxfId="1947" priority="610" operator="containsText" text="CUMPRIDO">
      <formula>NOT(ISERROR(SEARCH("CUMPRIDO",N44)))</formula>
    </cfRule>
  </conditionalFormatting>
  <conditionalFormatting sqref="N65:N129 N134:N135">
    <cfRule type="containsText" dxfId="1946" priority="276" operator="containsText" text="CUMPRIDO">
      <formula>NOT(ISERROR(SEARCH("CUMPRIDO",N65)))</formula>
    </cfRule>
  </conditionalFormatting>
  <conditionalFormatting sqref="N130:N131">
    <cfRule type="containsText" dxfId="1945" priority="251" operator="containsText" text="PENDENTE">
      <formula>NOT(ISERROR(SEARCH(("PENDENTE"),(N130))))</formula>
    </cfRule>
    <cfRule type="containsText" dxfId="1944" priority="253" operator="containsText" text="CUMPRIDO">
      <formula>NOT(ISERROR(SEARCH("CUMPRIDO",N130)))</formula>
    </cfRule>
    <cfRule type="containsText" dxfId="1943" priority="252" operator="containsText" text="CANCELADO">
      <formula>NOT(ISERROR(SEARCH(("CANCELADO"),(N130))))</formula>
    </cfRule>
  </conditionalFormatting>
  <conditionalFormatting sqref="N130:N132">
    <cfRule type="containsText" dxfId="1942" priority="242" operator="containsText" text="CUMPRIDO">
      <formula>NOT(ISERROR(SEARCH("CUMPRIDO",N130)))</formula>
    </cfRule>
    <cfRule type="containsText" dxfId="1941" priority="241" operator="containsText" text="CUMPRIDO">
      <formula>NOT(ISERROR(SEARCH(("CUMPRIDO"),(N130))))</formula>
    </cfRule>
  </conditionalFormatting>
  <conditionalFormatting sqref="N132:N135">
    <cfRule type="containsText" dxfId="1940" priority="229" operator="containsText" text="CANCELADO">
      <formula>NOT(ISERROR(SEARCH(("CANCELADO"),(N132))))</formula>
    </cfRule>
    <cfRule type="containsText" dxfId="1939" priority="228" operator="containsText" text="PENDENTE">
      <formula>NOT(ISERROR(SEARCH(("PENDENTE"),(N132))))</formula>
    </cfRule>
  </conditionalFormatting>
  <conditionalFormatting sqref="N133">
    <cfRule type="containsText" dxfId="1938" priority="223" operator="containsText" text="CUMPRIDO">
      <formula>NOT(ISERROR(SEARCH("CUMPRIDO",N133)))</formula>
    </cfRule>
    <cfRule type="containsText" dxfId="1937" priority="224" operator="containsText" text="CUMPRIDO">
      <formula>NOT(ISERROR(SEARCH(("CUMPRIDO"),(N133))))</formula>
    </cfRule>
    <cfRule type="containsText" dxfId="1936" priority="225" operator="containsText" text="PENDENTE">
      <formula>NOT(ISERROR(SEARCH(("PENDENTE"),(N133))))</formula>
    </cfRule>
    <cfRule type="containsText" dxfId="1935" priority="226" operator="containsText" text="CANCELADO">
      <formula>NOT(ISERROR(SEARCH(("CANCELADO"),(N133))))</formula>
    </cfRule>
    <cfRule type="containsText" dxfId="1934" priority="227" operator="containsText" text="CUMPRIDO">
      <formula>NOT(ISERROR(SEARCH("CUMPRIDO",N133)))</formula>
    </cfRule>
  </conditionalFormatting>
  <conditionalFormatting sqref="N136">
    <cfRule type="containsText" dxfId="1933" priority="216" operator="containsText" text="CANCELADO">
      <formula>NOT(ISERROR(SEARCH(("CANCELADO"),(N136))))</formula>
    </cfRule>
    <cfRule type="containsText" dxfId="1932" priority="214" operator="containsText" text="CUMPRIDO">
      <formula>NOT(ISERROR(SEARCH("CUMPRIDO",N136)))</formula>
    </cfRule>
    <cfRule type="containsText" dxfId="1931" priority="215" operator="containsText" text="PENDENTE">
      <formula>NOT(ISERROR(SEARCH(("PENDENTE"),(N136))))</formula>
    </cfRule>
    <cfRule type="containsText" dxfId="1930" priority="213" operator="containsText" text="CANCELADO">
      <formula>NOT(ISERROR(SEARCH(("CANCELADO"),(N136))))</formula>
    </cfRule>
    <cfRule type="containsText" dxfId="1929" priority="212" operator="containsText" text="PENDENTE">
      <formula>NOT(ISERROR(SEARCH(("PENDENTE"),(N136))))</formula>
    </cfRule>
  </conditionalFormatting>
  <conditionalFormatting sqref="N136:N167">
    <cfRule type="containsText" dxfId="1928" priority="203" operator="containsText" text="CUMPRIDO">
      <formula>NOT(ISERROR(SEARCH(("CUMPRIDO"),(N136))))</formula>
    </cfRule>
  </conditionalFormatting>
  <conditionalFormatting sqref="N136:N174">
    <cfRule type="containsText" dxfId="1927" priority="139" operator="containsText" text="CUMPRIDO">
      <formula>NOT(ISERROR(SEARCH("CUMPRIDO",N136)))</formula>
    </cfRule>
  </conditionalFormatting>
  <conditionalFormatting sqref="N137:N168">
    <cfRule type="containsText" dxfId="1926" priority="138" operator="containsText" text="CANCELADO">
      <formula>NOT(ISERROR(SEARCH(("CANCELADO"),(N137))))</formula>
    </cfRule>
    <cfRule type="containsText" dxfId="1925" priority="137" operator="containsText" text="PENDENTE">
      <formula>NOT(ISERROR(SEARCH(("PENDENTE"),(N137))))</formula>
    </cfRule>
  </conditionalFormatting>
  <conditionalFormatting sqref="N168">
    <cfRule type="containsText" dxfId="1924" priority="135" operator="containsText" text="CUMPRIDO">
      <formula>NOT(ISERROR(SEARCH("CUMPRIDO",N168)))</formula>
    </cfRule>
  </conditionalFormatting>
  <conditionalFormatting sqref="N168:N174">
    <cfRule type="containsText" dxfId="1923" priority="122" operator="containsText" text="CUMPRIDO">
      <formula>NOT(ISERROR(SEARCH(("CUMPRIDO"),(N168))))</formula>
    </cfRule>
  </conditionalFormatting>
  <conditionalFormatting sqref="N169:N176">
    <cfRule type="containsText" dxfId="1922" priority="77" operator="containsText" text="CANCELADO">
      <formula>NOT(ISERROR(SEARCH(("CANCELADO"),(N169))))</formula>
    </cfRule>
    <cfRule type="containsText" dxfId="1921" priority="76" operator="containsText" text="PENDENTE">
      <formula>NOT(ISERROR(SEARCH(("PENDENTE"),(N169))))</formula>
    </cfRule>
  </conditionalFormatting>
  <conditionalFormatting sqref="N175">
    <cfRule type="containsText" dxfId="1920" priority="74" operator="containsText" text="CUMPRIDO">
      <formula>NOT(ISERROR(SEARCH("CUMPRIDO",N175)))</formula>
    </cfRule>
    <cfRule type="containsText" dxfId="1919" priority="79" operator="containsText" text="CUMPRIDO">
      <formula>NOT(ISERROR(SEARCH(("CUMPRIDO"),(N176))))</formula>
    </cfRule>
    <cfRule type="containsText" dxfId="1918" priority="75" operator="containsText" text="CUMPRIDO">
      <formula>NOT(ISERROR(SEARCH(("CUMPRIDO"),(N175))))</formula>
    </cfRule>
  </conditionalFormatting>
  <conditionalFormatting sqref="N175:N176">
    <cfRule type="containsText" dxfId="1917" priority="78" operator="containsText" text="CUMPRIDO">
      <formula>NOT(ISERROR(SEARCH("CUMPRIDO",N175)))</formula>
    </cfRule>
  </conditionalFormatting>
  <conditionalFormatting sqref="N177">
    <cfRule type="containsText" dxfId="1916" priority="47" operator="containsText" text="PENDENTE">
      <formula>NOT(ISERROR(SEARCH(("PENDENTE"),(N177))))</formula>
    </cfRule>
    <cfRule type="containsText" dxfId="1915" priority="48" operator="containsText" text="CANCELADO">
      <formula>NOT(ISERROR(SEARCH(("CANCELADO"),(N177))))</formula>
    </cfRule>
  </conditionalFormatting>
  <conditionalFormatting sqref="N177:N178">
    <cfRule type="containsText" dxfId="1914" priority="50" operator="containsText" text="CUMPRIDO">
      <formula>NOT(ISERROR(SEARCH("CUMPRIDO",N177)))</formula>
    </cfRule>
    <cfRule type="containsText" dxfId="1913" priority="49" operator="containsText" text="CUMPRIDO">
      <formula>NOT(ISERROR(SEARCH(("CUMPRIDO"),(N177))))</formula>
    </cfRule>
  </conditionalFormatting>
  <conditionalFormatting sqref="N178">
    <cfRule type="containsText" dxfId="1912" priority="149" operator="containsText" text="PENDENTE">
      <formula>NOT(ISERROR(SEARCH(("PENDENTE"),(N178))))</formula>
    </cfRule>
    <cfRule type="containsText" dxfId="1911" priority="151" operator="containsText" text="CUMPRIDO">
      <formula>NOT(ISERROR(SEARCH("CUMPRIDO",N178)))</formula>
    </cfRule>
    <cfRule type="containsText" dxfId="1910" priority="152" operator="containsText" text="PENDENTE">
      <formula>NOT(ISERROR(SEARCH(("PENDENTE"),(N178))))</formula>
    </cfRule>
    <cfRule type="containsText" dxfId="1909" priority="153" operator="containsText" text="CANCELADO">
      <formula>NOT(ISERROR(SEARCH(("CANCELADO"),(N178))))</formula>
    </cfRule>
    <cfRule type="containsText" dxfId="1908" priority="150" operator="containsText" text="CANCELADO">
      <formula>NOT(ISERROR(SEARCH(("CANCELADO"),(N178))))</formula>
    </cfRule>
  </conditionalFormatting>
  <conditionalFormatting sqref="N4:T4 R7 S7:S9">
    <cfRule type="containsText" dxfId="1907" priority="883" operator="containsText" text="CANCELADO">
      <formula>NOT(ISERROR(SEARCH(("CANCELADO"),(N183))))</formula>
    </cfRule>
  </conditionalFormatting>
  <conditionalFormatting sqref="N4:T4">
    <cfRule type="containsText" dxfId="1906" priority="873" operator="containsText" text="CUMPRIDO">
      <formula>NOT(ISERROR(SEARCH(("CUMPRIDO"),(N183))))</formula>
    </cfRule>
    <cfRule type="containsText" dxfId="1905" priority="870" operator="containsText" text="PENDENTE">
      <formula>NOT(ISERROR(SEARCH(("PENDENTE"),(N183))))</formula>
    </cfRule>
  </conditionalFormatting>
  <conditionalFormatting sqref="O7">
    <cfRule type="containsText" dxfId="1904" priority="659" operator="containsText" text="CUMPRIDO">
      <formula>NOT(ISERROR(SEARCH(("CUMPRIDO"),(O7))))</formula>
    </cfRule>
    <cfRule type="containsText" dxfId="1903" priority="660" operator="containsText" text="PENDENTE">
      <formula>NOT(ISERROR(SEARCH(("PENDENTE"),(O7))))</formula>
    </cfRule>
    <cfRule type="containsText" dxfId="1902" priority="658" operator="containsText" text="CANCELADO">
      <formula>NOT(ISERROR(SEARCH(("CANCELADO"),(O7))))</formula>
    </cfRule>
  </conditionalFormatting>
  <conditionalFormatting sqref="O14">
    <cfRule type="containsText" dxfId="1901" priority="775" operator="containsText" text="CUMPRIDO">
      <formula>NOT(ISERROR(SEARCH(("CUMPRIDO"),(O14))))</formula>
    </cfRule>
    <cfRule type="containsText" dxfId="1900" priority="777" operator="containsText" text="CANCELADO">
      <formula>NOT(ISERROR(SEARCH(("CANCELADO"),(O14))))</formula>
    </cfRule>
    <cfRule type="containsText" dxfId="1899" priority="776" operator="containsText" text="PENDENTE">
      <formula>NOT(ISERROR(SEARCH(("PENDENTE"),(O14))))</formula>
    </cfRule>
  </conditionalFormatting>
  <conditionalFormatting sqref="O25:O35">
    <cfRule type="containsText" dxfId="1898" priority="918" operator="containsText" text="PENDENTE">
      <formula>NOT(ISERROR(SEARCH(("PENDENTE"),(O25))))</formula>
    </cfRule>
    <cfRule type="containsText" dxfId="1897" priority="917" operator="containsText" text="CUMPRIDO">
      <formula>NOT(ISERROR(SEARCH(("CUMPRIDO"),(O25))))</formula>
    </cfRule>
  </conditionalFormatting>
  <conditionalFormatting sqref="O37">
    <cfRule type="containsText" dxfId="1896" priority="503" operator="containsText" text="CANCELADO">
      <formula>NOT(ISERROR(SEARCH(("CANCELADO"),(O37))))</formula>
    </cfRule>
    <cfRule type="containsText" dxfId="1895" priority="505" operator="containsText" text="PENDENTE">
      <formula>NOT(ISERROR(SEARCH(("PENDENTE"),(O37))))</formula>
    </cfRule>
    <cfRule type="containsText" dxfId="1894" priority="504" operator="containsText" text="CUMPRIDO">
      <formula>NOT(ISERROR(SEARCH(("CUMPRIDO"),(O37))))</formula>
    </cfRule>
  </conditionalFormatting>
  <conditionalFormatting sqref="O39">
    <cfRule type="containsText" dxfId="1893" priority="713" operator="containsText" text="CUMPRIDO">
      <formula>NOT(ISERROR(SEARCH(("CUMPRIDO"),(O39))))</formula>
    </cfRule>
    <cfRule type="containsText" dxfId="1892" priority="714" operator="containsText" text="PENDENTE">
      <formula>NOT(ISERROR(SEARCH(("PENDENTE"),(O39))))</formula>
    </cfRule>
    <cfRule type="containsText" dxfId="1891" priority="712" operator="containsText" text="CANCELADO">
      <formula>NOT(ISERROR(SEARCH(("CANCELADO"),(O39))))</formula>
    </cfRule>
  </conditionalFormatting>
  <conditionalFormatting sqref="O85:O90">
    <cfRule type="containsText" dxfId="1890" priority="335" operator="containsText" text="PENDENTE">
      <formula>NOT(ISERROR(SEARCH(("PENDENTE"),(O85))))</formula>
    </cfRule>
    <cfRule type="containsText" dxfId="1889" priority="334" operator="containsText" text="CUMPRIDO">
      <formula>NOT(ISERROR(SEARCH(("CUMPRIDO"),(O85))))</formula>
    </cfRule>
    <cfRule type="containsText" dxfId="1888" priority="333" operator="containsText" text="CANCELADO">
      <formula>NOT(ISERROR(SEARCH(("CANCELADO"),(O85))))</formula>
    </cfRule>
  </conditionalFormatting>
  <conditionalFormatting sqref="O108">
    <cfRule type="containsText" dxfId="1887" priority="286" operator="containsText" text="CUMPRIDO">
      <formula>NOT(ISERROR(SEARCH(("CUMPRIDO"),(O183))))</formula>
    </cfRule>
    <cfRule type="containsText" dxfId="1886" priority="287" operator="containsText" text="PENDENTE">
      <formula>NOT(ISERROR(SEARCH(("PENDENTE"),(O183))))</formula>
    </cfRule>
  </conditionalFormatting>
  <conditionalFormatting sqref="O115:O116">
    <cfRule type="containsText" dxfId="1885" priority="261" operator="containsText" text="PENDENTE">
      <formula>NOT(ISERROR(SEARCH(("PENDENTE"),(O115))))</formula>
    </cfRule>
    <cfRule type="containsText" dxfId="1884" priority="260" operator="containsText" text="CUMPRIDO">
      <formula>NOT(ISERROR(SEARCH(("CUMPRIDO"),(O115))))</formula>
    </cfRule>
    <cfRule type="containsText" dxfId="1883" priority="259" operator="containsText" text="CANCELADO">
      <formula>NOT(ISERROR(SEARCH(("CANCELADO"),(O115))))</formula>
    </cfRule>
  </conditionalFormatting>
  <conditionalFormatting sqref="O177">
    <cfRule type="containsText" dxfId="1882" priority="31" operator="containsText" text="PENDENTE">
      <formula>NOT(ISERROR(SEARCH(("PENDENTE"),(O177))))</formula>
    </cfRule>
    <cfRule type="containsText" dxfId="1881" priority="30" operator="containsText" text="CUMPRIDO">
      <formula>NOT(ISERROR(SEARCH(("CUMPRIDO"),(O177))))</formula>
    </cfRule>
    <cfRule type="containsText" dxfId="1880" priority="29" operator="containsText" text="CANCELADO">
      <formula>NOT(ISERROR(SEARCH(("CANCELADO"),(O177))))</formula>
    </cfRule>
  </conditionalFormatting>
  <conditionalFormatting sqref="O5:P6">
    <cfRule type="containsText" dxfId="1879" priority="668" operator="containsText" text="CANCELADO">
      <formula>NOT(ISERROR(SEARCH(("CANCELADO"),(O5))))</formula>
    </cfRule>
    <cfRule type="containsText" dxfId="1878" priority="669" operator="containsText" text="CUMPRIDO">
      <formula>NOT(ISERROR(SEARCH(("CUMPRIDO"),(O5))))</formula>
    </cfRule>
    <cfRule type="containsText" dxfId="1877" priority="670" operator="containsText" text="PENDENTE">
      <formula>NOT(ISERROR(SEARCH(("PENDENTE"),(O5))))</formula>
    </cfRule>
  </conditionalFormatting>
  <conditionalFormatting sqref="O8:P8">
    <cfRule type="containsText" dxfId="1876" priority="655" operator="containsText" text="CANCELADO">
      <formula>NOT(ISERROR(SEARCH(("CANCELADO"),(O8))))</formula>
    </cfRule>
  </conditionalFormatting>
  <conditionalFormatting sqref="O8:P9">
    <cfRule type="containsText" dxfId="1875" priority="657" operator="containsText" text="PENDENTE">
      <formula>NOT(ISERROR(SEARCH(("PENDENTE"),(O8))))</formula>
    </cfRule>
    <cfRule type="containsText" dxfId="1874" priority="656" operator="containsText" text="CUMPRIDO">
      <formula>NOT(ISERROR(SEARCH(("CUMPRIDO"),(O8))))</formula>
    </cfRule>
  </conditionalFormatting>
  <conditionalFormatting sqref="O9:P9">
    <cfRule type="containsText" dxfId="1873" priority="773" operator="containsText" text="CANCELADO">
      <formula>NOT(ISERROR(SEARCH(("CANCELADO"),(O9))))</formula>
    </cfRule>
  </conditionalFormatting>
  <conditionalFormatting sqref="O10:P10">
    <cfRule type="containsText" dxfId="1872" priority="624" operator="containsText" text="CANCELADO">
      <formula>NOT(ISERROR(SEARCH(("CANCELADO"),(O10))))</formula>
    </cfRule>
  </conditionalFormatting>
  <conditionalFormatting sqref="O10:P12">
    <cfRule type="containsText" dxfId="1871" priority="626" operator="containsText" text="PENDENTE">
      <formula>NOT(ISERROR(SEARCH(("PENDENTE"),(O10))))</formula>
    </cfRule>
    <cfRule type="containsText" dxfId="1870" priority="625" operator="containsText" text="CUMPRIDO">
      <formula>NOT(ISERROR(SEARCH(("CUMPRIDO"),(O10))))</formula>
    </cfRule>
  </conditionalFormatting>
  <conditionalFormatting sqref="O11:P11">
    <cfRule type="containsText" dxfId="1869" priority="639" operator="containsText" text="CUMPRIDO">
      <formula>NOT(ISERROR(SEARCH(("CUMPRIDO"),(O11))))</formula>
    </cfRule>
    <cfRule type="containsText" dxfId="1868" priority="641" operator="containsText" text="CANCELADO">
      <formula>NOT(ISERROR(SEARCH(("CANCELADO"),(O11))))</formula>
    </cfRule>
    <cfRule type="containsText" dxfId="1867" priority="640" operator="containsText" text="PENDENTE">
      <formula>NOT(ISERROR(SEARCH(("PENDENTE"),(O11))))</formula>
    </cfRule>
  </conditionalFormatting>
  <conditionalFormatting sqref="O12:P12">
    <cfRule type="containsText" dxfId="1866" priority="630" operator="containsText" text="CANCELADO">
      <formula>NOT(ISERROR(SEARCH(("CANCELADO"),(O12))))</formula>
    </cfRule>
  </conditionalFormatting>
  <conditionalFormatting sqref="O13:P13">
    <cfRule type="containsText" dxfId="1865" priority="603" operator="containsText" text="PENDENTE">
      <formula>NOT(ISERROR(SEARCH(("PENDENTE"),(O13))))</formula>
    </cfRule>
    <cfRule type="containsText" dxfId="1864" priority="604" operator="containsText" text="CANCELADO">
      <formula>NOT(ISERROR(SEARCH(("CANCELADO"),(O13))))</formula>
    </cfRule>
    <cfRule type="containsText" dxfId="1863" priority="599" operator="containsText" text="PENDENTE">
      <formula>NOT(ISERROR(SEARCH(("PENDENTE"),(O13))))</formula>
    </cfRule>
    <cfRule type="containsText" dxfId="1862" priority="598" operator="containsText" text="CUMPRIDO">
      <formula>NOT(ISERROR(SEARCH(("CUMPRIDO"),(O13))))</formula>
    </cfRule>
    <cfRule type="containsText" dxfId="1861" priority="602" operator="containsText" text="CUMPRIDO">
      <formula>NOT(ISERROR(SEARCH(("CUMPRIDO"),(O13))))</formula>
    </cfRule>
  </conditionalFormatting>
  <conditionalFormatting sqref="O15:P18">
    <cfRule type="containsText" dxfId="1860" priority="583" operator="containsText" text="CANCELADO">
      <formula>NOT(ISERROR(SEARCH(("CANCELADO"),(O15))))</formula>
    </cfRule>
  </conditionalFormatting>
  <conditionalFormatting sqref="O15:P20">
    <cfRule type="containsText" dxfId="1859" priority="585" operator="containsText" text="PENDENTE">
      <formula>NOT(ISERROR(SEARCH(("PENDENTE"),(O15))))</formula>
    </cfRule>
    <cfRule type="containsText" dxfId="1858" priority="584" operator="containsText" text="CUMPRIDO">
      <formula>NOT(ISERROR(SEARCH(("CUMPRIDO"),(O15))))</formula>
    </cfRule>
  </conditionalFormatting>
  <conditionalFormatting sqref="O19:P20 O22:P24">
    <cfRule type="containsText" dxfId="1857" priority="786" operator="containsText" text="CANCELADO">
      <formula>NOT(ISERROR(SEARCH(("CANCELADO"),(O19))))</formula>
    </cfRule>
  </conditionalFormatting>
  <conditionalFormatting sqref="O21:P21">
    <cfRule type="containsText" dxfId="1856" priority="567" operator="containsText" text="CANCELADO">
      <formula>NOT(ISERROR(SEARCH(("CANCELADO"),(O21))))</formula>
    </cfRule>
  </conditionalFormatting>
  <conditionalFormatting sqref="O21:P24">
    <cfRule type="containsText" dxfId="1855" priority="568" operator="containsText" text="CUMPRIDO">
      <formula>NOT(ISERROR(SEARCH(("CUMPRIDO"),(O21))))</formula>
    </cfRule>
    <cfRule type="containsText" dxfId="1854" priority="569" operator="containsText" text="PENDENTE">
      <formula>NOT(ISERROR(SEARCH(("PENDENTE"),(O21))))</formula>
    </cfRule>
  </conditionalFormatting>
  <conditionalFormatting sqref="O36:P36">
    <cfRule type="containsText" dxfId="1853" priority="749" operator="containsText" text="PENDENTE">
      <formula>NOT(ISERROR(SEARCH(("PENDENTE"),(O36))))</formula>
    </cfRule>
    <cfRule type="containsText" dxfId="1852" priority="748" operator="containsText" text="CUMPRIDO">
      <formula>NOT(ISERROR(SEARCH(("CUMPRIDO"),(O36))))</formula>
    </cfRule>
  </conditionalFormatting>
  <conditionalFormatting sqref="O38:P38 O36:P36">
    <cfRule type="containsText" dxfId="1851" priority="734" operator="containsText" text="CANCELADO">
      <formula>NOT(ISERROR(SEARCH(("CANCELADO"),(O36))))</formula>
    </cfRule>
  </conditionalFormatting>
  <conditionalFormatting sqref="O38:P38">
    <cfRule type="containsText" dxfId="1850" priority="732" operator="containsText" text="CUMPRIDO">
      <formula>NOT(ISERROR(SEARCH(("CUMPRIDO"),(O38))))</formula>
    </cfRule>
    <cfRule type="containsText" dxfId="1849" priority="733" operator="containsText" text="PENDENTE">
      <formula>NOT(ISERROR(SEARCH(("PENDENTE"),(O38))))</formula>
    </cfRule>
  </conditionalFormatting>
  <conditionalFormatting sqref="O40:P40">
    <cfRule type="containsText" dxfId="1848" priority="544" operator="containsText" text="CANCELADO">
      <formula>NOT(ISERROR(SEARCH(("CANCELADO"),(O40))))</formula>
    </cfRule>
    <cfRule type="containsText" dxfId="1847" priority="543" operator="containsText" text="PENDENTE">
      <formula>NOT(ISERROR(SEARCH(("PENDENTE"),(O40))))</formula>
    </cfRule>
    <cfRule type="containsText" dxfId="1846" priority="542" operator="containsText" text="CUMPRIDO">
      <formula>NOT(ISERROR(SEARCH(("CUMPRIDO"),(O40))))</formula>
    </cfRule>
  </conditionalFormatting>
  <conditionalFormatting sqref="O42:P42">
    <cfRule type="containsText" dxfId="1845" priority="509" operator="containsText" text="CANCELADO">
      <formula>NOT(ISERROR(SEARCH(("CANCELADO"),(O228))))</formula>
    </cfRule>
    <cfRule type="containsText" dxfId="1844" priority="510" operator="containsText" text="CUMPRIDO">
      <formula>NOT(ISERROR(SEARCH(("CUMPRIDO"),(O228))))</formula>
    </cfRule>
    <cfRule type="containsText" dxfId="1843" priority="511" operator="containsText" text="PENDENTE">
      <formula>NOT(ISERROR(SEARCH(("PENDENTE"),(O228))))</formula>
    </cfRule>
  </conditionalFormatting>
  <conditionalFormatting sqref="O43:P43 O45:P46">
    <cfRule type="containsText" dxfId="1842" priority="815" operator="containsText" text="CUMPRIDO">
      <formula>NOT(ISERROR(SEARCH(("CUMPRIDO"),(O43))))</formula>
    </cfRule>
    <cfRule type="containsText" dxfId="1841" priority="816" operator="containsText" text="PENDENTE">
      <formula>NOT(ISERROR(SEARCH(("PENDENTE"),(O43))))</formula>
    </cfRule>
  </conditionalFormatting>
  <conditionalFormatting sqref="O44:P44">
    <cfRule type="containsText" dxfId="1840" priority="43282" operator="containsText" text="PENDENTE">
      <formula>NOT(ISERROR(SEARCH(("PENDENTE"),(O60))))</formula>
    </cfRule>
    <cfRule type="containsText" dxfId="1839" priority="43280" operator="containsText" text="CUMPRIDO">
      <formula>NOT(ISERROR(SEARCH(("CUMPRIDO"),(O60))))</formula>
    </cfRule>
  </conditionalFormatting>
  <conditionalFormatting sqref="O49:P49">
    <cfRule type="containsText" dxfId="1838" priority="513" operator="containsText" text="CUMPRIDO">
      <formula>NOT(ISERROR(SEARCH(("CUMPRIDO"),(O49))))</formula>
    </cfRule>
    <cfRule type="containsText" dxfId="1837" priority="514" operator="containsText" text="PENDENTE">
      <formula>NOT(ISERROR(SEARCH(("PENDENTE"),(O49))))</formula>
    </cfRule>
    <cfRule type="containsText" dxfId="1836" priority="512" operator="containsText" text="CANCELADO">
      <formula>NOT(ISERROR(SEARCH(("CANCELADO"),(O49))))</formula>
    </cfRule>
  </conditionalFormatting>
  <conditionalFormatting sqref="O50:P50 O53:R53 O54:Q54 Q52:R52 R55:R56">
    <cfRule type="containsText" dxfId="1835" priority="44797" operator="containsText" text="CUMPRIDO">
      <formula>NOT(ISERROR(SEARCH(("CUMPRIDO"),(O58))))</formula>
    </cfRule>
  </conditionalFormatting>
  <conditionalFormatting sqref="O50:P50 Q52:R52 O53:R53 O54:Q54 R55:R56">
    <cfRule type="containsText" dxfId="1834" priority="44823" operator="containsText" text="PENDENTE">
      <formula>NOT(ISERROR(SEARCH(("PENDENTE"),(O58))))</formula>
    </cfRule>
  </conditionalFormatting>
  <conditionalFormatting sqref="O51:P52">
    <cfRule type="containsText" dxfId="1833" priority="502" operator="containsText" text="PENDENTE">
      <formula>NOT(ISERROR(SEARCH(("PENDENTE"),(O51))))</formula>
    </cfRule>
    <cfRule type="containsText" dxfId="1832" priority="501" operator="containsText" text="CUMPRIDO">
      <formula>NOT(ISERROR(SEARCH(("CUMPRIDO"),(O51))))</formula>
    </cfRule>
    <cfRule type="containsText" dxfId="1831" priority="500" operator="containsText" text="CANCELADO">
      <formula>NOT(ISERROR(SEARCH(("CANCELADO"),(O51))))</formula>
    </cfRule>
  </conditionalFormatting>
  <conditionalFormatting sqref="O55:P56">
    <cfRule type="containsText" dxfId="1830" priority="711" operator="containsText" text="PENDENTE">
      <formula>NOT(ISERROR(SEARCH(("PENDENTE"),(O55))))</formula>
    </cfRule>
    <cfRule type="containsText" dxfId="1829" priority="710" operator="containsText" text="CUMPRIDO">
      <formula>NOT(ISERROR(SEARCH(("CUMPRIDO"),(O55))))</formula>
    </cfRule>
    <cfRule type="containsText" dxfId="1828" priority="707" operator="containsText" text="CANCELADO">
      <formula>NOT(ISERROR(SEARCH(("CANCELADO"),(O55))))</formula>
    </cfRule>
  </conditionalFormatting>
  <conditionalFormatting sqref="O58:P58">
    <cfRule type="containsText" dxfId="1827" priority="468" operator="containsText" text="CANCELADO">
      <formula>NOT(ISERROR(SEARCH(("CANCELADO"),(O58))))</formula>
    </cfRule>
  </conditionalFormatting>
  <conditionalFormatting sqref="O60:P63">
    <cfRule type="containsText" dxfId="1826" priority="499" operator="containsText" text="PENDENTE">
      <formula>NOT(ISERROR(SEARCH(("PENDENTE"),(O60))))</formula>
    </cfRule>
    <cfRule type="containsText" dxfId="1825" priority="498" operator="containsText" text="CUMPRIDO">
      <formula>NOT(ISERROR(SEARCH(("CUMPRIDO"),(O60))))</formula>
    </cfRule>
    <cfRule type="containsText" dxfId="1824" priority="497" operator="containsText" text="CANCELADO">
      <formula>NOT(ISERROR(SEARCH(("CANCELADO"),(O60))))</formula>
    </cfRule>
  </conditionalFormatting>
  <conditionalFormatting sqref="O82:P82">
    <cfRule type="containsText" dxfId="1823" priority="49533" operator="containsText" text="CUMPRIDO">
      <formula>NOT(ISERROR(SEARCH(("CUMPRIDO"),(#REF!))))</formula>
    </cfRule>
    <cfRule type="containsText" dxfId="1822" priority="49534" operator="containsText" text="PENDENTE">
      <formula>NOT(ISERROR(SEARCH(("PENDENTE"),(#REF!))))</formula>
    </cfRule>
  </conditionalFormatting>
  <conditionalFormatting sqref="O82:P84">
    <cfRule type="containsText" dxfId="1821" priority="436" operator="containsText" text="CANCELADO">
      <formula>NOT(ISERROR(SEARCH(("CANCELADO"),(O82))))</formula>
    </cfRule>
  </conditionalFormatting>
  <conditionalFormatting sqref="O83:P84">
    <cfRule type="containsText" dxfId="1820" priority="438" operator="containsText" text="PENDENTE">
      <formula>NOT(ISERROR(SEARCH(("PENDENTE"),(O83))))</formula>
    </cfRule>
    <cfRule type="containsText" dxfId="1819" priority="437" operator="containsText" text="CUMPRIDO">
      <formula>NOT(ISERROR(SEARCH(("CUMPRIDO"),(O83))))</formula>
    </cfRule>
  </conditionalFormatting>
  <conditionalFormatting sqref="O91:P92">
    <cfRule type="containsText" dxfId="1818" priority="354" operator="containsText" text="CANCELADO">
      <formula>NOT(ISERROR(SEARCH(("CANCELADO"),(O91))))</formula>
    </cfRule>
  </conditionalFormatting>
  <conditionalFormatting sqref="O91:P93">
    <cfRule type="containsText" dxfId="1817" priority="355" operator="containsText" text="CUMPRIDO">
      <formula>NOT(ISERROR(SEARCH(("CUMPRIDO"),(O91))))</formula>
    </cfRule>
    <cfRule type="containsText" dxfId="1816" priority="356" operator="containsText" text="PENDENTE">
      <formula>NOT(ISERROR(SEARCH(("PENDENTE"),(O91))))</formula>
    </cfRule>
  </conditionalFormatting>
  <conditionalFormatting sqref="O93:P93">
    <cfRule type="containsText" dxfId="1815" priority="405" operator="containsText" text="CANCELADO">
      <formula>NOT(ISERROR(SEARCH(("CANCELADO"),(O279))))</formula>
    </cfRule>
  </conditionalFormatting>
  <conditionalFormatting sqref="O107:P107">
    <cfRule type="containsText" dxfId="1814" priority="284" operator="containsText" text="CUMPRIDO">
      <formula>NOT(ISERROR(SEARCH(("CUMPRIDO"),(O192))))</formula>
    </cfRule>
    <cfRule type="containsText" dxfId="1813" priority="285" operator="containsText" text="PENDENTE">
      <formula>NOT(ISERROR(SEARCH(("PENDENTE"),(O192))))</formula>
    </cfRule>
    <cfRule type="containsText" dxfId="1812" priority="283" operator="containsText" text="CANCELADO">
      <formula>NOT(ISERROR(SEARCH(("CANCELADO"),(O107))))</formula>
    </cfRule>
  </conditionalFormatting>
  <conditionalFormatting sqref="O117:P118">
    <cfRule type="containsText" dxfId="1811" priority="245" operator="containsText" text="PENDENTE">
      <formula>NOT(ISERROR(SEARCH(("PENDENTE"),(O192))))</formula>
    </cfRule>
    <cfRule type="containsText" dxfId="1810" priority="244" operator="containsText" text="CUMPRIDO">
      <formula>NOT(ISERROR(SEARCH(("CUMPRIDO"),(O192))))</formula>
    </cfRule>
    <cfRule type="containsText" dxfId="1809" priority="243" operator="containsText" text="CANCELADO">
      <formula>NOT(ISERROR(SEARCH(("CANCELADO"),(O117))))</formula>
    </cfRule>
  </conditionalFormatting>
  <conditionalFormatting sqref="O119:P122 O142:P153">
    <cfRule type="containsText" dxfId="1808" priority="270" operator="containsText" text="CUMPRIDO">
      <formula>NOT(ISERROR(SEARCH(("CUMPRIDO"),(O119))))</formula>
    </cfRule>
    <cfRule type="containsText" dxfId="1807" priority="271" operator="containsText" text="PENDENTE">
      <formula>NOT(ISERROR(SEARCH(("PENDENTE"),(O119))))</formula>
    </cfRule>
  </conditionalFormatting>
  <conditionalFormatting sqref="O119:P131 O142:P159">
    <cfRule type="containsText" dxfId="1806" priority="272" operator="containsText" text="CANCELADO">
      <formula>NOT(ISERROR(SEARCH(("CANCELADO"),(O119))))</formula>
    </cfRule>
  </conditionalFormatting>
  <conditionalFormatting sqref="O123:P131 O138:P140">
    <cfRule type="containsText" dxfId="1805" priority="278" operator="containsText" text="CUMPRIDO">
      <formula>NOT(ISERROR(SEARCH(("CUMPRIDO"),(O123))))</formula>
    </cfRule>
    <cfRule type="containsText" dxfId="1804" priority="279" operator="containsText" text="PENDENTE">
      <formula>NOT(ISERROR(SEARCH(("PENDENTE"),(O123))))</formula>
    </cfRule>
  </conditionalFormatting>
  <conditionalFormatting sqref="O132:P136">
    <cfRule type="containsText" dxfId="1803" priority="236" operator="containsText" text="CANCELADO">
      <formula>NOT(ISERROR(SEARCH(("CANCELADO"),(O132))))</formula>
    </cfRule>
    <cfRule type="containsText" dxfId="1802" priority="238" operator="containsText" text="PENDENTE">
      <formula>NOT(ISERROR(SEARCH(("PENDENTE"),(O132))))</formula>
    </cfRule>
    <cfRule type="containsText" dxfId="1801" priority="237" operator="containsText" text="CUMPRIDO">
      <formula>NOT(ISERROR(SEARCH(("CUMPRIDO"),(O132))))</formula>
    </cfRule>
  </conditionalFormatting>
  <conditionalFormatting sqref="O138:P141">
    <cfRule type="containsText" dxfId="1800" priority="194" operator="containsText" text="CANCELADO">
      <formula>NOT(ISERROR(SEARCH(("CANCELADO"),(O138))))</formula>
    </cfRule>
  </conditionalFormatting>
  <conditionalFormatting sqref="O141:P141">
    <cfRule type="containsText" dxfId="1799" priority="196" operator="containsText" text="PENDENTE">
      <formula>NOT(ISERROR(SEARCH(("PENDENTE"),(O224))))</formula>
    </cfRule>
    <cfRule type="containsText" dxfId="1798" priority="195" operator="containsText" text="CUMPRIDO">
      <formula>NOT(ISERROR(SEARCH(("CUMPRIDO"),(O224))))</formula>
    </cfRule>
  </conditionalFormatting>
  <conditionalFormatting sqref="O160:P171">
    <cfRule type="containsText" dxfId="1797" priority="141" operator="containsText" text="CANCELADO">
      <formula>NOT(ISERROR(SEARCH(("CANCELADO"),(O160))))</formula>
    </cfRule>
    <cfRule type="containsText" dxfId="1796" priority="143" operator="containsText" text="PENDENTE">
      <formula>NOT(ISERROR(SEARCH(("PENDENTE"),(O160))))</formula>
    </cfRule>
    <cfRule type="containsText" dxfId="1795" priority="142" operator="containsText" text="CUMPRIDO">
      <formula>NOT(ISERROR(SEARCH(("CUMPRIDO"),(O160))))</formula>
    </cfRule>
  </conditionalFormatting>
  <conditionalFormatting sqref="O173:P176">
    <cfRule type="containsText" dxfId="1794" priority="81" operator="containsText" text="CUMPRIDO">
      <formula>NOT(ISERROR(SEARCH(("CUMPRIDO"),(O173))))</formula>
    </cfRule>
    <cfRule type="containsText" dxfId="1793" priority="82" operator="containsText" text="PENDENTE">
      <formula>NOT(ISERROR(SEARCH(("PENDENTE"),(O173))))</formula>
    </cfRule>
    <cfRule type="containsText" dxfId="1792" priority="80" operator="containsText" text="CANCELADO">
      <formula>NOT(ISERROR(SEARCH(("CANCELADO"),(O173))))</formula>
    </cfRule>
  </conditionalFormatting>
  <conditionalFormatting sqref="O178:P178">
    <cfRule type="containsText" dxfId="1791" priority="155" operator="containsText" text="CUMPRIDO">
      <formula>NOT(ISERROR(SEARCH(("CUMPRIDO"),(O178))))</formula>
    </cfRule>
    <cfRule type="containsText" dxfId="1790" priority="154" operator="containsText" text="CANCELADO">
      <formula>NOT(ISERROR(SEARCH(("CANCELADO"),(O178))))</formula>
    </cfRule>
    <cfRule type="containsText" dxfId="1789" priority="156" operator="containsText" text="PENDENTE">
      <formula>NOT(ISERROR(SEARCH(("PENDENTE"),(O178))))</formula>
    </cfRule>
  </conditionalFormatting>
  <conditionalFormatting sqref="O81:Q81">
    <cfRule type="containsText" dxfId="1788" priority="427" operator="containsText" text="CANCELADO">
      <formula>NOT(ISERROR(SEARCH(("CANCELADO"),(O81))))</formula>
    </cfRule>
    <cfRule type="containsText" dxfId="1787" priority="428" operator="containsText" text="CUMPRIDO">
      <formula>NOT(ISERROR(SEARCH(("CUMPRIDO"),(O81))))</formula>
    </cfRule>
    <cfRule type="containsText" dxfId="1786" priority="429" operator="containsText" text="PENDENTE">
      <formula>NOT(ISERROR(SEARCH(("PENDENTE"),(O81))))</formula>
    </cfRule>
  </conditionalFormatting>
  <conditionalFormatting sqref="O105:Q105">
    <cfRule type="containsText" dxfId="1785" priority="45565" operator="containsText" text="CUMPRIDO">
      <formula>NOT(ISERROR(SEARCH(("CUMPRIDO"),(O184))))</formula>
    </cfRule>
    <cfRule type="containsText" dxfId="1784" priority="45566" operator="containsText" text="PENDENTE">
      <formula>NOT(ISERROR(SEARCH(("PENDENTE"),(O184))))</formula>
    </cfRule>
  </conditionalFormatting>
  <conditionalFormatting sqref="O137:Q137">
    <cfRule type="containsText" dxfId="1783" priority="206" operator="containsText" text="PENDENTE">
      <formula>NOT(ISERROR(SEARCH(("PENDENTE"),(O215))))</formula>
    </cfRule>
    <cfRule type="containsText" dxfId="1782" priority="205" operator="containsText" text="CUMPRIDO">
      <formula>NOT(ISERROR(SEARCH(("CUMPRIDO"),(O215))))</formula>
    </cfRule>
  </conditionalFormatting>
  <conditionalFormatting sqref="O57:R57 O59:R59">
    <cfRule type="containsText" dxfId="1781" priority="46706" operator="containsText" text="CUMPRIDO">
      <formula>NOT(ISERROR(SEARCH(("CUMPRIDO"),(#REF!))))</formula>
    </cfRule>
    <cfRule type="containsText" dxfId="1780" priority="46709" operator="containsText" text="PENDENTE">
      <formula>NOT(ISERROR(SEARCH(("PENDENTE"),(#REF!))))</formula>
    </cfRule>
  </conditionalFormatting>
  <conditionalFormatting sqref="O64:R64">
    <cfRule type="containsText" dxfId="1779" priority="46367" operator="containsText" text="CUMPRIDO">
      <formula>NOT(ISERROR(SEARCH(("CUMPRIDO"),(O180))))</formula>
    </cfRule>
    <cfRule type="containsText" dxfId="1778" priority="46368" operator="containsText" text="PENDENTE">
      <formula>NOT(ISERROR(SEARCH(("PENDENTE"),(O180))))</formula>
    </cfRule>
  </conditionalFormatting>
  <conditionalFormatting sqref="O94:R94">
    <cfRule type="containsText" dxfId="1777" priority="46130" operator="containsText" text="PENDENTE">
      <formula>NOT(ISERROR(SEARCH(("PENDENTE"),(O184))))</formula>
    </cfRule>
    <cfRule type="containsText" dxfId="1776" priority="46129" operator="containsText" text="CUMPRIDO">
      <formula>NOT(ISERROR(SEARCH(("CUMPRIDO"),(O184))))</formula>
    </cfRule>
  </conditionalFormatting>
  <conditionalFormatting sqref="O95:R95">
    <cfRule type="containsText" dxfId="1775" priority="46082" operator="containsText" text="CUMPRIDO">
      <formula>NOT(ISERROR(SEARCH(("CUMPRIDO"),(O184))))</formula>
    </cfRule>
    <cfRule type="containsText" dxfId="1774" priority="46083" operator="containsText" text="PENDENTE">
      <formula>NOT(ISERROR(SEARCH(("PENDENTE"),(O184))))</formula>
    </cfRule>
  </conditionalFormatting>
  <conditionalFormatting sqref="O96:R96">
    <cfRule type="containsText" dxfId="1773" priority="45988" operator="containsText" text="CUMPRIDO">
      <formula>NOT(ISERROR(SEARCH(("CUMPRIDO"),(O184))))</formula>
    </cfRule>
    <cfRule type="containsText" dxfId="1772" priority="45989" operator="containsText" text="PENDENTE">
      <formula>NOT(ISERROR(SEARCH(("PENDENTE"),(O184))))</formula>
    </cfRule>
  </conditionalFormatting>
  <conditionalFormatting sqref="O97:R97">
    <cfRule type="containsText" dxfId="1771" priority="45942" operator="containsText" text="PENDENTE">
      <formula>NOT(ISERROR(SEARCH(("PENDENTE"),(O184))))</formula>
    </cfRule>
    <cfRule type="containsText" dxfId="1770" priority="45941" operator="containsText" text="CUMPRIDO">
      <formula>NOT(ISERROR(SEARCH(("CUMPRIDO"),(O184))))</formula>
    </cfRule>
  </conditionalFormatting>
  <conditionalFormatting sqref="O98:R98">
    <cfRule type="containsText" dxfId="1769" priority="45894" operator="containsText" text="CUMPRIDO">
      <formula>NOT(ISERROR(SEARCH(("CUMPRIDO"),(O184))))</formula>
    </cfRule>
    <cfRule type="containsText" dxfId="1768" priority="45895" operator="containsText" text="PENDENTE">
      <formula>NOT(ISERROR(SEARCH(("PENDENTE"),(O184))))</formula>
    </cfRule>
  </conditionalFormatting>
  <conditionalFormatting sqref="O99:R99">
    <cfRule type="containsText" dxfId="1767" priority="45847" operator="containsText" text="CUMPRIDO">
      <formula>NOT(ISERROR(SEARCH(("CUMPRIDO"),(O184))))</formula>
    </cfRule>
    <cfRule type="containsText" dxfId="1766" priority="45848" operator="containsText" text="PENDENTE">
      <formula>NOT(ISERROR(SEARCH(("PENDENTE"),(O184))))</formula>
    </cfRule>
  </conditionalFormatting>
  <conditionalFormatting sqref="O100:R100">
    <cfRule type="containsText" dxfId="1765" priority="54783" operator="containsText" text="PENDENTE">
      <formula>NOT(ISERROR(SEARCH(("PENDENTE"),(O184))))</formula>
    </cfRule>
    <cfRule type="containsText" dxfId="1764" priority="54782" operator="containsText" text="CUMPRIDO">
      <formula>NOT(ISERROR(SEARCH(("CUMPRIDO"),(O184))))</formula>
    </cfRule>
  </conditionalFormatting>
  <conditionalFormatting sqref="O101:R101 Q114">
    <cfRule type="containsText" dxfId="1763" priority="45801" operator="containsText" text="PENDENTE">
      <formula>NOT(ISERROR(SEARCH(("PENDENTE"),(O184))))</formula>
    </cfRule>
    <cfRule type="containsText" dxfId="1762" priority="45800" operator="containsText" text="CUMPRIDO">
      <formula>NOT(ISERROR(SEARCH(("CUMPRIDO"),(O184))))</formula>
    </cfRule>
  </conditionalFormatting>
  <conditionalFormatting sqref="O102:R102">
    <cfRule type="containsText" dxfId="1761" priority="45706" operator="containsText" text="CUMPRIDO">
      <formula>NOT(ISERROR(SEARCH(("CUMPRIDO"),(O184))))</formula>
    </cfRule>
    <cfRule type="containsText" dxfId="1760" priority="45707" operator="containsText" text="PENDENTE">
      <formula>NOT(ISERROR(SEARCH(("PENDENTE"),(O184))))</formula>
    </cfRule>
  </conditionalFormatting>
  <conditionalFormatting sqref="O103:R103">
    <cfRule type="containsText" dxfId="1759" priority="45659" operator="containsText" text="CUMPRIDO">
      <formula>NOT(ISERROR(SEARCH(("CUMPRIDO"),(O184))))</formula>
    </cfRule>
    <cfRule type="containsText" dxfId="1758" priority="45660" operator="containsText" text="PENDENTE">
      <formula>NOT(ISERROR(SEARCH(("PENDENTE"),(O184))))</formula>
    </cfRule>
  </conditionalFormatting>
  <conditionalFormatting sqref="O104:R104">
    <cfRule type="containsText" dxfId="1757" priority="45613" operator="containsText" text="PENDENTE">
      <formula>NOT(ISERROR(SEARCH(("PENDENTE"),(O184))))</formula>
    </cfRule>
    <cfRule type="containsText" dxfId="1756" priority="45612" operator="containsText" text="CUMPRIDO">
      <formula>NOT(ISERROR(SEARCH(("CUMPRIDO"),(O184))))</formula>
    </cfRule>
  </conditionalFormatting>
  <conditionalFormatting sqref="O106:R106">
    <cfRule type="containsText" dxfId="1755" priority="45518" operator="containsText" text="CUMPRIDO">
      <formula>NOT(ISERROR(SEARCH(("CUMPRIDO"),(O184))))</formula>
    </cfRule>
    <cfRule type="containsText" dxfId="1754" priority="45519" operator="containsText" text="PENDENTE">
      <formula>NOT(ISERROR(SEARCH(("PENDENTE"),(O184))))</formula>
    </cfRule>
  </conditionalFormatting>
  <conditionalFormatting sqref="O109:R110">
    <cfRule type="containsText" dxfId="1753" priority="47404" operator="containsText" text="PENDENTE">
      <formula>NOT(ISERROR(SEARCH(("PENDENTE"),(O184))))</formula>
    </cfRule>
    <cfRule type="containsText" dxfId="1752" priority="47403" operator="containsText" text="CUMPRIDO">
      <formula>NOT(ISERROR(SEARCH(("CUMPRIDO"),(O184))))</formula>
    </cfRule>
  </conditionalFormatting>
  <conditionalFormatting sqref="O111:R111">
    <cfRule type="containsText" dxfId="1751" priority="47356" operator="containsText" text="PENDENTE">
      <formula>NOT(ISERROR(SEARCH(("PENDENTE"),(O185))))</formula>
    </cfRule>
    <cfRule type="containsText" dxfId="1750" priority="47355" operator="containsText" text="CUMPRIDO">
      <formula>NOT(ISERROR(SEARCH(("CUMPRIDO"),(O185))))</formula>
    </cfRule>
  </conditionalFormatting>
  <conditionalFormatting sqref="O112:R112">
    <cfRule type="containsText" dxfId="1749" priority="47308" operator="containsText" text="PENDENTE">
      <formula>NOT(ISERROR(SEARCH(("PENDENTE"),(O185))))</formula>
    </cfRule>
    <cfRule type="containsText" dxfId="1748" priority="47307" operator="containsText" text="CUMPRIDO">
      <formula>NOT(ISERROR(SEARCH(("CUMPRIDO"),(O185))))</formula>
    </cfRule>
  </conditionalFormatting>
  <conditionalFormatting sqref="O113:R113">
    <cfRule type="containsText" dxfId="1747" priority="47259" operator="containsText" text="CUMPRIDO">
      <formula>NOT(ISERROR(SEARCH(("CUMPRIDO"),(O185))))</formula>
    </cfRule>
    <cfRule type="containsText" dxfId="1746" priority="47260" operator="containsText" text="PENDENTE">
      <formula>NOT(ISERROR(SEARCH(("PENDENTE"),(O185))))</formula>
    </cfRule>
  </conditionalFormatting>
  <conditionalFormatting sqref="O114:R114 Q117:Q122 Q142:Q148">
    <cfRule type="containsText" dxfId="1745" priority="47163" operator="containsText" text="CUMPRIDO">
      <formula>NOT(ISERROR(SEARCH(("CUMPRIDO"),(O185))))</formula>
    </cfRule>
    <cfRule type="containsText" dxfId="1744" priority="47164" operator="containsText" text="PENDENTE">
      <formula>NOT(ISERROR(SEARCH(("PENDENTE"),(O185))))</formula>
    </cfRule>
  </conditionalFormatting>
  <conditionalFormatting sqref="O172:R172">
    <cfRule type="containsText" dxfId="1743" priority="95" operator="containsText" text="PENDENTE">
      <formula>NOT(ISERROR(SEARCH(("PENDENTE"),(O248))))</formula>
    </cfRule>
    <cfRule type="containsText" dxfId="1742" priority="94" operator="containsText" text="CUMPRIDO">
      <formula>NOT(ISERROR(SEARCH(("CUMPRIDO"),(O248))))</formula>
    </cfRule>
  </conditionalFormatting>
  <conditionalFormatting sqref="P7">
    <cfRule type="containsText" dxfId="1741" priority="661" operator="containsText" text="CANCELADO">
      <formula>NOT(ISERROR(SEARCH(("CANCELADO"),(P7))))</formula>
    </cfRule>
    <cfRule type="containsText" dxfId="1740" priority="663" operator="containsText" text="PENDENTE">
      <formula>NOT(ISERROR(SEARCH(("PENDENTE"),(P7))))</formula>
    </cfRule>
    <cfRule type="containsText" dxfId="1739" priority="662" operator="containsText" text="CUMPRIDO">
      <formula>NOT(ISERROR(SEARCH(("CUMPRIDO"),(P7))))</formula>
    </cfRule>
  </conditionalFormatting>
  <conditionalFormatting sqref="P14">
    <cfRule type="containsText" dxfId="1738" priority="520" operator="containsText" text="PENDENTE">
      <formula>NOT(ISERROR(SEARCH(("PENDENTE"),(P14))))</formula>
    </cfRule>
    <cfRule type="containsText" dxfId="1737" priority="519" operator="containsText" text="CUMPRIDO">
      <formula>NOT(ISERROR(SEARCH(("CUMPRIDO"),(P14))))</formula>
    </cfRule>
    <cfRule type="containsText" dxfId="1736" priority="518" operator="containsText" text="CANCELADO">
      <formula>NOT(ISERROR(SEARCH(("CANCELADO"),(P14))))</formula>
    </cfRule>
  </conditionalFormatting>
  <conditionalFormatting sqref="P25:P35 O65:R80 Q85:R90 O154:P159 Q160:R160 T178 K190:Q1107">
    <cfRule type="containsText" dxfId="1735" priority="934" operator="containsText" text="PENDENTE">
      <formula>NOT(ISERROR(SEARCH(("PENDENTE"),(K25))))</formula>
    </cfRule>
  </conditionalFormatting>
  <conditionalFormatting sqref="P25:P35 T178 K190:Q1107 Q85:R90 Q160:R160 O65:R80 O154:P159">
    <cfRule type="containsText" dxfId="1734" priority="933" operator="containsText" text="CUMPRIDO">
      <formula>NOT(ISERROR(SEARCH(("CUMPRIDO"),(K25))))</formula>
    </cfRule>
  </conditionalFormatting>
  <conditionalFormatting sqref="P25:P35 T178 K190:Q1107">
    <cfRule type="containsText" dxfId="1733" priority="932" operator="containsText" text="CANCELADO">
      <formula>NOT(ISERROR(SEARCH(("CANCELADO"),(K25))))</formula>
    </cfRule>
  </conditionalFormatting>
  <conditionalFormatting sqref="P37">
    <cfRule type="containsText" dxfId="1732" priority="507" operator="containsText" text="CUMPRIDO">
      <formula>NOT(ISERROR(SEARCH(("CUMPRIDO"),(P37))))</formula>
    </cfRule>
    <cfRule type="containsText" dxfId="1731" priority="506" operator="containsText" text="CANCELADO">
      <formula>NOT(ISERROR(SEARCH(("CANCELADO"),(P37))))</formula>
    </cfRule>
    <cfRule type="containsText" dxfId="1730" priority="508" operator="containsText" text="PENDENTE">
      <formula>NOT(ISERROR(SEARCH(("PENDENTE"),(P37))))</formula>
    </cfRule>
  </conditionalFormatting>
  <conditionalFormatting sqref="P39">
    <cfRule type="containsText" dxfId="1729" priority="715" operator="containsText" text="CANCELADO">
      <formula>NOT(ISERROR(SEARCH(("CANCELADO"),(P39))))</formula>
    </cfRule>
    <cfRule type="containsText" dxfId="1728" priority="717" operator="containsText" text="PENDENTE">
      <formula>NOT(ISERROR(SEARCH(("PENDENTE"),(P39))))</formula>
    </cfRule>
    <cfRule type="containsText" dxfId="1727" priority="716" operator="containsText" text="CUMPRIDO">
      <formula>NOT(ISERROR(SEARCH(("CUMPRIDO"),(P39))))</formula>
    </cfRule>
  </conditionalFormatting>
  <conditionalFormatting sqref="P48">
    <cfRule type="containsText" dxfId="1726" priority="829" operator="containsText" text="CUMPRIDO">
      <formula>NOT(ISERROR(SEARCH(("CUMPRIDO"),(P48))))</formula>
    </cfRule>
    <cfRule type="containsText" dxfId="1725" priority="830" operator="containsText" text="PENDENTE">
      <formula>NOT(ISERROR(SEARCH(("PENDENTE"),(P48))))</formula>
    </cfRule>
    <cfRule type="containsText" dxfId="1724" priority="828" operator="containsText" text="CANCELADO">
      <formula>NOT(ISERROR(SEARCH(("CANCELADO"),(P48))))</formula>
    </cfRule>
  </conditionalFormatting>
  <conditionalFormatting sqref="P85">
    <cfRule type="containsText" dxfId="1723" priority="336" operator="containsText" text="CANCELADO">
      <formula>NOT(ISERROR(SEARCH(("CANCELADO"),(P85))))</formula>
    </cfRule>
  </conditionalFormatting>
  <conditionalFormatting sqref="P85:P86">
    <cfRule type="containsText" dxfId="1722" priority="338" operator="containsText" text="PENDENTE">
      <formula>NOT(ISERROR(SEARCH(("PENDENTE"),(P85))))</formula>
    </cfRule>
    <cfRule type="containsText" dxfId="1721" priority="337" operator="containsText" text="CUMPRIDO">
      <formula>NOT(ISERROR(SEARCH(("CUMPRIDO"),(P85))))</formula>
    </cfRule>
  </conditionalFormatting>
  <conditionalFormatting sqref="P86:P90">
    <cfRule type="containsText" dxfId="1720" priority="400" operator="containsText" text="CANCELADO">
      <formula>NOT(ISERROR(SEARCH(("CANCELADO"),(P86))))</formula>
    </cfRule>
  </conditionalFormatting>
  <conditionalFormatting sqref="P87:P90">
    <cfRule type="containsText" dxfId="1719" priority="402" operator="containsText" text="PENDENTE">
      <formula>NOT(ISERROR(SEARCH(("PENDENTE"),(P87))))</formula>
    </cfRule>
    <cfRule type="containsText" dxfId="1718" priority="401" operator="containsText" text="CUMPRIDO">
      <formula>NOT(ISERROR(SEARCH(("CUMPRIDO"),(P87))))</formula>
    </cfRule>
  </conditionalFormatting>
  <conditionalFormatting sqref="P115:P116">
    <cfRule type="containsText" dxfId="1717" priority="258" operator="containsText" text="CANCELADO">
      <formula>NOT(ISERROR(SEARCH(("CANCELADO"),(P115))))</formula>
    </cfRule>
    <cfRule type="containsText" dxfId="1716" priority="257" operator="containsText" text="PENDENTE">
      <formula>NOT(ISERROR(SEARCH(("PENDENTE"),(P115))))</formula>
    </cfRule>
    <cfRule type="containsText" dxfId="1715" priority="256" operator="containsText" text="CUMPRIDO">
      <formula>NOT(ISERROR(SEARCH(("CUMPRIDO"),(P115))))</formula>
    </cfRule>
  </conditionalFormatting>
  <conditionalFormatting sqref="P177">
    <cfRule type="containsText" dxfId="1714" priority="34" operator="containsText" text="PENDENTE">
      <formula>NOT(ISERROR(SEARCH(("PENDENTE"),(P177))))</formula>
    </cfRule>
    <cfRule type="containsText" dxfId="1713" priority="33" operator="containsText" text="CUMPRIDO">
      <formula>NOT(ISERROR(SEARCH(("CUMPRIDO"),(P177))))</formula>
    </cfRule>
    <cfRule type="containsText" dxfId="1712" priority="32" operator="containsText" text="CANCELADO">
      <formula>NOT(ISERROR(SEARCH(("CANCELADO"),(P177))))</formula>
    </cfRule>
  </conditionalFormatting>
  <conditionalFormatting sqref="P190:P1107">
    <cfRule type="containsText" dxfId="1711" priority="1021" operator="containsText" text="NÃO">
      <formula>NOT(ISERROR(SEARCH(("NÃO"),(P190))))</formula>
    </cfRule>
    <cfRule type="containsText" dxfId="1710" priority="1020" operator="containsText" text="SIM">
      <formula>NOT(ISERROR(SEARCH(("SIM"),(P190))))</formula>
    </cfRule>
  </conditionalFormatting>
  <conditionalFormatting sqref="Q1">
    <cfRule type="containsText" dxfId="1709" priority="931" operator="containsText" text="SIM">
      <formula>NOT(ISERROR(SEARCH(("SIM"),(Q1))))</formula>
    </cfRule>
    <cfRule type="containsText" dxfId="1708" priority="925" operator="containsText" text="NÃO">
      <formula>NOT(ISERROR(SEARCH(("NÃO"),(Q1))))</formula>
    </cfRule>
  </conditionalFormatting>
  <conditionalFormatting sqref="Q5:Q7">
    <cfRule type="containsText" dxfId="1707" priority="685" operator="containsText" text="PENDENTE">
      <formula>NOT(ISERROR(SEARCH(("PENDENTE"),(Q5))))</formula>
    </cfRule>
    <cfRule type="containsText" dxfId="1706" priority="684" operator="containsText" text="CUMPRIDO">
      <formula>NOT(ISERROR(SEARCH(("CUMPRIDO"),(Q5))))</formula>
    </cfRule>
  </conditionalFormatting>
  <conditionalFormatting sqref="Q5:Q9">
    <cfRule type="containsText" dxfId="1705" priority="675" operator="containsText" text="CANCELADO">
      <formula>NOT(ISERROR(SEARCH(("CANCELADO"),(Q5))))</formula>
    </cfRule>
  </conditionalFormatting>
  <conditionalFormatting sqref="Q8">
    <cfRule type="containsText" dxfId="1704" priority="702" operator="containsText" text="PENDENTE">
      <formula>NOT(ISERROR(SEARCH(("PENDENTE"),(Q13))))</formula>
    </cfRule>
    <cfRule type="containsText" dxfId="1703" priority="701" operator="containsText" text="CUMPRIDO">
      <formula>NOT(ISERROR(SEARCH(("CUMPRIDO"),(Q13))))</formula>
    </cfRule>
  </conditionalFormatting>
  <conditionalFormatting sqref="Q9">
    <cfRule type="containsText" dxfId="1702" priority="807" operator="containsText" text="CUMPRIDO">
      <formula>NOT(ISERROR(SEARCH(("CUMPRIDO"),(Q9))))</formula>
    </cfRule>
    <cfRule type="containsText" dxfId="1701" priority="808" operator="containsText" text="PENDENTE">
      <formula>NOT(ISERROR(SEARCH(("PENDENTE"),(Q9))))</formula>
    </cfRule>
  </conditionalFormatting>
  <conditionalFormatting sqref="Q11:Q12">
    <cfRule type="containsText" dxfId="1700" priority="635" operator="containsText" text="CUMPRIDO">
      <formula>NOT(ISERROR(SEARCH(("CUMPRIDO"),(Q11))))</formula>
    </cfRule>
    <cfRule type="containsText" dxfId="1699" priority="636" operator="containsText" text="PENDENTE">
      <formula>NOT(ISERROR(SEARCH(("PENDENTE"),(Q11))))</formula>
    </cfRule>
  </conditionalFormatting>
  <conditionalFormatting sqref="Q11:Q14">
    <cfRule type="containsText" dxfId="1698" priority="607" operator="containsText" text="CANCELADO">
      <formula>NOT(ISERROR(SEARCH(("CANCELADO"),(Q11))))</formula>
    </cfRule>
  </conditionalFormatting>
  <conditionalFormatting sqref="Q13:Q14">
    <cfRule type="containsText" dxfId="1697" priority="606" operator="containsText" text="PENDENTE">
      <formula>NOT(ISERROR(SEARCH(("PENDENTE"),(Q13))))</formula>
    </cfRule>
    <cfRule type="containsText" dxfId="1696" priority="605" operator="containsText" text="CUMPRIDO">
      <formula>NOT(ISERROR(SEARCH(("CUMPRIDO"),(Q13))))</formula>
    </cfRule>
  </conditionalFormatting>
  <conditionalFormatting sqref="Q17:Q18">
    <cfRule type="containsText" dxfId="1695" priority="587" operator="containsText" text="CUMPRIDO">
      <formula>NOT(ISERROR(SEARCH(("CUMPRIDO"),(Q200))))</formula>
    </cfRule>
    <cfRule type="containsText" dxfId="1694" priority="586" operator="containsText" text="CANCELADO">
      <formula>NOT(ISERROR(SEARCH(("CANCELADO"),(Q200))))</formula>
    </cfRule>
    <cfRule type="containsText" dxfId="1693" priority="588" operator="containsText" text="PENDENTE">
      <formula>NOT(ISERROR(SEARCH(("PENDENTE"),(Q200))))</formula>
    </cfRule>
  </conditionalFormatting>
  <conditionalFormatting sqref="Q19:Q20 Q22">
    <cfRule type="containsText" dxfId="1692" priority="809" operator="containsText" text="CANCELADO">
      <formula>NOT(ISERROR(SEARCH(("CANCELADO"),(Q19))))</formula>
    </cfRule>
    <cfRule type="containsText" dxfId="1691" priority="810" operator="containsText" text="CUMPRIDO">
      <formula>NOT(ISERROR(SEARCH(("CUMPRIDO"),(Q19))))</formula>
    </cfRule>
    <cfRule type="containsText" dxfId="1690" priority="811" operator="containsText" text="PENDENTE">
      <formula>NOT(ISERROR(SEARCH(("PENDENTE"),(Q19))))</formula>
    </cfRule>
  </conditionalFormatting>
  <conditionalFormatting sqref="Q23:Q24 R23:R25 Q26:R28">
    <cfRule type="containsText" dxfId="1689" priority="738" operator="containsText" text="CUMPRIDO">
      <formula>NOT(ISERROR(SEARCH(("CUMPRIDO"),(Q45))))</formula>
    </cfRule>
  </conditionalFormatting>
  <conditionalFormatting sqref="Q25">
    <cfRule type="containsText" dxfId="1688" priority="559" operator="containsText" text="PENDENTE">
      <formula>NOT(ISERROR(SEARCH(("PENDENTE"),(Q25))))</formula>
    </cfRule>
    <cfRule type="containsText" dxfId="1687" priority="558" operator="containsText" text="CUMPRIDO">
      <formula>NOT(ISERROR(SEARCH(("CUMPRIDO"),(Q25))))</formula>
    </cfRule>
    <cfRule type="containsText" dxfId="1686" priority="557" operator="containsText" text="CANCELADO">
      <formula>NOT(ISERROR(SEARCH(("CANCELADO"),(Q25))))</formula>
    </cfRule>
  </conditionalFormatting>
  <conditionalFormatting sqref="Q36:Q39">
    <cfRule type="containsText" dxfId="1685" priority="735" operator="containsText" text="CUMPRIDO">
      <formula>NOT(ISERROR(SEARCH(("CUMPRIDO"),(Q60))))</formula>
    </cfRule>
  </conditionalFormatting>
  <conditionalFormatting sqref="Q39">
    <cfRule type="containsText" dxfId="1684" priority="737" operator="containsText" text="PENDENTE">
      <formula>NOT(ISERROR(SEARCH(("PENDENTE"),(Q45))))</formula>
    </cfRule>
    <cfRule type="containsText" dxfId="1683" priority="736" operator="containsText" text="CANCELADO">
      <formula>NOT(ISERROR(SEARCH(("CANCELADO"),(Q45))))</formula>
    </cfRule>
  </conditionalFormatting>
  <conditionalFormatting sqref="Q40">
    <cfRule type="containsText" dxfId="1682" priority="547" operator="containsText" text="PENDENTE">
      <formula>NOT(ISERROR(SEARCH(("PENDENTE"),(Q40))))</formula>
    </cfRule>
    <cfRule type="containsText" dxfId="1681" priority="546" operator="containsText" text="CUMPRIDO">
      <formula>NOT(ISERROR(SEARCH(("CUMPRIDO"),(Q40))))</formula>
    </cfRule>
    <cfRule type="containsText" dxfId="1680" priority="545" operator="containsText" text="CANCELADO">
      <formula>NOT(ISERROR(SEARCH(("CANCELADO"),(Q40))))</formula>
    </cfRule>
  </conditionalFormatting>
  <conditionalFormatting sqref="Q43:Q45">
    <cfRule type="containsText" dxfId="1679" priority="835" operator="containsText" text="PENDENTE">
      <formula>NOT(ISERROR(SEARCH(("PENDENTE"),(Q43))))</formula>
    </cfRule>
    <cfRule type="containsText" dxfId="1678" priority="834" operator="containsText" text="CUMPRIDO">
      <formula>NOT(ISERROR(SEARCH(("CUMPRIDO"),(Q43))))</formula>
    </cfRule>
  </conditionalFormatting>
  <conditionalFormatting sqref="Q43:Q46 R43:R49 O47:Q47 Q51:R52 R55:R56 O57:R57 Q58:R58 O59:R59 Q60:R61 O64:R80">
    <cfRule type="containsText" dxfId="1677" priority="783" operator="containsText" text="CANCELADO">
      <formula>NOT(ISERROR(SEARCH(("CANCELADO"),(O43))))</formula>
    </cfRule>
  </conditionalFormatting>
  <conditionalFormatting sqref="Q48:Q49">
    <cfRule type="containsText" dxfId="1676" priority="837" operator="containsText" text="CUMPRIDO">
      <formula>NOT(ISERROR(SEARCH(("CUMPRIDO"),(Q48))))</formula>
    </cfRule>
    <cfRule type="containsText" dxfId="1675" priority="836" operator="containsText" text="CANCELADO">
      <formula>NOT(ISERROR(SEARCH(("CANCELADO"),(Q48))))</formula>
    </cfRule>
    <cfRule type="containsText" dxfId="1674" priority="838" operator="containsText" text="PENDENTE">
      <formula>NOT(ISERROR(SEARCH(("PENDENTE"),(Q48))))</formula>
    </cfRule>
  </conditionalFormatting>
  <conditionalFormatting sqref="Q55:Q56">
    <cfRule type="containsText" dxfId="1673" priority="56212" operator="containsText" text="PENDENTE">
      <formula>NOT(ISERROR(SEARCH(("PENDENTE"),(Q61))))</formula>
    </cfRule>
    <cfRule type="containsText" dxfId="1672" priority="56211" operator="containsText" text="CANCELADO">
      <formula>NOT(ISERROR(SEARCH(("CANCELADO"),(Q61))))</formula>
    </cfRule>
    <cfRule type="containsText" dxfId="1671" priority="56210" operator="containsText" text="CUMPRIDO">
      <formula>NOT(ISERROR(SEARCH(("CUMPRIDO"),(Q188))))</formula>
    </cfRule>
  </conditionalFormatting>
  <conditionalFormatting sqref="Q62:Q63">
    <cfRule type="containsText" dxfId="1670" priority="841" operator="containsText" text="PENDENTE">
      <formula>NOT(ISERROR(SEARCH(("PENDENTE"),(Q62))))</formula>
    </cfRule>
    <cfRule type="containsText" dxfId="1669" priority="839" operator="containsText" text="CANCELADO">
      <formula>NOT(ISERROR(SEARCH(("CANCELADO"),(Q62))))</formula>
    </cfRule>
    <cfRule type="containsText" dxfId="1668" priority="840" operator="containsText" text="CUMPRIDO">
      <formula>NOT(ISERROR(SEARCH(("CUMPRIDO"),(Q62))))</formula>
    </cfRule>
  </conditionalFormatting>
  <conditionalFormatting sqref="Q84">
    <cfRule type="containsText" dxfId="1667" priority="49537" operator="containsText" text="PENDENTE">
      <formula>NOT(ISERROR(SEARCH(("PENDENTE"),(#REF!))))</formula>
    </cfRule>
    <cfRule type="containsText" dxfId="1666" priority="49535" operator="containsText" text="CUMPRIDO">
      <formula>NOT(ISERROR(SEARCH(("CUMPRIDO"),(Q221))))</formula>
    </cfRule>
    <cfRule type="containsText" dxfId="1665" priority="49536" operator="containsText" text="CANCELADO">
      <formula>NOT(ISERROR(SEARCH(("CANCELADO"),(#REF!))))</formula>
    </cfRule>
  </conditionalFormatting>
  <conditionalFormatting sqref="Q107:Q108">
    <cfRule type="containsText" dxfId="1664" priority="45283" operator="containsText" text="CUMPRIDO">
      <formula>NOT(ISERROR(SEARCH(("CUMPRIDO"),(Q185))))</formula>
    </cfRule>
    <cfRule type="containsText" dxfId="1663" priority="45284" operator="containsText" text="PENDENTE">
      <formula>NOT(ISERROR(SEARCH(("PENDENTE"),(Q185))))</formula>
    </cfRule>
  </conditionalFormatting>
  <conditionalFormatting sqref="Q109:Q113">
    <cfRule type="containsText" dxfId="1662" priority="45753" operator="containsText" text="CUMPRIDO">
      <formula>NOT(ISERROR(SEARCH(("CUMPRIDO"),(Q191))))</formula>
    </cfRule>
    <cfRule type="containsText" dxfId="1661" priority="45754" operator="containsText" text="PENDENTE">
      <formula>NOT(ISERROR(SEARCH(("PENDENTE"),(Q191))))</formula>
    </cfRule>
  </conditionalFormatting>
  <conditionalFormatting sqref="Q122">
    <cfRule type="containsText" dxfId="1660" priority="48930" operator="containsText" text="PENDENTE">
      <formula>NOT(ISERROR(SEARCH(("PENDENTE"),(Q186))))</formula>
    </cfRule>
    <cfRule type="containsText" dxfId="1659" priority="48929" operator="containsText" text="CUMPRIDO">
      <formula>NOT(ISERROR(SEARCH(("CUMPRIDO"),(Q186))))</formula>
    </cfRule>
  </conditionalFormatting>
  <conditionalFormatting sqref="Q149:Q153">
    <cfRule type="containsText" dxfId="1658" priority="49075" operator="containsText" text="CUMPRIDO">
      <formula>NOT(ISERROR(SEARCH(("CUMPRIDO"),(Q214))))</formula>
    </cfRule>
    <cfRule type="containsText" dxfId="1657" priority="49076" operator="containsText" text="PENDENTE">
      <formula>NOT(ISERROR(SEARCH(("PENDENTE"),(Q214))))</formula>
    </cfRule>
    <cfRule type="containsText" dxfId="1656" priority="49406" operator="containsText" text="CUMPRIDO">
      <formula>NOT(ISERROR(SEARCH(("CUMPRIDO"),(Q218))))</formula>
    </cfRule>
    <cfRule type="containsText" dxfId="1655" priority="49407" operator="containsText" text="PENDENTE">
      <formula>NOT(ISERROR(SEARCH(("PENDENTE"),(Q218))))</formula>
    </cfRule>
  </conditionalFormatting>
  <conditionalFormatting sqref="Q154">
    <cfRule type="containsText" dxfId="1654" priority="52139" operator="containsText" text="CUMPRIDO">
      <formula>NOT(ISERROR(SEARCH(("CUMPRIDO"),(Q187))))</formula>
    </cfRule>
    <cfRule type="containsText" dxfId="1653" priority="52140" operator="containsText" text="PENDENTE">
      <formula>NOT(ISERROR(SEARCH(("PENDENTE"),(Q187))))</formula>
    </cfRule>
  </conditionalFormatting>
  <conditionalFormatting sqref="Q161">
    <cfRule type="containsText" dxfId="1652" priority="51338" operator="containsText" text="CUMPRIDO">
      <formula>NOT(ISERROR(SEARCH(("CUMPRIDO"),(Q187))))</formula>
    </cfRule>
    <cfRule type="containsText" dxfId="1651" priority="51339" operator="containsText" text="PENDENTE">
      <formula>NOT(ISERROR(SEARCH(("PENDENTE"),(Q187))))</formula>
    </cfRule>
  </conditionalFormatting>
  <conditionalFormatting sqref="Q168">
    <cfRule type="containsText" dxfId="1650" priority="132" operator="containsText" text="CANCELADO">
      <formula>NOT(ISERROR(SEARCH(("CANCELADO"),(Q168))))</formula>
    </cfRule>
    <cfRule type="containsText" dxfId="1649" priority="133" operator="containsText" text="CUMPRIDO">
      <formula>NOT(ISERROR(SEARCH(("CUMPRIDO"),(Q168))))</formula>
    </cfRule>
    <cfRule type="containsText" dxfId="1648" priority="134" operator="containsText" text="PENDENTE">
      <formula>NOT(ISERROR(SEARCH(("PENDENTE"),(Q168))))</formula>
    </cfRule>
  </conditionalFormatting>
  <conditionalFormatting sqref="Q172">
    <cfRule type="containsText" dxfId="1647" priority="47856" operator="containsText" text="PENDENTE">
      <formula>NOT(ISERROR(SEARCH(("PENDENTE"),(Q257))))</formula>
    </cfRule>
    <cfRule type="containsText" dxfId="1646" priority="47855" operator="containsText" text="CUMPRIDO">
      <formula>NOT(ISERROR(SEARCH(("CUMPRIDO"),(Q257))))</formula>
    </cfRule>
  </conditionalFormatting>
  <conditionalFormatting sqref="Q175">
    <cfRule type="containsText" dxfId="1645" priority="72" operator="containsText" text="CUMPRIDO">
      <formula>NOT(ISERROR(SEARCH(("CUMPRIDO"),(Q175))))</formula>
    </cfRule>
    <cfRule type="containsText" dxfId="1644" priority="71" operator="containsText" text="CANCELADO">
      <formula>NOT(ISERROR(SEARCH(("CANCELADO"),(Q175))))</formula>
    </cfRule>
    <cfRule type="containsText" dxfId="1643" priority="73" operator="containsText" text="PENDENTE">
      <formula>NOT(ISERROR(SEARCH(("PENDENTE"),(Q175))))</formula>
    </cfRule>
  </conditionalFormatting>
  <conditionalFormatting sqref="Q177">
    <cfRule type="containsText" dxfId="1642" priority="36" operator="containsText" text="CUMPRIDO">
      <formula>NOT(ISERROR(SEARCH(("CUMPRIDO"),(Q200))))</formula>
    </cfRule>
    <cfRule type="containsText" dxfId="1641" priority="41" operator="containsText" text="CANCELADO">
      <formula>NOT(ISERROR(SEARCH(("CANCELADO"),(Q181))))</formula>
    </cfRule>
    <cfRule type="containsText" dxfId="1640" priority="42" operator="containsText" text="PENDENTE">
      <formula>NOT(ISERROR(SEARCH(("PENDENTE"),(Q181))))</formula>
    </cfRule>
  </conditionalFormatting>
  <conditionalFormatting sqref="Q179:Q189">
    <cfRule type="containsText" dxfId="1639" priority="1037" operator="containsText" text="NÃO">
      <formula>NOT(ISERROR(SEARCH(("NÃO"),(Q179))))</formula>
    </cfRule>
    <cfRule type="containsText" dxfId="1638" priority="1076" operator="containsText" text="SIM">
      <formula>NOT(ISERROR(SEARCH(("SIM"),(Q179))))</formula>
    </cfRule>
  </conditionalFormatting>
  <conditionalFormatting sqref="Q10:R10 R12 Q15:R15">
    <cfRule type="containsText" dxfId="1637" priority="889" operator="containsText" text="CUMPRIDO">
      <formula>NOT(ISERROR(SEARCH(("CUMPRIDO"),(Q192))))</formula>
    </cfRule>
    <cfRule type="containsText" dxfId="1636" priority="891" operator="containsText" text="CANCELADO">
      <formula>NOT(ISERROR(SEARCH(("CANCELADO"),(Q192))))</formula>
    </cfRule>
    <cfRule type="containsText" dxfId="1635" priority="890" operator="containsText" text="PENDENTE">
      <formula>NOT(ISERROR(SEARCH(("PENDENTE"),(Q192))))</formula>
    </cfRule>
  </conditionalFormatting>
  <conditionalFormatting sqref="Q16:R16 R17:R18">
    <cfRule type="containsText" dxfId="1634" priority="860" operator="containsText" text="CANCELADO">
      <formula>NOT(ISERROR(SEARCH(("CANCELADO"),(Q199))))</formula>
    </cfRule>
    <cfRule type="containsText" dxfId="1633" priority="887" operator="containsText" text="PENDENTE">
      <formula>NOT(ISERROR(SEARCH(("PENDENTE"),(Q199))))</formula>
    </cfRule>
    <cfRule type="containsText" dxfId="1632" priority="886" operator="containsText" text="CUMPRIDO">
      <formula>NOT(ISERROR(SEARCH(("CUMPRIDO"),(Q199))))</formula>
    </cfRule>
  </conditionalFormatting>
  <conditionalFormatting sqref="Q21:R21">
    <cfRule type="containsText" dxfId="1631" priority="570" operator="containsText" text="CANCELADO">
      <formula>NOT(ISERROR(SEARCH(("CANCELADO"),(Q21))))</formula>
    </cfRule>
    <cfRule type="containsText" dxfId="1630" priority="571" operator="containsText" text="CUMPRIDO">
      <formula>NOT(ISERROR(SEARCH(("CUMPRIDO"),(Q52))))</formula>
    </cfRule>
    <cfRule type="containsText" dxfId="1629" priority="572" operator="containsText" text="PENDENTE">
      <formula>NOT(ISERROR(SEARCH(("PENDENTE"),(Q52))))</formula>
    </cfRule>
  </conditionalFormatting>
  <conditionalFormatting sqref="Q23:R23 R29 Q29:Q38">
    <cfRule type="containsText" dxfId="1628" priority="46495" operator="containsText" text="PENDENTE">
      <formula>NOT(ISERROR(SEARCH(("PENDENTE"),(Q28))))</formula>
    </cfRule>
  </conditionalFormatting>
  <conditionalFormatting sqref="Q24:R24">
    <cfRule type="containsText" dxfId="1627" priority="46496" operator="containsText" text="CANCELADO">
      <formula>NOT(ISERROR(SEARCH(("CANCELADO"),(#REF!))))</formula>
    </cfRule>
    <cfRule type="containsText" dxfId="1626" priority="46497" operator="containsText" text="PENDENTE">
      <formula>NOT(ISERROR(SEARCH(("PENDENTE"),(#REF!))))</formula>
    </cfRule>
  </conditionalFormatting>
  <conditionalFormatting sqref="Q50:R51 R45:R49 Q46 O47:Q47 O58:R58">
    <cfRule type="containsText" dxfId="1625" priority="846" operator="containsText" text="CUMPRIDO">
      <formula>NOT(ISERROR(SEARCH(("CUMPRIDO"),(O52))))</formula>
    </cfRule>
  </conditionalFormatting>
  <conditionalFormatting sqref="Q60:R60">
    <cfRule type="containsText" dxfId="1624" priority="45097" operator="containsText" text="PENDENTE">
      <formula>NOT(ISERROR(SEARCH(("PENDENTE"),(Q91))))</formula>
    </cfRule>
    <cfRule type="containsText" dxfId="1623" priority="45095" operator="containsText" text="CUMPRIDO">
      <formula>NOT(ISERROR(SEARCH(("CUMPRIDO"),(Q91))))</formula>
    </cfRule>
  </conditionalFormatting>
  <conditionalFormatting sqref="Q61:R61">
    <cfRule type="containsText" dxfId="1622" priority="43311" operator="containsText" text="PENDENTE">
      <formula>NOT(ISERROR(SEARCH(("PENDENTE"),(Q178))))</formula>
    </cfRule>
    <cfRule type="containsText" dxfId="1621" priority="43288" operator="containsText" text="CUMPRIDO">
      <formula>NOT(ISERROR(SEARCH(("CUMPRIDO"),(Q178))))</formula>
    </cfRule>
  </conditionalFormatting>
  <conditionalFormatting sqref="Q82:R82">
    <cfRule type="containsText" dxfId="1620" priority="928" operator="containsText" text="CANCELADO">
      <formula>NOT(ISERROR(SEARCH(("CANCELADO"),(Q82))))</formula>
    </cfRule>
    <cfRule type="containsText" dxfId="1619" priority="929" operator="containsText" text="CUMPRIDO">
      <formula>NOT(ISERROR(SEARCH(("CUMPRIDO"),(Q82))))</formula>
    </cfRule>
    <cfRule type="containsText" dxfId="1618" priority="930" operator="containsText" text="PENDENTE">
      <formula>NOT(ISERROR(SEARCH(("PENDENTE"),(Q82))))</formula>
    </cfRule>
  </conditionalFormatting>
  <conditionalFormatting sqref="Q83:R83">
    <cfRule type="containsText" dxfId="1617" priority="461" operator="containsText" text="CUMPRIDO">
      <formula>NOT(ISERROR(SEARCH(("CUMPRIDO"),(Q270))))</formula>
    </cfRule>
    <cfRule type="containsText" dxfId="1616" priority="463" operator="containsText" text="CANCELADO">
      <formula>NOT(ISERROR(SEARCH(("CANCELADO"),(Q270))))</formula>
    </cfRule>
    <cfRule type="containsText" dxfId="1615" priority="462" operator="containsText" text="PENDENTE">
      <formula>NOT(ISERROR(SEARCH(("PENDENTE"),(Q270))))</formula>
    </cfRule>
  </conditionalFormatting>
  <conditionalFormatting sqref="Q85:R93 O105:Q105">
    <cfRule type="containsText" dxfId="1614" priority="916" operator="containsText" text="CANCELADO">
      <formula>NOT(ISERROR(SEARCH(("CANCELADO"),(O85))))</formula>
    </cfRule>
  </conditionalFormatting>
  <conditionalFormatting sqref="Q91:R92">
    <cfRule type="containsText" dxfId="1613" priority="46359" operator="containsText" text="CUMPRIDO">
      <formula>NOT(ISERROR(SEARCH(("CUMPRIDO"),(Q183))))</formula>
    </cfRule>
    <cfRule type="containsText" dxfId="1612" priority="46360" operator="containsText" text="PENDENTE">
      <formula>NOT(ISERROR(SEARCH(("PENDENTE"),(Q183))))</formula>
    </cfRule>
  </conditionalFormatting>
  <conditionalFormatting sqref="Q93:R93">
    <cfRule type="containsText" dxfId="1611" priority="46177" operator="containsText" text="PENDENTE">
      <formula>NOT(ISERROR(SEARCH(("PENDENTE"),(Q184))))</formula>
    </cfRule>
    <cfRule type="containsText" dxfId="1610" priority="46176" operator="containsText" text="CUMPRIDO">
      <formula>NOT(ISERROR(SEARCH(("CUMPRIDO"),(Q184))))</formula>
    </cfRule>
  </conditionalFormatting>
  <conditionalFormatting sqref="Q107:R107 P108:R108">
    <cfRule type="containsText" dxfId="1609" priority="45471" operator="containsText" text="CUMPRIDO">
      <formula>NOT(ISERROR(SEARCH(("CUMPRIDO"),(P184))))</formula>
    </cfRule>
    <cfRule type="containsText" dxfId="1608" priority="45472" operator="containsText" text="PENDENTE">
      <formula>NOT(ISERROR(SEARCH(("PENDENTE"),(P184))))</formula>
    </cfRule>
  </conditionalFormatting>
  <conditionalFormatting sqref="Q115:R116">
    <cfRule type="containsText" dxfId="1607" priority="53811" operator="containsText" text="CUMPRIDO">
      <formula>NOT(ISERROR(SEARCH(("CUMPRIDO"),(Q185))))</formula>
    </cfRule>
    <cfRule type="containsText" dxfId="1606" priority="53812" operator="containsText" text="PENDENTE">
      <formula>NOT(ISERROR(SEARCH(("PENDENTE"),(Q185))))</formula>
    </cfRule>
  </conditionalFormatting>
  <conditionalFormatting sqref="Q117:R117">
    <cfRule type="containsText" dxfId="1605" priority="49295" operator="containsText" text="PENDENTE">
      <formula>NOT(ISERROR(SEARCH(("PENDENTE"),(Q186))))</formula>
    </cfRule>
    <cfRule type="containsText" dxfId="1604" priority="49294" operator="containsText" text="CUMPRIDO">
      <formula>NOT(ISERROR(SEARCH(("CUMPRIDO"),(Q186))))</formula>
    </cfRule>
  </conditionalFormatting>
  <conditionalFormatting sqref="Q118:R118">
    <cfRule type="containsText" dxfId="1603" priority="49221" operator="containsText" text="CUMPRIDO">
      <formula>NOT(ISERROR(SEARCH(("CUMPRIDO"),(Q186))))</formula>
    </cfRule>
    <cfRule type="containsText" dxfId="1602" priority="49222" operator="containsText" text="PENDENTE">
      <formula>NOT(ISERROR(SEARCH(("PENDENTE"),(Q186))))</formula>
    </cfRule>
  </conditionalFormatting>
  <conditionalFormatting sqref="Q119:R119 Q142:Q148">
    <cfRule type="containsText" dxfId="1601" priority="49148" operator="containsText" text="CUMPRIDO">
      <formula>NOT(ISERROR(SEARCH(("CUMPRIDO"),(Q186))))</formula>
    </cfRule>
    <cfRule type="containsText" dxfId="1600" priority="49149" operator="containsText" text="PENDENTE">
      <formula>NOT(ISERROR(SEARCH(("PENDENTE"),(Q186))))</formula>
    </cfRule>
  </conditionalFormatting>
  <conditionalFormatting sqref="Q120:R120">
    <cfRule type="containsText" dxfId="1599" priority="53802" operator="containsText" text="PENDENTE">
      <formula>NOT(ISERROR(SEARCH(("PENDENTE"),(Q186))))</formula>
    </cfRule>
    <cfRule type="containsText" dxfId="1598" priority="53801" operator="containsText" text="CUMPRIDO">
      <formula>NOT(ISERROR(SEARCH(("CUMPRIDO"),(Q186))))</formula>
    </cfRule>
  </conditionalFormatting>
  <conditionalFormatting sqref="Q121:R121">
    <cfRule type="containsText" dxfId="1597" priority="49003" operator="containsText" text="PENDENTE">
      <formula>NOT(ISERROR(SEARCH(("PENDENTE"),(Q186))))</formula>
    </cfRule>
    <cfRule type="containsText" dxfId="1596" priority="49002" operator="containsText" text="CUMPRIDO">
      <formula>NOT(ISERROR(SEARCH(("CUMPRIDO"),(Q186))))</formula>
    </cfRule>
  </conditionalFormatting>
  <conditionalFormatting sqref="Q123:R123">
    <cfRule type="containsText" dxfId="1595" priority="48857" operator="containsText" text="PENDENTE">
      <formula>NOT(ISERROR(SEARCH(("PENDENTE"),(Q186))))</formula>
    </cfRule>
    <cfRule type="containsText" dxfId="1594" priority="48856" operator="containsText" text="CUMPRIDO">
      <formula>NOT(ISERROR(SEARCH(("CUMPRIDO"),(Q186))))</formula>
    </cfRule>
  </conditionalFormatting>
  <conditionalFormatting sqref="Q124:R124">
    <cfRule type="containsText" dxfId="1593" priority="268" operator="containsText" text="CUMPRIDO">
      <formula>NOT(ISERROR(SEARCH(("CUMPRIDO"),(Q187))))</formula>
    </cfRule>
    <cfRule type="containsText" dxfId="1592" priority="269" operator="containsText" text="PENDENTE">
      <formula>NOT(ISERROR(SEARCH(("PENDENTE"),(Q187))))</formula>
    </cfRule>
  </conditionalFormatting>
  <conditionalFormatting sqref="Q125:R125">
    <cfRule type="containsText" dxfId="1591" priority="48711" operator="containsText" text="PENDENTE">
      <formula>NOT(ISERROR(SEARCH(("PENDENTE"),(Q186))))</formula>
    </cfRule>
    <cfRule type="containsText" dxfId="1590" priority="48710" operator="containsText" text="CUMPRIDO">
      <formula>NOT(ISERROR(SEARCH(("CUMPRIDO"),(Q186))))</formula>
    </cfRule>
  </conditionalFormatting>
  <conditionalFormatting sqref="Q126:R126">
    <cfRule type="containsText" dxfId="1589" priority="48638" operator="containsText" text="PENDENTE">
      <formula>NOT(ISERROR(SEARCH(("PENDENTE"),(Q186))))</formula>
    </cfRule>
    <cfRule type="containsText" dxfId="1588" priority="48637" operator="containsText" text="CUMPRIDO">
      <formula>NOT(ISERROR(SEARCH(("CUMPRIDO"),(Q186))))</formula>
    </cfRule>
  </conditionalFormatting>
  <conditionalFormatting sqref="Q127:R127">
    <cfRule type="containsText" dxfId="1587" priority="48564" operator="containsText" text="CUMPRIDO">
      <formula>NOT(ISERROR(SEARCH(("CUMPRIDO"),(Q186))))</formula>
    </cfRule>
    <cfRule type="containsText" dxfId="1586" priority="48565" operator="containsText" text="PENDENTE">
      <formula>NOT(ISERROR(SEARCH(("PENDENTE"),(Q186))))</formula>
    </cfRule>
  </conditionalFormatting>
  <conditionalFormatting sqref="Q128:R128">
    <cfRule type="containsText" dxfId="1585" priority="48491" operator="containsText" text="CUMPRIDO">
      <formula>NOT(ISERROR(SEARCH(("CUMPRIDO"),(Q186))))</formula>
    </cfRule>
    <cfRule type="containsText" dxfId="1584" priority="48492" operator="containsText" text="PENDENTE">
      <formula>NOT(ISERROR(SEARCH(("PENDENTE"),(Q186))))</formula>
    </cfRule>
  </conditionalFormatting>
  <conditionalFormatting sqref="Q129:R129">
    <cfRule type="containsText" dxfId="1583" priority="48418" operator="containsText" text="CUMPRIDO">
      <formula>NOT(ISERROR(SEARCH(("CUMPRIDO"),(Q186))))</formula>
    </cfRule>
    <cfRule type="containsText" dxfId="1582" priority="48419" operator="containsText" text="PENDENTE">
      <formula>NOT(ISERROR(SEARCH(("PENDENTE"),(Q186))))</formula>
    </cfRule>
  </conditionalFormatting>
  <conditionalFormatting sqref="Q130:R130">
    <cfRule type="containsText" dxfId="1581" priority="48345" operator="containsText" text="CUMPRIDO">
      <formula>NOT(ISERROR(SEARCH(("CUMPRIDO"),(Q186))))</formula>
    </cfRule>
    <cfRule type="containsText" dxfId="1580" priority="48346" operator="containsText" text="PENDENTE">
      <formula>NOT(ISERROR(SEARCH(("PENDENTE"),(Q186))))</formula>
    </cfRule>
  </conditionalFormatting>
  <conditionalFormatting sqref="Q131:R131">
    <cfRule type="containsText" dxfId="1579" priority="48273" operator="containsText" text="PENDENTE">
      <formula>NOT(ISERROR(SEARCH(("PENDENTE"),(Q186))))</formula>
    </cfRule>
    <cfRule type="containsText" dxfId="1578" priority="48272" operator="containsText" text="CUMPRIDO">
      <formula>NOT(ISERROR(SEARCH(("CUMPRIDO"),(Q186))))</formula>
    </cfRule>
  </conditionalFormatting>
  <conditionalFormatting sqref="Q132:R132">
    <cfRule type="containsText" dxfId="1577" priority="48200" operator="containsText" text="PENDENTE">
      <formula>NOT(ISERROR(SEARCH(("PENDENTE"),(Q186))))</formula>
    </cfRule>
    <cfRule type="containsText" dxfId="1576" priority="48199" operator="containsText" text="CUMPRIDO">
      <formula>NOT(ISERROR(SEARCH(("CUMPRIDO"),(Q186))))</formula>
    </cfRule>
  </conditionalFormatting>
  <conditionalFormatting sqref="Q133:R133">
    <cfRule type="containsText" dxfId="1575" priority="48126" operator="containsText" text="CUMPRIDO">
      <formula>NOT(ISERROR(SEARCH(("CUMPRIDO"),(Q186))))</formula>
    </cfRule>
    <cfRule type="containsText" dxfId="1574" priority="48127" operator="containsText" text="PENDENTE">
      <formula>NOT(ISERROR(SEARCH(("PENDENTE"),(Q186))))</formula>
    </cfRule>
  </conditionalFormatting>
  <conditionalFormatting sqref="Q134:R134">
    <cfRule type="containsText" dxfId="1573" priority="48053" operator="containsText" text="CUMPRIDO">
      <formula>NOT(ISERROR(SEARCH(("CUMPRIDO"),(Q186))))</formula>
    </cfRule>
    <cfRule type="containsText" dxfId="1572" priority="48054" operator="containsText" text="PENDENTE">
      <formula>NOT(ISERROR(SEARCH(("PENDENTE"),(Q186))))</formula>
    </cfRule>
  </conditionalFormatting>
  <conditionalFormatting sqref="Q135:R136">
    <cfRule type="containsText" dxfId="1571" priority="53568" operator="containsText" text="PENDENTE">
      <formula>NOT(ISERROR(SEARCH(("PENDENTE"),(Q186))))</formula>
    </cfRule>
    <cfRule type="containsText" dxfId="1570" priority="53567" operator="containsText" text="CUMPRIDO">
      <formula>NOT(ISERROR(SEARCH(("CUMPRIDO"),(Q186))))</formula>
    </cfRule>
  </conditionalFormatting>
  <conditionalFormatting sqref="Q138:R138">
    <cfRule type="containsText" dxfId="1569" priority="53399" operator="containsText" text="CUMPRIDO">
      <formula>NOT(ISERROR(SEARCH(("CUMPRIDO"),(Q187))))</formula>
    </cfRule>
    <cfRule type="containsText" dxfId="1568" priority="53400" operator="containsText" text="PENDENTE">
      <formula>NOT(ISERROR(SEARCH(("PENDENTE"),(Q187))))</formula>
    </cfRule>
  </conditionalFormatting>
  <conditionalFormatting sqref="Q139:R139">
    <cfRule type="containsText" dxfId="1567" priority="53315" operator="containsText" text="CUMPRIDO">
      <formula>NOT(ISERROR(SEARCH(("CUMPRIDO"),(Q187))))</formula>
    </cfRule>
    <cfRule type="containsText" dxfId="1566" priority="53316" operator="containsText" text="PENDENTE">
      <formula>NOT(ISERROR(SEARCH(("PENDENTE"),(Q187))))</formula>
    </cfRule>
  </conditionalFormatting>
  <conditionalFormatting sqref="Q140:R141">
    <cfRule type="containsText" dxfId="1565" priority="198" operator="containsText" text="PENDENTE">
      <formula>NOT(ISERROR(SEARCH(("PENDENTE"),(Q188))))</formula>
    </cfRule>
    <cfRule type="containsText" dxfId="1564" priority="197" operator="containsText" text="CUMPRIDO">
      <formula>NOT(ISERROR(SEARCH(("CUMPRIDO"),(Q188))))</formula>
    </cfRule>
  </conditionalFormatting>
  <conditionalFormatting sqref="Q142:R142">
    <cfRule type="containsText" dxfId="1563" priority="53063" operator="containsText" text="CUMPRIDO">
      <formula>NOT(ISERROR(SEARCH(("CUMPRIDO"),(Q187))))</formula>
    </cfRule>
    <cfRule type="containsText" dxfId="1562" priority="53064" operator="containsText" text="PENDENTE">
      <formula>NOT(ISERROR(SEARCH(("PENDENTE"),(Q187))))</formula>
    </cfRule>
  </conditionalFormatting>
  <conditionalFormatting sqref="Q143:R143">
    <cfRule type="containsText" dxfId="1561" priority="52979" operator="containsText" text="CUMPRIDO">
      <formula>NOT(ISERROR(SEARCH(("CUMPRIDO"),(Q187))))</formula>
    </cfRule>
    <cfRule type="containsText" dxfId="1560" priority="52980" operator="containsText" text="PENDENTE">
      <formula>NOT(ISERROR(SEARCH(("PENDENTE"),(Q187))))</formula>
    </cfRule>
  </conditionalFormatting>
  <conditionalFormatting sqref="Q144:R144">
    <cfRule type="containsText" dxfId="1559" priority="52896" operator="containsText" text="PENDENTE">
      <formula>NOT(ISERROR(SEARCH(("PENDENTE"),(Q187))))</formula>
    </cfRule>
    <cfRule type="containsText" dxfId="1558" priority="52895" operator="containsText" text="CUMPRIDO">
      <formula>NOT(ISERROR(SEARCH(("CUMPRIDO"),(Q187))))</formula>
    </cfRule>
  </conditionalFormatting>
  <conditionalFormatting sqref="Q145:R145">
    <cfRule type="containsText" dxfId="1557" priority="52811" operator="containsText" text="CUMPRIDO">
      <formula>NOT(ISERROR(SEARCH(("CUMPRIDO"),(Q187))))</formula>
    </cfRule>
    <cfRule type="containsText" dxfId="1556" priority="52812" operator="containsText" text="PENDENTE">
      <formula>NOT(ISERROR(SEARCH(("PENDENTE"),(Q187))))</formula>
    </cfRule>
  </conditionalFormatting>
  <conditionalFormatting sqref="Q146:R148">
    <cfRule type="containsText" dxfId="1555" priority="52728" operator="containsText" text="PENDENTE">
      <formula>NOT(ISERROR(SEARCH(("PENDENTE"),(Q187))))</formula>
    </cfRule>
    <cfRule type="containsText" dxfId="1554" priority="52727" operator="containsText" text="CUMPRIDO">
      <formula>NOT(ISERROR(SEARCH(("CUMPRIDO"),(Q187))))</formula>
    </cfRule>
  </conditionalFormatting>
  <conditionalFormatting sqref="Q149:R149">
    <cfRule type="containsText" dxfId="1553" priority="52644" operator="containsText" text="PENDENTE">
      <formula>NOT(ISERROR(SEARCH(("PENDENTE"),(Q187))))</formula>
    </cfRule>
    <cfRule type="containsText" dxfId="1552" priority="52643" operator="containsText" text="CUMPRIDO">
      <formula>NOT(ISERROR(SEARCH(("CUMPRIDO"),(Q187))))</formula>
    </cfRule>
  </conditionalFormatting>
  <conditionalFormatting sqref="Q150:R150">
    <cfRule type="containsText" dxfId="1551" priority="52560" operator="containsText" text="PENDENTE">
      <formula>NOT(ISERROR(SEARCH(("PENDENTE"),(Q187))))</formula>
    </cfRule>
    <cfRule type="containsText" dxfId="1550" priority="52559" operator="containsText" text="CUMPRIDO">
      <formula>NOT(ISERROR(SEARCH(("CUMPRIDO"),(Q187))))</formula>
    </cfRule>
  </conditionalFormatting>
  <conditionalFormatting sqref="Q151:R151">
    <cfRule type="containsText" dxfId="1549" priority="52476" operator="containsText" text="PENDENTE">
      <formula>NOT(ISERROR(SEARCH(("PENDENTE"),(Q187))))</formula>
    </cfRule>
    <cfRule type="containsText" dxfId="1548" priority="52475" operator="containsText" text="CUMPRIDO">
      <formula>NOT(ISERROR(SEARCH(("CUMPRIDO"),(Q187))))</formula>
    </cfRule>
  </conditionalFormatting>
  <conditionalFormatting sqref="Q152:R152">
    <cfRule type="containsText" dxfId="1547" priority="52391" operator="containsText" text="CUMPRIDO">
      <formula>NOT(ISERROR(SEARCH(("CUMPRIDO"),(Q187))))</formula>
    </cfRule>
    <cfRule type="containsText" dxfId="1546" priority="52392" operator="containsText" text="PENDENTE">
      <formula>NOT(ISERROR(SEARCH(("PENDENTE"),(Q187))))</formula>
    </cfRule>
  </conditionalFormatting>
  <conditionalFormatting sqref="Q153:R153">
    <cfRule type="containsText" dxfId="1545" priority="52308" operator="containsText" text="PENDENTE">
      <formula>NOT(ISERROR(SEARCH(("PENDENTE"),(Q187))))</formula>
    </cfRule>
    <cfRule type="containsText" dxfId="1544" priority="52307" operator="containsText" text="CUMPRIDO">
      <formula>NOT(ISERROR(SEARCH(("CUMPRIDO"),(Q187))))</formula>
    </cfRule>
  </conditionalFormatting>
  <conditionalFormatting sqref="Q155:R155">
    <cfRule type="containsText" dxfId="1543" priority="51971" operator="containsText" text="CUMPRIDO">
      <formula>NOT(ISERROR(SEARCH(("CUMPRIDO"),(Q187))))</formula>
    </cfRule>
    <cfRule type="containsText" dxfId="1542" priority="51972" operator="containsText" text="PENDENTE">
      <formula>NOT(ISERROR(SEARCH(("PENDENTE"),(Q187))))</formula>
    </cfRule>
  </conditionalFormatting>
  <conditionalFormatting sqref="Q156:R156">
    <cfRule type="containsText" dxfId="1541" priority="51887" operator="containsText" text="CUMPRIDO">
      <formula>NOT(ISERROR(SEARCH(("CUMPRIDO"),(Q187))))</formula>
    </cfRule>
    <cfRule type="containsText" dxfId="1540" priority="51888" operator="containsText" text="PENDENTE">
      <formula>NOT(ISERROR(SEARCH(("PENDENTE"),(Q187))))</formula>
    </cfRule>
  </conditionalFormatting>
  <conditionalFormatting sqref="Q157:R157">
    <cfRule type="containsText" dxfId="1539" priority="51803" operator="containsText" text="CUMPRIDO">
      <formula>NOT(ISERROR(SEARCH(("CUMPRIDO"),(Q187))))</formula>
    </cfRule>
    <cfRule type="containsText" dxfId="1538" priority="51804" operator="containsText" text="PENDENTE">
      <formula>NOT(ISERROR(SEARCH(("PENDENTE"),(Q187))))</formula>
    </cfRule>
  </conditionalFormatting>
  <conditionalFormatting sqref="Q158:R158">
    <cfRule type="containsText" dxfId="1537" priority="51719" operator="containsText" text="CUMPRIDO">
      <formula>NOT(ISERROR(SEARCH(("CUMPRIDO"),(Q187))))</formula>
    </cfRule>
    <cfRule type="containsText" dxfId="1536" priority="51720" operator="containsText" text="PENDENTE">
      <formula>NOT(ISERROR(SEARCH(("PENDENTE"),(Q187))))</formula>
    </cfRule>
  </conditionalFormatting>
  <conditionalFormatting sqref="Q159:R159">
    <cfRule type="containsText" dxfId="1535" priority="51635" operator="containsText" text="CUMPRIDO">
      <formula>NOT(ISERROR(SEARCH(("CUMPRIDO"),(Q187))))</formula>
    </cfRule>
    <cfRule type="containsText" dxfId="1534" priority="51636" operator="containsText" text="PENDENTE">
      <formula>NOT(ISERROR(SEARCH(("PENDENTE"),(Q187))))</formula>
    </cfRule>
  </conditionalFormatting>
  <conditionalFormatting sqref="Q162:R162">
    <cfRule type="containsText" dxfId="1533" priority="53868" operator="containsText" text="CUMPRIDO">
      <formula>NOT(ISERROR(SEARCH(("CUMPRIDO"),(Q187))))</formula>
    </cfRule>
    <cfRule type="containsText" dxfId="1532" priority="53869" operator="containsText" text="PENDENTE">
      <formula>NOT(ISERROR(SEARCH(("PENDENTE"),(Q187))))</formula>
    </cfRule>
  </conditionalFormatting>
  <conditionalFormatting sqref="Q163:R163">
    <cfRule type="containsText" dxfId="1531" priority="51216" operator="containsText" text="PENDENTE">
      <formula>NOT(ISERROR(SEARCH(("PENDENTE"),(Q187))))</formula>
    </cfRule>
    <cfRule type="containsText" dxfId="1530" priority="51215" operator="containsText" text="CUMPRIDO">
      <formula>NOT(ISERROR(SEARCH(("CUMPRIDO"),(Q187))))</formula>
    </cfRule>
  </conditionalFormatting>
  <conditionalFormatting sqref="Q164:R164">
    <cfRule type="containsText" dxfId="1529" priority="51132" operator="containsText" text="PENDENTE">
      <formula>NOT(ISERROR(SEARCH(("PENDENTE"),(Q187))))</formula>
    </cfRule>
    <cfRule type="containsText" dxfId="1528" priority="51131" operator="containsText" text="CUMPRIDO">
      <formula>NOT(ISERROR(SEARCH(("CUMPRIDO"),(Q187))))</formula>
    </cfRule>
  </conditionalFormatting>
  <conditionalFormatting sqref="Q165:R165">
    <cfRule type="containsText" dxfId="1527" priority="50964" operator="containsText" text="PENDENTE">
      <formula>NOT(ISERROR(SEARCH(("PENDENTE"),(Q187))))</formula>
    </cfRule>
    <cfRule type="containsText" dxfId="1526" priority="50963" operator="containsText" text="CUMPRIDO">
      <formula>NOT(ISERROR(SEARCH(("CUMPRIDO"),(Q187))))</formula>
    </cfRule>
  </conditionalFormatting>
  <conditionalFormatting sqref="Q166:R166">
    <cfRule type="containsText" dxfId="1525" priority="50880" operator="containsText" text="PENDENTE">
      <formula>NOT(ISERROR(SEARCH(("PENDENTE"),(Q187))))</formula>
    </cfRule>
    <cfRule type="containsText" dxfId="1524" priority="50879" operator="containsText" text="CUMPRIDO">
      <formula>NOT(ISERROR(SEARCH(("CUMPRIDO"),(Q187))))</formula>
    </cfRule>
  </conditionalFormatting>
  <conditionalFormatting sqref="Q167:R167">
    <cfRule type="containsText" dxfId="1523" priority="50795" operator="containsText" text="CUMPRIDO">
      <formula>NOT(ISERROR(SEARCH(("CUMPRIDO"),(Q187))))</formula>
    </cfRule>
    <cfRule type="containsText" dxfId="1522" priority="50796" operator="containsText" text="PENDENTE">
      <formula>NOT(ISERROR(SEARCH(("PENDENTE"),(Q187))))</formula>
    </cfRule>
  </conditionalFormatting>
  <conditionalFormatting sqref="Q169:R169">
    <cfRule type="containsText" dxfId="1521" priority="123" operator="containsText" text="CUMPRIDO">
      <formula>NOT(ISERROR(SEARCH(("CUMPRIDO"),(Q198))))</formula>
    </cfRule>
    <cfRule type="containsText" dxfId="1520" priority="124" operator="containsText" text="PENDENTE">
      <formula>NOT(ISERROR(SEARCH(("PENDENTE"),(Q198))))</formula>
    </cfRule>
  </conditionalFormatting>
  <conditionalFormatting sqref="Q170:R170">
    <cfRule type="containsText" dxfId="1519" priority="50544" operator="containsText" text="PENDENTE">
      <formula>NOT(ISERROR(SEARCH(("PENDENTE"),(Q187))))</formula>
    </cfRule>
    <cfRule type="containsText" dxfId="1518" priority="50543" operator="containsText" text="CUMPRIDO">
      <formula>NOT(ISERROR(SEARCH(("CUMPRIDO"),(Q187))))</formula>
    </cfRule>
  </conditionalFormatting>
  <conditionalFormatting sqref="Q171:R171">
    <cfRule type="containsText" dxfId="1517" priority="112" operator="containsText" text="CUMPRIDO">
      <formula>NOT(ISERROR(SEARCH(("CUMPRIDO"),(Q200))))</formula>
    </cfRule>
    <cfRule type="containsText" dxfId="1516" priority="113" operator="containsText" text="PENDENTE">
      <formula>NOT(ISERROR(SEARCH(("PENDENTE"),(Q200))))</formula>
    </cfRule>
  </conditionalFormatting>
  <conditionalFormatting sqref="Q173:R173">
    <cfRule type="containsText" dxfId="1515" priority="50123" operator="containsText" text="CUMPRIDO">
      <formula>NOT(ISERROR(SEARCH(("CUMPRIDO"),(Q187))))</formula>
    </cfRule>
    <cfRule type="containsText" dxfId="1514" priority="50124" operator="containsText" text="PENDENTE">
      <formula>NOT(ISERROR(SEARCH(("PENDENTE"),(Q187))))</formula>
    </cfRule>
  </conditionalFormatting>
  <conditionalFormatting sqref="Q174:R174">
    <cfRule type="containsText" dxfId="1513" priority="49955" operator="containsText" text="CUMPRIDO">
      <formula>NOT(ISERROR(SEARCH(("CUMPRIDO"),(Q187))))</formula>
    </cfRule>
    <cfRule type="containsText" dxfId="1512" priority="49956" operator="containsText" text="PENDENTE">
      <formula>NOT(ISERROR(SEARCH(("PENDENTE"),(Q187))))</formula>
    </cfRule>
  </conditionalFormatting>
  <conditionalFormatting sqref="Q176:R176">
    <cfRule type="containsText" dxfId="1511" priority="63" operator="containsText" text="CUMPRIDO">
      <formula>NOT(ISERROR(SEARCH(("CUMPRIDO"),(Q205))))</formula>
    </cfRule>
    <cfRule type="containsText" dxfId="1510" priority="64" operator="containsText" text="PENDENTE">
      <formula>NOT(ISERROR(SEARCH(("PENDENTE"),(Q205))))</formula>
    </cfRule>
  </conditionalFormatting>
  <conditionalFormatting sqref="Q178:R178">
    <cfRule type="containsText" dxfId="1509" priority="160" operator="containsText" text="CUMPRIDO">
      <formula>NOT(ISERROR(SEARCH(("CUMPRIDO"),(Q200))))</formula>
    </cfRule>
    <cfRule type="containsText" dxfId="1508" priority="161" operator="containsText" text="PENDENTE">
      <formula>NOT(ISERROR(SEARCH(("PENDENTE"),(Q200))))</formula>
    </cfRule>
  </conditionalFormatting>
  <conditionalFormatting sqref="R5:R6">
    <cfRule type="containsText" dxfId="1507" priority="687" operator="containsText" text="PENDENTE">
      <formula>NOT(ISERROR(SEARCH(("PENDENTE"),(R5))))</formula>
    </cfRule>
    <cfRule type="containsText" dxfId="1506" priority="683" operator="containsText" text="CUMPRIDO">
      <formula>NOT(ISERROR(SEARCH(("CUMPRIDO"),(R6))))</formula>
    </cfRule>
  </conditionalFormatting>
  <conditionalFormatting sqref="R7:R8 N37:N39 N168">
    <cfRule type="containsText" dxfId="1505" priority="793" operator="containsText" text="CUMPRIDO">
      <formula>NOT(ISERROR(SEARCH(("CUMPRIDO"),(N8))))</formula>
    </cfRule>
  </conditionalFormatting>
  <conditionalFormatting sqref="R7:R8">
    <cfRule type="containsText" dxfId="1504" priority="848" operator="containsText" text="PENDENTE">
      <formula>NOT(ISERROR(SEARCH(("PENDENTE"),(R7))))</formula>
    </cfRule>
    <cfRule type="containsText" dxfId="1503" priority="780" operator="containsText" text="CUMPRIDO">
      <formula>NOT(ISERROR(SEARCH(("CUMPRIDO"),(R8))))</formula>
    </cfRule>
    <cfRule type="containsText" dxfId="1502" priority="781" operator="containsText" text="PENDENTE">
      <formula>NOT(ISERROR(SEARCH(("PENDENTE"),(R7))))</formula>
    </cfRule>
  </conditionalFormatting>
  <conditionalFormatting sqref="R7:R9">
    <cfRule type="containsText" dxfId="1501" priority="43276" operator="containsText" text="CANCELADO">
      <formula>NOT(ISERROR(SEARCH(("CANCELADO"),(R187))))</formula>
    </cfRule>
  </conditionalFormatting>
  <conditionalFormatting sqref="R8">
    <cfRule type="containsText" dxfId="1500" priority="703" operator="containsText" text="CANCELADO">
      <formula>NOT(ISERROR(SEARCH(("CANCELADO"),(R187))))</formula>
    </cfRule>
  </conditionalFormatting>
  <conditionalFormatting sqref="R9">
    <cfRule type="containsText" dxfId="1499" priority="871" operator="containsText" text="CUMPRIDO">
      <formula>NOT(ISERROR(SEARCH(("CUMPRIDO"),(#REF!))))</formula>
    </cfRule>
    <cfRule type="containsText" dxfId="1498" priority="872" operator="containsText" text="PENDENTE">
      <formula>NOT(ISERROR(SEARCH(("PENDENTE"),(R9))))</formula>
    </cfRule>
  </conditionalFormatting>
  <conditionalFormatting sqref="R11">
    <cfRule type="containsText" dxfId="1497" priority="56207" operator="containsText" text="CUMPRIDO">
      <formula>NOT(ISERROR(SEARCH(("CUMPRIDO"),(R13))))</formula>
    </cfRule>
    <cfRule type="containsText" dxfId="1496" priority="56208" operator="containsText" text="PENDENTE">
      <formula>NOT(ISERROR(SEARCH(("PENDENTE"),(R11))))</formula>
    </cfRule>
    <cfRule type="containsText" dxfId="1495" priority="56209" operator="containsText" text="CANCELADO">
      <formula>NOT(ISERROR(SEARCH(("CANCELADO"),(R194))))</formula>
    </cfRule>
  </conditionalFormatting>
  <conditionalFormatting sqref="R13:R14">
    <cfRule type="containsText" dxfId="1494" priority="926" operator="containsText" text="CUMPRIDO">
      <formula>NOT(ISERROR(SEARCH(("CUMPRIDO"),(R20))))</formula>
    </cfRule>
    <cfRule type="containsText" dxfId="1493" priority="612" operator="containsText" text="CANCELADO">
      <formula>NOT(ISERROR(SEARCH(("CANCELADO"),(R13))))</formula>
    </cfRule>
    <cfRule type="containsText" dxfId="1492" priority="927" operator="containsText" text="PENDENTE">
      <formula>NOT(ISERROR(SEARCH(("PENDENTE"),(R20))))</formula>
    </cfRule>
  </conditionalFormatting>
  <conditionalFormatting sqref="R19">
    <cfRule type="containsText" dxfId="1491" priority="46524" operator="containsText" text="CANCELADO">
      <formula>NOT(ISERROR(SEARCH(("CANCELADO"),(R23))))</formula>
    </cfRule>
    <cfRule type="containsText" dxfId="1490" priority="46525" operator="containsText" text="PENDENTE">
      <formula>NOT(ISERROR(SEARCH(("PENDENTE"),(R23))))</formula>
    </cfRule>
    <cfRule type="containsText" dxfId="1489" priority="46523" operator="containsText" text="CUMPRIDO">
      <formula>NOT(ISERROR(SEARCH(("CUMPRIDO"),(R39))))</formula>
    </cfRule>
  </conditionalFormatting>
  <conditionalFormatting sqref="R20 R22">
    <cfRule type="containsText" dxfId="1488" priority="46528" operator="containsText" text="PENDENTE">
      <formula>NOT(ISERROR(SEARCH(("PENDENTE"),(R25))))</formula>
    </cfRule>
    <cfRule type="containsText" dxfId="1487" priority="46527" operator="containsText" text="CANCELADO">
      <formula>NOT(ISERROR(SEARCH(("CANCELADO"),(R25))))</formula>
    </cfRule>
    <cfRule type="containsText" dxfId="1486" priority="46526" operator="containsText" text="CUMPRIDO">
      <formula>NOT(ISERROR(SEARCH(("CUMPRIDO"),(R41))))</formula>
    </cfRule>
  </conditionalFormatting>
  <conditionalFormatting sqref="R25 Q26:R28">
    <cfRule type="containsText" dxfId="1485" priority="740" operator="containsText" text="PENDENTE">
      <formula>NOT(ISERROR(SEARCH(("PENDENTE"),(Q29))))</formula>
    </cfRule>
    <cfRule type="containsText" dxfId="1484" priority="739" operator="containsText" text="CANCELADO">
      <formula>NOT(ISERROR(SEARCH(("CANCELADO"),(Q29))))</formula>
    </cfRule>
  </conditionalFormatting>
  <conditionalFormatting sqref="R29 Q29:Q35">
    <cfRule type="containsText" dxfId="1483" priority="44857" operator="containsText" text="CUMPRIDO">
      <formula>NOT(ISERROR(SEARCH(("CUMPRIDO"),(Q52))))</formula>
    </cfRule>
  </conditionalFormatting>
  <conditionalFormatting sqref="R29 Q29:Q38 Q23:R23">
    <cfRule type="containsText" dxfId="1482" priority="46494" operator="containsText" text="CANCELADO">
      <formula>NOT(ISERROR(SEARCH(("CANCELADO"),(Q28))))</formula>
    </cfRule>
  </conditionalFormatting>
  <conditionalFormatting sqref="R30:R33 R39 O41:R41">
    <cfRule type="containsText" dxfId="1481" priority="894" operator="containsText" text="CANCELADO">
      <formula>NOT(ISERROR(SEARCH(("CANCELADO"),(O216))))</formula>
    </cfRule>
    <cfRule type="containsText" dxfId="1480" priority="896" operator="containsText" text="PENDENTE">
      <formula>NOT(ISERROR(SEARCH(("PENDENTE"),(O216))))</formula>
    </cfRule>
    <cfRule type="containsText" dxfId="1479" priority="895" operator="containsText" text="CUMPRIDO">
      <formula>NOT(ISERROR(SEARCH(("CUMPRIDO"),(O216))))</formula>
    </cfRule>
  </conditionalFormatting>
  <conditionalFormatting sqref="R34:R38 Q42:R42 O48 R62:R63">
    <cfRule type="containsText" dxfId="1478" priority="799" operator="containsText" text="PENDENTE">
      <formula>NOT(ISERROR(SEARCH(("PENDENTE"),(O34))))</formula>
    </cfRule>
    <cfRule type="containsText" dxfId="1477" priority="798" operator="containsText" text="CUMPRIDO">
      <formula>NOT(ISERROR(SEARCH(("CUMPRIDO"),(O34))))</formula>
    </cfRule>
    <cfRule type="containsText" dxfId="1476" priority="797" operator="containsText" text="CANCELADO">
      <formula>NOT(ISERROR(SEARCH(("CANCELADO"),(O34))))</formula>
    </cfRule>
  </conditionalFormatting>
  <conditionalFormatting sqref="R40">
    <cfRule type="containsText" dxfId="1475" priority="44921" operator="containsText" text="PENDENTE">
      <formula>NOT(ISERROR(SEARCH(("PENDENTE"),(R44))))</formula>
    </cfRule>
    <cfRule type="containsText" dxfId="1474" priority="44919" operator="containsText" text="CUMPRIDO">
      <formula>NOT(ISERROR(SEARCH(("CUMPRIDO"),(R62))))</formula>
    </cfRule>
    <cfRule type="containsText" dxfId="1473" priority="44920" operator="containsText" text="CANCELADO">
      <formula>NOT(ISERROR(SEARCH(("CANCELADO"),(R44))))</formula>
    </cfRule>
  </conditionalFormatting>
  <conditionalFormatting sqref="R43:R44">
    <cfRule type="containsText" dxfId="1472" priority="893" operator="containsText" text="CUMPRIDO">
      <formula>NOT(ISERROR(SEARCH(("CUMPRIDO"),(R51))))</formula>
    </cfRule>
    <cfRule type="containsText" dxfId="1471" priority="897" operator="containsText" text="PENDENTE">
      <formula>NOT(ISERROR(SEARCH(("PENDENTE"),(R51))))</formula>
    </cfRule>
  </conditionalFormatting>
  <conditionalFormatting sqref="R45:R49 Q46 O47:Q47 Q50:R51 O58:R58">
    <cfRule type="containsText" dxfId="1470" priority="847" operator="containsText" text="PENDENTE">
      <formula>NOT(ISERROR(SEARCH(("PENDENTE"),(O52))))</formula>
    </cfRule>
  </conditionalFormatting>
  <conditionalFormatting sqref="R54">
    <cfRule type="containsText" dxfId="1469" priority="18" operator="containsText" text="PENDENTE">
      <formula>NOT(ISERROR(SEARCH(("PENDENTE"),(R58))))</formula>
    </cfRule>
    <cfRule type="containsText" dxfId="1468" priority="17" operator="containsText" text="CANCELADO">
      <formula>NOT(ISERROR(SEARCH(("CANCELADO"),(R58))))</formula>
    </cfRule>
    <cfRule type="containsText" dxfId="1467" priority="16" operator="containsText" text="CUMPRIDO">
      <formula>NOT(ISERROR(SEARCH(("CUMPRIDO"),(R76))))</formula>
    </cfRule>
  </conditionalFormatting>
  <conditionalFormatting sqref="R81">
    <cfRule type="containsText" dxfId="1466" priority="14" operator="containsText" text="CANCELADO">
      <formula>NOT(ISERROR(SEARCH(("CANCELADO"),(R85))))</formula>
    </cfRule>
    <cfRule type="containsText" dxfId="1465" priority="13" operator="containsText" text="CUMPRIDO">
      <formula>NOT(ISERROR(SEARCH(("CUMPRIDO"),(R103))))</formula>
    </cfRule>
    <cfRule type="containsText" dxfId="1464" priority="15" operator="containsText" text="PENDENTE">
      <formula>NOT(ISERROR(SEARCH(("PENDENTE"),(R85))))</formula>
    </cfRule>
  </conditionalFormatting>
  <conditionalFormatting sqref="R84">
    <cfRule type="containsText" dxfId="1463" priority="440" operator="containsText" text="CANCELADO">
      <formula>NOT(ISERROR(SEARCH(("CANCELADO"),(R84))))</formula>
    </cfRule>
    <cfRule type="containsText" dxfId="1462" priority="442" operator="containsText" text="CUMPRIDO">
      <formula>NOT(ISERROR(SEARCH(("CUMPRIDO"),(R89))))</formula>
    </cfRule>
    <cfRule type="containsText" dxfId="1461" priority="443" operator="containsText" text="PENDENTE">
      <formula>NOT(ISERROR(SEARCH(("PENDENTE"),(R89))))</formula>
    </cfRule>
  </conditionalFormatting>
  <conditionalFormatting sqref="R105">
    <cfRule type="containsText" dxfId="1460" priority="10" operator="containsText" text="CUMPRIDO">
      <formula>NOT(ISERROR(SEARCH(("CUMPRIDO"),(R127))))</formula>
    </cfRule>
    <cfRule type="containsText" dxfId="1459" priority="11" operator="containsText" text="CANCELADO">
      <formula>NOT(ISERROR(SEARCH(("CANCELADO"),(R109))))</formula>
    </cfRule>
    <cfRule type="containsText" dxfId="1458" priority="12" operator="containsText" text="PENDENTE">
      <formula>NOT(ISERROR(SEARCH(("PENDENTE"),(R109))))</formula>
    </cfRule>
  </conditionalFormatting>
  <conditionalFormatting sqref="R122">
    <cfRule type="containsText" dxfId="1457" priority="8" operator="containsText" text="CANCELADO">
      <formula>NOT(ISERROR(SEARCH(("CANCELADO"),(R126))))</formula>
    </cfRule>
    <cfRule type="containsText" dxfId="1456" priority="9" operator="containsText" text="PENDENTE">
      <formula>NOT(ISERROR(SEARCH(("PENDENTE"),(R126))))</formula>
    </cfRule>
    <cfRule type="containsText" dxfId="1455" priority="7" operator="containsText" text="CUMPRIDO">
      <formula>NOT(ISERROR(SEARCH(("CUMPRIDO"),(R144))))</formula>
    </cfRule>
  </conditionalFormatting>
  <conditionalFormatting sqref="R137">
    <cfRule type="containsText" dxfId="1454" priority="53483" operator="containsText" text="CUMPRIDO">
      <formula>NOT(ISERROR(SEARCH(("CUMPRIDO"),(R187))))</formula>
    </cfRule>
    <cfRule type="containsText" dxfId="1453" priority="53484" operator="containsText" text="PENDENTE">
      <formula>NOT(ISERROR(SEARCH(("PENDENTE"),(R187))))</formula>
    </cfRule>
  </conditionalFormatting>
  <conditionalFormatting sqref="R154">
    <cfRule type="containsText" dxfId="1452" priority="4" operator="containsText" text="CUMPRIDO">
      <formula>NOT(ISERROR(SEARCH(("CUMPRIDO"),(R176))))</formula>
    </cfRule>
    <cfRule type="containsText" dxfId="1451" priority="5" operator="containsText" text="CANCELADO">
      <formula>NOT(ISERROR(SEARCH(("CANCELADO"),(R158))))</formula>
    </cfRule>
    <cfRule type="containsText" dxfId="1450" priority="6" operator="containsText" text="PENDENTE">
      <formula>NOT(ISERROR(SEARCH(("PENDENTE"),(R158))))</formula>
    </cfRule>
  </conditionalFormatting>
  <conditionalFormatting sqref="R161">
    <cfRule type="containsText" dxfId="1449" priority="2" operator="containsText" text="CANCELADO">
      <formula>NOT(ISERROR(SEARCH(("CANCELADO"),(R165))))</formula>
    </cfRule>
    <cfRule type="containsText" dxfId="1448" priority="3" operator="containsText" text="PENDENTE">
      <formula>NOT(ISERROR(SEARCH(("PENDENTE"),(R165))))</formula>
    </cfRule>
    <cfRule type="containsText" dxfId="1447" priority="1" operator="containsText" text="CUMPRIDO">
      <formula>NOT(ISERROR(SEARCH(("CUMPRIDO"),(R183))))</formula>
    </cfRule>
  </conditionalFormatting>
  <conditionalFormatting sqref="R168">
    <cfRule type="containsText" dxfId="1446" priority="50712" operator="containsText" text="PENDENTE">
      <formula>NOT(ISERROR(SEARCH(("PENDENTE"),(R187))))</formula>
    </cfRule>
    <cfRule type="containsText" dxfId="1445" priority="50711" operator="containsText" text="CUMPRIDO">
      <formula>NOT(ISERROR(SEARCH(("CUMPRIDO"),(R187))))</formula>
    </cfRule>
  </conditionalFormatting>
  <conditionalFormatting sqref="R175">
    <cfRule type="containsText" dxfId="1444" priority="84" operator="containsText" text="PENDENTE">
      <formula>NOT(ISERROR(SEARCH(("PENDENTE"),(R198))))</formula>
    </cfRule>
    <cfRule type="containsText" dxfId="1443" priority="83" operator="containsText" text="CUMPRIDO">
      <formula>NOT(ISERROR(SEARCH(("CUMPRIDO"),(R198))))</formula>
    </cfRule>
  </conditionalFormatting>
  <conditionalFormatting sqref="R177">
    <cfRule type="containsText" dxfId="1442" priority="39" operator="containsText" text="PENDENTE">
      <formula>NOT(ISERROR(SEARCH(("PENDENTE"),(R177))))</formula>
    </cfRule>
    <cfRule type="containsText" dxfId="1441" priority="38" operator="containsText" text="CUMPRIDO">
      <formula>NOT(ISERROR(SEARCH(("CUMPRIDO"),(R177))))</formula>
    </cfRule>
    <cfRule type="containsText" dxfId="1440" priority="37" operator="containsText" text="CANCELADO">
      <formula>NOT(ISERROR(SEARCH(("CANCELADO"),(R177))))</formula>
    </cfRule>
  </conditionalFormatting>
  <conditionalFormatting sqref="R5:S5">
    <cfRule type="containsText" dxfId="1439" priority="693" operator="containsText" text="CANCELADO">
      <formula>NOT(ISERROR(SEARCH(("CANCELADO"),(R184))))</formula>
    </cfRule>
  </conditionalFormatting>
  <conditionalFormatting sqref="R6:S6">
    <cfRule type="containsText" dxfId="1438" priority="671" operator="containsText" text="CANCELADO">
      <formula>NOT(ISERROR(SEARCH(("CANCELADO"),(R185))))</formula>
    </cfRule>
  </conditionalFormatting>
  <conditionalFormatting sqref="S4 S60:S91 S13:S57 S105:S131 S133:S168 S172:S176 S93:S95 S97">
    <cfRule type="containsText" dxfId="1437" priority="884" operator="containsText" text="SIM">
      <formula>NOT(ISERROR(SEARCH(("SIM"),(#REF!))))</formula>
    </cfRule>
  </conditionalFormatting>
  <conditionalFormatting sqref="S4:S57 S60:S91 S105:S131 S133:S168 S172:S176">
    <cfRule type="containsText" dxfId="1436" priority="617" operator="containsText" text="NÃO">
      <formula>NOT(ISERROR(SEARCH(("NÃO"),(S4))))</formula>
    </cfRule>
  </conditionalFormatting>
  <conditionalFormatting sqref="S5">
    <cfRule type="containsText" dxfId="1435" priority="131" operator="containsText" text="CANCELADO">
      <formula>NOT(ISERROR(SEARCH(("CANCELADO"),(S184))))</formula>
    </cfRule>
  </conditionalFormatting>
  <conditionalFormatting sqref="S5:S9">
    <cfRule type="containsText" dxfId="1434" priority="56224" operator="containsText" text="SIM">
      <formula>NOT(ISERROR(SEARCH(("SIM"),(S18))))</formula>
    </cfRule>
    <cfRule type="containsText" dxfId="1433" priority="56222" operator="containsText" text="PENDENTE">
      <formula>NOT(ISERROR(SEARCH(("PENDENTE"),(S184))))</formula>
    </cfRule>
    <cfRule type="containsText" dxfId="1432" priority="56223" operator="containsText" text="CUMPRIDO">
      <formula>NOT(ISERROR(SEARCH(("CUMPRIDO"),(S184))))</formula>
    </cfRule>
  </conditionalFormatting>
  <conditionalFormatting sqref="S5:S12">
    <cfRule type="containsText" dxfId="1431" priority="56217" operator="containsText" text="SIM">
      <formula>NOT(ISERROR(SEARCH("SIM",S5)))</formula>
    </cfRule>
  </conditionalFormatting>
  <conditionalFormatting sqref="S10:S12">
    <cfRule type="containsText" dxfId="1430" priority="667" operator="containsText" text="CANCELADO">
      <formula>NOT(ISERROR(SEARCH(("CANCELADO"),(S191))))</formula>
    </cfRule>
    <cfRule type="containsText" dxfId="1429" priority="56218" operator="containsText" text="PENDENTE">
      <formula>NOT(ISERROR(SEARCH(("PENDENTE"),(S191))))</formula>
    </cfRule>
    <cfRule type="containsText" dxfId="1428" priority="56219" operator="containsText" text="CUMPRIDO">
      <formula>NOT(ISERROR(SEARCH(("CUMPRIDO"),(S191))))</formula>
    </cfRule>
    <cfRule type="containsText" dxfId="1427" priority="56220" operator="containsText" text="SIM">
      <formula>NOT(ISERROR(SEARCH(("SIM"),(S25))))</formula>
    </cfRule>
  </conditionalFormatting>
  <conditionalFormatting sqref="S13:S28 S35:S39 S43 S58:S64 S106 S113:S116 S123:S125 S134:S135 S143:S144 S153 S162:S163 S176">
    <cfRule type="containsText" dxfId="1426" priority="481" operator="containsText" text="CUMPRIDO">
      <formula>NOT(ISERROR(SEARCH(("CUMPRIDO"),(S248))))</formula>
    </cfRule>
    <cfRule type="containsText" dxfId="1425" priority="480" operator="containsText" text="PENDENTE">
      <formula>NOT(ISERROR(SEARCH(("PENDENTE"),(S248))))</formula>
    </cfRule>
  </conditionalFormatting>
  <conditionalFormatting sqref="S29:S34 S40:S57 S60:S62 S65 S72 S84:S85 S91 S93:S95 S119:S120 S150 S152 S156 S159">
    <cfRule type="containsText" dxfId="1424" priority="44879" operator="containsText" text="CANCELADO">
      <formula>NOT(ISERROR(SEARCH(("CANCELADO"),(S265))))</formula>
    </cfRule>
    <cfRule type="containsText" dxfId="1423" priority="44880" operator="containsText" text="PENDENTE">
      <formula>NOT(ISERROR(SEARCH(("PENDENTE"),(S265))))</formula>
    </cfRule>
    <cfRule type="containsText" dxfId="1422" priority="44881" operator="containsText" text="CUMPRIDO">
      <formula>NOT(ISERROR(SEARCH(("CUMPRIDO"),(S265))))</formula>
    </cfRule>
  </conditionalFormatting>
  <conditionalFormatting sqref="S58:S59">
    <cfRule type="containsText" dxfId="1421" priority="474" operator="containsText" text="NÃO">
      <formula>NOT(ISERROR(SEARCH(("NÃO"),(S58))))</formula>
    </cfRule>
    <cfRule type="containsText" dxfId="1420" priority="473" operator="containsText" text="SIM">
      <formula>NOT(ISERROR(SEARCH("SIM",S58)))</formula>
    </cfRule>
    <cfRule type="containsText" dxfId="1419" priority="478" operator="containsText" text="SIM">
      <formula>NOT(ISERROR(SEARCH(("SIM"),(#REF!))))</formula>
    </cfRule>
  </conditionalFormatting>
  <conditionalFormatting sqref="S58:S64 S106 S123:S125 S134:S135 S13:S28 S35:S39 S43 S113:S116 S143:S144 S153 S162:S163 S176">
    <cfRule type="containsText" dxfId="1418" priority="479" operator="containsText" text="CANCELADO">
      <formula>NOT(ISERROR(SEARCH(("CANCELADO"),(S248))))</formula>
    </cfRule>
  </conditionalFormatting>
  <conditionalFormatting sqref="S60:S91 S13:S57 S105:S131 S133:S168 S172:S176">
    <cfRule type="containsText" dxfId="1417" priority="616" operator="containsText" text="SIM">
      <formula>NOT(ISERROR(SEARCH("SIM",S13)))</formula>
    </cfRule>
  </conditionalFormatting>
  <conditionalFormatting sqref="S66:S68">
    <cfRule type="containsText" dxfId="1416" priority="46799" operator="containsText" text="CUMPRIDO">
      <formula>NOT(ISERROR(SEARCH(("CUMPRIDO"),(S303))))</formula>
    </cfRule>
    <cfRule type="containsText" dxfId="1415" priority="46798" operator="containsText" text="PENDENTE">
      <formula>NOT(ISERROR(SEARCH(("PENDENTE"),(S303))))</formula>
    </cfRule>
    <cfRule type="containsText" dxfId="1414" priority="46797" operator="containsText" text="CANCELADO">
      <formula>NOT(ISERROR(SEARCH(("CANCELADO"),(S303))))</formula>
    </cfRule>
  </conditionalFormatting>
  <conditionalFormatting sqref="S69">
    <cfRule type="containsText" dxfId="1413" priority="49608" operator="containsText" text="CANCELADO">
      <formula>NOT(ISERROR(SEARCH(("CANCELADO"),(S307))))</formula>
    </cfRule>
    <cfRule type="containsText" dxfId="1412" priority="49610" operator="containsText" text="CUMPRIDO">
      <formula>NOT(ISERROR(SEARCH(("CUMPRIDO"),(S307))))</formula>
    </cfRule>
    <cfRule type="containsText" dxfId="1411" priority="49609" operator="containsText" text="PENDENTE">
      <formula>NOT(ISERROR(SEARCH(("PENDENTE"),(S307))))</formula>
    </cfRule>
  </conditionalFormatting>
  <conditionalFormatting sqref="S70:S82">
    <cfRule type="containsText" dxfId="1410" priority="619" operator="containsText" text="CUMPRIDO">
      <formula>NOT(ISERROR(SEARCH(("CUMPRIDO"),(S309))))</formula>
    </cfRule>
    <cfRule type="containsText" dxfId="1409" priority="618" operator="containsText" text="PENDENTE">
      <formula>NOT(ISERROR(SEARCH(("PENDENTE"),(S309))))</formula>
    </cfRule>
  </conditionalFormatting>
  <conditionalFormatting sqref="S70:S83">
    <cfRule type="containsText" dxfId="1408" priority="453" operator="containsText" text="CANCELADO">
      <formula>NOT(ISERROR(SEARCH(("CANCELADO"),(S309))))</formula>
    </cfRule>
  </conditionalFormatting>
  <conditionalFormatting sqref="S83">
    <cfRule type="containsText" dxfId="1407" priority="455" operator="containsText" text="CUMPRIDO">
      <formula>NOT(ISERROR(SEARCH(("CUMPRIDO"),(S322))))</formula>
    </cfRule>
    <cfRule type="containsText" dxfId="1406" priority="454" operator="containsText" text="PENDENTE">
      <formula>NOT(ISERROR(SEARCH(("PENDENTE"),(S322))))</formula>
    </cfRule>
  </conditionalFormatting>
  <conditionalFormatting sqref="S84:S85">
    <cfRule type="containsText" dxfId="1405" priority="537" operator="containsText" text="CUMPRIDO">
      <formula>NOT(ISERROR(SEARCH(("CUMPRIDO"),(S324))))</formula>
    </cfRule>
    <cfRule type="containsText" dxfId="1404" priority="536" operator="containsText" text="PENDENTE">
      <formula>NOT(ISERROR(SEARCH(("PENDENTE"),(S324))))</formula>
    </cfRule>
    <cfRule type="containsText" dxfId="1403" priority="533" operator="containsText" text="CANCELADO">
      <formula>NOT(ISERROR(SEARCH(("CANCELADO"),(S324))))</formula>
    </cfRule>
  </conditionalFormatting>
  <conditionalFormatting sqref="S86:S88">
    <cfRule type="containsText" dxfId="1402" priority="49437" operator="containsText" text="CUMPRIDO">
      <formula>NOT(ISERROR(SEARCH(("CUMPRIDO"),(S327))))</formula>
    </cfRule>
    <cfRule type="containsText" dxfId="1401" priority="49436" operator="containsText" text="PENDENTE">
      <formula>NOT(ISERROR(SEARCH(("PENDENTE"),(S327))))</formula>
    </cfRule>
    <cfRule type="containsText" dxfId="1400" priority="49435" operator="containsText" text="CANCELADO">
      <formula>NOT(ISERROR(SEARCH(("CANCELADO"),(S327))))</formula>
    </cfRule>
  </conditionalFormatting>
  <conditionalFormatting sqref="S89:S90 S109:S116">
    <cfRule type="containsText" dxfId="1399" priority="46872" operator="containsText" text="PENDENTE">
      <formula>NOT(ISERROR(SEARCH(("PENDENTE"),(S332))))</formula>
    </cfRule>
    <cfRule type="containsText" dxfId="1398" priority="46873" operator="containsText" text="CUMPRIDO">
      <formula>NOT(ISERROR(SEARCH(("CUMPRIDO"),(S332))))</formula>
    </cfRule>
    <cfRule type="containsText" dxfId="1397" priority="46871" operator="containsText" text="CANCELADO">
      <formula>NOT(ISERROR(SEARCH(("CANCELADO"),(S332))))</formula>
    </cfRule>
  </conditionalFormatting>
  <conditionalFormatting sqref="S91:S92">
    <cfRule type="containsText" dxfId="1396" priority="406" operator="containsText" text="CANCELADO">
      <formula>NOT(ISERROR(SEARCH(("CANCELADO"),(S335))))</formula>
    </cfRule>
    <cfRule type="containsText" dxfId="1395" priority="407" operator="containsText" text="PENDENTE">
      <formula>NOT(ISERROR(SEARCH(("PENDENTE"),(S335))))</formula>
    </cfRule>
    <cfRule type="containsText" dxfId="1394" priority="408" operator="containsText" text="CUMPRIDO">
      <formula>NOT(ISERROR(SEARCH(("CUMPRIDO"),(S335))))</formula>
    </cfRule>
  </conditionalFormatting>
  <conditionalFormatting sqref="S92">
    <cfRule type="containsText" dxfId="1393" priority="416" operator="containsText" text="SIM">
      <formula>NOT(ISERROR(SEARCH(("SIM"),(#REF!))))</formula>
    </cfRule>
  </conditionalFormatting>
  <conditionalFormatting sqref="S92:S95">
    <cfRule type="containsText" dxfId="1392" priority="410" operator="containsText" text="SIM">
      <formula>NOT(ISERROR(SEARCH("SIM",S92)))</formula>
    </cfRule>
    <cfRule type="containsText" dxfId="1391" priority="411" operator="containsText" text="NÃO">
      <formula>NOT(ISERROR(SEARCH(("NÃO"),(S92))))</formula>
    </cfRule>
  </conditionalFormatting>
  <conditionalFormatting sqref="S96">
    <cfRule type="containsText" dxfId="1390" priority="393" operator="containsText" text="SIM">
      <formula>NOT(ISERROR(SEARCH(("SIM"),(#REF!))))</formula>
    </cfRule>
    <cfRule type="containsText" dxfId="1389" priority="383" operator="containsText" text="CANCELADO">
      <formula>NOT(ISERROR(SEARCH(("CANCELADO"),(S340))))</formula>
    </cfRule>
    <cfRule type="containsText" dxfId="1388" priority="384" operator="containsText" text="PENDENTE">
      <formula>NOT(ISERROR(SEARCH(("PENDENTE"),(S340))))</formula>
    </cfRule>
    <cfRule type="containsText" dxfId="1387" priority="385" operator="containsText" text="CUMPRIDO">
      <formula>NOT(ISERROR(SEARCH(("CUMPRIDO"),(S340))))</formula>
    </cfRule>
  </conditionalFormatting>
  <conditionalFormatting sqref="S96:S97">
    <cfRule type="containsText" dxfId="1386" priority="388" operator="containsText" text="NÃO">
      <formula>NOT(ISERROR(SEARCH(("NÃO"),(S96))))</formula>
    </cfRule>
    <cfRule type="containsText" dxfId="1385" priority="387" operator="containsText" text="SIM">
      <formula>NOT(ISERROR(SEARCH("SIM",S96)))</formula>
    </cfRule>
  </conditionalFormatting>
  <conditionalFormatting sqref="S97:S98">
    <cfRule type="containsText" dxfId="1384" priority="357" operator="containsText" text="CANCELADO">
      <formula>NOT(ISERROR(SEARCH(("CANCELADO"),(S342))))</formula>
    </cfRule>
    <cfRule type="containsText" dxfId="1383" priority="358" operator="containsText" text="PENDENTE">
      <formula>NOT(ISERROR(SEARCH(("PENDENTE"),(S342))))</formula>
    </cfRule>
    <cfRule type="containsText" dxfId="1382" priority="359" operator="containsText" text="CUMPRIDO">
      <formula>NOT(ISERROR(SEARCH(("CUMPRIDO"),(S342))))</formula>
    </cfRule>
  </conditionalFormatting>
  <conditionalFormatting sqref="S98">
    <cfRule type="containsText" dxfId="1381" priority="361" operator="containsText" text="SIM">
      <formula>NOT(ISERROR(SEARCH("SIM",S98)))</formula>
    </cfRule>
    <cfRule type="containsText" dxfId="1380" priority="362" operator="containsText" text="NÃO">
      <formula>NOT(ISERROR(SEARCH(("NÃO"),(S98))))</formula>
    </cfRule>
    <cfRule type="containsText" dxfId="1379" priority="367" operator="containsText" text="SIM">
      <formula>NOT(ISERROR(SEARCH(("SIM"),(#REF!))))</formula>
    </cfRule>
  </conditionalFormatting>
  <conditionalFormatting sqref="S99:S101">
    <cfRule type="containsText" dxfId="1378" priority="344" operator="containsText" text="NÃO">
      <formula>NOT(ISERROR(SEARCH(("NÃO"),(S99))))</formula>
    </cfRule>
    <cfRule type="containsText" dxfId="1377" priority="349" operator="containsText" text="SIM">
      <formula>NOT(ISERROR(SEARCH(("SIM"),(#REF!))))</formula>
    </cfRule>
    <cfRule type="containsText" dxfId="1376" priority="341" operator="containsText" text="CUMPRIDO">
      <formula>NOT(ISERROR(SEARCH(("CUMPRIDO"),(S343))))</formula>
    </cfRule>
    <cfRule type="containsText" dxfId="1375" priority="339" operator="containsText" text="CANCELADO">
      <formula>NOT(ISERROR(SEARCH(("CANCELADO"),(S343))))</formula>
    </cfRule>
    <cfRule type="containsText" dxfId="1374" priority="340" operator="containsText" text="PENDENTE">
      <formula>NOT(ISERROR(SEARCH(("PENDENTE"),(S343))))</formula>
    </cfRule>
    <cfRule type="containsText" dxfId="1373" priority="343" operator="containsText" text="SIM">
      <formula>NOT(ISERROR(SEARCH("SIM",S99)))</formula>
    </cfRule>
  </conditionalFormatting>
  <conditionalFormatting sqref="S102">
    <cfRule type="containsText" dxfId="1372" priority="849" operator="containsText" text="SIM">
      <formula>NOT(ISERROR(SEARCH(("SIM"),(S102))))</formula>
    </cfRule>
    <cfRule type="containsText" dxfId="1371" priority="855" operator="containsText" text="PENDENTE">
      <formula>NOT(ISERROR(SEARCH(("PENDENTE"),(S102))))</formula>
    </cfRule>
    <cfRule type="containsText" dxfId="1370" priority="854" operator="containsText" text="CUMPRIDO">
      <formula>NOT(ISERROR(SEARCH(("CUMPRIDO"),(S102))))</formula>
    </cfRule>
    <cfRule type="containsText" dxfId="1369" priority="853" operator="containsText" text="CANCELADO">
      <formula>NOT(ISERROR(SEARCH(("CANCELADO"),(S102))))</formula>
    </cfRule>
    <cfRule type="containsText" dxfId="1368" priority="851" operator="containsText" text="NÃO">
      <formula>NOT(ISERROR(SEARCH(("NÃO"),(S102))))</formula>
    </cfRule>
  </conditionalFormatting>
  <conditionalFormatting sqref="S103">
    <cfRule type="containsText" dxfId="1367" priority="328" operator="containsText" text="SIM">
      <formula>NOT(ISERROR(SEARCH(("SIM"),(#REF!))))</formula>
    </cfRule>
    <cfRule type="containsText" dxfId="1366" priority="318" operator="containsText" text="CANCELADO">
      <formula>NOT(ISERROR(SEARCH(("CANCELADO"),(S347))))</formula>
    </cfRule>
    <cfRule type="containsText" dxfId="1365" priority="319" operator="containsText" text="PENDENTE">
      <formula>NOT(ISERROR(SEARCH(("PENDENTE"),(S347))))</formula>
    </cfRule>
    <cfRule type="containsText" dxfId="1364" priority="320" operator="containsText" text="CUMPRIDO">
      <formula>NOT(ISERROR(SEARCH(("CUMPRIDO"),(S347))))</formula>
    </cfRule>
    <cfRule type="containsText" dxfId="1363" priority="322" operator="containsText" text="SIM">
      <formula>NOT(ISERROR(SEARCH("SIM",S103)))</formula>
    </cfRule>
    <cfRule type="containsText" dxfId="1362" priority="323" operator="containsText" text="NÃO">
      <formula>NOT(ISERROR(SEARCH(("NÃO"),(S103))))</formula>
    </cfRule>
  </conditionalFormatting>
  <conditionalFormatting sqref="S104">
    <cfRule type="containsText" dxfId="1361" priority="305" operator="containsText" text="CUMPRIDO">
      <formula>NOT(ISERROR(SEARCH(("CUMPRIDO"),(S349))))</formula>
    </cfRule>
    <cfRule type="containsText" dxfId="1360" priority="308" operator="containsText" text="NÃO">
      <formula>NOT(ISERROR(SEARCH(("NÃO"),(S104))))</formula>
    </cfRule>
    <cfRule type="containsText" dxfId="1359" priority="307" operator="containsText" text="SIM">
      <formula>NOT(ISERROR(SEARCH("SIM",S104)))</formula>
    </cfRule>
    <cfRule type="containsText" dxfId="1358" priority="304" operator="containsText" text="PENDENTE">
      <formula>NOT(ISERROR(SEARCH(("PENDENTE"),(S349))))</formula>
    </cfRule>
    <cfRule type="containsText" dxfId="1357" priority="303" operator="containsText" text="CANCELADO">
      <formula>NOT(ISERROR(SEARCH(("CANCELADO"),(S349))))</formula>
    </cfRule>
    <cfRule type="containsText" dxfId="1356" priority="313" operator="containsText" text="SIM">
      <formula>NOT(ISERROR(SEARCH(("SIM"),(#REF!))))</formula>
    </cfRule>
  </conditionalFormatting>
  <conditionalFormatting sqref="S105:S108 S117:S125">
    <cfRule type="containsText" dxfId="1355" priority="445" operator="containsText" text="PENDENTE">
      <formula>NOT(ISERROR(SEARCH(("PENDENTE"),(S349))))</formula>
    </cfRule>
    <cfRule type="containsText" dxfId="1354" priority="446" operator="containsText" text="CUMPRIDO">
      <formula>NOT(ISERROR(SEARCH(("CUMPRIDO"),(S349))))</formula>
    </cfRule>
    <cfRule type="containsText" dxfId="1353" priority="444" operator="containsText" text="CANCELADO">
      <formula>NOT(ISERROR(SEARCH(("CANCELADO"),(S349))))</formula>
    </cfRule>
  </conditionalFormatting>
  <conditionalFormatting sqref="S126:S128">
    <cfRule type="containsText" dxfId="1352" priority="48703" operator="containsText" text="CUMPRIDO">
      <formula>NOT(ISERROR(SEARCH(("CUMPRIDO"),(S359))))</formula>
    </cfRule>
    <cfRule type="containsText" dxfId="1351" priority="48702" operator="containsText" text="PENDENTE">
      <formula>NOT(ISERROR(SEARCH(("PENDENTE"),(S359))))</formula>
    </cfRule>
    <cfRule type="containsText" dxfId="1350" priority="48701" operator="containsText" text="CANCELADO">
      <formula>NOT(ISERROR(SEARCH(("CANCELADO"),(S359))))</formula>
    </cfRule>
  </conditionalFormatting>
  <conditionalFormatting sqref="S129:S131 S135:S141">
    <cfRule type="containsText" dxfId="1349" priority="48483" operator="containsText" text="PENDENTE">
      <formula>NOT(ISERROR(SEARCH(("PENDENTE"),(S359))))</formula>
    </cfRule>
    <cfRule type="containsText" dxfId="1348" priority="48482" operator="containsText" text="CANCELADO">
      <formula>NOT(ISERROR(SEARCH(("CANCELADO"),(S359))))</formula>
    </cfRule>
    <cfRule type="containsText" dxfId="1347" priority="48484" operator="containsText" text="CUMPRIDO">
      <formula>NOT(ISERROR(SEARCH(("CUMPRIDO"),(S359))))</formula>
    </cfRule>
  </conditionalFormatting>
  <conditionalFormatting sqref="S132">
    <cfRule type="containsText" dxfId="1346" priority="230" operator="containsText" text="SIM">
      <formula>NOT(ISERROR(SEARCH("SIM",S132)))</formula>
    </cfRule>
    <cfRule type="containsText" dxfId="1345" priority="233" operator="containsText" text="CANCELADO">
      <formula>NOT(ISERROR(SEARCH(("CANCELADO"),(S370))))</formula>
    </cfRule>
    <cfRule type="containsText" dxfId="1344" priority="235" operator="containsText" text="CUMPRIDO">
      <formula>NOT(ISERROR(SEARCH(("CUMPRIDO"),(S370))))</formula>
    </cfRule>
    <cfRule type="containsText" dxfId="1343" priority="234" operator="containsText" text="PENDENTE">
      <formula>NOT(ISERROR(SEARCH(("PENDENTE"),(S370))))</formula>
    </cfRule>
    <cfRule type="containsText" dxfId="1342" priority="232" operator="containsText" text="SIM">
      <formula>NOT(ISERROR(SEARCH(("SIM"),(#REF!))))</formula>
    </cfRule>
    <cfRule type="containsText" dxfId="1341" priority="231" operator="containsText" text="NÃO">
      <formula>NOT(ISERROR(SEARCH(("NÃO"),(S132))))</formula>
    </cfRule>
  </conditionalFormatting>
  <conditionalFormatting sqref="S133">
    <cfRule type="containsText" dxfId="1340" priority="220" operator="containsText" text="CANCELADO">
      <formula>NOT(ISERROR(SEARCH(("CANCELADO"),(S363))))</formula>
    </cfRule>
    <cfRule type="containsText" dxfId="1339" priority="222" operator="containsText" text="CUMPRIDO">
      <formula>NOT(ISERROR(SEARCH(("CUMPRIDO"),(S363))))</formula>
    </cfRule>
    <cfRule type="containsText" dxfId="1338" priority="221" operator="containsText" text="PENDENTE">
      <formula>NOT(ISERROR(SEARCH(("PENDENTE"),(S363))))</formula>
    </cfRule>
  </conditionalFormatting>
  <conditionalFormatting sqref="S134">
    <cfRule type="containsText" dxfId="1337" priority="219" operator="containsText" text="CUMPRIDO">
      <formula>NOT(ISERROR(SEARCH(("CUMPRIDO"),(S367))))</formula>
    </cfRule>
    <cfRule type="containsText" dxfId="1336" priority="218" operator="containsText" text="PENDENTE">
      <formula>NOT(ISERROR(SEARCH(("PENDENTE"),(S367))))</formula>
    </cfRule>
    <cfRule type="containsText" dxfId="1335" priority="217" operator="containsText" text="CANCELADO">
      <formula>NOT(ISERROR(SEARCH(("CANCELADO"),(S367))))</formula>
    </cfRule>
  </conditionalFormatting>
  <conditionalFormatting sqref="S142:S148">
    <cfRule type="containsText" dxfId="1334" priority="53728" operator="containsText" text="CANCELADO">
      <formula>NOT(ISERROR(SEARCH(("CANCELADO"),(S366))))</formula>
    </cfRule>
    <cfRule type="containsText" dxfId="1333" priority="53729" operator="containsText" text="PENDENTE">
      <formula>NOT(ISERROR(SEARCH(("PENDENTE"),(S366))))</formula>
    </cfRule>
    <cfRule type="containsText" dxfId="1332" priority="53730" operator="containsText" text="CUMPRIDO">
      <formula>NOT(ISERROR(SEARCH(("CUMPRIDO"),(S366))))</formula>
    </cfRule>
  </conditionalFormatting>
  <conditionalFormatting sqref="S149:S153">
    <cfRule type="containsText" dxfId="1331" priority="54804" operator="containsText" text="CANCELADO">
      <formula>NOT(ISERROR(SEARCH(("CANCELADO"),(S371))))</formula>
    </cfRule>
    <cfRule type="containsText" dxfId="1330" priority="54806" operator="containsText" text="CUMPRIDO">
      <formula>NOT(ISERROR(SEARCH(("CUMPRIDO"),(S371))))</formula>
    </cfRule>
    <cfRule type="containsText" dxfId="1329" priority="54805" operator="containsText" text="PENDENTE">
      <formula>NOT(ISERROR(SEARCH(("PENDENTE"),(S371))))</formula>
    </cfRule>
  </conditionalFormatting>
  <conditionalFormatting sqref="S154:S159">
    <cfRule type="containsText" dxfId="1328" priority="54010" operator="containsText" text="CUMPRIDO">
      <formula>NOT(ISERROR(SEARCH(("CUMPRIDO"),(S377))))</formula>
    </cfRule>
    <cfRule type="containsText" dxfId="1327" priority="54009" operator="containsText" text="PENDENTE">
      <formula>NOT(ISERROR(SEARCH(("PENDENTE"),(S377))))</formula>
    </cfRule>
    <cfRule type="containsText" dxfId="1326" priority="54008" operator="containsText" text="CANCELADO">
      <formula>NOT(ISERROR(SEARCH(("CANCELADO"),(S377))))</formula>
    </cfRule>
  </conditionalFormatting>
  <conditionalFormatting sqref="S160">
    <cfRule type="containsText" dxfId="1325" priority="176" operator="containsText" text="CUMPRIDO">
      <formula>NOT(ISERROR(SEARCH(("CUMPRIDO"),(S395))))</formula>
    </cfRule>
    <cfRule type="containsText" dxfId="1324" priority="175" operator="containsText" text="PENDENTE">
      <formula>NOT(ISERROR(SEARCH(("PENDENTE"),(S395))))</formula>
    </cfRule>
    <cfRule type="containsText" dxfId="1323" priority="174" operator="containsText" text="CANCELADO">
      <formula>NOT(ISERROR(SEARCH(("CANCELADO"),(S395))))</formula>
    </cfRule>
  </conditionalFormatting>
  <conditionalFormatting sqref="S161:S164">
    <cfRule type="containsText" dxfId="1322" priority="53136" operator="containsText" text="PENDENTE">
      <formula>NOT(ISERROR(SEARCH(("PENDENTE"),(S385))))</formula>
    </cfRule>
    <cfRule type="containsText" dxfId="1321" priority="53135" operator="containsText" text="CANCELADO">
      <formula>NOT(ISERROR(SEARCH(("CANCELADO"),(S385))))</formula>
    </cfRule>
    <cfRule type="containsText" dxfId="1320" priority="53137" operator="containsText" text="CUMPRIDO">
      <formula>NOT(ISERROR(SEARCH(("CUMPRIDO"),(S385))))</formula>
    </cfRule>
  </conditionalFormatting>
  <conditionalFormatting sqref="S165">
    <cfRule type="containsText" dxfId="1319" priority="170" operator="containsText" text="CUMPRIDO">
      <formula>NOT(ISERROR(SEARCH(("CUMPRIDO"),(S390))))</formula>
    </cfRule>
    <cfRule type="containsText" dxfId="1318" priority="169" operator="containsText" text="PENDENTE">
      <formula>NOT(ISERROR(SEARCH(("PENDENTE"),(S390))))</formula>
    </cfRule>
    <cfRule type="containsText" dxfId="1317" priority="168" operator="containsText" text="CANCELADO">
      <formula>NOT(ISERROR(SEARCH(("CANCELADO"),(S390))))</formula>
    </cfRule>
  </conditionalFormatting>
  <conditionalFormatting sqref="S166:S167">
    <cfRule type="containsText" dxfId="1316" priority="145" operator="containsText" text="PENDENTE">
      <formula>NOT(ISERROR(SEARCH(("PENDENTE"),(S412))))</formula>
    </cfRule>
    <cfRule type="containsText" dxfId="1315" priority="146" operator="containsText" text="CUMPRIDO">
      <formula>NOT(ISERROR(SEARCH(("CUMPRIDO"),(S412))))</formula>
    </cfRule>
    <cfRule type="containsText" dxfId="1314" priority="144" operator="containsText" text="CANCELADO">
      <formula>NOT(ISERROR(SEARCH(("CANCELADO"),(S412))))</formula>
    </cfRule>
    <cfRule type="containsText" dxfId="1313" priority="50951" operator="containsText" text="CANCELADO">
      <formula>NOT(ISERROR(SEARCH(("CANCELADO"),(S366))))</formula>
    </cfRule>
    <cfRule type="containsText" dxfId="1312" priority="50952" operator="containsText" text="PENDENTE">
      <formula>NOT(ISERROR(SEARCH(("PENDENTE"),(S366))))</formula>
    </cfRule>
    <cfRule type="containsText" dxfId="1311" priority="50953" operator="containsText" text="CUMPRIDO">
      <formula>NOT(ISERROR(SEARCH(("CUMPRIDO"),(S366))))</formula>
    </cfRule>
  </conditionalFormatting>
  <conditionalFormatting sqref="S168">
    <cfRule type="containsText" dxfId="1310" priority="50783" operator="containsText" text="CANCELADO">
      <formula>NOT(ISERROR(SEARCH(("CANCELADO"),(S366))))</formula>
    </cfRule>
    <cfRule type="containsText" dxfId="1309" priority="50784" operator="containsText" text="PENDENTE">
      <formula>NOT(ISERROR(SEARCH(("PENDENTE"),(S366))))</formula>
    </cfRule>
    <cfRule type="containsText" dxfId="1308" priority="50785" operator="containsText" text="CUMPRIDO">
      <formula>NOT(ISERROR(SEARCH(("CUMPRIDO"),(S366))))</formula>
    </cfRule>
  </conditionalFormatting>
  <conditionalFormatting sqref="S169:S171">
    <cfRule type="containsText" dxfId="1307" priority="117" operator="containsText" text="SIM">
      <formula>NOT(ISERROR(SEARCH("SIM",S169)))</formula>
    </cfRule>
    <cfRule type="containsText" dxfId="1306" priority="118" operator="containsText" text="NÃO">
      <formula>NOT(ISERROR(SEARCH(("NÃO"),(S169))))</formula>
    </cfRule>
    <cfRule type="containsText" dxfId="1305" priority="119" operator="containsText" text="SIM">
      <formula>NOT(ISERROR(SEARCH(("SIM"),(#REF!))))</formula>
    </cfRule>
    <cfRule type="containsText" dxfId="1304" priority="128" operator="containsText" text="CANCELADO">
      <formula>NOT(ISERROR(SEARCH(("CANCELADO"),(S392))))</formula>
    </cfRule>
    <cfRule type="containsText" dxfId="1303" priority="129" operator="containsText" text="PENDENTE">
      <formula>NOT(ISERROR(SEARCH(("PENDENTE"),(S392))))</formula>
    </cfRule>
    <cfRule type="containsText" dxfId="1302" priority="130" operator="containsText" text="CUMPRIDO">
      <formula>NOT(ISERROR(SEARCH(("CUMPRIDO"),(S392))))</formula>
    </cfRule>
  </conditionalFormatting>
  <conditionalFormatting sqref="S172:S173">
    <cfRule type="containsText" dxfId="1301" priority="370" operator="containsText" text="CUMPRIDO">
      <formula>NOT(ISERROR(SEARCH(("CUMPRIDO"),(S418))))</formula>
    </cfRule>
    <cfRule type="containsText" dxfId="1300" priority="369" operator="containsText" text="PENDENTE">
      <formula>NOT(ISERROR(SEARCH(("PENDENTE"),(S418))))</formula>
    </cfRule>
    <cfRule type="containsText" dxfId="1299" priority="368" operator="containsText" text="CANCELADO">
      <formula>NOT(ISERROR(SEARCH(("CANCELADO"),(S418))))</formula>
    </cfRule>
  </conditionalFormatting>
  <conditionalFormatting sqref="S174">
    <cfRule type="containsText" dxfId="1298" priority="102" operator="containsText" text="CANCELADO">
      <formula>NOT(ISERROR(SEARCH(("CANCELADO"),(S421))))</formula>
    </cfRule>
    <cfRule type="containsText" dxfId="1297" priority="103" operator="containsText" text="PENDENTE">
      <formula>NOT(ISERROR(SEARCH(("PENDENTE"),(S421))))</formula>
    </cfRule>
    <cfRule type="containsText" dxfId="1296" priority="104" operator="containsText" text="CUMPRIDO">
      <formula>NOT(ISERROR(SEARCH(("CUMPRIDO"),(S421))))</formula>
    </cfRule>
  </conditionalFormatting>
  <conditionalFormatting sqref="S175">
    <cfRule type="containsText" dxfId="1295" priority="85" operator="containsText" text="CANCELADO">
      <formula>NOT(ISERROR(SEARCH(("CANCELADO"),(S377))))</formula>
    </cfRule>
    <cfRule type="containsText" dxfId="1294" priority="86" operator="containsText" text="PENDENTE">
      <formula>NOT(ISERROR(SEARCH(("PENDENTE"),(S377))))</formula>
    </cfRule>
    <cfRule type="containsText" dxfId="1293" priority="87" operator="containsText" text="CUMPRIDO">
      <formula>NOT(ISERROR(SEARCH(("CUMPRIDO"),(S377))))</formula>
    </cfRule>
  </conditionalFormatting>
  <conditionalFormatting sqref="S177">
    <cfRule type="containsText" dxfId="1292" priority="43" operator="containsText" text="CUMPRIDO">
      <formula>NOT(ISERROR(SEARCH(("CUMPRIDO"),(S362))))</formula>
    </cfRule>
    <cfRule type="containsText" dxfId="1291" priority="44" operator="containsText" text="PENDENTE">
      <formula>NOT(ISERROR(SEARCH(("PENDENTE"),(S362))))</formula>
    </cfRule>
    <cfRule type="containsText" dxfId="1290" priority="45" operator="containsText" text="CANCELADO">
      <formula>NOT(ISERROR(SEARCH(("CANCELADO"),(S362))))</formula>
    </cfRule>
    <cfRule type="containsText" dxfId="1289" priority="46" operator="containsText" text="SIM">
      <formula>NOT(ISERROR(SEARCH(("SIM"),(S193))))</formula>
    </cfRule>
  </conditionalFormatting>
  <conditionalFormatting sqref="S177:S178">
    <cfRule type="containsText" dxfId="1288" priority="40" operator="containsText" text="NÃO">
      <formula>NOT(ISERROR(SEARCH(("NÃO"),(S177))))</formula>
    </cfRule>
    <cfRule type="containsText" dxfId="1287" priority="35" operator="containsText" text="SIM">
      <formula>NOT(ISERROR(SEARCH("SIM",S177)))</formula>
    </cfRule>
  </conditionalFormatting>
  <conditionalFormatting sqref="S178">
    <cfRule type="containsText" dxfId="1286" priority="159" operator="containsText" text="SIM">
      <formula>NOT(ISERROR(SEARCH(("SIM"),(#REF!))))</formula>
    </cfRule>
    <cfRule type="containsText" dxfId="1285" priority="162" operator="containsText" text="CANCELADO">
      <formula>NOT(ISERROR(SEARCH(("CANCELADO"),(S379))))</formula>
    </cfRule>
    <cfRule type="containsText" dxfId="1284" priority="163" operator="containsText" text="PENDENTE">
      <formula>NOT(ISERROR(SEARCH(("PENDENTE"),(S379))))</formula>
    </cfRule>
    <cfRule type="containsText" dxfId="1283" priority="164" operator="containsText" text="CUMPRIDO">
      <formula>NOT(ISERROR(SEARCH(("CUMPRIDO"),(S379))))</formula>
    </cfRule>
  </conditionalFormatting>
  <conditionalFormatting sqref="T5:T9">
    <cfRule type="containsText" dxfId="1282" priority="43263" operator="containsText" text="PENDENTE">
      <formula>NOT(ISERROR(SEARCH(("PENDENTE"),(T18))))</formula>
    </cfRule>
    <cfRule type="containsText" dxfId="1281" priority="43262" operator="containsText" text="CUMPRIDO">
      <formula>NOT(ISERROR(SEARCH(("CUMPRIDO"),(T18))))</formula>
    </cfRule>
    <cfRule type="containsText" dxfId="1280" priority="43261" operator="containsText" text="CANCELADO">
      <formula>NOT(ISERROR(SEARCH(("CANCELADO"),(T18))))</formula>
    </cfRule>
  </conditionalFormatting>
  <conditionalFormatting sqref="T5:T12">
    <cfRule type="containsText" dxfId="1279" priority="679" operator="containsText" text="PENDENTE">
      <formula>NOT(ISERROR(SEARCH("PENDENTE",T5)))</formula>
    </cfRule>
  </conditionalFormatting>
  <conditionalFormatting sqref="T5:T91">
    <cfRule type="containsText" dxfId="1278" priority="678" operator="containsText" text="CUMPRIDO">
      <formula>NOT(ISERROR(SEARCH("CUMPRIDO",T5)))</formula>
    </cfRule>
  </conditionalFormatting>
  <conditionalFormatting sqref="T10:T12">
    <cfRule type="containsText" dxfId="1277" priority="689" operator="containsText" text="CUMPRIDO">
      <formula>NOT(ISERROR(SEARCH(("CUMPRIDO"),(T25))))</formula>
    </cfRule>
    <cfRule type="containsText" dxfId="1276" priority="690" operator="containsText" text="PENDENTE">
      <formula>NOT(ISERROR(SEARCH(("PENDENTE"),(T25))))</formula>
    </cfRule>
    <cfRule type="containsText" dxfId="1275" priority="688" operator="containsText" text="CANCELADO">
      <formula>NOT(ISERROR(SEARCH(("CANCELADO"),(T25))))</formula>
    </cfRule>
  </conditionalFormatting>
  <conditionalFormatting sqref="T13:T35 T70:T91 T105:T159 T161:T176">
    <cfRule type="containsText" dxfId="1274" priority="622" operator="containsText" text="PENDENTE">
      <formula>NOT(ISERROR(SEARCH(("PENDENTE"),(#REF!))))</formula>
    </cfRule>
  </conditionalFormatting>
  <conditionalFormatting sqref="T13:T35">
    <cfRule type="containsText" dxfId="1273" priority="621" operator="containsText" text="CUMPRIDO">
      <formula>NOT(ISERROR(SEARCH(("CUMPRIDO"),(#REF!))))</formula>
    </cfRule>
    <cfRule type="containsText" dxfId="1272" priority="620" operator="containsText" text="CANCELADO">
      <formula>NOT(ISERROR(SEARCH(("CANCELADO"),(#REF!))))</formula>
    </cfRule>
    <cfRule type="containsText" dxfId="1271" priority="609" operator="containsText" text="PENDENTE">
      <formula>NOT(ISERROR(SEARCH("PENDENTE",T13)))</formula>
    </cfRule>
  </conditionalFormatting>
  <conditionalFormatting sqref="T36:T52">
    <cfRule type="containsText" dxfId="1270" priority="880" operator="containsText" text="CUMPRIDO">
      <formula>NOT(ISERROR(SEARCH(("CUMPRIDO"),(T53))))</formula>
    </cfRule>
    <cfRule type="containsText" dxfId="1269" priority="881" operator="containsText" text="PENDENTE">
      <formula>NOT(ISERROR(SEARCH(("PENDENTE"),(T53))))</formula>
    </cfRule>
    <cfRule type="containsText" dxfId="1268" priority="879" operator="containsText" text="CANCELADO">
      <formula>NOT(ISERROR(SEARCH(("CANCELADO"),(T53))))</formula>
    </cfRule>
  </conditionalFormatting>
  <conditionalFormatting sqref="T36:T69">
    <cfRule type="containsText" dxfId="1267" priority="728" operator="containsText" text="PENDENTE">
      <formula>NOT(ISERROR(SEARCH("PENDENTE",T36)))</formula>
    </cfRule>
  </conditionalFormatting>
  <conditionalFormatting sqref="T53">
    <cfRule type="containsText" dxfId="1266" priority="49597" operator="containsText" text="CANCELADO">
      <formula>NOT(ISERROR(SEARCH(("CANCELADO"),(#REF!))))</formula>
    </cfRule>
    <cfRule type="containsText" dxfId="1265" priority="49599" operator="containsText" text="PENDENTE">
      <formula>NOT(ISERROR(SEARCH(("PENDENTE"),(#REF!))))</formula>
    </cfRule>
    <cfRule type="containsText" dxfId="1264" priority="49598" operator="containsText" text="CUMPRIDO">
      <formula>NOT(ISERROR(SEARCH(("CUMPRIDO"),(#REF!))))</formula>
    </cfRule>
  </conditionalFormatting>
  <conditionalFormatting sqref="T54:T69">
    <cfRule type="containsText" dxfId="1263" priority="49596" operator="containsText" text="PENDENTE">
      <formula>NOT(ISERROR(SEARCH(("PENDENTE"),(T70))))</formula>
    </cfRule>
    <cfRule type="containsText" dxfId="1262" priority="49595" operator="containsText" text="CUMPRIDO">
      <formula>NOT(ISERROR(SEARCH(("CUMPRIDO"),(T70))))</formula>
    </cfRule>
    <cfRule type="containsText" dxfId="1261" priority="49594" operator="containsText" text="CANCELADO">
      <formula>NOT(ISERROR(SEARCH(("CANCELADO"),(T70))))</formula>
    </cfRule>
  </conditionalFormatting>
  <conditionalFormatting sqref="T70:T159">
    <cfRule type="containsText" dxfId="1260" priority="309" operator="containsText" text="CANCELADO">
      <formula>NOT(ISERROR(SEARCH(("CANCELADO"),(#REF!))))</formula>
    </cfRule>
    <cfRule type="containsText" dxfId="1259" priority="310" operator="containsText" text="CUMPRIDO">
      <formula>NOT(ISERROR(SEARCH(("CUMPRIDO"),(#REF!))))</formula>
    </cfRule>
    <cfRule type="containsText" dxfId="1258" priority="306" operator="containsText" text="PENDENTE">
      <formula>NOT(ISERROR(SEARCH("PENDENTE",T70)))</formula>
    </cfRule>
  </conditionalFormatting>
  <conditionalFormatting sqref="T92:T104">
    <cfRule type="containsText" dxfId="1257" priority="312" operator="containsText" text="CUMPRIDO">
      <formula>NOT(ISERROR(SEARCH("CUMPRIDO",T92)))</formula>
    </cfRule>
    <cfRule type="containsText" dxfId="1256" priority="311" operator="containsText" text="PENDENTE">
      <formula>NOT(ISERROR(SEARCH(("PENDENTE"),(#REF!))))</formula>
    </cfRule>
  </conditionalFormatting>
  <conditionalFormatting sqref="T160">
    <cfRule type="containsText" dxfId="1255" priority="69" operator="containsText" text="CANCELADO">
      <formula>NOT(ISERROR(SEARCH(("CANCELADO"),(T160))))</formula>
    </cfRule>
    <cfRule type="containsText" dxfId="1254" priority="68" operator="containsText" text="PENDENTE">
      <formula>NOT(ISERROR(SEARCH(("PENDENTE"),(T160))))</formula>
    </cfRule>
    <cfRule type="containsText" dxfId="1253" priority="70" operator="containsText" text="CUMPRIDO">
      <formula>NOT(ISERROR(SEARCH(("CUMPRIDO"),(T160))))</formula>
    </cfRule>
  </conditionalFormatting>
  <conditionalFormatting sqref="T161:T177">
    <cfRule type="containsText" dxfId="1252" priority="52" operator="containsText" text="CANCELADO">
      <formula>NOT(ISERROR(SEARCH(("CANCELADO"),(#REF!))))</formula>
    </cfRule>
    <cfRule type="containsText" dxfId="1251" priority="51" operator="containsText" text="PENDENTE">
      <formula>NOT(ISERROR(SEARCH("PENDENTE",T161)))</formula>
    </cfRule>
    <cfRule type="containsText" dxfId="1250" priority="53" operator="containsText" text="CUMPRIDO">
      <formula>NOT(ISERROR(SEARCH(("CUMPRIDO"),(#REF!))))</formula>
    </cfRule>
  </conditionalFormatting>
  <conditionalFormatting sqref="T177">
    <cfRule type="containsText" dxfId="1249" priority="55" operator="containsText" text="CUMPRIDO">
      <formula>NOT(ISERROR(SEARCH("CUMPRIDO",T177)))</formula>
    </cfRule>
    <cfRule type="containsText" dxfId="1248" priority="54" operator="containsText" text="PENDENTE">
      <formula>NOT(ISERROR(SEARCH(("PENDENTE"),(#REF!))))</formula>
    </cfRule>
  </conditionalFormatting>
  <pageMargins left="0.511811024" right="0.511811024" top="0.78740157499999996" bottom="0.78740157499999996" header="0" footer="0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123"/>
  <sheetViews>
    <sheetView topLeftCell="B155" workbookViewId="0">
      <selection activeCell="K179" sqref="K179"/>
    </sheetView>
  </sheetViews>
  <sheetFormatPr defaultColWidth="14.42578125" defaultRowHeight="15" customHeight="1" x14ac:dyDescent="0.25"/>
  <cols>
    <col min="1" max="1" width="0.7109375" customWidth="1"/>
    <col min="2" max="2" width="12.5703125" customWidth="1"/>
    <col min="3" max="3" width="9.7109375" style="42" customWidth="1"/>
    <col min="4" max="4" width="15.7109375" customWidth="1"/>
    <col min="5" max="5" width="14.85546875" bestFit="1" customWidth="1"/>
    <col min="6" max="6" width="19.42578125" bestFit="1" customWidth="1"/>
    <col min="7" max="7" width="23.7109375" bestFit="1" customWidth="1"/>
    <col min="8" max="8" width="11.140625" customWidth="1"/>
    <col min="9" max="9" width="7.7109375" bestFit="1" customWidth="1"/>
    <col min="10" max="10" width="21" bestFit="1" customWidth="1"/>
    <col min="11" max="11" width="18.85546875" bestFit="1" customWidth="1"/>
    <col min="12" max="12" width="11.28515625" customWidth="1"/>
    <col min="13" max="13" width="7.28515625" customWidth="1"/>
    <col min="14" max="14" width="9.5703125" customWidth="1"/>
    <col min="15" max="15" width="21.85546875" customWidth="1"/>
    <col min="16" max="16" width="13.5703125" customWidth="1"/>
    <col min="17" max="17" width="13.5703125" bestFit="1" customWidth="1"/>
    <col min="18" max="18" width="8" customWidth="1"/>
    <col min="19" max="19" width="6.28515625" customWidth="1"/>
    <col min="20" max="20" width="9.5703125" bestFit="1" customWidth="1"/>
    <col min="21" max="21" width="11.42578125" bestFit="1" customWidth="1"/>
    <col min="22" max="22" width="10.42578125" customWidth="1"/>
    <col min="23" max="26" width="9.140625" customWidth="1"/>
  </cols>
  <sheetData>
    <row r="1" spans="1:26" x14ac:dyDescent="0.25">
      <c r="A1" s="10"/>
      <c r="B1" s="11"/>
      <c r="C1" s="12"/>
      <c r="D1" s="11"/>
      <c r="E1" s="12"/>
      <c r="F1" s="12"/>
      <c r="G1" s="12"/>
      <c r="H1" s="11"/>
      <c r="I1" s="11"/>
      <c r="J1" s="11"/>
      <c r="K1" s="13"/>
      <c r="L1" s="11"/>
      <c r="M1" s="12"/>
      <c r="N1" s="11"/>
      <c r="O1" s="12"/>
      <c r="P1" s="14"/>
      <c r="Q1" s="11"/>
      <c r="R1" s="11"/>
      <c r="S1" s="15"/>
      <c r="T1" s="10"/>
      <c r="U1" s="10"/>
      <c r="V1" s="10"/>
      <c r="W1" s="10"/>
      <c r="X1" s="10"/>
      <c r="Y1" s="10"/>
      <c r="Z1" s="10"/>
    </row>
    <row r="2" spans="1:26" ht="21" customHeight="1" x14ac:dyDescent="0.25">
      <c r="A2" s="10"/>
      <c r="B2" s="104" t="s">
        <v>22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56"/>
      <c r="W2" s="10"/>
      <c r="X2" s="10"/>
      <c r="Y2" s="10"/>
      <c r="Z2" s="10"/>
    </row>
    <row r="3" spans="1:26" ht="21" x14ac:dyDescent="0.25">
      <c r="A3" s="10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56"/>
      <c r="W3" s="10"/>
      <c r="X3" s="10"/>
      <c r="Y3" s="10"/>
      <c r="Z3" s="10"/>
    </row>
    <row r="4" spans="1:26" ht="15" customHeight="1" x14ac:dyDescent="0.25">
      <c r="A4" s="31"/>
      <c r="B4" s="33" t="s">
        <v>23</v>
      </c>
      <c r="C4" s="34" t="s">
        <v>24</v>
      </c>
      <c r="D4" s="34" t="s">
        <v>25</v>
      </c>
      <c r="E4" s="34" t="s">
        <v>26</v>
      </c>
      <c r="F4" s="34" t="s">
        <v>27</v>
      </c>
      <c r="G4" s="34" t="s">
        <v>28</v>
      </c>
      <c r="H4" s="34" t="s">
        <v>29</v>
      </c>
      <c r="I4" s="33" t="s">
        <v>30</v>
      </c>
      <c r="J4" s="34" t="s">
        <v>31</v>
      </c>
      <c r="K4" s="34" t="s">
        <v>32</v>
      </c>
      <c r="L4" s="32" t="s">
        <v>33</v>
      </c>
      <c r="M4" s="33" t="s">
        <v>34</v>
      </c>
      <c r="N4" s="33" t="s">
        <v>35</v>
      </c>
      <c r="O4" s="34" t="s">
        <v>36</v>
      </c>
      <c r="P4" s="33" t="s">
        <v>37</v>
      </c>
      <c r="Q4" s="32" t="s">
        <v>38</v>
      </c>
      <c r="R4" s="34" t="s">
        <v>39</v>
      </c>
      <c r="S4" s="33" t="s">
        <v>7</v>
      </c>
      <c r="T4" s="33" t="s">
        <v>40</v>
      </c>
      <c r="U4" s="32" t="s">
        <v>3</v>
      </c>
      <c r="V4" s="32"/>
      <c r="W4" s="10"/>
      <c r="X4" s="10"/>
      <c r="Y4" s="10"/>
      <c r="Z4" s="10"/>
    </row>
    <row r="5" spans="1:26" ht="25.5" x14ac:dyDescent="0.25">
      <c r="A5" s="10"/>
      <c r="B5" s="20">
        <v>45831</v>
      </c>
      <c r="C5" s="18"/>
      <c r="D5" s="18" t="s">
        <v>1299</v>
      </c>
      <c r="E5" s="18" t="s">
        <v>439</v>
      </c>
      <c r="F5" s="21" t="s">
        <v>537</v>
      </c>
      <c r="G5" s="18"/>
      <c r="H5" s="21">
        <v>45840</v>
      </c>
      <c r="I5" s="22">
        <v>0.41666666666666669</v>
      </c>
      <c r="J5" s="18" t="s">
        <v>1660</v>
      </c>
      <c r="K5" s="18" t="s">
        <v>56</v>
      </c>
      <c r="L5" s="52">
        <v>150</v>
      </c>
      <c r="M5" s="20"/>
      <c r="N5" s="17" t="s">
        <v>44</v>
      </c>
      <c r="O5" s="18" t="s">
        <v>1180</v>
      </c>
      <c r="P5" s="18" t="s">
        <v>1181</v>
      </c>
      <c r="Q5" s="54">
        <v>60</v>
      </c>
      <c r="R5" s="21"/>
      <c r="S5" s="17" t="s">
        <v>45</v>
      </c>
      <c r="T5" s="17" t="s">
        <v>44</v>
      </c>
      <c r="U5" s="19">
        <f>Table_520[[#This Row],[VALOR]]-Table_520[[#This Row],[ CUSTO]]</f>
        <v>90</v>
      </c>
      <c r="V5" s="19"/>
      <c r="W5" s="10"/>
      <c r="X5" s="10"/>
      <c r="Y5" s="10"/>
      <c r="Z5" s="10"/>
    </row>
    <row r="6" spans="1:26" ht="25.5" x14ac:dyDescent="0.25">
      <c r="A6" s="10"/>
      <c r="B6" s="20">
        <v>45834</v>
      </c>
      <c r="C6" s="18"/>
      <c r="D6" s="18" t="s">
        <v>52</v>
      </c>
      <c r="E6" s="18" t="s">
        <v>53</v>
      </c>
      <c r="F6" s="18" t="s">
        <v>1288</v>
      </c>
      <c r="G6" s="18" t="s">
        <v>1884</v>
      </c>
      <c r="H6" s="21">
        <v>45839</v>
      </c>
      <c r="I6" s="22">
        <v>0.375</v>
      </c>
      <c r="J6" s="18" t="s">
        <v>1286</v>
      </c>
      <c r="K6" s="18" t="s">
        <v>249</v>
      </c>
      <c r="L6" s="52">
        <f>300+40.4</f>
        <v>340.4</v>
      </c>
      <c r="M6" s="20" t="s">
        <v>84</v>
      </c>
      <c r="N6" s="17" t="s">
        <v>44</v>
      </c>
      <c r="O6" s="18" t="s">
        <v>1406</v>
      </c>
      <c r="P6" s="18" t="s">
        <v>1407</v>
      </c>
      <c r="Q6" s="54">
        <f>40.4</f>
        <v>40.4</v>
      </c>
      <c r="R6" s="21"/>
      <c r="S6" s="17" t="s">
        <v>45</v>
      </c>
      <c r="T6" s="17" t="s">
        <v>44</v>
      </c>
      <c r="U6" s="19">
        <f>Table_520[[#This Row],[VALOR]]-Table_520[[#This Row],[ CUSTO]]</f>
        <v>300</v>
      </c>
      <c r="V6" s="19"/>
      <c r="W6" s="10"/>
      <c r="X6" s="10"/>
      <c r="Y6" s="10"/>
      <c r="Z6" s="10"/>
    </row>
    <row r="7" spans="1:26" ht="25.5" x14ac:dyDescent="0.25">
      <c r="A7" s="10"/>
      <c r="B7" s="20">
        <v>45834</v>
      </c>
      <c r="C7" s="18"/>
      <c r="D7" s="18" t="s">
        <v>52</v>
      </c>
      <c r="E7" s="18" t="s">
        <v>53</v>
      </c>
      <c r="F7" s="18" t="s">
        <v>1288</v>
      </c>
      <c r="G7" s="18" t="s">
        <v>1714</v>
      </c>
      <c r="H7" s="21">
        <v>45839</v>
      </c>
      <c r="I7" s="22">
        <v>0.375</v>
      </c>
      <c r="J7" s="18" t="s">
        <v>1286</v>
      </c>
      <c r="K7" s="18" t="s">
        <v>249</v>
      </c>
      <c r="L7" s="52">
        <f>300+41.4</f>
        <v>341.4</v>
      </c>
      <c r="M7" s="20" t="s">
        <v>84</v>
      </c>
      <c r="N7" s="17" t="s">
        <v>44</v>
      </c>
      <c r="O7" s="18" t="s">
        <v>1406</v>
      </c>
      <c r="P7" s="18" t="s">
        <v>1407</v>
      </c>
      <c r="Q7" s="54">
        <v>41.4</v>
      </c>
      <c r="R7" s="21"/>
      <c r="S7" s="17" t="s">
        <v>45</v>
      </c>
      <c r="T7" s="17" t="s">
        <v>44</v>
      </c>
      <c r="U7" s="19">
        <f>Table_520[[#This Row],[VALOR]]-Table_520[[#This Row],[ CUSTO]]</f>
        <v>300</v>
      </c>
      <c r="V7" s="19"/>
      <c r="W7" s="10"/>
      <c r="X7" s="10"/>
      <c r="Y7" s="10"/>
      <c r="Z7" s="10"/>
    </row>
    <row r="8" spans="1:26" ht="25.5" x14ac:dyDescent="0.25">
      <c r="A8" s="10"/>
      <c r="B8" s="20">
        <v>45834</v>
      </c>
      <c r="C8" s="18"/>
      <c r="D8" s="18" t="s">
        <v>52</v>
      </c>
      <c r="E8" s="18" t="s">
        <v>53</v>
      </c>
      <c r="F8" s="18" t="s">
        <v>1288</v>
      </c>
      <c r="G8" s="18" t="s">
        <v>1714</v>
      </c>
      <c r="H8" s="21">
        <v>45846</v>
      </c>
      <c r="I8" s="22">
        <v>0.58333333333333337</v>
      </c>
      <c r="J8" s="18" t="s">
        <v>1286</v>
      </c>
      <c r="K8" s="18" t="s">
        <v>249</v>
      </c>
      <c r="L8" s="52">
        <v>300</v>
      </c>
      <c r="M8" s="20" t="s">
        <v>84</v>
      </c>
      <c r="N8" s="17" t="s">
        <v>44</v>
      </c>
      <c r="O8" s="18" t="s">
        <v>1406</v>
      </c>
      <c r="P8" s="18" t="s">
        <v>1407</v>
      </c>
      <c r="Q8" s="54">
        <v>50</v>
      </c>
      <c r="R8" s="21"/>
      <c r="S8" s="17" t="s">
        <v>45</v>
      </c>
      <c r="T8" s="17" t="s">
        <v>44</v>
      </c>
      <c r="U8" s="19">
        <f>Table_520[[#This Row],[VALOR]]-Table_520[[#This Row],[ CUSTO]]</f>
        <v>250</v>
      </c>
      <c r="V8" s="19"/>
      <c r="W8" s="10"/>
      <c r="X8" s="10"/>
      <c r="Y8" s="10"/>
      <c r="Z8" s="10"/>
    </row>
    <row r="9" spans="1:26" ht="25.5" x14ac:dyDescent="0.25">
      <c r="A9" s="10"/>
      <c r="B9" s="20">
        <v>45834</v>
      </c>
      <c r="C9" s="18"/>
      <c r="D9" s="18" t="s">
        <v>1299</v>
      </c>
      <c r="E9" s="18" t="s">
        <v>439</v>
      </c>
      <c r="F9" s="18" t="s">
        <v>537</v>
      </c>
      <c r="G9" s="18"/>
      <c r="H9" s="21">
        <v>45845</v>
      </c>
      <c r="I9" s="22">
        <v>0.55208333333333337</v>
      </c>
      <c r="J9" s="18" t="s">
        <v>1715</v>
      </c>
      <c r="K9" s="18" t="s">
        <v>56</v>
      </c>
      <c r="L9" s="19">
        <v>150</v>
      </c>
      <c r="M9" s="20"/>
      <c r="N9" s="17" t="s">
        <v>44</v>
      </c>
      <c r="O9" s="18" t="s">
        <v>141</v>
      </c>
      <c r="P9" s="18" t="s">
        <v>142</v>
      </c>
      <c r="Q9" s="19">
        <v>70</v>
      </c>
      <c r="R9" s="18"/>
      <c r="S9" s="17" t="s">
        <v>45</v>
      </c>
      <c r="T9" s="17" t="s">
        <v>44</v>
      </c>
      <c r="U9" s="19">
        <f>Table_520[[#This Row],[VALOR]]-Table_520[[#This Row],[ CUSTO]]</f>
        <v>80</v>
      </c>
      <c r="V9" s="19"/>
      <c r="W9" s="10"/>
      <c r="X9" s="10"/>
      <c r="Y9" s="10"/>
      <c r="Z9" s="10"/>
    </row>
    <row r="10" spans="1:26" x14ac:dyDescent="0.25">
      <c r="A10" s="10"/>
      <c r="B10" s="20">
        <v>45834</v>
      </c>
      <c r="C10" s="18"/>
      <c r="D10" s="18" t="s">
        <v>282</v>
      </c>
      <c r="E10" s="18" t="s">
        <v>283</v>
      </c>
      <c r="F10" s="18" t="s">
        <v>537</v>
      </c>
      <c r="G10" s="18"/>
      <c r="H10" s="21">
        <v>45840</v>
      </c>
      <c r="I10" s="22">
        <v>0.58333333333333337</v>
      </c>
      <c r="J10" s="18" t="s">
        <v>187</v>
      </c>
      <c r="K10" s="18" t="s">
        <v>285</v>
      </c>
      <c r="L10" s="19">
        <v>350</v>
      </c>
      <c r="M10" s="20"/>
      <c r="N10" s="17" t="s">
        <v>44</v>
      </c>
      <c r="O10" s="18" t="s">
        <v>286</v>
      </c>
      <c r="P10" s="17" t="s">
        <v>287</v>
      </c>
      <c r="Q10" s="19">
        <v>180</v>
      </c>
      <c r="R10" s="21"/>
      <c r="S10" s="17" t="s">
        <v>45</v>
      </c>
      <c r="T10" s="17" t="s">
        <v>44</v>
      </c>
      <c r="U10" s="19">
        <f>Table_520[[#This Row],[VALOR]]-Table_520[[#This Row],[ CUSTO]]</f>
        <v>170</v>
      </c>
      <c r="V10" s="19"/>
      <c r="W10" s="10"/>
      <c r="X10" s="10"/>
      <c r="Y10" s="10"/>
      <c r="Z10" s="10"/>
    </row>
    <row r="11" spans="1:26" x14ac:dyDescent="0.25">
      <c r="A11" s="10"/>
      <c r="B11" s="20">
        <v>45834</v>
      </c>
      <c r="C11" s="18"/>
      <c r="D11" s="18" t="s">
        <v>979</v>
      </c>
      <c r="E11" s="18" t="s">
        <v>980</v>
      </c>
      <c r="F11" s="18" t="s">
        <v>726</v>
      </c>
      <c r="G11" s="18" t="s">
        <v>1739</v>
      </c>
      <c r="H11" s="21">
        <v>45840</v>
      </c>
      <c r="I11" s="22">
        <v>0.58333333333333337</v>
      </c>
      <c r="J11" s="18" t="s">
        <v>1740</v>
      </c>
      <c r="K11" s="18" t="s">
        <v>1168</v>
      </c>
      <c r="L11" s="19">
        <f>2400-700</f>
        <v>1700</v>
      </c>
      <c r="M11" s="64">
        <v>700</v>
      </c>
      <c r="N11" s="17" t="s">
        <v>44</v>
      </c>
      <c r="O11" s="18" t="s">
        <v>1749</v>
      </c>
      <c r="P11" s="17" t="s">
        <v>1750</v>
      </c>
      <c r="Q11" s="19">
        <v>300</v>
      </c>
      <c r="R11" s="18"/>
      <c r="S11" s="17" t="s">
        <v>45</v>
      </c>
      <c r="T11" s="17" t="s">
        <v>44</v>
      </c>
      <c r="U11" s="19">
        <f>Table_520[[#This Row],[VALOR]]-Table_520[[#This Row],[ CUSTO]]</f>
        <v>1400</v>
      </c>
      <c r="V11" s="19"/>
      <c r="W11" s="10"/>
      <c r="X11" s="10"/>
      <c r="Y11" s="10"/>
      <c r="Z11" s="10"/>
    </row>
    <row r="12" spans="1:26" x14ac:dyDescent="0.25">
      <c r="A12" s="10"/>
      <c r="B12" s="20">
        <v>45835</v>
      </c>
      <c r="C12" s="18"/>
      <c r="D12" s="18" t="s">
        <v>1335</v>
      </c>
      <c r="E12" s="18" t="s">
        <v>1336</v>
      </c>
      <c r="F12" s="18" t="s">
        <v>1437</v>
      </c>
      <c r="G12" s="18" t="s">
        <v>1753</v>
      </c>
      <c r="H12" s="21">
        <v>45839</v>
      </c>
      <c r="I12" s="22">
        <v>0.3576388888888889</v>
      </c>
      <c r="J12" s="18" t="s">
        <v>515</v>
      </c>
      <c r="K12" s="18" t="s">
        <v>1576</v>
      </c>
      <c r="L12" s="19">
        <v>70</v>
      </c>
      <c r="M12" s="20" t="s">
        <v>84</v>
      </c>
      <c r="N12" s="17" t="s">
        <v>44</v>
      </c>
      <c r="O12" s="18" t="s">
        <v>1222</v>
      </c>
      <c r="P12" s="44" t="s">
        <v>1223</v>
      </c>
      <c r="Q12" s="52">
        <v>40</v>
      </c>
      <c r="R12" s="20"/>
      <c r="S12" s="17" t="s">
        <v>45</v>
      </c>
      <c r="T12" s="17" t="s">
        <v>44</v>
      </c>
      <c r="U12" s="19">
        <f>Table_520[[#This Row],[VALOR]]-Table_520[[#This Row],[ CUSTO]]</f>
        <v>30</v>
      </c>
      <c r="V12" s="19"/>
      <c r="W12" s="10"/>
      <c r="X12" s="10"/>
      <c r="Y12" s="10"/>
      <c r="Z12" s="10"/>
    </row>
    <row r="13" spans="1:26" x14ac:dyDescent="0.25">
      <c r="A13" s="10"/>
      <c r="B13" s="20">
        <v>45835</v>
      </c>
      <c r="C13" s="18"/>
      <c r="D13" s="18" t="s">
        <v>1335</v>
      </c>
      <c r="E13" s="18" t="s">
        <v>1336</v>
      </c>
      <c r="F13" s="18" t="s">
        <v>1437</v>
      </c>
      <c r="G13" s="18" t="s">
        <v>1754</v>
      </c>
      <c r="H13" s="21">
        <v>45839</v>
      </c>
      <c r="I13" s="22">
        <v>0.38194444444444442</v>
      </c>
      <c r="J13" s="18" t="s">
        <v>1761</v>
      </c>
      <c r="K13" s="18" t="s">
        <v>1766</v>
      </c>
      <c r="L13" s="19">
        <v>70</v>
      </c>
      <c r="M13" s="20" t="s">
        <v>84</v>
      </c>
      <c r="N13" s="17" t="s">
        <v>44</v>
      </c>
      <c r="O13" s="18" t="s">
        <v>1222</v>
      </c>
      <c r="P13" s="44" t="s">
        <v>1223</v>
      </c>
      <c r="Q13" s="52">
        <v>40</v>
      </c>
      <c r="R13" s="20"/>
      <c r="S13" s="17" t="s">
        <v>45</v>
      </c>
      <c r="T13" s="17" t="s">
        <v>44</v>
      </c>
      <c r="U13" s="19">
        <f>Table_520[[#This Row],[VALOR]]-Table_520[[#This Row],[ CUSTO]]</f>
        <v>30</v>
      </c>
      <c r="V13" s="19"/>
      <c r="W13" s="10"/>
      <c r="X13" s="10"/>
      <c r="Y13" s="10"/>
      <c r="Z13" s="10"/>
    </row>
    <row r="14" spans="1:26" x14ac:dyDescent="0.25">
      <c r="A14" s="10"/>
      <c r="B14" s="20">
        <v>45835</v>
      </c>
      <c r="C14" s="18"/>
      <c r="D14" s="18" t="s">
        <v>1335</v>
      </c>
      <c r="E14" s="18" t="s">
        <v>1336</v>
      </c>
      <c r="F14" s="18" t="s">
        <v>1437</v>
      </c>
      <c r="G14" s="18" t="s">
        <v>1755</v>
      </c>
      <c r="H14" s="21">
        <v>45840</v>
      </c>
      <c r="I14" s="22">
        <v>0.36458333333333331</v>
      </c>
      <c r="J14" s="18" t="s">
        <v>1762</v>
      </c>
      <c r="K14" s="18" t="s">
        <v>1576</v>
      </c>
      <c r="L14" s="19">
        <v>70</v>
      </c>
      <c r="M14" s="20" t="s">
        <v>84</v>
      </c>
      <c r="N14" s="17" t="s">
        <v>44</v>
      </c>
      <c r="O14" s="18" t="s">
        <v>1222</v>
      </c>
      <c r="P14" s="44" t="s">
        <v>1223</v>
      </c>
      <c r="Q14" s="52">
        <v>40</v>
      </c>
      <c r="R14" s="20"/>
      <c r="S14" s="17" t="s">
        <v>45</v>
      </c>
      <c r="T14" s="17" t="s">
        <v>44</v>
      </c>
      <c r="U14" s="19">
        <f>Table_520[[#This Row],[VALOR]]-Table_520[[#This Row],[ CUSTO]]</f>
        <v>30</v>
      </c>
      <c r="V14" s="19"/>
      <c r="W14" s="10"/>
      <c r="X14" s="10"/>
      <c r="Y14" s="10"/>
      <c r="Z14" s="10"/>
    </row>
    <row r="15" spans="1:26" s="61" customFormat="1" x14ac:dyDescent="0.25">
      <c r="A15" s="10"/>
      <c r="B15" s="20">
        <v>45835</v>
      </c>
      <c r="C15" s="18"/>
      <c r="D15" s="18" t="s">
        <v>1335</v>
      </c>
      <c r="E15" s="18" t="s">
        <v>1336</v>
      </c>
      <c r="F15" s="18" t="s">
        <v>1437</v>
      </c>
      <c r="G15" s="18" t="s">
        <v>1756</v>
      </c>
      <c r="H15" s="21">
        <v>45840</v>
      </c>
      <c r="I15" s="22">
        <v>0.55208333333333337</v>
      </c>
      <c r="J15" s="18" t="s">
        <v>213</v>
      </c>
      <c r="K15" s="18" t="s">
        <v>1767</v>
      </c>
      <c r="L15" s="19">
        <v>70</v>
      </c>
      <c r="M15" s="20" t="s">
        <v>2027</v>
      </c>
      <c r="N15" s="17" t="s">
        <v>44</v>
      </c>
      <c r="O15" s="18" t="s">
        <v>1222</v>
      </c>
      <c r="P15" s="44" t="s">
        <v>1223</v>
      </c>
      <c r="Q15" s="52">
        <v>40</v>
      </c>
      <c r="R15" s="20"/>
      <c r="S15" s="17" t="s">
        <v>45</v>
      </c>
      <c r="T15" s="17" t="s">
        <v>44</v>
      </c>
      <c r="U15" s="19">
        <f>Table_520[[#This Row],[VALOR]]-Table_520[[#This Row],[ CUSTO]]</f>
        <v>30</v>
      </c>
      <c r="V15" s="19"/>
      <c r="W15" s="10"/>
      <c r="X15" s="10"/>
      <c r="Y15" s="10"/>
      <c r="Z15" s="10"/>
    </row>
    <row r="16" spans="1:26" x14ac:dyDescent="0.25">
      <c r="A16" s="10"/>
      <c r="B16" s="20">
        <v>45835</v>
      </c>
      <c r="C16" s="18"/>
      <c r="D16" s="18" t="s">
        <v>1335</v>
      </c>
      <c r="E16" s="18" t="s">
        <v>1336</v>
      </c>
      <c r="F16" s="18" t="s">
        <v>1438</v>
      </c>
      <c r="G16" s="18" t="s">
        <v>1759</v>
      </c>
      <c r="H16" s="21">
        <v>45841</v>
      </c>
      <c r="I16" s="22">
        <v>0.7104166666666667</v>
      </c>
      <c r="J16" s="18" t="s">
        <v>119</v>
      </c>
      <c r="K16" s="18" t="s">
        <v>1769</v>
      </c>
      <c r="L16" s="19">
        <v>70</v>
      </c>
      <c r="M16" s="20" t="s">
        <v>84</v>
      </c>
      <c r="N16" s="17" t="s">
        <v>44</v>
      </c>
      <c r="O16" s="18" t="s">
        <v>1222</v>
      </c>
      <c r="P16" s="44" t="s">
        <v>1223</v>
      </c>
      <c r="Q16" s="52">
        <v>40</v>
      </c>
      <c r="R16" s="20"/>
      <c r="S16" s="17" t="s">
        <v>45</v>
      </c>
      <c r="T16" s="17" t="s">
        <v>44</v>
      </c>
      <c r="U16" s="19">
        <f>Table_520[[#This Row],[VALOR]]-Table_520[[#This Row],[ CUSTO]]</f>
        <v>30</v>
      </c>
      <c r="V16" s="19"/>
      <c r="W16" s="10"/>
      <c r="X16" s="10"/>
      <c r="Y16" s="10"/>
      <c r="Z16" s="10"/>
    </row>
    <row r="17" spans="1:26" x14ac:dyDescent="0.25">
      <c r="A17" s="10"/>
      <c r="B17" s="20">
        <v>45835</v>
      </c>
      <c r="C17" s="18"/>
      <c r="D17" s="18" t="s">
        <v>1335</v>
      </c>
      <c r="E17" s="18" t="s">
        <v>1336</v>
      </c>
      <c r="F17" s="18" t="s">
        <v>1437</v>
      </c>
      <c r="G17" s="18" t="s">
        <v>1757</v>
      </c>
      <c r="H17" s="21">
        <v>45841</v>
      </c>
      <c r="I17" s="22">
        <v>0.35069444444444442</v>
      </c>
      <c r="J17" s="18" t="s">
        <v>1763</v>
      </c>
      <c r="K17" s="18" t="s">
        <v>1768</v>
      </c>
      <c r="L17" s="19">
        <v>70</v>
      </c>
      <c r="M17" s="20" t="s">
        <v>84</v>
      </c>
      <c r="N17" s="17" t="s">
        <v>44</v>
      </c>
      <c r="O17" s="18" t="s">
        <v>1222</v>
      </c>
      <c r="P17" s="44" t="s">
        <v>1223</v>
      </c>
      <c r="Q17" s="52">
        <v>40</v>
      </c>
      <c r="R17" s="20"/>
      <c r="S17" s="17" t="s">
        <v>45</v>
      </c>
      <c r="T17" s="17" t="s">
        <v>44</v>
      </c>
      <c r="U17" s="19">
        <f>Table_520[[#This Row],[VALOR]]-Table_520[[#This Row],[ CUSTO]]</f>
        <v>30</v>
      </c>
      <c r="V17" s="19"/>
      <c r="W17" s="10"/>
      <c r="X17" s="10"/>
      <c r="Y17" s="10"/>
      <c r="Z17" s="10"/>
    </row>
    <row r="18" spans="1:26" x14ac:dyDescent="0.25">
      <c r="A18" s="10"/>
      <c r="B18" s="20">
        <v>45835</v>
      </c>
      <c r="C18" s="18"/>
      <c r="D18" s="18" t="s">
        <v>1335</v>
      </c>
      <c r="E18" s="18" t="s">
        <v>1336</v>
      </c>
      <c r="F18" s="18" t="s">
        <v>1437</v>
      </c>
      <c r="G18" s="18" t="s">
        <v>1758</v>
      </c>
      <c r="H18" s="21">
        <v>45841</v>
      </c>
      <c r="I18" s="22">
        <v>0.44444444444444442</v>
      </c>
      <c r="J18" s="18" t="s">
        <v>1764</v>
      </c>
      <c r="K18" s="18" t="s">
        <v>1571</v>
      </c>
      <c r="L18" s="19">
        <v>70</v>
      </c>
      <c r="M18" s="20" t="s">
        <v>84</v>
      </c>
      <c r="N18" s="17" t="s">
        <v>44</v>
      </c>
      <c r="O18" s="18" t="s">
        <v>1222</v>
      </c>
      <c r="P18" s="44" t="s">
        <v>1223</v>
      </c>
      <c r="Q18" s="52">
        <v>40</v>
      </c>
      <c r="R18" s="20"/>
      <c r="S18" s="17" t="s">
        <v>45</v>
      </c>
      <c r="T18" s="17" t="s">
        <v>44</v>
      </c>
      <c r="U18" s="19">
        <f>Table_520[[#This Row],[VALOR]]-Table_520[[#This Row],[ CUSTO]]</f>
        <v>30</v>
      </c>
      <c r="V18" s="19"/>
      <c r="W18" s="10"/>
      <c r="X18" s="10"/>
      <c r="Y18" s="10"/>
      <c r="Z18" s="10"/>
    </row>
    <row r="19" spans="1:26" x14ac:dyDescent="0.25">
      <c r="A19" s="10"/>
      <c r="B19" s="20">
        <v>45835</v>
      </c>
      <c r="C19" s="18"/>
      <c r="D19" s="18" t="s">
        <v>1335</v>
      </c>
      <c r="E19" s="18" t="s">
        <v>1336</v>
      </c>
      <c r="F19" s="18" t="s">
        <v>1437</v>
      </c>
      <c r="G19" s="18" t="s">
        <v>1760</v>
      </c>
      <c r="H19" s="21">
        <v>45842</v>
      </c>
      <c r="I19" s="22">
        <v>0.41319444444444442</v>
      </c>
      <c r="J19" s="18" t="s">
        <v>68</v>
      </c>
      <c r="K19" s="18" t="s">
        <v>1770</v>
      </c>
      <c r="L19" s="19">
        <v>70</v>
      </c>
      <c r="M19" s="20" t="s">
        <v>84</v>
      </c>
      <c r="N19" s="17" t="s">
        <v>44</v>
      </c>
      <c r="O19" s="18" t="s">
        <v>1222</v>
      </c>
      <c r="P19" s="44" t="s">
        <v>1223</v>
      </c>
      <c r="Q19" s="52">
        <v>40</v>
      </c>
      <c r="R19" s="20"/>
      <c r="S19" s="17" t="s">
        <v>45</v>
      </c>
      <c r="T19" s="17" t="s">
        <v>44</v>
      </c>
      <c r="U19" s="19">
        <f>Table_520[[#This Row],[VALOR]]-Table_520[[#This Row],[ CUSTO]]</f>
        <v>30</v>
      </c>
      <c r="V19" s="19"/>
      <c r="W19" s="10"/>
      <c r="X19" s="10"/>
      <c r="Y19" s="10"/>
      <c r="Z19" s="10"/>
    </row>
    <row r="20" spans="1:26" ht="25.5" x14ac:dyDescent="0.25">
      <c r="A20" s="10"/>
      <c r="B20" s="20">
        <v>45835</v>
      </c>
      <c r="C20" s="18"/>
      <c r="D20" s="18" t="s">
        <v>1539</v>
      </c>
      <c r="E20" s="18" t="s">
        <v>1540</v>
      </c>
      <c r="F20" s="18" t="s">
        <v>60</v>
      </c>
      <c r="G20" s="18" t="s">
        <v>1727</v>
      </c>
      <c r="H20" s="21">
        <v>45839</v>
      </c>
      <c r="I20" s="22">
        <v>0.375</v>
      </c>
      <c r="J20" s="18" t="s">
        <v>298</v>
      </c>
      <c r="K20" s="18" t="s">
        <v>711</v>
      </c>
      <c r="L20" s="19">
        <v>200</v>
      </c>
      <c r="M20" s="20"/>
      <c r="N20" s="17" t="s">
        <v>44</v>
      </c>
      <c r="O20" s="18" t="s">
        <v>1470</v>
      </c>
      <c r="P20" s="17" t="s">
        <v>77</v>
      </c>
      <c r="Q20" s="19">
        <v>60</v>
      </c>
      <c r="R20" s="18"/>
      <c r="S20" s="17" t="s">
        <v>45</v>
      </c>
      <c r="T20" s="17" t="s">
        <v>44</v>
      </c>
      <c r="U20" s="19">
        <f>Table_520[[#This Row],[VALOR]]-Table_520[[#This Row],[ CUSTO]]</f>
        <v>140</v>
      </c>
      <c r="V20" s="19"/>
      <c r="W20" s="10"/>
      <c r="X20" s="10"/>
      <c r="Y20" s="10"/>
      <c r="Z20" s="10"/>
    </row>
    <row r="21" spans="1:26" ht="38.25" x14ac:dyDescent="0.25">
      <c r="A21" s="10"/>
      <c r="B21" s="20">
        <v>45835</v>
      </c>
      <c r="C21" s="18"/>
      <c r="D21" s="18" t="s">
        <v>52</v>
      </c>
      <c r="E21" s="18" t="s">
        <v>53</v>
      </c>
      <c r="F21" s="18" t="s">
        <v>1288</v>
      </c>
      <c r="G21" s="18" t="s">
        <v>1723</v>
      </c>
      <c r="H21" s="21">
        <v>45839</v>
      </c>
      <c r="I21" s="22">
        <v>0.625</v>
      </c>
      <c r="J21" s="18" t="s">
        <v>1724</v>
      </c>
      <c r="K21" s="18" t="s">
        <v>1725</v>
      </c>
      <c r="L21" s="52">
        <v>300</v>
      </c>
      <c r="M21" s="20" t="s">
        <v>84</v>
      </c>
      <c r="N21" s="17" t="s">
        <v>44</v>
      </c>
      <c r="O21" s="18" t="s">
        <v>1735</v>
      </c>
      <c r="P21" s="18" t="s">
        <v>1736</v>
      </c>
      <c r="Q21" s="54">
        <v>60</v>
      </c>
      <c r="R21" s="21" t="s">
        <v>548</v>
      </c>
      <c r="S21" s="17" t="s">
        <v>45</v>
      </c>
      <c r="T21" s="17" t="s">
        <v>44</v>
      </c>
      <c r="U21" s="19">
        <f>Table_520[[#This Row],[VALOR]]-Table_520[[#This Row],[ CUSTO]]</f>
        <v>240</v>
      </c>
      <c r="V21" s="19"/>
      <c r="W21" s="10"/>
      <c r="X21" s="10"/>
      <c r="Y21" s="10"/>
      <c r="Z21" s="10"/>
    </row>
    <row r="22" spans="1:26" ht="25.5" x14ac:dyDescent="0.25">
      <c r="A22" s="10"/>
      <c r="B22" s="20">
        <v>45835</v>
      </c>
      <c r="C22" s="18"/>
      <c r="D22" s="18" t="s">
        <v>137</v>
      </c>
      <c r="E22" s="18" t="s">
        <v>138</v>
      </c>
      <c r="F22" s="21" t="s">
        <v>537</v>
      </c>
      <c r="G22" s="18" t="s">
        <v>1047</v>
      </c>
      <c r="H22" s="21">
        <v>45839</v>
      </c>
      <c r="I22" s="22">
        <v>0.375</v>
      </c>
      <c r="J22" s="18" t="s">
        <v>298</v>
      </c>
      <c r="K22" s="18" t="s">
        <v>867</v>
      </c>
      <c r="L22" s="19">
        <v>160</v>
      </c>
      <c r="M22" s="20"/>
      <c r="N22" s="17" t="s">
        <v>44</v>
      </c>
      <c r="O22" s="18" t="s">
        <v>1738</v>
      </c>
      <c r="P22" s="17" t="s">
        <v>1049</v>
      </c>
      <c r="Q22" s="19">
        <v>70</v>
      </c>
      <c r="R22" s="18"/>
      <c r="S22" s="17" t="s">
        <v>45</v>
      </c>
      <c r="T22" s="17" t="s">
        <v>44</v>
      </c>
      <c r="U22" s="19">
        <f>Table_520[[#This Row],[VALOR]]-Table_520[[#This Row],[ CUSTO]]</f>
        <v>90</v>
      </c>
      <c r="V22" s="19"/>
      <c r="W22" s="10"/>
      <c r="X22" s="10"/>
      <c r="Y22" s="10"/>
      <c r="Z22" s="10"/>
    </row>
    <row r="23" spans="1:26" ht="25.5" x14ac:dyDescent="0.25">
      <c r="A23" s="10"/>
      <c r="B23" s="20">
        <v>45835</v>
      </c>
      <c r="C23" s="18"/>
      <c r="D23" s="18" t="s">
        <v>1299</v>
      </c>
      <c r="E23" s="18" t="s">
        <v>439</v>
      </c>
      <c r="F23" s="18" t="s">
        <v>537</v>
      </c>
      <c r="G23" s="18"/>
      <c r="H23" s="21">
        <v>45848</v>
      </c>
      <c r="I23" s="22">
        <v>0.36805555555555558</v>
      </c>
      <c r="J23" s="18" t="s">
        <v>614</v>
      </c>
      <c r="K23" s="18" t="s">
        <v>559</v>
      </c>
      <c r="L23" s="19">
        <v>150</v>
      </c>
      <c r="M23" s="20"/>
      <c r="N23" s="17" t="s">
        <v>44</v>
      </c>
      <c r="O23" s="18" t="s">
        <v>70</v>
      </c>
      <c r="P23" s="17" t="s">
        <v>71</v>
      </c>
      <c r="Q23" s="19">
        <v>70</v>
      </c>
      <c r="R23" s="18"/>
      <c r="S23" s="17" t="s">
        <v>45</v>
      </c>
      <c r="T23" s="17" t="s">
        <v>44</v>
      </c>
      <c r="U23" s="19">
        <f>Table_520[[#This Row],[VALOR]]-Table_520[[#This Row],[ CUSTO]]</f>
        <v>80</v>
      </c>
      <c r="V23" s="19"/>
      <c r="W23" s="10"/>
      <c r="X23" s="10"/>
      <c r="Y23" s="10"/>
      <c r="Z23" s="10"/>
    </row>
    <row r="24" spans="1:26" ht="25.5" x14ac:dyDescent="0.25">
      <c r="A24" s="10"/>
      <c r="B24" s="20">
        <v>45835</v>
      </c>
      <c r="C24" s="18"/>
      <c r="D24" s="18" t="s">
        <v>1622</v>
      </c>
      <c r="E24" s="18" t="s">
        <v>1623</v>
      </c>
      <c r="F24" s="18" t="s">
        <v>537</v>
      </c>
      <c r="G24" s="18" t="s">
        <v>1731</v>
      </c>
      <c r="H24" s="21">
        <v>45839</v>
      </c>
      <c r="I24" s="22">
        <v>0.57291666666666663</v>
      </c>
      <c r="J24" s="18" t="s">
        <v>1732</v>
      </c>
      <c r="K24" s="18" t="s">
        <v>56</v>
      </c>
      <c r="L24" s="19">
        <v>250</v>
      </c>
      <c r="M24" s="20"/>
      <c r="N24" s="17" t="s">
        <v>44</v>
      </c>
      <c r="O24" s="18" t="s">
        <v>141</v>
      </c>
      <c r="P24" s="18" t="s">
        <v>142</v>
      </c>
      <c r="Q24" s="19">
        <v>80</v>
      </c>
      <c r="R24" s="21"/>
      <c r="S24" s="17" t="s">
        <v>45</v>
      </c>
      <c r="T24" s="17" t="s">
        <v>44</v>
      </c>
      <c r="U24" s="19">
        <f>Table_520[[#This Row],[VALOR]]-Table_520[[#This Row],[ CUSTO]]</f>
        <v>170</v>
      </c>
      <c r="V24" s="19"/>
      <c r="W24" s="10"/>
      <c r="X24" s="10"/>
      <c r="Y24" s="10"/>
      <c r="Z24" s="10"/>
    </row>
    <row r="25" spans="1:26" ht="25.5" x14ac:dyDescent="0.25">
      <c r="A25" s="10"/>
      <c r="B25" s="20">
        <v>45835</v>
      </c>
      <c r="C25" s="18"/>
      <c r="D25" s="18" t="s">
        <v>808</v>
      </c>
      <c r="E25" s="18" t="s">
        <v>809</v>
      </c>
      <c r="F25" s="18" t="s">
        <v>60</v>
      </c>
      <c r="G25" s="18" t="s">
        <v>1726</v>
      </c>
      <c r="H25" s="21">
        <v>45841</v>
      </c>
      <c r="I25" s="22">
        <v>0.4236111111111111</v>
      </c>
      <c r="J25" s="18" t="s">
        <v>558</v>
      </c>
      <c r="K25" s="18" t="s">
        <v>1240</v>
      </c>
      <c r="L25" s="19">
        <v>200</v>
      </c>
      <c r="M25" s="20"/>
      <c r="N25" s="17" t="s">
        <v>44</v>
      </c>
      <c r="O25" s="18" t="s">
        <v>1506</v>
      </c>
      <c r="P25" s="17" t="s">
        <v>1505</v>
      </c>
      <c r="Q25" s="19">
        <v>100</v>
      </c>
      <c r="R25" s="18"/>
      <c r="S25" s="17" t="s">
        <v>45</v>
      </c>
      <c r="T25" s="17" t="s">
        <v>44</v>
      </c>
      <c r="U25" s="19">
        <f>Table_520[[#This Row],[VALOR]]-Table_520[[#This Row],[ CUSTO]]</f>
        <v>100</v>
      </c>
      <c r="V25" s="19"/>
      <c r="W25" s="10"/>
      <c r="X25" s="10"/>
      <c r="Y25" s="10"/>
      <c r="Z25" s="10"/>
    </row>
    <row r="26" spans="1:26" x14ac:dyDescent="0.25">
      <c r="A26" s="10"/>
      <c r="B26" s="20">
        <v>45835</v>
      </c>
      <c r="C26" s="18"/>
      <c r="D26" s="18" t="s">
        <v>627</v>
      </c>
      <c r="E26" s="18" t="s">
        <v>628</v>
      </c>
      <c r="F26" s="21" t="s">
        <v>537</v>
      </c>
      <c r="G26" s="18" t="s">
        <v>1312</v>
      </c>
      <c r="H26" s="21">
        <v>45840</v>
      </c>
      <c r="I26" s="22">
        <v>0.57291666666666663</v>
      </c>
      <c r="J26" s="18" t="s">
        <v>524</v>
      </c>
      <c r="K26" s="18" t="s">
        <v>304</v>
      </c>
      <c r="L26" s="19">
        <v>300</v>
      </c>
      <c r="M26" s="20" t="s">
        <v>84</v>
      </c>
      <c r="N26" s="17" t="s">
        <v>44</v>
      </c>
      <c r="O26" s="18" t="s">
        <v>305</v>
      </c>
      <c r="P26" s="17" t="s">
        <v>306</v>
      </c>
      <c r="Q26" s="19">
        <v>130</v>
      </c>
      <c r="R26" s="18"/>
      <c r="S26" s="17" t="s">
        <v>45</v>
      </c>
      <c r="T26" s="17" t="s">
        <v>44</v>
      </c>
      <c r="U26" s="19">
        <f>Table_520[[#This Row],[VALOR]]-Table_520[[#This Row],[ CUSTO]]</f>
        <v>170</v>
      </c>
      <c r="V26" s="19"/>
      <c r="W26" s="10"/>
      <c r="X26" s="10"/>
      <c r="Y26" s="10"/>
      <c r="Z26" s="10"/>
    </row>
    <row r="27" spans="1:26" ht="25.5" x14ac:dyDescent="0.25">
      <c r="A27" s="10"/>
      <c r="B27" s="20">
        <v>45835</v>
      </c>
      <c r="C27" s="18"/>
      <c r="D27" s="18" t="s">
        <v>1729</v>
      </c>
      <c r="E27" s="18" t="s">
        <v>1728</v>
      </c>
      <c r="F27" s="18" t="s">
        <v>625</v>
      </c>
      <c r="G27" s="18"/>
      <c r="H27" s="21">
        <v>45839</v>
      </c>
      <c r="I27" s="22">
        <v>0.33333333333333331</v>
      </c>
      <c r="J27" s="18" t="s">
        <v>1730</v>
      </c>
      <c r="K27" s="18" t="s">
        <v>56</v>
      </c>
      <c r="L27" s="19">
        <v>150</v>
      </c>
      <c r="M27" s="20"/>
      <c r="N27" s="17" t="s">
        <v>44</v>
      </c>
      <c r="O27" s="18" t="s">
        <v>1733</v>
      </c>
      <c r="P27" s="17" t="s">
        <v>1734</v>
      </c>
      <c r="Q27" s="19">
        <v>150</v>
      </c>
      <c r="R27" s="21"/>
      <c r="S27" s="17" t="s">
        <v>45</v>
      </c>
      <c r="T27" s="17" t="s">
        <v>44</v>
      </c>
      <c r="U27" s="19">
        <f>Table_520[[#This Row],[VALOR]]-Table_520[[#This Row],[ CUSTO]]</f>
        <v>0</v>
      </c>
      <c r="V27" s="19"/>
      <c r="W27" s="10"/>
      <c r="X27" s="10"/>
      <c r="Y27" s="10"/>
      <c r="Z27" s="10"/>
    </row>
    <row r="28" spans="1:26" ht="25.5" x14ac:dyDescent="0.25">
      <c r="A28" s="10"/>
      <c r="B28" s="20">
        <v>45835</v>
      </c>
      <c r="C28" s="18"/>
      <c r="D28" s="18" t="s">
        <v>1978</v>
      </c>
      <c r="E28" s="17" t="s">
        <v>1412</v>
      </c>
      <c r="F28" s="18" t="s">
        <v>60</v>
      </c>
      <c r="G28" s="18" t="s">
        <v>1776</v>
      </c>
      <c r="H28" s="21">
        <v>45840</v>
      </c>
      <c r="I28" s="22">
        <v>0.4375</v>
      </c>
      <c r="J28" s="18" t="s">
        <v>187</v>
      </c>
      <c r="K28" s="18" t="s">
        <v>958</v>
      </c>
      <c r="L28" s="19">
        <v>270</v>
      </c>
      <c r="M28" s="20"/>
      <c r="N28" s="17" t="s">
        <v>44</v>
      </c>
      <c r="O28" s="18" t="s">
        <v>1777</v>
      </c>
      <c r="P28" s="17" t="s">
        <v>1778</v>
      </c>
      <c r="Q28" s="19">
        <v>180</v>
      </c>
      <c r="R28" s="18"/>
      <c r="S28" s="17" t="s">
        <v>45</v>
      </c>
      <c r="T28" s="17" t="s">
        <v>44</v>
      </c>
      <c r="U28" s="19">
        <f>Table_520[[#This Row],[VALOR]]-Table_520[[#This Row],[ CUSTO]]</f>
        <v>90</v>
      </c>
      <c r="V28" s="19"/>
      <c r="W28" s="10"/>
      <c r="X28" s="10"/>
      <c r="Y28" s="10"/>
      <c r="Z28" s="10"/>
    </row>
    <row r="29" spans="1:26" ht="25.5" x14ac:dyDescent="0.25">
      <c r="A29" s="10"/>
      <c r="B29" s="20">
        <v>45835</v>
      </c>
      <c r="C29" s="18"/>
      <c r="D29" s="18" t="s">
        <v>979</v>
      </c>
      <c r="E29" s="18" t="s">
        <v>980</v>
      </c>
      <c r="F29" s="18" t="s">
        <v>60</v>
      </c>
      <c r="G29" s="18" t="s">
        <v>1701</v>
      </c>
      <c r="H29" s="21">
        <v>45860</v>
      </c>
      <c r="I29" s="22">
        <v>0.54166666666666663</v>
      </c>
      <c r="J29" s="18" t="s">
        <v>289</v>
      </c>
      <c r="K29" s="18" t="s">
        <v>1787</v>
      </c>
      <c r="L29" s="19">
        <v>500</v>
      </c>
      <c r="M29" s="65">
        <v>100</v>
      </c>
      <c r="N29" s="17" t="s">
        <v>44</v>
      </c>
      <c r="O29" s="18" t="s">
        <v>1915</v>
      </c>
      <c r="P29" s="17" t="s">
        <v>1916</v>
      </c>
      <c r="Q29" s="19">
        <v>230</v>
      </c>
      <c r="R29" s="18"/>
      <c r="S29" s="17" t="s">
        <v>45</v>
      </c>
      <c r="T29" s="17" t="s">
        <v>44</v>
      </c>
      <c r="U29" s="19">
        <f>Table_520[[#This Row],[VALOR]]-Table_520[[#This Row],[ CUSTO]]</f>
        <v>270</v>
      </c>
      <c r="V29" s="19"/>
      <c r="W29" s="10"/>
      <c r="X29" s="10"/>
      <c r="Y29" s="10"/>
      <c r="Z29" s="10"/>
    </row>
    <row r="30" spans="1:26" ht="25.5" x14ac:dyDescent="0.25">
      <c r="A30" s="10"/>
      <c r="B30" s="20">
        <v>45838</v>
      </c>
      <c r="C30" s="18"/>
      <c r="D30" s="18" t="s">
        <v>52</v>
      </c>
      <c r="E30" s="18" t="s">
        <v>53</v>
      </c>
      <c r="F30" s="18" t="s">
        <v>1288</v>
      </c>
      <c r="G30" s="18" t="s">
        <v>1782</v>
      </c>
      <c r="H30" s="21">
        <v>45839</v>
      </c>
      <c r="I30" s="22">
        <v>0.4375</v>
      </c>
      <c r="J30" s="18" t="s">
        <v>1286</v>
      </c>
      <c r="K30" s="18" t="s">
        <v>249</v>
      </c>
      <c r="L30" s="52">
        <v>300</v>
      </c>
      <c r="M30" s="20" t="s">
        <v>84</v>
      </c>
      <c r="N30" s="17" t="s">
        <v>44</v>
      </c>
      <c r="O30" s="18" t="s">
        <v>1406</v>
      </c>
      <c r="P30" s="18" t="s">
        <v>1407</v>
      </c>
      <c r="Q30" s="54">
        <v>200</v>
      </c>
      <c r="R30" s="21"/>
      <c r="S30" s="17" t="s">
        <v>45</v>
      </c>
      <c r="T30" s="17" t="s">
        <v>44</v>
      </c>
      <c r="U30" s="19">
        <f>Table_520[[#This Row],[VALOR]]-Table_520[[#This Row],[ CUSTO]]</f>
        <v>100</v>
      </c>
      <c r="V30" s="19"/>
      <c r="W30" s="10"/>
      <c r="X30" s="10"/>
      <c r="Y30" s="10"/>
      <c r="Z30" s="10"/>
    </row>
    <row r="31" spans="1:26" ht="25.5" x14ac:dyDescent="0.25">
      <c r="A31" s="10"/>
      <c r="B31" s="20">
        <v>45838</v>
      </c>
      <c r="C31" s="18"/>
      <c r="D31" s="18" t="s">
        <v>746</v>
      </c>
      <c r="E31" s="18" t="s">
        <v>1264</v>
      </c>
      <c r="F31" s="18" t="s">
        <v>418</v>
      </c>
      <c r="G31" s="18"/>
      <c r="H31" s="21">
        <v>45839</v>
      </c>
      <c r="I31" s="22">
        <v>0.63541666666666663</v>
      </c>
      <c r="J31" s="18" t="s">
        <v>991</v>
      </c>
      <c r="K31" s="18" t="s">
        <v>1751</v>
      </c>
      <c r="L31" s="19">
        <v>200</v>
      </c>
      <c r="M31" s="20"/>
      <c r="N31" s="17" t="s">
        <v>44</v>
      </c>
      <c r="O31" s="18" t="s">
        <v>1771</v>
      </c>
      <c r="P31" s="17" t="s">
        <v>1772</v>
      </c>
      <c r="Q31" s="19">
        <v>200</v>
      </c>
      <c r="R31" s="18"/>
      <c r="S31" s="17" t="s">
        <v>45</v>
      </c>
      <c r="T31" s="17" t="s">
        <v>44</v>
      </c>
      <c r="U31" s="19">
        <f>Table_520[[#This Row],[VALOR]]-Table_520[[#This Row],[ CUSTO]]</f>
        <v>0</v>
      </c>
      <c r="V31" s="19"/>
      <c r="W31" s="10"/>
      <c r="X31" s="10"/>
      <c r="Y31" s="10"/>
      <c r="Z31" s="10"/>
    </row>
    <row r="32" spans="1:26" ht="25.5" x14ac:dyDescent="0.25">
      <c r="A32" s="10"/>
      <c r="B32" s="20">
        <v>45838</v>
      </c>
      <c r="C32" s="18"/>
      <c r="D32" s="18" t="s">
        <v>979</v>
      </c>
      <c r="E32" s="18" t="s">
        <v>980</v>
      </c>
      <c r="F32" s="18" t="s">
        <v>148</v>
      </c>
      <c r="G32" s="18" t="s">
        <v>1741</v>
      </c>
      <c r="H32" s="21"/>
      <c r="I32" s="22"/>
      <c r="J32" s="18" t="s">
        <v>1746</v>
      </c>
      <c r="K32" s="18" t="s">
        <v>1725</v>
      </c>
      <c r="L32" s="19"/>
      <c r="M32" s="18">
        <v>50</v>
      </c>
      <c r="N32" s="17"/>
      <c r="O32" s="18" t="s">
        <v>1735</v>
      </c>
      <c r="P32" s="17" t="s">
        <v>1736</v>
      </c>
      <c r="Q32" s="19"/>
      <c r="R32" s="18"/>
      <c r="S32" s="17"/>
      <c r="T32" s="17"/>
      <c r="U32" s="19">
        <f>Table_520[[#This Row],[VALOR]]-Table_520[[#This Row],[ CUSTO]]</f>
        <v>0</v>
      </c>
      <c r="V32" s="19"/>
      <c r="W32" s="10"/>
      <c r="X32" s="10"/>
      <c r="Y32" s="10"/>
      <c r="Z32" s="10"/>
    </row>
    <row r="33" spans="1:26" ht="25.5" x14ac:dyDescent="0.25">
      <c r="A33" s="10"/>
      <c r="B33" s="20">
        <v>45838</v>
      </c>
      <c r="C33" s="18"/>
      <c r="D33" s="18" t="s">
        <v>979</v>
      </c>
      <c r="E33" s="18" t="s">
        <v>980</v>
      </c>
      <c r="F33" s="18" t="s">
        <v>148</v>
      </c>
      <c r="G33" s="18" t="s">
        <v>1742</v>
      </c>
      <c r="H33" s="21"/>
      <c r="I33" s="22"/>
      <c r="J33" s="18" t="s">
        <v>1746</v>
      </c>
      <c r="K33" s="18" t="s">
        <v>1725</v>
      </c>
      <c r="L33" s="19"/>
      <c r="M33" s="18">
        <v>50</v>
      </c>
      <c r="N33" s="17"/>
      <c r="O33" s="18" t="s">
        <v>1735</v>
      </c>
      <c r="P33" s="17" t="s">
        <v>1736</v>
      </c>
      <c r="Q33" s="19"/>
      <c r="R33" s="18"/>
      <c r="S33" s="17"/>
      <c r="T33" s="17"/>
      <c r="U33" s="19">
        <f>Table_520[[#This Row],[VALOR]]-Table_520[[#This Row],[ CUSTO]]</f>
        <v>0</v>
      </c>
      <c r="V33" s="19"/>
      <c r="W33" s="10"/>
      <c r="X33" s="10"/>
      <c r="Y33" s="10"/>
      <c r="Z33" s="10"/>
    </row>
    <row r="34" spans="1:26" ht="25.5" x14ac:dyDescent="0.25">
      <c r="A34" s="10"/>
      <c r="B34" s="20">
        <v>45838</v>
      </c>
      <c r="C34" s="18"/>
      <c r="D34" s="18" t="s">
        <v>979</v>
      </c>
      <c r="E34" s="18" t="s">
        <v>980</v>
      </c>
      <c r="F34" s="18" t="s">
        <v>148</v>
      </c>
      <c r="G34" s="18" t="s">
        <v>1743</v>
      </c>
      <c r="H34" s="21"/>
      <c r="I34" s="22"/>
      <c r="J34" s="18" t="s">
        <v>1746</v>
      </c>
      <c r="K34" s="18" t="s">
        <v>1725</v>
      </c>
      <c r="L34" s="19"/>
      <c r="M34" s="18">
        <v>50</v>
      </c>
      <c r="N34" s="17"/>
      <c r="O34" s="18" t="s">
        <v>1735</v>
      </c>
      <c r="P34" s="17" t="s">
        <v>1736</v>
      </c>
      <c r="Q34" s="19"/>
      <c r="R34" s="18"/>
      <c r="S34" s="17"/>
      <c r="T34" s="17"/>
      <c r="U34" s="19">
        <f>Table_520[[#This Row],[VALOR]]-Table_520[[#This Row],[ CUSTO]]</f>
        <v>0</v>
      </c>
      <c r="V34" s="19"/>
      <c r="W34" s="10"/>
      <c r="X34" s="10"/>
      <c r="Y34" s="10"/>
      <c r="Z34" s="10"/>
    </row>
    <row r="35" spans="1:26" ht="25.5" x14ac:dyDescent="0.25">
      <c r="A35" s="10"/>
      <c r="B35" s="20">
        <v>45838</v>
      </c>
      <c r="C35" s="18"/>
      <c r="D35" s="18" t="s">
        <v>979</v>
      </c>
      <c r="E35" s="18" t="s">
        <v>980</v>
      </c>
      <c r="F35" s="18" t="s">
        <v>148</v>
      </c>
      <c r="G35" s="18" t="s">
        <v>1744</v>
      </c>
      <c r="H35" s="21"/>
      <c r="I35" s="22"/>
      <c r="J35" s="18" t="s">
        <v>1746</v>
      </c>
      <c r="K35" s="18" t="s">
        <v>1725</v>
      </c>
      <c r="L35" s="19"/>
      <c r="M35" s="18">
        <v>50</v>
      </c>
      <c r="N35" s="17"/>
      <c r="O35" s="18" t="s">
        <v>1735</v>
      </c>
      <c r="P35" s="17" t="s">
        <v>1747</v>
      </c>
      <c r="Q35" s="19"/>
      <c r="R35" s="18"/>
      <c r="S35" s="17"/>
      <c r="T35" s="17"/>
      <c r="U35" s="19">
        <f>Table_520[[#This Row],[VALOR]]-Table_520[[#This Row],[ CUSTO]]</f>
        <v>0</v>
      </c>
      <c r="V35" s="19"/>
      <c r="W35" s="10"/>
      <c r="X35" s="10"/>
      <c r="Y35" s="10"/>
      <c r="Z35" s="10"/>
    </row>
    <row r="36" spans="1:26" ht="25.5" x14ac:dyDescent="0.25">
      <c r="A36" s="10"/>
      <c r="B36" s="20">
        <v>45838</v>
      </c>
      <c r="C36" s="18"/>
      <c r="D36" s="18" t="s">
        <v>979</v>
      </c>
      <c r="E36" s="18" t="s">
        <v>980</v>
      </c>
      <c r="F36" s="18" t="s">
        <v>148</v>
      </c>
      <c r="G36" s="18" t="s">
        <v>1745</v>
      </c>
      <c r="H36" s="21"/>
      <c r="I36" s="22"/>
      <c r="J36" s="18" t="s">
        <v>1746</v>
      </c>
      <c r="K36" s="18" t="s">
        <v>1725</v>
      </c>
      <c r="L36" s="19"/>
      <c r="M36" s="18">
        <v>50</v>
      </c>
      <c r="N36" s="17"/>
      <c r="O36" s="18" t="s">
        <v>1735</v>
      </c>
      <c r="P36" s="17" t="s">
        <v>1748</v>
      </c>
      <c r="Q36" s="19"/>
      <c r="R36" s="18"/>
      <c r="S36" s="17"/>
      <c r="T36" s="17"/>
      <c r="U36" s="19">
        <f>Table_520[[#This Row],[VALOR]]-Table_520[[#This Row],[ CUSTO]]</f>
        <v>0</v>
      </c>
      <c r="V36" s="19"/>
      <c r="W36" s="10"/>
      <c r="X36" s="10"/>
      <c r="Y36" s="10"/>
      <c r="Z36" s="10"/>
    </row>
    <row r="37" spans="1:26" x14ac:dyDescent="0.25">
      <c r="A37" s="10"/>
      <c r="B37" s="20">
        <v>45839</v>
      </c>
      <c r="C37" s="18"/>
      <c r="D37" s="18" t="s">
        <v>1335</v>
      </c>
      <c r="E37" s="18" t="s">
        <v>1336</v>
      </c>
      <c r="F37" s="18" t="s">
        <v>1437</v>
      </c>
      <c r="G37" s="18" t="s">
        <v>1774</v>
      </c>
      <c r="H37" s="21">
        <v>45839</v>
      </c>
      <c r="I37" s="22">
        <v>0.625</v>
      </c>
      <c r="J37" s="18" t="s">
        <v>1775</v>
      </c>
      <c r="K37" s="18" t="s">
        <v>1646</v>
      </c>
      <c r="L37" s="19">
        <v>70</v>
      </c>
      <c r="M37" s="20" t="s">
        <v>84</v>
      </c>
      <c r="N37" s="17" t="s">
        <v>44</v>
      </c>
      <c r="O37" s="18" t="s">
        <v>70</v>
      </c>
      <c r="P37" s="17" t="s">
        <v>71</v>
      </c>
      <c r="Q37" s="19">
        <v>40</v>
      </c>
      <c r="R37" s="18"/>
      <c r="S37" s="17" t="s">
        <v>45</v>
      </c>
      <c r="T37" s="17" t="s">
        <v>44</v>
      </c>
      <c r="U37" s="19">
        <f>Table_520[[#This Row],[VALOR]]-Table_520[[#This Row],[ CUSTO]]</f>
        <v>30</v>
      </c>
      <c r="V37" s="19"/>
      <c r="W37" s="10"/>
      <c r="X37" s="10"/>
      <c r="Y37" s="10"/>
      <c r="Z37" s="10"/>
    </row>
    <row r="38" spans="1:26" ht="38.25" x14ac:dyDescent="0.25">
      <c r="A38" s="10"/>
      <c r="B38" s="20">
        <v>45839</v>
      </c>
      <c r="C38" s="18"/>
      <c r="D38" s="18" t="s">
        <v>52</v>
      </c>
      <c r="E38" s="18" t="s">
        <v>53</v>
      </c>
      <c r="F38" s="18" t="s">
        <v>1288</v>
      </c>
      <c r="G38" s="18" t="s">
        <v>1773</v>
      </c>
      <c r="H38" s="21">
        <v>45845</v>
      </c>
      <c r="I38" s="22">
        <v>0.5625</v>
      </c>
      <c r="J38" s="18" t="s">
        <v>1724</v>
      </c>
      <c r="K38" s="18" t="s">
        <v>1725</v>
      </c>
      <c r="L38" s="52">
        <v>300</v>
      </c>
      <c r="M38" s="20" t="s">
        <v>84</v>
      </c>
      <c r="N38" s="17" t="s">
        <v>44</v>
      </c>
      <c r="O38" s="18" t="s">
        <v>1735</v>
      </c>
      <c r="P38" s="18" t="s">
        <v>1736</v>
      </c>
      <c r="Q38" s="54">
        <v>60</v>
      </c>
      <c r="R38" s="21" t="s">
        <v>548</v>
      </c>
      <c r="S38" s="17" t="s">
        <v>45</v>
      </c>
      <c r="T38" s="17" t="s">
        <v>44</v>
      </c>
      <c r="U38" s="19">
        <f>Table_520[[#This Row],[VALOR]]-Table_520[[#This Row],[ CUSTO]]</f>
        <v>240</v>
      </c>
      <c r="V38" s="19"/>
      <c r="W38" s="10"/>
      <c r="X38" s="10"/>
      <c r="Y38" s="10"/>
      <c r="Z38" s="10"/>
    </row>
    <row r="39" spans="1:26" ht="25.5" x14ac:dyDescent="0.25">
      <c r="A39" s="10"/>
      <c r="B39" s="20">
        <v>45839</v>
      </c>
      <c r="C39" s="18"/>
      <c r="D39" s="18" t="s">
        <v>1054</v>
      </c>
      <c r="E39" s="18" t="s">
        <v>1055</v>
      </c>
      <c r="F39" s="18" t="s">
        <v>54</v>
      </c>
      <c r="G39" s="18" t="s">
        <v>1057</v>
      </c>
      <c r="H39" s="21">
        <v>45841</v>
      </c>
      <c r="I39" s="22">
        <v>0.41666666666666669</v>
      </c>
      <c r="J39" s="18" t="s">
        <v>1718</v>
      </c>
      <c r="K39" s="18" t="s">
        <v>56</v>
      </c>
      <c r="L39" s="52">
        <v>200</v>
      </c>
      <c r="M39" s="20"/>
      <c r="N39" s="17" t="s">
        <v>44</v>
      </c>
      <c r="O39" s="18" t="s">
        <v>1059</v>
      </c>
      <c r="P39" s="18" t="s">
        <v>1060</v>
      </c>
      <c r="Q39" s="54">
        <v>100</v>
      </c>
      <c r="R39" s="21"/>
      <c r="S39" s="17" t="s">
        <v>45</v>
      </c>
      <c r="T39" s="17" t="s">
        <v>44</v>
      </c>
      <c r="U39" s="19">
        <f>Table_520[[#This Row],[VALOR]]-Table_520[[#This Row],[ CUSTO]]</f>
        <v>100</v>
      </c>
      <c r="V39" s="19"/>
      <c r="W39" s="10"/>
      <c r="X39" s="10"/>
      <c r="Y39" s="10"/>
      <c r="Z39" s="10"/>
    </row>
    <row r="40" spans="1:26" ht="38.25" x14ac:dyDescent="0.25">
      <c r="A40" s="10"/>
      <c r="B40" s="20">
        <v>45839</v>
      </c>
      <c r="C40" s="18"/>
      <c r="D40" s="18" t="s">
        <v>2047</v>
      </c>
      <c r="E40" s="18" t="s">
        <v>956</v>
      </c>
      <c r="F40" s="18" t="s">
        <v>864</v>
      </c>
      <c r="G40" s="18" t="s">
        <v>1779</v>
      </c>
      <c r="H40" s="21">
        <v>45847</v>
      </c>
      <c r="I40" s="22"/>
      <c r="J40" s="18" t="s">
        <v>187</v>
      </c>
      <c r="K40" s="18" t="s">
        <v>1788</v>
      </c>
      <c r="L40" s="19">
        <v>900</v>
      </c>
      <c r="M40" s="20"/>
      <c r="N40" s="17" t="s">
        <v>44</v>
      </c>
      <c r="O40" s="18" t="s">
        <v>1781</v>
      </c>
      <c r="P40" s="17" t="s">
        <v>1780</v>
      </c>
      <c r="Q40" s="19">
        <v>380</v>
      </c>
      <c r="R40" s="21" t="s">
        <v>548</v>
      </c>
      <c r="S40" s="17" t="s">
        <v>45</v>
      </c>
      <c r="T40" s="17" t="s">
        <v>44</v>
      </c>
      <c r="U40" s="19">
        <f>Table_520[[#This Row],[VALOR]]-Table_520[[#This Row],[ CUSTO]]</f>
        <v>520</v>
      </c>
      <c r="V40" s="19"/>
      <c r="W40" s="10"/>
      <c r="X40" s="10"/>
      <c r="Y40" s="10"/>
      <c r="Z40" s="10"/>
    </row>
    <row r="41" spans="1:26" ht="25.5" x14ac:dyDescent="0.25">
      <c r="A41" s="10"/>
      <c r="B41" s="20">
        <v>45840</v>
      </c>
      <c r="C41" s="18"/>
      <c r="D41" s="18" t="s">
        <v>1539</v>
      </c>
      <c r="E41" s="18" t="s">
        <v>1540</v>
      </c>
      <c r="F41" s="18" t="s">
        <v>537</v>
      </c>
      <c r="G41" s="18" t="s">
        <v>1869</v>
      </c>
      <c r="H41" s="21">
        <v>45846</v>
      </c>
      <c r="I41" s="22">
        <v>0.375</v>
      </c>
      <c r="J41" s="18" t="s">
        <v>1793</v>
      </c>
      <c r="K41" s="18" t="s">
        <v>56</v>
      </c>
      <c r="L41" s="19">
        <v>200</v>
      </c>
      <c r="M41" s="20"/>
      <c r="N41" s="17" t="s">
        <v>44</v>
      </c>
      <c r="O41" s="18" t="s">
        <v>1794</v>
      </c>
      <c r="P41" s="17" t="s">
        <v>1795</v>
      </c>
      <c r="Q41" s="19">
        <v>50</v>
      </c>
      <c r="R41" s="18"/>
      <c r="S41" s="17" t="s">
        <v>45</v>
      </c>
      <c r="T41" s="17" t="s">
        <v>44</v>
      </c>
      <c r="U41" s="19">
        <f>Table_520[[#This Row],[VALOR]]-Table_520[[#This Row],[ CUSTO]]</f>
        <v>150</v>
      </c>
      <c r="V41" s="19"/>
      <c r="W41" s="10"/>
      <c r="X41" s="10"/>
      <c r="Y41" s="10"/>
      <c r="Z41" s="10"/>
    </row>
    <row r="42" spans="1:26" x14ac:dyDescent="0.25">
      <c r="A42" s="10"/>
      <c r="B42" s="20">
        <v>45840</v>
      </c>
      <c r="C42" s="18"/>
      <c r="D42" s="18" t="s">
        <v>103</v>
      </c>
      <c r="E42" s="18" t="s">
        <v>104</v>
      </c>
      <c r="F42" s="18" t="s">
        <v>92</v>
      </c>
      <c r="G42" s="18"/>
      <c r="H42" s="21">
        <v>45840</v>
      </c>
      <c r="I42" s="22">
        <v>0.45833333333333331</v>
      </c>
      <c r="J42" s="18"/>
      <c r="K42" s="18" t="s">
        <v>460</v>
      </c>
      <c r="L42" s="19">
        <v>180</v>
      </c>
      <c r="M42" s="20"/>
      <c r="N42" s="17" t="s">
        <v>44</v>
      </c>
      <c r="O42" s="18" t="s">
        <v>95</v>
      </c>
      <c r="P42" s="17" t="s">
        <v>96</v>
      </c>
      <c r="Q42" s="19">
        <v>80</v>
      </c>
      <c r="R42" s="18"/>
      <c r="S42" s="17" t="s">
        <v>45</v>
      </c>
      <c r="T42" s="17" t="s">
        <v>44</v>
      </c>
      <c r="U42" s="19">
        <f>Table_520[[#This Row],[VALOR]]-Table_520[[#This Row],[ CUSTO]]</f>
        <v>100</v>
      </c>
      <c r="V42" s="19"/>
      <c r="W42" s="10"/>
      <c r="X42" s="10"/>
      <c r="Y42" s="10"/>
      <c r="Z42" s="10"/>
    </row>
    <row r="43" spans="1:26" ht="25.5" x14ac:dyDescent="0.25">
      <c r="A43" s="10"/>
      <c r="B43" s="20">
        <v>45840</v>
      </c>
      <c r="C43" s="18"/>
      <c r="D43" s="18" t="s">
        <v>123</v>
      </c>
      <c r="E43" s="18" t="s">
        <v>124</v>
      </c>
      <c r="F43" s="18" t="s">
        <v>537</v>
      </c>
      <c r="G43" s="18" t="s">
        <v>1841</v>
      </c>
      <c r="H43" s="21">
        <v>45868</v>
      </c>
      <c r="I43" s="22">
        <v>0.48958333333333331</v>
      </c>
      <c r="J43" s="18" t="s">
        <v>187</v>
      </c>
      <c r="K43" s="18" t="s">
        <v>785</v>
      </c>
      <c r="L43" s="19">
        <v>250</v>
      </c>
      <c r="M43" s="20"/>
      <c r="N43" s="17" t="s">
        <v>44</v>
      </c>
      <c r="O43" s="18" t="s">
        <v>786</v>
      </c>
      <c r="P43" s="17" t="s">
        <v>787</v>
      </c>
      <c r="Q43" s="19">
        <v>100</v>
      </c>
      <c r="R43" s="18"/>
      <c r="S43" s="17" t="s">
        <v>45</v>
      </c>
      <c r="T43" s="17" t="s">
        <v>44</v>
      </c>
      <c r="U43" s="19">
        <f>Table_520[[#This Row],[VALOR]]-Table_520[[#This Row],[ CUSTO]]</f>
        <v>150</v>
      </c>
      <c r="V43" s="19"/>
      <c r="W43" s="10"/>
      <c r="X43" s="10"/>
      <c r="Y43" s="10"/>
      <c r="Z43" s="10"/>
    </row>
    <row r="44" spans="1:26" ht="25.5" x14ac:dyDescent="0.25">
      <c r="A44" s="10"/>
      <c r="B44" s="20">
        <v>45840</v>
      </c>
      <c r="C44" s="18"/>
      <c r="D44" s="18" t="s">
        <v>123</v>
      </c>
      <c r="E44" s="18" t="s">
        <v>124</v>
      </c>
      <c r="F44" s="18" t="s">
        <v>92</v>
      </c>
      <c r="G44" s="18"/>
      <c r="H44" s="21">
        <v>45845</v>
      </c>
      <c r="I44" s="22">
        <v>0.3888888888888889</v>
      </c>
      <c r="J44" s="18" t="s">
        <v>558</v>
      </c>
      <c r="K44" s="18" t="s">
        <v>412</v>
      </c>
      <c r="L44" s="19">
        <v>250</v>
      </c>
      <c r="M44" s="20"/>
      <c r="N44" s="17" t="s">
        <v>44</v>
      </c>
      <c r="O44" s="18" t="s">
        <v>305</v>
      </c>
      <c r="P44" s="17" t="s">
        <v>306</v>
      </c>
      <c r="Q44" s="19">
        <v>130</v>
      </c>
      <c r="R44" s="18"/>
      <c r="S44" s="17" t="s">
        <v>45</v>
      </c>
      <c r="T44" s="17" t="s">
        <v>44</v>
      </c>
      <c r="U44" s="19">
        <f>Table_520[[#This Row],[VALOR]]-Table_520[[#This Row],[ CUSTO]]</f>
        <v>120</v>
      </c>
      <c r="V44" s="19"/>
      <c r="W44" s="10"/>
      <c r="X44" s="10"/>
      <c r="Y44" s="10"/>
      <c r="Z44" s="10"/>
    </row>
    <row r="45" spans="1:26" ht="25.5" x14ac:dyDescent="0.25">
      <c r="A45" s="10"/>
      <c r="B45" s="20">
        <v>45840</v>
      </c>
      <c r="C45" s="18"/>
      <c r="D45" s="18" t="s">
        <v>52</v>
      </c>
      <c r="E45" s="18" t="s">
        <v>53</v>
      </c>
      <c r="F45" s="18" t="s">
        <v>1288</v>
      </c>
      <c r="G45" s="18" t="s">
        <v>1783</v>
      </c>
      <c r="H45" s="21">
        <v>45841</v>
      </c>
      <c r="I45" s="22">
        <v>0.41666666666666669</v>
      </c>
      <c r="J45" s="18" t="s">
        <v>1784</v>
      </c>
      <c r="K45" s="18" t="s">
        <v>677</v>
      </c>
      <c r="L45" s="19">
        <f>300+48.75</f>
        <v>348.75</v>
      </c>
      <c r="M45" s="20" t="s">
        <v>84</v>
      </c>
      <c r="N45" s="17" t="s">
        <v>44</v>
      </c>
      <c r="O45" s="18" t="s">
        <v>1785</v>
      </c>
      <c r="P45" s="17" t="s">
        <v>1651</v>
      </c>
      <c r="Q45" s="19">
        <v>148.75</v>
      </c>
      <c r="R45" s="18"/>
      <c r="S45" s="17" t="s">
        <v>45</v>
      </c>
      <c r="T45" s="17" t="s">
        <v>44</v>
      </c>
      <c r="U45" s="19">
        <f>Table_520[[#This Row],[VALOR]]-Table_520[[#This Row],[ CUSTO]]</f>
        <v>200</v>
      </c>
      <c r="V45" s="19"/>
      <c r="W45" s="10"/>
      <c r="X45" s="10"/>
      <c r="Y45" s="10"/>
      <c r="Z45" s="10"/>
    </row>
    <row r="46" spans="1:26" ht="38.25" x14ac:dyDescent="0.25">
      <c r="A46" s="10"/>
      <c r="B46" s="20">
        <v>45840</v>
      </c>
      <c r="C46" s="18"/>
      <c r="D46" s="18" t="s">
        <v>719</v>
      </c>
      <c r="E46" s="18" t="s">
        <v>720</v>
      </c>
      <c r="F46" s="18" t="s">
        <v>418</v>
      </c>
      <c r="G46" s="18" t="s">
        <v>1815</v>
      </c>
      <c r="H46" s="21">
        <v>45846</v>
      </c>
      <c r="I46" s="22">
        <v>0.45833333333333331</v>
      </c>
      <c r="J46" s="18" t="s">
        <v>1786</v>
      </c>
      <c r="K46" s="18" t="s">
        <v>1127</v>
      </c>
      <c r="L46" s="19">
        <v>250</v>
      </c>
      <c r="M46" s="20"/>
      <c r="N46" s="17" t="s">
        <v>44</v>
      </c>
      <c r="O46" s="18" t="s">
        <v>224</v>
      </c>
      <c r="P46" s="17" t="s">
        <v>225</v>
      </c>
      <c r="Q46" s="52">
        <v>150</v>
      </c>
      <c r="R46" s="18"/>
      <c r="S46" s="17" t="s">
        <v>45</v>
      </c>
      <c r="T46" s="17" t="s">
        <v>44</v>
      </c>
      <c r="U46" s="19">
        <f>Table_520[[#This Row],[VALOR]]-Table_520[[#This Row],[ CUSTO]]</f>
        <v>100</v>
      </c>
      <c r="V46" s="19"/>
      <c r="W46" s="10"/>
      <c r="X46" s="10"/>
      <c r="Y46" s="10"/>
      <c r="Z46" s="10"/>
    </row>
    <row r="47" spans="1:26" ht="25.5" x14ac:dyDescent="0.25">
      <c r="A47" s="10"/>
      <c r="B47" s="20">
        <v>45840</v>
      </c>
      <c r="C47" s="18"/>
      <c r="D47" s="18" t="s">
        <v>123</v>
      </c>
      <c r="E47" s="18" t="s">
        <v>124</v>
      </c>
      <c r="F47" s="18" t="s">
        <v>537</v>
      </c>
      <c r="G47" s="18" t="s">
        <v>1839</v>
      </c>
      <c r="H47" s="21">
        <v>45868</v>
      </c>
      <c r="I47" s="22">
        <v>0.48749999999999999</v>
      </c>
      <c r="J47" s="18" t="s">
        <v>187</v>
      </c>
      <c r="K47" s="18" t="s">
        <v>785</v>
      </c>
      <c r="L47" s="19">
        <v>250</v>
      </c>
      <c r="M47" s="20"/>
      <c r="N47" s="17" t="s">
        <v>44</v>
      </c>
      <c r="O47" s="18" t="s">
        <v>786</v>
      </c>
      <c r="P47" s="17" t="s">
        <v>787</v>
      </c>
      <c r="Q47" s="19">
        <v>150</v>
      </c>
      <c r="R47" s="18"/>
      <c r="S47" s="17" t="s">
        <v>45</v>
      </c>
      <c r="T47" s="17" t="s">
        <v>44</v>
      </c>
      <c r="U47" s="19">
        <f>Table_520[[#This Row],[VALOR]]-Table_520[[#This Row],[ CUSTO]]</f>
        <v>100</v>
      </c>
      <c r="V47" s="19"/>
      <c r="W47" s="10"/>
      <c r="X47" s="10"/>
      <c r="Y47" s="10"/>
      <c r="Z47" s="10"/>
    </row>
    <row r="48" spans="1:26" ht="25.5" x14ac:dyDescent="0.25">
      <c r="A48" s="10"/>
      <c r="B48" s="20">
        <v>45840</v>
      </c>
      <c r="C48" s="18"/>
      <c r="D48" s="18" t="s">
        <v>123</v>
      </c>
      <c r="E48" s="18" t="s">
        <v>124</v>
      </c>
      <c r="F48" s="18" t="s">
        <v>537</v>
      </c>
      <c r="G48" s="18" t="s">
        <v>1840</v>
      </c>
      <c r="H48" s="21">
        <v>45868</v>
      </c>
      <c r="I48" s="22">
        <v>0.4861111111111111</v>
      </c>
      <c r="J48" s="18" t="s">
        <v>187</v>
      </c>
      <c r="K48" s="18" t="s">
        <v>785</v>
      </c>
      <c r="L48" s="19">
        <v>250</v>
      </c>
      <c r="M48" s="20"/>
      <c r="N48" s="17" t="s">
        <v>44</v>
      </c>
      <c r="O48" s="18" t="s">
        <v>786</v>
      </c>
      <c r="P48" s="17" t="s">
        <v>787</v>
      </c>
      <c r="Q48" s="19">
        <v>150</v>
      </c>
      <c r="R48" s="18"/>
      <c r="S48" s="17" t="s">
        <v>45</v>
      </c>
      <c r="T48" s="17" t="s">
        <v>44</v>
      </c>
      <c r="U48" s="19">
        <f>Table_520[[#This Row],[VALOR]]-Table_520[[#This Row],[ CUSTO]]</f>
        <v>100</v>
      </c>
      <c r="V48" s="19"/>
      <c r="W48" s="10"/>
      <c r="X48" s="10"/>
      <c r="Y48" s="10"/>
      <c r="Z48" s="10"/>
    </row>
    <row r="49" spans="1:26" ht="25.5" x14ac:dyDescent="0.25">
      <c r="A49" s="10"/>
      <c r="B49" s="20">
        <v>45841</v>
      </c>
      <c r="C49" s="18"/>
      <c r="D49" s="18" t="s">
        <v>941</v>
      </c>
      <c r="E49" s="18" t="s">
        <v>942</v>
      </c>
      <c r="F49" s="18" t="s">
        <v>943</v>
      </c>
      <c r="G49" s="18"/>
      <c r="H49" s="21">
        <v>45841</v>
      </c>
      <c r="I49" s="22"/>
      <c r="J49" s="18" t="s">
        <v>1798</v>
      </c>
      <c r="K49" s="18" t="s">
        <v>1725</v>
      </c>
      <c r="L49" s="19">
        <v>250</v>
      </c>
      <c r="M49" s="20"/>
      <c r="N49" s="17" t="s">
        <v>44</v>
      </c>
      <c r="O49" s="18" t="s">
        <v>1735</v>
      </c>
      <c r="P49" s="18" t="s">
        <v>1736</v>
      </c>
      <c r="Q49" s="54">
        <v>100</v>
      </c>
      <c r="R49" s="21" t="s">
        <v>548</v>
      </c>
      <c r="S49" s="17" t="s">
        <v>45</v>
      </c>
      <c r="T49" s="17" t="s">
        <v>44</v>
      </c>
      <c r="U49" s="19">
        <f>Table_520[[#This Row],[VALOR]]-Table_520[[#This Row],[ CUSTO]]</f>
        <v>150</v>
      </c>
      <c r="V49" s="19"/>
      <c r="W49" s="10"/>
      <c r="X49" s="10"/>
      <c r="Y49" s="10"/>
      <c r="Z49" s="10"/>
    </row>
    <row r="50" spans="1:26" ht="25.5" x14ac:dyDescent="0.25">
      <c r="A50" s="10"/>
      <c r="B50" s="20">
        <v>45841</v>
      </c>
      <c r="C50" s="18"/>
      <c r="D50" s="18" t="s">
        <v>52</v>
      </c>
      <c r="E50" s="18" t="s">
        <v>53</v>
      </c>
      <c r="F50" s="18" t="s">
        <v>1288</v>
      </c>
      <c r="G50" s="18" t="s">
        <v>1796</v>
      </c>
      <c r="H50" s="21">
        <v>45842</v>
      </c>
      <c r="I50" s="22">
        <v>0.58333333333333337</v>
      </c>
      <c r="J50" s="18" t="s">
        <v>1286</v>
      </c>
      <c r="K50" s="18" t="s">
        <v>56</v>
      </c>
      <c r="L50" s="19">
        <f>300+47.95</f>
        <v>347.95</v>
      </c>
      <c r="M50" s="20" t="s">
        <v>84</v>
      </c>
      <c r="N50" s="17" t="s">
        <v>44</v>
      </c>
      <c r="O50" s="18" t="s">
        <v>1771</v>
      </c>
      <c r="P50" s="17" t="s">
        <v>1772</v>
      </c>
      <c r="Q50" s="19">
        <f>150+47.95</f>
        <v>197.95</v>
      </c>
      <c r="R50" s="18"/>
      <c r="S50" s="17" t="s">
        <v>45</v>
      </c>
      <c r="T50" s="17" t="s">
        <v>44</v>
      </c>
      <c r="U50" s="19">
        <f>Table_520[[#This Row],[VALOR]]-Table_520[[#This Row],[ CUSTO]]</f>
        <v>150</v>
      </c>
      <c r="V50" s="19"/>
      <c r="W50" s="10"/>
      <c r="X50" s="10"/>
      <c r="Y50" s="10"/>
      <c r="Z50" s="10"/>
    </row>
    <row r="51" spans="1:26" ht="38.25" customHeight="1" x14ac:dyDescent="0.25">
      <c r="A51" s="10"/>
      <c r="B51" s="20">
        <v>45841</v>
      </c>
      <c r="C51" s="18"/>
      <c r="D51" s="18" t="s">
        <v>52</v>
      </c>
      <c r="E51" s="18" t="s">
        <v>53</v>
      </c>
      <c r="F51" s="18" t="s">
        <v>1797</v>
      </c>
      <c r="G51" s="18"/>
      <c r="H51" s="21">
        <v>45845</v>
      </c>
      <c r="I51" s="22">
        <v>0.625</v>
      </c>
      <c r="J51" s="18" t="s">
        <v>1388</v>
      </c>
      <c r="K51" s="18" t="s">
        <v>1389</v>
      </c>
      <c r="L51" s="19">
        <v>100</v>
      </c>
      <c r="M51" s="20" t="s">
        <v>84</v>
      </c>
      <c r="N51" s="17" t="s">
        <v>44</v>
      </c>
      <c r="O51" s="18" t="s">
        <v>1516</v>
      </c>
      <c r="P51" s="17" t="s">
        <v>1517</v>
      </c>
      <c r="Q51" s="19"/>
      <c r="R51" s="18"/>
      <c r="S51" s="17" t="s">
        <v>45</v>
      </c>
      <c r="T51" s="17" t="s">
        <v>44</v>
      </c>
      <c r="U51" s="19">
        <f>Table_520[[#This Row],[VALOR]]-Table_520[[#This Row],[ CUSTO]]</f>
        <v>100</v>
      </c>
      <c r="V51" s="19"/>
      <c r="W51" s="10"/>
      <c r="X51" s="10"/>
      <c r="Y51" s="10"/>
      <c r="Z51" s="10"/>
    </row>
    <row r="52" spans="1:26" ht="25.5" customHeight="1" x14ac:dyDescent="0.25">
      <c r="A52" s="10"/>
      <c r="B52" s="20">
        <v>45842</v>
      </c>
      <c r="C52" s="18"/>
      <c r="D52" s="18" t="s">
        <v>1335</v>
      </c>
      <c r="E52" s="18" t="s">
        <v>1336</v>
      </c>
      <c r="F52" s="18" t="s">
        <v>1438</v>
      </c>
      <c r="G52" s="18" t="s">
        <v>1813</v>
      </c>
      <c r="H52" s="21">
        <v>45845</v>
      </c>
      <c r="I52" s="22">
        <v>0.63888888888888884</v>
      </c>
      <c r="J52" s="18" t="s">
        <v>99</v>
      </c>
      <c r="K52" s="18" t="s">
        <v>1824</v>
      </c>
      <c r="L52" s="19">
        <v>70</v>
      </c>
      <c r="M52" s="20" t="s">
        <v>84</v>
      </c>
      <c r="N52" s="17" t="s">
        <v>44</v>
      </c>
      <c r="O52" s="18" t="s">
        <v>70</v>
      </c>
      <c r="P52" s="17" t="s">
        <v>71</v>
      </c>
      <c r="Q52" s="19">
        <v>40</v>
      </c>
      <c r="R52" s="18"/>
      <c r="S52" s="17" t="s">
        <v>45</v>
      </c>
      <c r="T52" s="17" t="s">
        <v>44</v>
      </c>
      <c r="U52" s="19">
        <f>Table_520[[#This Row],[VALOR]]-Table_520[[#This Row],[ CUSTO]]</f>
        <v>30</v>
      </c>
      <c r="V52" s="19"/>
      <c r="W52" s="10"/>
      <c r="X52" s="10"/>
      <c r="Y52" s="10"/>
      <c r="Z52" s="10"/>
    </row>
    <row r="53" spans="1:26" ht="25.5" customHeight="1" x14ac:dyDescent="0.25">
      <c r="A53" s="10"/>
      <c r="B53" s="20">
        <v>45842</v>
      </c>
      <c r="C53" s="18"/>
      <c r="D53" s="18" t="s">
        <v>1335</v>
      </c>
      <c r="E53" s="18" t="s">
        <v>1336</v>
      </c>
      <c r="F53" s="18" t="s">
        <v>1438</v>
      </c>
      <c r="G53" s="18" t="s">
        <v>1812</v>
      </c>
      <c r="H53" s="21">
        <v>45845</v>
      </c>
      <c r="I53" s="22">
        <v>0.60416666666666663</v>
      </c>
      <c r="J53" s="18" t="s">
        <v>68</v>
      </c>
      <c r="K53" s="18" t="s">
        <v>1823</v>
      </c>
      <c r="L53" s="19">
        <v>70</v>
      </c>
      <c r="M53" s="20" t="s">
        <v>84</v>
      </c>
      <c r="N53" s="17" t="s">
        <v>44</v>
      </c>
      <c r="O53" s="18" t="s">
        <v>1222</v>
      </c>
      <c r="P53" s="44" t="s">
        <v>1223</v>
      </c>
      <c r="Q53" s="19">
        <v>40</v>
      </c>
      <c r="R53" s="18"/>
      <c r="S53" s="17" t="s">
        <v>45</v>
      </c>
      <c r="T53" s="17" t="s">
        <v>44</v>
      </c>
      <c r="U53" s="19">
        <f>Table_520[[#This Row],[VALOR]]-Table_520[[#This Row],[ CUSTO]]</f>
        <v>30</v>
      </c>
      <c r="V53" s="19"/>
      <c r="W53" s="10"/>
      <c r="X53" s="10"/>
      <c r="Y53" s="10"/>
      <c r="Z53" s="10"/>
    </row>
    <row r="54" spans="1:26" ht="25.5" customHeight="1" x14ac:dyDescent="0.25">
      <c r="A54" s="10"/>
      <c r="B54" s="20">
        <v>45842</v>
      </c>
      <c r="C54" s="18"/>
      <c r="D54" s="18" t="s">
        <v>1335</v>
      </c>
      <c r="E54" s="18" t="s">
        <v>1336</v>
      </c>
      <c r="F54" s="18" t="s">
        <v>1437</v>
      </c>
      <c r="G54" s="18" t="s">
        <v>1811</v>
      </c>
      <c r="H54" s="21">
        <v>45845</v>
      </c>
      <c r="I54" s="22">
        <v>0.375</v>
      </c>
      <c r="J54" s="18" t="s">
        <v>160</v>
      </c>
      <c r="K54" s="18" t="s">
        <v>1646</v>
      </c>
      <c r="L54" s="19">
        <v>70</v>
      </c>
      <c r="M54" s="20" t="s">
        <v>84</v>
      </c>
      <c r="N54" s="17" t="s">
        <v>44</v>
      </c>
      <c r="O54" s="18" t="s">
        <v>70</v>
      </c>
      <c r="P54" s="17" t="s">
        <v>71</v>
      </c>
      <c r="Q54" s="19">
        <v>40</v>
      </c>
      <c r="R54" s="18"/>
      <c r="S54" s="17" t="s">
        <v>45</v>
      </c>
      <c r="T54" s="17" t="s">
        <v>44</v>
      </c>
      <c r="U54" s="19">
        <f>Table_520[[#This Row],[VALOR]]-Table_520[[#This Row],[ CUSTO]]</f>
        <v>30</v>
      </c>
      <c r="V54" s="19"/>
      <c r="W54" s="10"/>
      <c r="X54" s="10"/>
      <c r="Y54" s="10"/>
      <c r="Z54" s="10"/>
    </row>
    <row r="55" spans="1:26" x14ac:dyDescent="0.25">
      <c r="A55" s="10"/>
      <c r="B55" s="20">
        <v>45842</v>
      </c>
      <c r="C55" s="18"/>
      <c r="D55" s="18" t="s">
        <v>1335</v>
      </c>
      <c r="E55" s="18" t="s">
        <v>1336</v>
      </c>
      <c r="F55" s="18" t="s">
        <v>1438</v>
      </c>
      <c r="G55" s="18" t="s">
        <v>1814</v>
      </c>
      <c r="H55" s="21">
        <v>45845</v>
      </c>
      <c r="I55" s="22">
        <v>0.64583333333333337</v>
      </c>
      <c r="J55" s="18" t="s">
        <v>99</v>
      </c>
      <c r="K55" s="18" t="s">
        <v>1825</v>
      </c>
      <c r="L55" s="19">
        <v>70</v>
      </c>
      <c r="M55" s="20" t="s">
        <v>84</v>
      </c>
      <c r="N55" s="17" t="s">
        <v>44</v>
      </c>
      <c r="O55" s="18" t="s">
        <v>1222</v>
      </c>
      <c r="P55" s="44" t="s">
        <v>1223</v>
      </c>
      <c r="Q55" s="19">
        <v>40</v>
      </c>
      <c r="R55" s="18"/>
      <c r="S55" s="17" t="s">
        <v>45</v>
      </c>
      <c r="T55" s="17" t="s">
        <v>44</v>
      </c>
      <c r="U55" s="19">
        <f>Table_520[[#This Row],[VALOR]]-Table_520[[#This Row],[ CUSTO]]</f>
        <v>30</v>
      </c>
      <c r="V55" s="19"/>
      <c r="W55" s="10"/>
      <c r="X55" s="10"/>
      <c r="Y55" s="10"/>
      <c r="Z55" s="10"/>
    </row>
    <row r="56" spans="1:26" x14ac:dyDescent="0.25">
      <c r="A56" s="10"/>
      <c r="B56" s="20">
        <v>45842</v>
      </c>
      <c r="C56" s="18"/>
      <c r="D56" s="18" t="s">
        <v>1335</v>
      </c>
      <c r="E56" s="18" t="s">
        <v>1336</v>
      </c>
      <c r="F56" s="18" t="s">
        <v>1437</v>
      </c>
      <c r="G56" s="18" t="s">
        <v>1815</v>
      </c>
      <c r="H56" s="21">
        <v>45846</v>
      </c>
      <c r="I56" s="22">
        <v>0.4513888888888889</v>
      </c>
      <c r="J56" s="18" t="s">
        <v>68</v>
      </c>
      <c r="K56" s="18" t="s">
        <v>1826</v>
      </c>
      <c r="L56" s="19">
        <v>70</v>
      </c>
      <c r="M56" s="20" t="s">
        <v>84</v>
      </c>
      <c r="N56" s="17" t="s">
        <v>44</v>
      </c>
      <c r="O56" s="18" t="s">
        <v>70</v>
      </c>
      <c r="P56" s="17" t="s">
        <v>71</v>
      </c>
      <c r="Q56" s="19">
        <v>40</v>
      </c>
      <c r="R56" s="18"/>
      <c r="S56" s="17" t="s">
        <v>45</v>
      </c>
      <c r="T56" s="17" t="s">
        <v>44</v>
      </c>
      <c r="U56" s="19">
        <f>Table_520[[#This Row],[VALOR]]-Table_520[[#This Row],[ CUSTO]]</f>
        <v>30</v>
      </c>
      <c r="V56" s="19"/>
      <c r="W56" s="10"/>
      <c r="X56" s="10"/>
      <c r="Y56" s="10"/>
      <c r="Z56" s="10"/>
    </row>
    <row r="57" spans="1:26" x14ac:dyDescent="0.25">
      <c r="A57" s="10"/>
      <c r="B57" s="20">
        <v>45842</v>
      </c>
      <c r="C57" s="18"/>
      <c r="D57" s="18" t="s">
        <v>1335</v>
      </c>
      <c r="E57" s="18" t="s">
        <v>1336</v>
      </c>
      <c r="F57" s="18" t="s">
        <v>1634</v>
      </c>
      <c r="G57" s="18" t="s">
        <v>1917</v>
      </c>
      <c r="H57" s="21">
        <v>45846</v>
      </c>
      <c r="I57" s="22">
        <v>0.68472222222222223</v>
      </c>
      <c r="J57" s="18" t="s">
        <v>119</v>
      </c>
      <c r="K57" s="18" t="s">
        <v>1827</v>
      </c>
      <c r="L57" s="19">
        <v>70</v>
      </c>
      <c r="M57" s="20" t="s">
        <v>84</v>
      </c>
      <c r="N57" s="17" t="s">
        <v>44</v>
      </c>
      <c r="O57" s="18" t="s">
        <v>70</v>
      </c>
      <c r="P57" s="17" t="s">
        <v>71</v>
      </c>
      <c r="Q57" s="19">
        <v>40</v>
      </c>
      <c r="R57" s="18"/>
      <c r="S57" s="17" t="s">
        <v>45</v>
      </c>
      <c r="T57" s="17" t="s">
        <v>44</v>
      </c>
      <c r="U57" s="19">
        <f>Table_520[[#This Row],[VALOR]]-Table_520[[#This Row],[ CUSTO]]</f>
        <v>30</v>
      </c>
      <c r="V57" s="19"/>
      <c r="W57" s="10"/>
      <c r="X57" s="10"/>
      <c r="Y57" s="10"/>
      <c r="Z57" s="10"/>
    </row>
    <row r="58" spans="1:26" ht="25.5" customHeight="1" x14ac:dyDescent="0.25">
      <c r="A58" s="10"/>
      <c r="B58" s="20">
        <v>45842</v>
      </c>
      <c r="C58" s="18"/>
      <c r="D58" s="18" t="s">
        <v>1335</v>
      </c>
      <c r="E58" s="18" t="s">
        <v>1336</v>
      </c>
      <c r="F58" s="18" t="s">
        <v>1438</v>
      </c>
      <c r="G58" s="18" t="s">
        <v>1816</v>
      </c>
      <c r="H58" s="21">
        <v>45847</v>
      </c>
      <c r="I58" s="22">
        <v>0.375</v>
      </c>
      <c r="J58" s="18" t="s">
        <v>99</v>
      </c>
      <c r="K58" s="18" t="s">
        <v>1766</v>
      </c>
      <c r="L58" s="19">
        <v>70</v>
      </c>
      <c r="M58" s="20" t="s">
        <v>84</v>
      </c>
      <c r="N58" s="17" t="s">
        <v>44</v>
      </c>
      <c r="O58" s="18" t="s">
        <v>70</v>
      </c>
      <c r="P58" s="17" t="s">
        <v>71</v>
      </c>
      <c r="Q58" s="19">
        <v>40</v>
      </c>
      <c r="R58" s="18"/>
      <c r="S58" s="17" t="s">
        <v>45</v>
      </c>
      <c r="T58" s="17" t="s">
        <v>44</v>
      </c>
      <c r="U58" s="19">
        <f>Table_520[[#This Row],[VALOR]]-Table_520[[#This Row],[ CUSTO]]</f>
        <v>30</v>
      </c>
      <c r="V58" s="19"/>
      <c r="W58" s="10"/>
      <c r="X58" s="10"/>
      <c r="Y58" s="10"/>
      <c r="Z58" s="10"/>
    </row>
    <row r="59" spans="1:26" ht="25.5" customHeight="1" x14ac:dyDescent="0.25">
      <c r="A59" s="10"/>
      <c r="B59" s="20">
        <v>45842</v>
      </c>
      <c r="C59" s="18"/>
      <c r="D59" s="18" t="s">
        <v>1335</v>
      </c>
      <c r="E59" s="18" t="s">
        <v>1336</v>
      </c>
      <c r="F59" s="18" t="s">
        <v>1438</v>
      </c>
      <c r="G59" s="18" t="s">
        <v>1818</v>
      </c>
      <c r="H59" s="21">
        <v>45848</v>
      </c>
      <c r="I59" s="22">
        <v>0.36458333333333331</v>
      </c>
      <c r="J59" s="18" t="s">
        <v>1822</v>
      </c>
      <c r="K59" s="18" t="s">
        <v>1576</v>
      </c>
      <c r="L59" s="19">
        <v>70</v>
      </c>
      <c r="M59" s="20" t="s">
        <v>84</v>
      </c>
      <c r="N59" s="17" t="s">
        <v>44</v>
      </c>
      <c r="O59" s="18" t="s">
        <v>1222</v>
      </c>
      <c r="P59" s="44" t="s">
        <v>1223</v>
      </c>
      <c r="Q59" s="19">
        <v>40</v>
      </c>
      <c r="R59" s="18"/>
      <c r="S59" s="17" t="s">
        <v>45</v>
      </c>
      <c r="T59" s="17" t="s">
        <v>44</v>
      </c>
      <c r="U59" s="19">
        <f>Table_520[[#This Row],[VALOR]]-Table_520[[#This Row],[ CUSTO]]</f>
        <v>30</v>
      </c>
      <c r="V59" s="19"/>
      <c r="W59" s="10"/>
      <c r="X59" s="10"/>
      <c r="Y59" s="10"/>
      <c r="Z59" s="10"/>
    </row>
    <row r="60" spans="1:26" ht="25.5" customHeight="1" x14ac:dyDescent="0.25">
      <c r="A60" s="10"/>
      <c r="B60" s="20">
        <v>45842</v>
      </c>
      <c r="C60" s="18"/>
      <c r="D60" s="18" t="s">
        <v>1335</v>
      </c>
      <c r="E60" s="18" t="s">
        <v>1336</v>
      </c>
      <c r="F60" s="18" t="s">
        <v>1438</v>
      </c>
      <c r="G60" s="18" t="s">
        <v>1820</v>
      </c>
      <c r="H60" s="21">
        <v>45848</v>
      </c>
      <c r="I60" s="22">
        <v>0.4375</v>
      </c>
      <c r="J60" s="18" t="s">
        <v>99</v>
      </c>
      <c r="K60" s="18" t="s">
        <v>1829</v>
      </c>
      <c r="L60" s="19">
        <v>70</v>
      </c>
      <c r="M60" s="20" t="s">
        <v>84</v>
      </c>
      <c r="N60" s="17" t="s">
        <v>44</v>
      </c>
      <c r="O60" s="18" t="s">
        <v>70</v>
      </c>
      <c r="P60" s="17" t="s">
        <v>71</v>
      </c>
      <c r="Q60" s="19">
        <v>40</v>
      </c>
      <c r="R60" s="18"/>
      <c r="S60" s="17" t="s">
        <v>45</v>
      </c>
      <c r="T60" s="17" t="s">
        <v>44</v>
      </c>
      <c r="U60" s="19">
        <f>Table_520[[#This Row],[VALOR]]-Table_520[[#This Row],[ CUSTO]]</f>
        <v>30</v>
      </c>
      <c r="V60" s="19"/>
      <c r="W60" s="10"/>
      <c r="X60" s="10"/>
      <c r="Y60" s="10"/>
      <c r="Z60" s="10"/>
    </row>
    <row r="61" spans="1:26" x14ac:dyDescent="0.25">
      <c r="A61" s="10"/>
      <c r="B61" s="20">
        <v>45842</v>
      </c>
      <c r="C61" s="18"/>
      <c r="D61" s="18" t="s">
        <v>1335</v>
      </c>
      <c r="E61" s="18" t="s">
        <v>1336</v>
      </c>
      <c r="F61" s="18" t="s">
        <v>1437</v>
      </c>
      <c r="G61" s="18" t="s">
        <v>1819</v>
      </c>
      <c r="H61" s="21">
        <v>45848</v>
      </c>
      <c r="I61" s="22">
        <v>0.36458333333333331</v>
      </c>
      <c r="J61" s="18" t="s">
        <v>99</v>
      </c>
      <c r="K61" s="18" t="s">
        <v>1828</v>
      </c>
      <c r="L61" s="19">
        <v>70</v>
      </c>
      <c r="M61" s="20" t="s">
        <v>84</v>
      </c>
      <c r="N61" s="17" t="s">
        <v>44</v>
      </c>
      <c r="O61" s="18" t="s">
        <v>1222</v>
      </c>
      <c r="P61" s="44" t="s">
        <v>1223</v>
      </c>
      <c r="Q61" s="19">
        <v>40</v>
      </c>
      <c r="R61" s="18"/>
      <c r="S61" s="17" t="s">
        <v>45</v>
      </c>
      <c r="T61" s="17" t="s">
        <v>44</v>
      </c>
      <c r="U61" s="19">
        <f>Table_520[[#This Row],[VALOR]]-Table_520[[#This Row],[ CUSTO]]</f>
        <v>30</v>
      </c>
      <c r="V61" s="19"/>
      <c r="W61" s="10"/>
      <c r="X61" s="10"/>
      <c r="Y61" s="10"/>
      <c r="Z61" s="10"/>
    </row>
    <row r="62" spans="1:26" x14ac:dyDescent="0.25">
      <c r="A62" s="10"/>
      <c r="B62" s="20">
        <v>45842</v>
      </c>
      <c r="C62" s="18"/>
      <c r="D62" s="18" t="s">
        <v>1335</v>
      </c>
      <c r="E62" s="18" t="s">
        <v>1336</v>
      </c>
      <c r="F62" s="18" t="s">
        <v>1437</v>
      </c>
      <c r="G62" s="18" t="s">
        <v>1817</v>
      </c>
      <c r="H62" s="21">
        <v>45848</v>
      </c>
      <c r="I62" s="22">
        <v>0.34791666666666665</v>
      </c>
      <c r="J62" s="18" t="s">
        <v>1821</v>
      </c>
      <c r="K62" s="18" t="s">
        <v>1571</v>
      </c>
      <c r="L62" s="19">
        <v>70</v>
      </c>
      <c r="M62" s="20" t="s">
        <v>84</v>
      </c>
      <c r="N62" s="17" t="s">
        <v>44</v>
      </c>
      <c r="O62" s="18" t="s">
        <v>1222</v>
      </c>
      <c r="P62" s="44" t="s">
        <v>1223</v>
      </c>
      <c r="Q62" s="19">
        <v>40</v>
      </c>
      <c r="R62" s="18"/>
      <c r="S62" s="17" t="s">
        <v>45</v>
      </c>
      <c r="T62" s="17" t="s">
        <v>44</v>
      </c>
      <c r="U62" s="19">
        <f>Table_520[[#This Row],[VALOR]]-Table_520[[#This Row],[ CUSTO]]</f>
        <v>30</v>
      </c>
      <c r="V62" s="19"/>
      <c r="W62" s="10"/>
      <c r="X62" s="10"/>
      <c r="Y62" s="10"/>
      <c r="Z62" s="10"/>
    </row>
    <row r="63" spans="1:26" ht="25.5" x14ac:dyDescent="0.25">
      <c r="A63" s="10"/>
      <c r="B63" s="20">
        <v>45842</v>
      </c>
      <c r="D63" s="18" t="s">
        <v>746</v>
      </c>
      <c r="E63" s="18" t="s">
        <v>1264</v>
      </c>
      <c r="F63" s="18" t="s">
        <v>418</v>
      </c>
      <c r="G63" s="18" t="s">
        <v>1806</v>
      </c>
      <c r="H63" s="21">
        <v>45845</v>
      </c>
      <c r="I63" s="22">
        <v>0.625</v>
      </c>
      <c r="J63" s="18" t="s">
        <v>1807</v>
      </c>
      <c r="K63" s="18" t="s">
        <v>299</v>
      </c>
      <c r="L63" s="19">
        <v>200</v>
      </c>
      <c r="M63" s="20"/>
      <c r="N63" s="17" t="s">
        <v>44</v>
      </c>
      <c r="O63" s="18" t="s">
        <v>1810</v>
      </c>
      <c r="P63" s="17" t="s">
        <v>1809</v>
      </c>
      <c r="Q63" s="19">
        <v>50</v>
      </c>
      <c r="R63" s="18"/>
      <c r="S63" s="17" t="s">
        <v>45</v>
      </c>
      <c r="T63" s="17" t="s">
        <v>44</v>
      </c>
      <c r="U63" s="19">
        <f>Table_520[[#This Row],[VALOR]]-Table_520[[#This Row],[ CUSTO]]</f>
        <v>150</v>
      </c>
      <c r="V63" s="19"/>
      <c r="W63" s="10"/>
      <c r="X63" s="10"/>
      <c r="Y63" s="10"/>
      <c r="Z63" s="10"/>
    </row>
    <row r="64" spans="1:26" ht="25.5" x14ac:dyDescent="0.25">
      <c r="A64" s="10"/>
      <c r="B64" s="20">
        <v>45842</v>
      </c>
      <c r="C64" s="18"/>
      <c r="D64" s="18" t="s">
        <v>1539</v>
      </c>
      <c r="E64" s="18" t="s">
        <v>1540</v>
      </c>
      <c r="F64" s="18" t="s">
        <v>60</v>
      </c>
      <c r="G64" s="18" t="s">
        <v>1817</v>
      </c>
      <c r="H64" s="21">
        <v>45846</v>
      </c>
      <c r="I64" s="22">
        <v>0.4236111111111111</v>
      </c>
      <c r="J64" s="18" t="s">
        <v>558</v>
      </c>
      <c r="K64" s="18" t="s">
        <v>544</v>
      </c>
      <c r="L64" s="19">
        <v>200</v>
      </c>
      <c r="M64" s="20"/>
      <c r="N64" s="17" t="s">
        <v>44</v>
      </c>
      <c r="O64" s="18" t="s">
        <v>1608</v>
      </c>
      <c r="P64" s="17" t="s">
        <v>170</v>
      </c>
      <c r="Q64" s="19">
        <v>50</v>
      </c>
      <c r="R64" s="18"/>
      <c r="S64" s="17" t="s">
        <v>45</v>
      </c>
      <c r="T64" s="17" t="s">
        <v>44</v>
      </c>
      <c r="U64" s="19">
        <f>Table_520[[#This Row],[VALOR]]-Table_520[[#This Row],[ CUSTO]]</f>
        <v>150</v>
      </c>
      <c r="V64" s="19"/>
      <c r="W64" s="10"/>
      <c r="X64" s="10"/>
      <c r="Y64" s="10"/>
      <c r="Z64" s="10"/>
    </row>
    <row r="65" spans="1:26" ht="25.5" x14ac:dyDescent="0.25">
      <c r="A65" s="10"/>
      <c r="B65" s="20">
        <v>45842</v>
      </c>
      <c r="C65" s="18"/>
      <c r="D65" s="18" t="s">
        <v>1539</v>
      </c>
      <c r="E65" s="18" t="s">
        <v>1540</v>
      </c>
      <c r="F65" s="18" t="s">
        <v>60</v>
      </c>
      <c r="G65" s="18" t="s">
        <v>1808</v>
      </c>
      <c r="H65" s="21">
        <v>45848</v>
      </c>
      <c r="I65" s="22">
        <v>0.41666666666666669</v>
      </c>
      <c r="J65" s="18" t="s">
        <v>320</v>
      </c>
      <c r="K65" s="18" t="s">
        <v>711</v>
      </c>
      <c r="L65" s="19">
        <v>200</v>
      </c>
      <c r="M65" s="20"/>
      <c r="N65" s="17" t="s">
        <v>44</v>
      </c>
      <c r="O65" s="18" t="s">
        <v>1843</v>
      </c>
      <c r="P65" s="17" t="s">
        <v>1844</v>
      </c>
      <c r="Q65" s="19">
        <v>100</v>
      </c>
      <c r="R65" s="18"/>
      <c r="S65" s="17" t="s">
        <v>45</v>
      </c>
      <c r="T65" s="17" t="s">
        <v>44</v>
      </c>
      <c r="U65" s="19">
        <f>Table_520[[#This Row],[VALOR]]-Table_520[[#This Row],[ CUSTO]]</f>
        <v>100</v>
      </c>
      <c r="V65" s="19"/>
      <c r="W65" s="10"/>
      <c r="X65" s="10"/>
      <c r="Y65" s="10"/>
      <c r="Z65" s="10"/>
    </row>
    <row r="66" spans="1:26" ht="25.5" x14ac:dyDescent="0.25">
      <c r="A66" s="10"/>
      <c r="B66" s="20">
        <v>45842</v>
      </c>
      <c r="C66" s="18"/>
      <c r="D66" s="18" t="s">
        <v>808</v>
      </c>
      <c r="E66" s="18" t="s">
        <v>809</v>
      </c>
      <c r="F66" s="18" t="s">
        <v>593</v>
      </c>
      <c r="G66" s="18" t="s">
        <v>1803</v>
      </c>
      <c r="H66" s="21">
        <v>45845</v>
      </c>
      <c r="I66" s="22">
        <v>0.375</v>
      </c>
      <c r="J66" s="18" t="s">
        <v>187</v>
      </c>
      <c r="K66" s="18" t="s">
        <v>1045</v>
      </c>
      <c r="L66" s="19">
        <v>200</v>
      </c>
      <c r="M66" s="20"/>
      <c r="N66" s="17" t="s">
        <v>44</v>
      </c>
      <c r="O66" s="18" t="s">
        <v>1805</v>
      </c>
      <c r="P66" s="17" t="s">
        <v>518</v>
      </c>
      <c r="Q66" s="19">
        <v>120</v>
      </c>
      <c r="R66" s="18"/>
      <c r="S66" s="17" t="s">
        <v>45</v>
      </c>
      <c r="T66" s="17" t="s">
        <v>44</v>
      </c>
      <c r="U66" s="19">
        <f>Table_520[[#This Row],[VALOR]]-Table_520[[#This Row],[ CUSTO]]</f>
        <v>80</v>
      </c>
      <c r="V66" s="19"/>
      <c r="W66" s="10"/>
      <c r="X66" s="10"/>
      <c r="Y66" s="10"/>
      <c r="Z66" s="10"/>
    </row>
    <row r="67" spans="1:26" ht="25.5" x14ac:dyDescent="0.25">
      <c r="A67" s="10"/>
      <c r="B67" s="20">
        <v>45842</v>
      </c>
      <c r="C67" s="18"/>
      <c r="D67" s="18" t="s">
        <v>808</v>
      </c>
      <c r="E67" s="18" t="s">
        <v>809</v>
      </c>
      <c r="F67" s="18" t="s">
        <v>60</v>
      </c>
      <c r="G67" s="18" t="s">
        <v>1804</v>
      </c>
      <c r="H67" s="21">
        <v>45848</v>
      </c>
      <c r="I67" s="22">
        <v>0.44097222222222221</v>
      </c>
      <c r="J67" s="18" t="s">
        <v>554</v>
      </c>
      <c r="K67" s="18" t="s">
        <v>1113</v>
      </c>
      <c r="L67" s="19">
        <v>200</v>
      </c>
      <c r="M67" s="20"/>
      <c r="N67" s="17" t="s">
        <v>44</v>
      </c>
      <c r="O67" s="18" t="s">
        <v>1606</v>
      </c>
      <c r="P67" s="17" t="s">
        <v>1607</v>
      </c>
      <c r="Q67" s="19">
        <v>120</v>
      </c>
      <c r="R67" s="18"/>
      <c r="S67" s="17" t="s">
        <v>45</v>
      </c>
      <c r="T67" s="17" t="s">
        <v>44</v>
      </c>
      <c r="U67" s="19">
        <f>Table_520[[#This Row],[VALOR]]-Table_520[[#This Row],[ CUSTO]]</f>
        <v>80</v>
      </c>
      <c r="V67" s="19"/>
      <c r="W67" s="10"/>
      <c r="X67" s="10"/>
      <c r="Y67" s="10"/>
      <c r="Z67" s="10"/>
    </row>
    <row r="68" spans="1:26" ht="25.5" x14ac:dyDescent="0.25">
      <c r="A68" s="10"/>
      <c r="B68" s="20">
        <v>45842</v>
      </c>
      <c r="C68" s="18"/>
      <c r="D68" s="18" t="s">
        <v>627</v>
      </c>
      <c r="E68" s="18" t="s">
        <v>628</v>
      </c>
      <c r="F68" s="18" t="s">
        <v>537</v>
      </c>
      <c r="G68" s="18" t="s">
        <v>1801</v>
      </c>
      <c r="H68" s="21">
        <v>45845</v>
      </c>
      <c r="I68" s="22">
        <v>0.48958333333333331</v>
      </c>
      <c r="J68" s="18" t="s">
        <v>289</v>
      </c>
      <c r="K68" s="18" t="s">
        <v>1802</v>
      </c>
      <c r="L68" s="19">
        <v>300</v>
      </c>
      <c r="M68" s="20" t="s">
        <v>84</v>
      </c>
      <c r="N68" s="17" t="s">
        <v>44</v>
      </c>
      <c r="O68" s="18" t="s">
        <v>224</v>
      </c>
      <c r="P68" s="17" t="s">
        <v>225</v>
      </c>
      <c r="Q68" s="52">
        <v>150</v>
      </c>
      <c r="R68" s="18"/>
      <c r="S68" s="17" t="s">
        <v>45</v>
      </c>
      <c r="T68" s="17" t="s">
        <v>44</v>
      </c>
      <c r="U68" s="19">
        <f>Table_520[[#This Row],[VALOR]]-Table_520[[#This Row],[ CUSTO]]</f>
        <v>150</v>
      </c>
      <c r="V68" s="19"/>
      <c r="W68" s="10"/>
      <c r="X68" s="10"/>
      <c r="Y68" s="10"/>
      <c r="Z68" s="10"/>
    </row>
    <row r="69" spans="1:26" ht="25.5" x14ac:dyDescent="0.25">
      <c r="A69" s="10"/>
      <c r="B69" s="20">
        <v>45842</v>
      </c>
      <c r="C69" s="18"/>
      <c r="D69" s="18" t="s">
        <v>808</v>
      </c>
      <c r="E69" s="18" t="s">
        <v>809</v>
      </c>
      <c r="F69" s="18" t="s">
        <v>60</v>
      </c>
      <c r="G69" s="18" t="s">
        <v>1816</v>
      </c>
      <c r="H69" s="21">
        <v>45846</v>
      </c>
      <c r="I69" s="22">
        <v>0.375</v>
      </c>
      <c r="J69" s="18" t="s">
        <v>278</v>
      </c>
      <c r="K69" s="18" t="s">
        <v>279</v>
      </c>
      <c r="L69" s="19">
        <v>200</v>
      </c>
      <c r="M69" s="20"/>
      <c r="N69" s="17" t="s">
        <v>44</v>
      </c>
      <c r="O69" s="18" t="s">
        <v>1830</v>
      </c>
      <c r="P69" s="17" t="s">
        <v>1831</v>
      </c>
      <c r="Q69" s="19">
        <v>200</v>
      </c>
      <c r="R69" s="18"/>
      <c r="S69" s="17" t="s">
        <v>45</v>
      </c>
      <c r="T69" s="17" t="s">
        <v>44</v>
      </c>
      <c r="U69" s="19">
        <f>Table_520[[#This Row],[VALOR]]-Table_520[[#This Row],[ CUSTO]]</f>
        <v>0</v>
      </c>
      <c r="V69" s="19"/>
      <c r="W69" s="10"/>
      <c r="X69" s="10"/>
      <c r="Y69" s="10"/>
      <c r="Z69" s="10"/>
    </row>
    <row r="70" spans="1:26" ht="25.5" x14ac:dyDescent="0.25">
      <c r="A70" s="10"/>
      <c r="B70" s="20">
        <v>45842</v>
      </c>
      <c r="C70" s="18"/>
      <c r="D70" s="18" t="s">
        <v>979</v>
      </c>
      <c r="E70" s="18" t="s">
        <v>980</v>
      </c>
      <c r="F70" s="18" t="s">
        <v>726</v>
      </c>
      <c r="G70" s="18" t="s">
        <v>1799</v>
      </c>
      <c r="H70" s="21">
        <v>45848</v>
      </c>
      <c r="I70" s="22">
        <v>0.375</v>
      </c>
      <c r="J70" s="18" t="s">
        <v>1800</v>
      </c>
      <c r="K70" s="18" t="s">
        <v>857</v>
      </c>
      <c r="L70" s="19">
        <v>625</v>
      </c>
      <c r="M70" s="59">
        <v>125</v>
      </c>
      <c r="N70" s="17" t="s">
        <v>44</v>
      </c>
      <c r="O70" s="18" t="s">
        <v>1832</v>
      </c>
      <c r="P70" s="17" t="s">
        <v>1833</v>
      </c>
      <c r="Q70" s="19">
        <v>200</v>
      </c>
      <c r="R70" s="18"/>
      <c r="S70" s="17" t="s">
        <v>45</v>
      </c>
      <c r="T70" s="17" t="s">
        <v>44</v>
      </c>
      <c r="U70" s="19">
        <f>Table_520[[#This Row],[VALOR]]-Table_520[[#This Row],[ CUSTO]]</f>
        <v>425</v>
      </c>
      <c r="V70" s="19"/>
      <c r="W70" s="10"/>
      <c r="X70" s="10"/>
      <c r="Y70" s="10"/>
      <c r="Z70" s="10"/>
    </row>
    <row r="71" spans="1:26" ht="25.5" x14ac:dyDescent="0.25">
      <c r="A71" s="10"/>
      <c r="B71" s="20">
        <v>45845</v>
      </c>
      <c r="C71" s="18" t="s">
        <v>1849</v>
      </c>
      <c r="D71" s="18" t="s">
        <v>52</v>
      </c>
      <c r="E71" s="18" t="s">
        <v>53</v>
      </c>
      <c r="F71" s="18" t="s">
        <v>1288</v>
      </c>
      <c r="G71" s="18" t="s">
        <v>1850</v>
      </c>
      <c r="H71" s="21">
        <v>45847</v>
      </c>
      <c r="I71" s="22">
        <v>0.6875</v>
      </c>
      <c r="J71" s="18" t="s">
        <v>1851</v>
      </c>
      <c r="K71" s="18" t="s">
        <v>1852</v>
      </c>
      <c r="L71" s="19">
        <v>300</v>
      </c>
      <c r="M71" s="20" t="s">
        <v>84</v>
      </c>
      <c r="N71" s="17" t="s">
        <v>44</v>
      </c>
      <c r="O71" s="18" t="s">
        <v>1864</v>
      </c>
      <c r="P71" s="17" t="s">
        <v>1865</v>
      </c>
      <c r="Q71" s="19">
        <v>70</v>
      </c>
      <c r="R71" s="18"/>
      <c r="S71" s="17" t="s">
        <v>45</v>
      </c>
      <c r="T71" s="17" t="s">
        <v>44</v>
      </c>
      <c r="U71" s="19">
        <f>Table_520[[#This Row],[VALOR]]-Table_520[[#This Row],[ CUSTO]]</f>
        <v>230</v>
      </c>
      <c r="V71" s="19"/>
      <c r="W71" s="10"/>
      <c r="X71" s="10"/>
      <c r="Y71" s="10"/>
      <c r="Z71" s="10"/>
    </row>
    <row r="72" spans="1:26" s="61" customFormat="1" ht="25.5" x14ac:dyDescent="0.25">
      <c r="A72" s="10"/>
      <c r="B72" s="20">
        <v>45845</v>
      </c>
      <c r="C72" s="18"/>
      <c r="D72" s="18" t="s">
        <v>1299</v>
      </c>
      <c r="E72" s="18" t="s">
        <v>439</v>
      </c>
      <c r="F72" s="18" t="s">
        <v>92</v>
      </c>
      <c r="G72" s="18"/>
      <c r="H72" s="21">
        <v>45853</v>
      </c>
      <c r="I72" s="22">
        <v>0.3611111111111111</v>
      </c>
      <c r="J72" s="18" t="s">
        <v>1834</v>
      </c>
      <c r="K72" s="18" t="s">
        <v>56</v>
      </c>
      <c r="L72" s="19">
        <v>150</v>
      </c>
      <c r="M72" s="20"/>
      <c r="N72" s="17" t="s">
        <v>44</v>
      </c>
      <c r="O72" s="18" t="s">
        <v>70</v>
      </c>
      <c r="P72" s="17" t="s">
        <v>71</v>
      </c>
      <c r="Q72" s="19">
        <v>70</v>
      </c>
      <c r="R72" s="18"/>
      <c r="S72" s="17" t="s">
        <v>45</v>
      </c>
      <c r="T72" s="17" t="s">
        <v>44</v>
      </c>
      <c r="U72" s="19">
        <f>Table_520[[#This Row],[VALOR]]-Table_520[[#This Row],[ CUSTO]]</f>
        <v>80</v>
      </c>
      <c r="V72" s="19"/>
      <c r="W72" s="10"/>
      <c r="X72" s="10"/>
      <c r="Y72" s="10"/>
      <c r="Z72" s="10"/>
    </row>
    <row r="73" spans="1:26" x14ac:dyDescent="0.25">
      <c r="A73" s="10"/>
      <c r="B73" s="20">
        <v>45845</v>
      </c>
      <c r="C73" s="18"/>
      <c r="D73" s="18" t="s">
        <v>103</v>
      </c>
      <c r="E73" s="18" t="s">
        <v>104</v>
      </c>
      <c r="F73" s="18" t="s">
        <v>92</v>
      </c>
      <c r="G73" s="18"/>
      <c r="H73" s="21">
        <v>45845</v>
      </c>
      <c r="I73" s="22">
        <v>0.63194444444444442</v>
      </c>
      <c r="J73" s="18"/>
      <c r="K73" s="18" t="s">
        <v>460</v>
      </c>
      <c r="L73" s="19">
        <v>180</v>
      </c>
      <c r="M73" s="20"/>
      <c r="N73" s="17" t="s">
        <v>44</v>
      </c>
      <c r="O73" s="18" t="s">
        <v>95</v>
      </c>
      <c r="P73" s="17" t="s">
        <v>96</v>
      </c>
      <c r="Q73" s="19">
        <v>80</v>
      </c>
      <c r="R73" s="18"/>
      <c r="S73" s="17" t="s">
        <v>45</v>
      </c>
      <c r="T73" s="17" t="s">
        <v>44</v>
      </c>
      <c r="U73" s="19">
        <f>Table_520[[#This Row],[VALOR]]-Table_520[[#This Row],[ CUSTO]]</f>
        <v>100</v>
      </c>
      <c r="V73" s="19"/>
      <c r="W73" s="10"/>
      <c r="X73" s="10"/>
      <c r="Y73" s="10"/>
      <c r="Z73" s="10"/>
    </row>
    <row r="74" spans="1:26" ht="25.5" x14ac:dyDescent="0.25">
      <c r="A74" s="10"/>
      <c r="B74" s="20">
        <v>45845</v>
      </c>
      <c r="C74" s="18" t="s">
        <v>1849</v>
      </c>
      <c r="D74" s="18" t="s">
        <v>52</v>
      </c>
      <c r="E74" s="18" t="s">
        <v>53</v>
      </c>
      <c r="F74" s="18" t="s">
        <v>1881</v>
      </c>
      <c r="G74" s="18" t="s">
        <v>1853</v>
      </c>
      <c r="H74" s="21">
        <v>45846</v>
      </c>
      <c r="I74" s="22">
        <v>0.41666666666666669</v>
      </c>
      <c r="J74" s="18" t="s">
        <v>1854</v>
      </c>
      <c r="K74" s="18" t="s">
        <v>1855</v>
      </c>
      <c r="L74" s="19">
        <v>200</v>
      </c>
      <c r="M74" s="20" t="s">
        <v>84</v>
      </c>
      <c r="N74" s="17" t="s">
        <v>44</v>
      </c>
      <c r="O74" s="18" t="s">
        <v>1862</v>
      </c>
      <c r="P74" s="17" t="s">
        <v>1863</v>
      </c>
      <c r="Q74" s="19">
        <v>100</v>
      </c>
      <c r="R74" s="18"/>
      <c r="S74" s="17" t="s">
        <v>45</v>
      </c>
      <c r="T74" s="17" t="s">
        <v>44</v>
      </c>
      <c r="U74" s="19">
        <f>Table_520[[#This Row],[VALOR]]-Table_520[[#This Row],[ CUSTO]]</f>
        <v>100</v>
      </c>
      <c r="V74" s="19"/>
      <c r="W74" s="10"/>
      <c r="X74" s="10"/>
      <c r="Y74" s="10"/>
      <c r="Z74" s="10"/>
    </row>
    <row r="75" spans="1:26" ht="25.5" customHeight="1" x14ac:dyDescent="0.25">
      <c r="A75" s="10"/>
      <c r="B75" s="20">
        <v>45845</v>
      </c>
      <c r="C75" s="18"/>
      <c r="D75" s="18" t="s">
        <v>953</v>
      </c>
      <c r="E75" s="18" t="s">
        <v>954</v>
      </c>
      <c r="F75" s="18" t="s">
        <v>92</v>
      </c>
      <c r="G75" s="18"/>
      <c r="H75" s="21">
        <v>45853</v>
      </c>
      <c r="I75" s="22">
        <v>0.625</v>
      </c>
      <c r="J75" s="18" t="s">
        <v>187</v>
      </c>
      <c r="K75" s="18" t="s">
        <v>326</v>
      </c>
      <c r="L75" s="19">
        <v>300</v>
      </c>
      <c r="M75" s="20"/>
      <c r="N75" s="17" t="s">
        <v>44</v>
      </c>
      <c r="O75" s="18" t="s">
        <v>327</v>
      </c>
      <c r="P75" s="17" t="s">
        <v>328</v>
      </c>
      <c r="Q75" s="19">
        <v>120</v>
      </c>
      <c r="R75" s="18"/>
      <c r="S75" s="17" t="s">
        <v>45</v>
      </c>
      <c r="T75" s="17" t="s">
        <v>44</v>
      </c>
      <c r="U75" s="19">
        <f>Table_520[[#This Row],[VALOR]]-Table_520[[#This Row],[ CUSTO]]</f>
        <v>180</v>
      </c>
      <c r="V75" s="19"/>
      <c r="W75" s="10"/>
      <c r="X75" s="10"/>
      <c r="Y75" s="10"/>
      <c r="Z75" s="10"/>
    </row>
    <row r="76" spans="1:26" ht="25.5" x14ac:dyDescent="0.25">
      <c r="A76" s="10"/>
      <c r="B76" s="20">
        <v>45845</v>
      </c>
      <c r="C76" s="18" t="s">
        <v>1849</v>
      </c>
      <c r="D76" s="18" t="s">
        <v>52</v>
      </c>
      <c r="E76" s="18" t="s">
        <v>53</v>
      </c>
      <c r="F76" s="18" t="s">
        <v>1881</v>
      </c>
      <c r="G76" s="18" t="s">
        <v>1853</v>
      </c>
      <c r="H76" s="21">
        <v>45846</v>
      </c>
      <c r="I76" s="22">
        <v>0.41666666666666669</v>
      </c>
      <c r="J76" s="18" t="s">
        <v>1854</v>
      </c>
      <c r="K76" s="18" t="s">
        <v>1855</v>
      </c>
      <c r="L76" s="19">
        <f>200+81.01</f>
        <v>281.01</v>
      </c>
      <c r="M76" s="20" t="s">
        <v>84</v>
      </c>
      <c r="N76" s="17" t="s">
        <v>44</v>
      </c>
      <c r="O76" s="18" t="s">
        <v>1862</v>
      </c>
      <c r="P76" s="17" t="s">
        <v>1863</v>
      </c>
      <c r="Q76" s="19">
        <f>50+81.01</f>
        <v>131.01</v>
      </c>
      <c r="R76" s="18"/>
      <c r="S76" s="17" t="s">
        <v>45</v>
      </c>
      <c r="T76" s="17" t="s">
        <v>44</v>
      </c>
      <c r="U76" s="19">
        <f>Table_520[[#This Row],[VALOR]]-Table_520[[#This Row],[ CUSTO]]</f>
        <v>150</v>
      </c>
      <c r="V76" s="19"/>
      <c r="W76" s="10"/>
      <c r="X76" s="10"/>
      <c r="Y76" s="10"/>
      <c r="Z76" s="10"/>
    </row>
    <row r="77" spans="1:26" x14ac:dyDescent="0.25">
      <c r="A77" s="10"/>
      <c r="B77" s="20">
        <v>45845</v>
      </c>
      <c r="C77" s="18"/>
      <c r="D77" s="18" t="s">
        <v>85</v>
      </c>
      <c r="E77" s="18" t="s">
        <v>86</v>
      </c>
      <c r="F77" s="18" t="s">
        <v>537</v>
      </c>
      <c r="G77" s="18" t="s">
        <v>1872</v>
      </c>
      <c r="H77" s="21">
        <v>45847</v>
      </c>
      <c r="I77" s="22">
        <v>0.4201388888888889</v>
      </c>
      <c r="J77" s="18" t="s">
        <v>1873</v>
      </c>
      <c r="K77" s="18" t="s">
        <v>249</v>
      </c>
      <c r="L77" s="19">
        <v>1200</v>
      </c>
      <c r="M77" s="20"/>
      <c r="N77" s="17" t="s">
        <v>44</v>
      </c>
      <c r="O77" s="18" t="s">
        <v>1871</v>
      </c>
      <c r="P77" s="17" t="s">
        <v>1870</v>
      </c>
      <c r="Q77" s="19">
        <v>180</v>
      </c>
      <c r="R77" s="18"/>
      <c r="S77" s="17" t="s">
        <v>45</v>
      </c>
      <c r="T77" s="17" t="s">
        <v>44</v>
      </c>
      <c r="U77" s="19">
        <f>Table_520[[#This Row],[VALOR]]-Table_520[[#This Row],[ CUSTO]]</f>
        <v>1020</v>
      </c>
      <c r="V77" s="19"/>
      <c r="W77" s="10"/>
      <c r="X77" s="10"/>
      <c r="Y77" s="10"/>
      <c r="Z77" s="10"/>
    </row>
    <row r="78" spans="1:26" ht="25.5" x14ac:dyDescent="0.25">
      <c r="A78" s="10"/>
      <c r="B78" s="20">
        <v>45846</v>
      </c>
      <c r="C78" s="18" t="s">
        <v>1856</v>
      </c>
      <c r="D78" s="18" t="s">
        <v>52</v>
      </c>
      <c r="E78" s="18" t="s">
        <v>53</v>
      </c>
      <c r="F78" s="18" t="s">
        <v>1288</v>
      </c>
      <c r="G78" s="18" t="s">
        <v>1858</v>
      </c>
      <c r="H78" s="21">
        <v>45846</v>
      </c>
      <c r="I78" s="22">
        <v>0.625</v>
      </c>
      <c r="J78" s="18" t="s">
        <v>1857</v>
      </c>
      <c r="K78" s="18" t="s">
        <v>1859</v>
      </c>
      <c r="L78" s="19">
        <f>300+16.4</f>
        <v>316.39999999999998</v>
      </c>
      <c r="M78" s="20" t="s">
        <v>84</v>
      </c>
      <c r="N78" s="17" t="s">
        <v>44</v>
      </c>
      <c r="O78" s="18" t="s">
        <v>1860</v>
      </c>
      <c r="P78" s="17" t="s">
        <v>1861</v>
      </c>
      <c r="Q78" s="19">
        <f>100+16.4</f>
        <v>116.4</v>
      </c>
      <c r="R78" s="18"/>
      <c r="S78" s="17" t="s">
        <v>45</v>
      </c>
      <c r="T78" s="17" t="s">
        <v>44</v>
      </c>
      <c r="U78" s="19">
        <f>Table_520[[#This Row],[VALOR]]-Table_520[[#This Row],[ CUSTO]]</f>
        <v>199.99999999999997</v>
      </c>
      <c r="V78" s="19"/>
      <c r="W78" s="10"/>
      <c r="X78" s="10"/>
      <c r="Y78" s="10"/>
      <c r="Z78" s="10"/>
    </row>
    <row r="79" spans="1:26" ht="25.5" x14ac:dyDescent="0.25">
      <c r="A79" s="10"/>
      <c r="B79" s="20">
        <v>45846</v>
      </c>
      <c r="C79" s="18"/>
      <c r="D79" s="18" t="s">
        <v>1845</v>
      </c>
      <c r="E79" s="18" t="s">
        <v>1846</v>
      </c>
      <c r="F79" s="18" t="s">
        <v>864</v>
      </c>
      <c r="G79" s="18" t="s">
        <v>1847</v>
      </c>
      <c r="H79" s="21">
        <v>45849</v>
      </c>
      <c r="I79" s="22"/>
      <c r="J79" s="18" t="s">
        <v>1848</v>
      </c>
      <c r="K79" s="18" t="s">
        <v>56</v>
      </c>
      <c r="L79" s="19">
        <v>200</v>
      </c>
      <c r="M79" s="20"/>
      <c r="N79" s="17" t="s">
        <v>44</v>
      </c>
      <c r="O79" s="18" t="s">
        <v>1771</v>
      </c>
      <c r="P79" s="17" t="s">
        <v>1772</v>
      </c>
      <c r="Q79" s="19">
        <v>150</v>
      </c>
      <c r="R79" s="18"/>
      <c r="S79" s="17" t="s">
        <v>45</v>
      </c>
      <c r="T79" s="17" t="s">
        <v>44</v>
      </c>
      <c r="U79" s="19">
        <f>Table_520[[#This Row],[VALOR]]-Table_520[[#This Row],[ CUSTO]]</f>
        <v>50</v>
      </c>
      <c r="V79" s="19"/>
      <c r="W79" s="10"/>
      <c r="X79" s="10"/>
      <c r="Y79" s="10"/>
      <c r="Z79" s="10"/>
    </row>
    <row r="80" spans="1:26" s="60" customFormat="1" x14ac:dyDescent="0.25">
      <c r="A80" s="10"/>
      <c r="B80" s="20">
        <v>45847</v>
      </c>
      <c r="C80" s="18"/>
      <c r="D80" s="18" t="s">
        <v>731</v>
      </c>
      <c r="E80" s="18" t="s">
        <v>1500</v>
      </c>
      <c r="F80" s="18" t="s">
        <v>708</v>
      </c>
      <c r="G80" s="21" t="s">
        <v>1501</v>
      </c>
      <c r="H80" s="21">
        <v>45849</v>
      </c>
      <c r="I80" s="22"/>
      <c r="J80" s="18" t="s">
        <v>1502</v>
      </c>
      <c r="K80" s="44" t="s">
        <v>56</v>
      </c>
      <c r="L80" s="52">
        <v>200</v>
      </c>
      <c r="M80" s="17"/>
      <c r="N80" s="17" t="s">
        <v>44</v>
      </c>
      <c r="O80" s="18" t="s">
        <v>70</v>
      </c>
      <c r="P80" s="17" t="s">
        <v>71</v>
      </c>
      <c r="Q80" s="54">
        <v>50</v>
      </c>
      <c r="R80" s="21"/>
      <c r="S80" s="17" t="s">
        <v>45</v>
      </c>
      <c r="T80" s="17" t="s">
        <v>44</v>
      </c>
      <c r="U80" s="19">
        <f>Table_520[[#This Row],[VALOR]]-Table_520[[#This Row],[ CUSTO]]</f>
        <v>150</v>
      </c>
      <c r="V80" s="19"/>
      <c r="W80" s="10"/>
      <c r="X80" s="10"/>
      <c r="Y80" s="10"/>
      <c r="Z80" s="10"/>
    </row>
    <row r="81" spans="1:26" ht="25.5" x14ac:dyDescent="0.25">
      <c r="A81" s="10"/>
      <c r="B81" s="20">
        <v>45848</v>
      </c>
      <c r="C81" s="18"/>
      <c r="D81" s="18" t="s">
        <v>1539</v>
      </c>
      <c r="E81" s="18" t="s">
        <v>1540</v>
      </c>
      <c r="F81" s="18" t="s">
        <v>60</v>
      </c>
      <c r="G81" s="18" t="s">
        <v>1878</v>
      </c>
      <c r="H81" s="21">
        <v>45867</v>
      </c>
      <c r="I81" s="22">
        <v>0.44166666666666665</v>
      </c>
      <c r="J81" s="18" t="s">
        <v>99</v>
      </c>
      <c r="K81" s="18" t="s">
        <v>1544</v>
      </c>
      <c r="L81" s="19"/>
      <c r="M81" s="20"/>
      <c r="N81" s="17" t="s">
        <v>44</v>
      </c>
      <c r="O81" s="18" t="s">
        <v>1470</v>
      </c>
      <c r="P81" s="17" t="s">
        <v>77</v>
      </c>
      <c r="Q81" s="19">
        <v>30</v>
      </c>
      <c r="R81" s="18"/>
      <c r="S81" s="17" t="s">
        <v>45</v>
      </c>
      <c r="T81" s="17" t="s">
        <v>44</v>
      </c>
      <c r="U81" s="19">
        <f>Table_520[[#This Row],[VALOR]]-Table_520[[#This Row],[ CUSTO]]</f>
        <v>-30</v>
      </c>
      <c r="V81" s="19"/>
      <c r="W81" s="10"/>
      <c r="X81" s="10"/>
      <c r="Y81" s="10"/>
      <c r="Z81" s="10"/>
    </row>
    <row r="82" spans="1:26" s="61" customFormat="1" ht="25.5" x14ac:dyDescent="0.25">
      <c r="A82" s="10"/>
      <c r="B82" s="20">
        <v>45848</v>
      </c>
      <c r="C82" s="18"/>
      <c r="D82" s="18" t="s">
        <v>1539</v>
      </c>
      <c r="E82" s="18" t="s">
        <v>1540</v>
      </c>
      <c r="F82" s="18" t="s">
        <v>60</v>
      </c>
      <c r="G82" s="18" t="s">
        <v>1879</v>
      </c>
      <c r="H82" s="21">
        <v>45868</v>
      </c>
      <c r="I82" s="22">
        <v>0.44166666666666665</v>
      </c>
      <c r="J82" s="18" t="s">
        <v>99</v>
      </c>
      <c r="K82" s="18" t="s">
        <v>1544</v>
      </c>
      <c r="L82" s="19"/>
      <c r="M82" s="20"/>
      <c r="N82" s="17" t="s">
        <v>44</v>
      </c>
      <c r="O82" s="18" t="s">
        <v>1470</v>
      </c>
      <c r="P82" s="17" t="s">
        <v>77</v>
      </c>
      <c r="Q82" s="19">
        <v>30</v>
      </c>
      <c r="R82" s="18"/>
      <c r="S82" s="17" t="s">
        <v>45</v>
      </c>
      <c r="T82" s="17" t="s">
        <v>44</v>
      </c>
      <c r="U82" s="19">
        <f>Table_520[[#This Row],[VALOR]]-Table_520[[#This Row],[ CUSTO]]</f>
        <v>-30</v>
      </c>
      <c r="V82" s="19"/>
      <c r="W82" s="10"/>
      <c r="X82" s="10"/>
      <c r="Y82" s="10"/>
      <c r="Z82" s="10"/>
    </row>
    <row r="83" spans="1:26" ht="25.5" x14ac:dyDescent="0.25">
      <c r="A83" s="10"/>
      <c r="B83" s="20">
        <v>45848</v>
      </c>
      <c r="C83" s="18"/>
      <c r="D83" s="18" t="s">
        <v>1539</v>
      </c>
      <c r="E83" s="18" t="s">
        <v>1540</v>
      </c>
      <c r="F83" s="18" t="s">
        <v>60</v>
      </c>
      <c r="G83" s="18" t="s">
        <v>1880</v>
      </c>
      <c r="H83" s="21">
        <v>45869</v>
      </c>
      <c r="I83" s="22">
        <v>0.44166666666666665</v>
      </c>
      <c r="J83" s="18" t="s">
        <v>99</v>
      </c>
      <c r="K83" s="18" t="s">
        <v>1544</v>
      </c>
      <c r="L83" s="19"/>
      <c r="M83" s="20"/>
      <c r="N83" s="17" t="s">
        <v>44</v>
      </c>
      <c r="O83" s="18" t="s">
        <v>1470</v>
      </c>
      <c r="P83" s="17" t="s">
        <v>77</v>
      </c>
      <c r="Q83" s="19">
        <v>30</v>
      </c>
      <c r="R83" s="18"/>
      <c r="S83" s="17" t="s">
        <v>45</v>
      </c>
      <c r="T83" s="17" t="s">
        <v>44</v>
      </c>
      <c r="U83" s="19">
        <f>Table_520[[#This Row],[VALOR]]-Table_520[[#This Row],[ CUSTO]]</f>
        <v>-30</v>
      </c>
      <c r="V83" s="19"/>
      <c r="W83" s="10"/>
      <c r="X83" s="10"/>
      <c r="Y83" s="10"/>
      <c r="Z83" s="10"/>
    </row>
    <row r="84" spans="1:26" ht="25.5" x14ac:dyDescent="0.25">
      <c r="A84" s="10"/>
      <c r="B84" s="20">
        <v>45848</v>
      </c>
      <c r="C84" s="18"/>
      <c r="D84" s="18" t="s">
        <v>1539</v>
      </c>
      <c r="E84" s="18" t="s">
        <v>1540</v>
      </c>
      <c r="F84" s="18" t="s">
        <v>537</v>
      </c>
      <c r="G84" s="18" t="s">
        <v>1874</v>
      </c>
      <c r="H84" s="21">
        <v>45853</v>
      </c>
      <c r="I84" s="22">
        <v>0.5625</v>
      </c>
      <c r="J84" s="18" t="s">
        <v>1875</v>
      </c>
      <c r="K84" s="18" t="s">
        <v>56</v>
      </c>
      <c r="L84" s="19">
        <v>200</v>
      </c>
      <c r="M84" s="20"/>
      <c r="N84" s="17" t="s">
        <v>44</v>
      </c>
      <c r="O84" s="18" t="s">
        <v>141</v>
      </c>
      <c r="P84" s="17" t="s">
        <v>142</v>
      </c>
      <c r="Q84" s="19">
        <v>50</v>
      </c>
      <c r="R84" s="18"/>
      <c r="S84" s="17" t="s">
        <v>45</v>
      </c>
      <c r="T84" s="17" t="s">
        <v>44</v>
      </c>
      <c r="U84" s="19">
        <f>Table_520[[#This Row],[VALOR]]-Table_520[[#This Row],[ CUSTO]]</f>
        <v>150</v>
      </c>
      <c r="V84" s="19"/>
      <c r="W84" s="10"/>
      <c r="X84" s="10"/>
      <c r="Y84" s="10"/>
      <c r="Z84" s="10"/>
    </row>
    <row r="85" spans="1:26" ht="25.5" x14ac:dyDescent="0.25">
      <c r="A85" s="10"/>
      <c r="B85" s="20">
        <v>45848</v>
      </c>
      <c r="C85" s="18"/>
      <c r="D85" s="18" t="s">
        <v>1539</v>
      </c>
      <c r="E85" s="18" t="s">
        <v>1540</v>
      </c>
      <c r="F85" s="18" t="s">
        <v>593</v>
      </c>
      <c r="G85" s="18" t="s">
        <v>1893</v>
      </c>
      <c r="H85" s="21">
        <v>45859</v>
      </c>
      <c r="I85" s="22">
        <v>0.51736111111111116</v>
      </c>
      <c r="J85" s="18" t="s">
        <v>1894</v>
      </c>
      <c r="K85" s="18" t="s">
        <v>56</v>
      </c>
      <c r="L85" s="19">
        <v>200</v>
      </c>
      <c r="M85" s="59"/>
      <c r="N85" s="17" t="s">
        <v>44</v>
      </c>
      <c r="O85" s="18" t="s">
        <v>141</v>
      </c>
      <c r="P85" s="17" t="s">
        <v>142</v>
      </c>
      <c r="Q85" s="19">
        <v>50</v>
      </c>
      <c r="R85" s="18"/>
      <c r="S85" s="17" t="s">
        <v>45</v>
      </c>
      <c r="T85" s="17" t="s">
        <v>44</v>
      </c>
      <c r="U85" s="19">
        <f>Table_520[[#This Row],[VALOR]]-Table_520[[#This Row],[ CUSTO]]</f>
        <v>150</v>
      </c>
      <c r="V85" s="19"/>
      <c r="W85" s="10"/>
      <c r="X85" s="10"/>
      <c r="Y85" s="10"/>
      <c r="Z85" s="10"/>
    </row>
    <row r="86" spans="1:26" ht="25.5" x14ac:dyDescent="0.25">
      <c r="A86" s="10"/>
      <c r="B86" s="20">
        <v>45848</v>
      </c>
      <c r="C86" s="18"/>
      <c r="D86" s="18" t="s">
        <v>1539</v>
      </c>
      <c r="E86" s="18" t="s">
        <v>1540</v>
      </c>
      <c r="F86" s="18" t="s">
        <v>60</v>
      </c>
      <c r="G86" s="18" t="s">
        <v>1876</v>
      </c>
      <c r="H86" s="21">
        <v>45855</v>
      </c>
      <c r="I86" s="22">
        <v>0.46527777777777779</v>
      </c>
      <c r="J86" s="18" t="s">
        <v>554</v>
      </c>
      <c r="K86" s="18" t="s">
        <v>711</v>
      </c>
      <c r="L86" s="19">
        <v>200</v>
      </c>
      <c r="M86" s="20"/>
      <c r="N86" s="17" t="s">
        <v>44</v>
      </c>
      <c r="O86" s="18" t="s">
        <v>1470</v>
      </c>
      <c r="P86" s="17" t="s">
        <v>77</v>
      </c>
      <c r="Q86" s="19">
        <v>60</v>
      </c>
      <c r="R86" s="18"/>
      <c r="S86" s="17" t="s">
        <v>45</v>
      </c>
      <c r="T86" s="17" t="s">
        <v>44</v>
      </c>
      <c r="U86" s="19">
        <f>Table_520[[#This Row],[VALOR]]-Table_520[[#This Row],[ CUSTO]]</f>
        <v>140</v>
      </c>
      <c r="V86" s="19"/>
      <c r="W86" s="10"/>
      <c r="X86" s="10"/>
      <c r="Y86" s="10"/>
      <c r="Z86" s="10"/>
    </row>
    <row r="87" spans="1:26" ht="25.5" x14ac:dyDescent="0.25">
      <c r="A87" s="10"/>
      <c r="B87" s="20">
        <v>45848</v>
      </c>
      <c r="C87" s="18"/>
      <c r="D87" s="18" t="s">
        <v>1539</v>
      </c>
      <c r="E87" s="18" t="s">
        <v>1540</v>
      </c>
      <c r="F87" s="18" t="s">
        <v>60</v>
      </c>
      <c r="G87" s="18" t="s">
        <v>1877</v>
      </c>
      <c r="H87" s="21">
        <v>45861</v>
      </c>
      <c r="I87" s="22">
        <v>0.41666666666666669</v>
      </c>
      <c r="J87" s="18" t="s">
        <v>289</v>
      </c>
      <c r="K87" s="18" t="s">
        <v>711</v>
      </c>
      <c r="L87" s="19">
        <v>200</v>
      </c>
      <c r="M87" s="20"/>
      <c r="N87" s="17" t="s">
        <v>44</v>
      </c>
      <c r="O87" s="18" t="s">
        <v>1470</v>
      </c>
      <c r="P87" s="17" t="s">
        <v>77</v>
      </c>
      <c r="Q87" s="19">
        <v>60</v>
      </c>
      <c r="R87" s="18"/>
      <c r="S87" s="17" t="s">
        <v>45</v>
      </c>
      <c r="T87" s="17" t="s">
        <v>44</v>
      </c>
      <c r="U87" s="19">
        <f>Table_520[[#This Row],[VALOR]]-Table_520[[#This Row],[ CUSTO]]</f>
        <v>140</v>
      </c>
      <c r="V87" s="19"/>
      <c r="W87" s="10"/>
      <c r="X87" s="10"/>
      <c r="Y87" s="10"/>
      <c r="Z87" s="10"/>
    </row>
    <row r="88" spans="1:26" ht="25.5" x14ac:dyDescent="0.25">
      <c r="A88" s="10"/>
      <c r="B88" s="20">
        <v>45848</v>
      </c>
      <c r="C88" s="18"/>
      <c r="D88" s="18" t="s">
        <v>1539</v>
      </c>
      <c r="E88" s="18" t="s">
        <v>1540</v>
      </c>
      <c r="F88" s="18" t="s">
        <v>60</v>
      </c>
      <c r="G88" s="18" t="s">
        <v>1838</v>
      </c>
      <c r="H88" s="21">
        <v>45853</v>
      </c>
      <c r="I88" s="22">
        <v>0.63194444444444442</v>
      </c>
      <c r="J88" s="18" t="s">
        <v>213</v>
      </c>
      <c r="K88" s="18" t="s">
        <v>272</v>
      </c>
      <c r="L88" s="19">
        <v>200</v>
      </c>
      <c r="M88" s="20"/>
      <c r="N88" s="17" t="s">
        <v>44</v>
      </c>
      <c r="O88" s="18" t="s">
        <v>1887</v>
      </c>
      <c r="P88" s="17" t="s">
        <v>1888</v>
      </c>
      <c r="Q88" s="19">
        <v>80</v>
      </c>
      <c r="R88" s="18"/>
      <c r="S88" s="17" t="s">
        <v>45</v>
      </c>
      <c r="T88" s="17" t="s">
        <v>44</v>
      </c>
      <c r="U88" s="19">
        <f>Table_520[[#This Row],[VALOR]]-Table_520[[#This Row],[ CUSTO]]</f>
        <v>120</v>
      </c>
      <c r="V88" s="19"/>
      <c r="W88" s="10"/>
      <c r="X88" s="10"/>
      <c r="Y88" s="10"/>
      <c r="Z88" s="10"/>
    </row>
    <row r="89" spans="1:26" ht="25.5" x14ac:dyDescent="0.25">
      <c r="A89" s="10"/>
      <c r="B89" s="20">
        <v>45848</v>
      </c>
      <c r="C89" s="18"/>
      <c r="D89" s="18" t="s">
        <v>52</v>
      </c>
      <c r="E89" s="18" t="s">
        <v>53</v>
      </c>
      <c r="F89" s="18" t="s">
        <v>1288</v>
      </c>
      <c r="G89" s="18" t="s">
        <v>1708</v>
      </c>
      <c r="H89" s="21">
        <v>45849</v>
      </c>
      <c r="I89" s="22">
        <v>0.33333333333333331</v>
      </c>
      <c r="J89" s="18" t="s">
        <v>1286</v>
      </c>
      <c r="K89" s="44" t="s">
        <v>857</v>
      </c>
      <c r="L89" s="52">
        <v>200</v>
      </c>
      <c r="M89" s="17" t="s">
        <v>84</v>
      </c>
      <c r="N89" s="17" t="s">
        <v>44</v>
      </c>
      <c r="O89" s="18" t="s">
        <v>890</v>
      </c>
      <c r="P89" s="18" t="s">
        <v>891</v>
      </c>
      <c r="Q89" s="54">
        <f>100</f>
        <v>100</v>
      </c>
      <c r="R89" s="18"/>
      <c r="S89" s="17" t="s">
        <v>45</v>
      </c>
      <c r="T89" s="17" t="s">
        <v>44</v>
      </c>
      <c r="U89" s="19">
        <f>Table_520[[#This Row],[VALOR]]-Table_520[[#This Row],[ CUSTO]]</f>
        <v>100</v>
      </c>
      <c r="V89" s="19"/>
      <c r="W89" s="10"/>
      <c r="X89" s="10"/>
      <c r="Y89" s="10"/>
      <c r="Z89" s="10"/>
    </row>
    <row r="90" spans="1:26" ht="25.5" x14ac:dyDescent="0.25">
      <c r="A90" s="10"/>
      <c r="B90" s="20">
        <v>45848</v>
      </c>
      <c r="C90" s="18"/>
      <c r="D90" s="18" t="s">
        <v>123</v>
      </c>
      <c r="E90" s="18" t="s">
        <v>124</v>
      </c>
      <c r="F90" s="18" t="s">
        <v>92</v>
      </c>
      <c r="G90" s="18" t="s">
        <v>1842</v>
      </c>
      <c r="H90" s="21">
        <v>45854</v>
      </c>
      <c r="I90" s="22">
        <v>0.39583333333333331</v>
      </c>
      <c r="J90" s="18" t="s">
        <v>289</v>
      </c>
      <c r="K90" s="18" t="s">
        <v>412</v>
      </c>
      <c r="L90" s="19">
        <v>300</v>
      </c>
      <c r="M90" s="20"/>
      <c r="N90" s="17" t="s">
        <v>44</v>
      </c>
      <c r="O90" s="18" t="s">
        <v>305</v>
      </c>
      <c r="P90" s="17" t="s">
        <v>306</v>
      </c>
      <c r="Q90" s="19">
        <v>130</v>
      </c>
      <c r="R90" s="18"/>
      <c r="S90" s="17" t="s">
        <v>45</v>
      </c>
      <c r="T90" s="17" t="s">
        <v>44</v>
      </c>
      <c r="U90" s="19">
        <f>Table_520[[#This Row],[VALOR]]-Table_520[[#This Row],[ CUSTO]]</f>
        <v>170</v>
      </c>
      <c r="V90" s="19"/>
      <c r="W90" s="10"/>
      <c r="X90" s="10"/>
      <c r="Y90" s="10"/>
      <c r="Z90" s="10"/>
    </row>
    <row r="91" spans="1:26" ht="38.25" x14ac:dyDescent="0.25">
      <c r="A91" s="10"/>
      <c r="B91" s="20">
        <v>45848</v>
      </c>
      <c r="C91" s="18"/>
      <c r="D91" s="18" t="s">
        <v>941</v>
      </c>
      <c r="E91" s="18" t="s">
        <v>942</v>
      </c>
      <c r="F91" s="18" t="s">
        <v>943</v>
      </c>
      <c r="G91" s="18" t="s">
        <v>1835</v>
      </c>
      <c r="H91" s="21"/>
      <c r="I91" s="22"/>
      <c r="J91" s="18" t="s">
        <v>1836</v>
      </c>
      <c r="K91" s="18" t="s">
        <v>1837</v>
      </c>
      <c r="L91" s="19">
        <f>300+110.51+65</f>
        <v>475.51</v>
      </c>
      <c r="M91" s="20"/>
      <c r="N91" s="17" t="s">
        <v>44</v>
      </c>
      <c r="O91" s="18" t="s">
        <v>57</v>
      </c>
      <c r="P91" s="17"/>
      <c r="Q91" s="19">
        <f>110.51+65</f>
        <v>175.51</v>
      </c>
      <c r="R91" s="18"/>
      <c r="S91" s="17" t="s">
        <v>45</v>
      </c>
      <c r="T91" s="17" t="s">
        <v>44</v>
      </c>
      <c r="U91" s="19">
        <f>Table_520[[#This Row],[VALOR]]-Table_520[[#This Row],[ CUSTO]]</f>
        <v>300</v>
      </c>
      <c r="V91" s="19"/>
      <c r="W91" s="10"/>
      <c r="X91" s="10"/>
      <c r="Y91" s="10"/>
      <c r="Z91" s="10"/>
    </row>
    <row r="92" spans="1:26" ht="51" x14ac:dyDescent="0.25">
      <c r="A92" s="10"/>
      <c r="B92" s="20">
        <v>45848</v>
      </c>
      <c r="C92" s="18" t="s">
        <v>1866</v>
      </c>
      <c r="D92" s="18" t="s">
        <v>52</v>
      </c>
      <c r="E92" s="18" t="s">
        <v>53</v>
      </c>
      <c r="F92" s="18" t="s">
        <v>1288</v>
      </c>
      <c r="G92" s="18" t="s">
        <v>1867</v>
      </c>
      <c r="H92" s="21">
        <v>45853</v>
      </c>
      <c r="I92" s="22">
        <v>0.58333333333333337</v>
      </c>
      <c r="J92" s="18" t="s">
        <v>1868</v>
      </c>
      <c r="K92" s="18" t="s">
        <v>209</v>
      </c>
      <c r="L92" s="19">
        <f>300+47.95</f>
        <v>347.95</v>
      </c>
      <c r="M92" s="20" t="s">
        <v>84</v>
      </c>
      <c r="N92" s="17" t="s">
        <v>44</v>
      </c>
      <c r="O92" s="18" t="s">
        <v>1922</v>
      </c>
      <c r="P92" s="17" t="s">
        <v>1923</v>
      </c>
      <c r="Q92" s="19">
        <f>130+47.95</f>
        <v>177.95</v>
      </c>
      <c r="R92" s="18"/>
      <c r="S92" s="17" t="s">
        <v>45</v>
      </c>
      <c r="T92" s="17" t="s">
        <v>44</v>
      </c>
      <c r="U92" s="19">
        <f>Table_520[[#This Row],[VALOR]]-Table_520[[#This Row],[ CUSTO]]</f>
        <v>170</v>
      </c>
      <c r="V92" s="19"/>
      <c r="W92" s="10"/>
      <c r="X92" s="10"/>
      <c r="Y92" s="10"/>
      <c r="Z92" s="10"/>
    </row>
    <row r="93" spans="1:26" ht="25.5" x14ac:dyDescent="0.25">
      <c r="A93" s="10"/>
      <c r="B93" s="20">
        <v>45848</v>
      </c>
      <c r="C93" s="18" t="s">
        <v>1856</v>
      </c>
      <c r="D93" s="18" t="s">
        <v>52</v>
      </c>
      <c r="E93" s="18" t="s">
        <v>53</v>
      </c>
      <c r="F93" s="18" t="s">
        <v>1288</v>
      </c>
      <c r="G93" s="18" t="s">
        <v>1782</v>
      </c>
      <c r="H93" s="21">
        <v>45849</v>
      </c>
      <c r="I93" s="22">
        <v>0.39583333333333331</v>
      </c>
      <c r="J93" s="18" t="s">
        <v>1286</v>
      </c>
      <c r="K93" s="18" t="s">
        <v>249</v>
      </c>
      <c r="L93" s="52">
        <v>300</v>
      </c>
      <c r="M93" s="20" t="s">
        <v>84</v>
      </c>
      <c r="N93" s="17" t="s">
        <v>44</v>
      </c>
      <c r="O93" s="18" t="s">
        <v>1406</v>
      </c>
      <c r="P93" s="18" t="s">
        <v>1407</v>
      </c>
      <c r="Q93" s="54">
        <v>200</v>
      </c>
      <c r="R93" s="21"/>
      <c r="S93" s="17" t="s">
        <v>45</v>
      </c>
      <c r="T93" s="17" t="s">
        <v>44</v>
      </c>
      <c r="U93" s="19">
        <f>Table_520[[#This Row],[VALOR]]-Table_520[[#This Row],[ CUSTO]]</f>
        <v>100</v>
      </c>
      <c r="V93" s="19"/>
      <c r="W93" s="10"/>
      <c r="X93" s="10"/>
      <c r="Y93" s="10"/>
      <c r="Z93" s="10"/>
    </row>
    <row r="94" spans="1:26" ht="25.5" x14ac:dyDescent="0.25">
      <c r="A94" s="10"/>
      <c r="B94" s="20">
        <v>45848</v>
      </c>
      <c r="C94" s="18"/>
      <c r="D94" s="18" t="s">
        <v>979</v>
      </c>
      <c r="E94" s="18" t="s">
        <v>980</v>
      </c>
      <c r="F94" s="18" t="s">
        <v>726</v>
      </c>
      <c r="G94" s="18" t="s">
        <v>1935</v>
      </c>
      <c r="H94" s="21">
        <v>45854</v>
      </c>
      <c r="I94" s="22">
        <v>0.56666666666666665</v>
      </c>
      <c r="J94" s="18" t="s">
        <v>1885</v>
      </c>
      <c r="K94" s="18" t="s">
        <v>1886</v>
      </c>
      <c r="L94" s="19"/>
      <c r="M94" s="59"/>
      <c r="N94" s="17"/>
      <c r="O94" s="18" t="s">
        <v>1889</v>
      </c>
      <c r="P94" s="17" t="s">
        <v>1890</v>
      </c>
      <c r="Q94" s="19"/>
      <c r="R94" s="18"/>
      <c r="S94" s="17"/>
      <c r="T94" s="17"/>
      <c r="U94" s="19">
        <f>Table_520[[#This Row],[VALOR]]-Table_520[[#This Row],[ CUSTO]]</f>
        <v>0</v>
      </c>
      <c r="V94" s="19"/>
      <c r="W94" s="10"/>
      <c r="X94" s="10"/>
      <c r="Y94" s="10"/>
      <c r="Z94" s="10"/>
    </row>
    <row r="95" spans="1:26" x14ac:dyDescent="0.25">
      <c r="A95" s="10"/>
      <c r="B95" s="20">
        <v>45848</v>
      </c>
      <c r="C95" s="18"/>
      <c r="D95" s="18" t="s">
        <v>941</v>
      </c>
      <c r="E95" s="18" t="s">
        <v>942</v>
      </c>
      <c r="F95" s="18" t="s">
        <v>1613</v>
      </c>
      <c r="G95" s="18"/>
      <c r="H95" s="21"/>
      <c r="I95" s="22"/>
      <c r="J95" s="18"/>
      <c r="K95" s="18"/>
      <c r="L95" s="19"/>
      <c r="M95" s="20"/>
      <c r="N95" s="17"/>
      <c r="O95" s="18"/>
      <c r="P95" s="17"/>
      <c r="Q95" s="19"/>
      <c r="R95" s="18"/>
      <c r="S95" s="17"/>
      <c r="T95" s="17"/>
      <c r="U95" s="19">
        <f>Table_520[[#This Row],[VALOR]]-Table_520[[#This Row],[ CUSTO]]</f>
        <v>0</v>
      </c>
      <c r="V95" s="19"/>
      <c r="W95" s="10"/>
      <c r="X95" s="10"/>
      <c r="Y95" s="10"/>
      <c r="Z95" s="10"/>
    </row>
    <row r="96" spans="1:26" x14ac:dyDescent="0.25">
      <c r="A96" s="10"/>
      <c r="B96" s="20">
        <v>45849</v>
      </c>
      <c r="C96" s="18"/>
      <c r="D96" s="18" t="s">
        <v>1335</v>
      </c>
      <c r="E96" s="18" t="s">
        <v>1336</v>
      </c>
      <c r="F96" s="18" t="s">
        <v>1437</v>
      </c>
      <c r="G96" s="18" t="s">
        <v>1895</v>
      </c>
      <c r="H96" s="21">
        <v>45852</v>
      </c>
      <c r="I96" s="22">
        <v>0.61111111111111116</v>
      </c>
      <c r="J96" s="18" t="s">
        <v>1912</v>
      </c>
      <c r="K96" s="18" t="s">
        <v>1577</v>
      </c>
      <c r="L96" s="19">
        <v>70</v>
      </c>
      <c r="M96" s="65" t="s">
        <v>2081</v>
      </c>
      <c r="N96" s="17" t="s">
        <v>44</v>
      </c>
      <c r="O96" s="18" t="s">
        <v>70</v>
      </c>
      <c r="P96" s="17" t="s">
        <v>71</v>
      </c>
      <c r="Q96" s="19">
        <v>40</v>
      </c>
      <c r="R96" s="18"/>
      <c r="S96" s="17" t="s">
        <v>45</v>
      </c>
      <c r="T96" s="17" t="s">
        <v>44</v>
      </c>
      <c r="U96" s="19">
        <f>Table_520[[#This Row],[VALOR]]-Table_520[[#This Row],[ CUSTO]]</f>
        <v>30</v>
      </c>
      <c r="V96" s="19"/>
      <c r="W96" s="10"/>
      <c r="X96" s="10"/>
      <c r="Y96" s="10"/>
      <c r="Z96" s="10"/>
    </row>
    <row r="97" spans="1:26" x14ac:dyDescent="0.25">
      <c r="A97" s="10"/>
      <c r="B97" s="20">
        <v>45849</v>
      </c>
      <c r="C97" s="18"/>
      <c r="D97" s="18" t="s">
        <v>1335</v>
      </c>
      <c r="E97" s="18" t="s">
        <v>1336</v>
      </c>
      <c r="F97" s="18" t="s">
        <v>1437</v>
      </c>
      <c r="G97" s="18" t="s">
        <v>1896</v>
      </c>
      <c r="H97" s="21">
        <v>45853</v>
      </c>
      <c r="I97" s="22">
        <v>0.34027777777777779</v>
      </c>
      <c r="J97" s="18" t="s">
        <v>160</v>
      </c>
      <c r="K97" s="18" t="s">
        <v>1646</v>
      </c>
      <c r="L97" s="19">
        <v>70</v>
      </c>
      <c r="M97" s="65" t="s">
        <v>2081</v>
      </c>
      <c r="N97" s="17" t="s">
        <v>44</v>
      </c>
      <c r="O97" s="18" t="s">
        <v>70</v>
      </c>
      <c r="P97" s="17" t="s">
        <v>71</v>
      </c>
      <c r="Q97" s="19">
        <v>40</v>
      </c>
      <c r="R97" s="18"/>
      <c r="S97" s="17" t="s">
        <v>45</v>
      </c>
      <c r="T97" s="17" t="s">
        <v>44</v>
      </c>
      <c r="U97" s="19">
        <f>Table_520[[#This Row],[VALOR]]-Table_520[[#This Row],[ CUSTO]]</f>
        <v>30</v>
      </c>
      <c r="V97" s="19"/>
      <c r="W97" s="10"/>
      <c r="X97" s="10"/>
      <c r="Y97" s="10"/>
      <c r="Z97" s="10"/>
    </row>
    <row r="98" spans="1:26" x14ac:dyDescent="0.25">
      <c r="A98" s="10"/>
      <c r="B98" s="20">
        <v>45849</v>
      </c>
      <c r="C98" s="18"/>
      <c r="D98" s="18" t="s">
        <v>1335</v>
      </c>
      <c r="E98" s="18" t="s">
        <v>1336</v>
      </c>
      <c r="F98" s="18" t="s">
        <v>1437</v>
      </c>
      <c r="G98" s="18" t="s">
        <v>1897</v>
      </c>
      <c r="H98" s="21">
        <v>45853</v>
      </c>
      <c r="I98" s="22">
        <v>0.4375</v>
      </c>
      <c r="J98" s="18" t="s">
        <v>1775</v>
      </c>
      <c r="K98" s="18" t="s">
        <v>1646</v>
      </c>
      <c r="L98" s="19">
        <v>70</v>
      </c>
      <c r="M98" s="65" t="s">
        <v>2081</v>
      </c>
      <c r="N98" s="17" t="s">
        <v>44</v>
      </c>
      <c r="O98" s="18" t="s">
        <v>70</v>
      </c>
      <c r="P98" s="17" t="s">
        <v>71</v>
      </c>
      <c r="Q98" s="19">
        <v>40</v>
      </c>
      <c r="R98" s="18"/>
      <c r="S98" s="17" t="s">
        <v>45</v>
      </c>
      <c r="T98" s="17" t="s">
        <v>44</v>
      </c>
      <c r="U98" s="19">
        <f>Table_520[[#This Row],[VALOR]]-Table_520[[#This Row],[ CUSTO]]</f>
        <v>30</v>
      </c>
      <c r="V98" s="19"/>
      <c r="W98" s="10"/>
      <c r="X98" s="10"/>
      <c r="Y98" s="10"/>
      <c r="Z98" s="10"/>
    </row>
    <row r="99" spans="1:26" x14ac:dyDescent="0.25">
      <c r="A99" s="10"/>
      <c r="B99" s="20">
        <v>45849</v>
      </c>
      <c r="C99" s="18"/>
      <c r="D99" s="18" t="s">
        <v>1335</v>
      </c>
      <c r="E99" s="18" t="s">
        <v>1336</v>
      </c>
      <c r="F99" s="18" t="s">
        <v>1437</v>
      </c>
      <c r="G99" s="18" t="s">
        <v>1898</v>
      </c>
      <c r="H99" s="21">
        <v>45853</v>
      </c>
      <c r="I99" s="22">
        <v>0.54861111111111116</v>
      </c>
      <c r="J99" s="18" t="s">
        <v>68</v>
      </c>
      <c r="K99" s="18" t="s">
        <v>1906</v>
      </c>
      <c r="L99" s="19">
        <v>70</v>
      </c>
      <c r="M99" s="65" t="s">
        <v>2081</v>
      </c>
      <c r="N99" s="17" t="s">
        <v>44</v>
      </c>
      <c r="O99" s="18" t="s">
        <v>1222</v>
      </c>
      <c r="P99" s="17"/>
      <c r="Q99" s="19">
        <v>40</v>
      </c>
      <c r="R99" s="18"/>
      <c r="S99" s="17" t="s">
        <v>45</v>
      </c>
      <c r="T99" s="17" t="s">
        <v>44</v>
      </c>
      <c r="U99" s="19">
        <f>Table_520[[#This Row],[VALOR]]-Table_520[[#This Row],[ CUSTO]]</f>
        <v>30</v>
      </c>
      <c r="V99" s="19"/>
      <c r="W99" s="10"/>
      <c r="X99" s="10"/>
      <c r="Y99" s="10"/>
      <c r="Z99" s="10"/>
    </row>
    <row r="100" spans="1:26" x14ac:dyDescent="0.25">
      <c r="A100" s="10"/>
      <c r="B100" s="20">
        <v>45849</v>
      </c>
      <c r="C100" s="18"/>
      <c r="D100" s="18" t="s">
        <v>1335</v>
      </c>
      <c r="E100" s="18" t="s">
        <v>1336</v>
      </c>
      <c r="F100" s="18" t="s">
        <v>1437</v>
      </c>
      <c r="G100" s="18" t="s">
        <v>1899</v>
      </c>
      <c r="H100" s="21">
        <v>45854</v>
      </c>
      <c r="I100" s="22">
        <v>0.39583333333333331</v>
      </c>
      <c r="J100" s="18" t="s">
        <v>119</v>
      </c>
      <c r="K100" s="18" t="s">
        <v>1644</v>
      </c>
      <c r="L100" s="19">
        <v>70</v>
      </c>
      <c r="M100" s="65" t="s">
        <v>2081</v>
      </c>
      <c r="N100" s="17" t="s">
        <v>44</v>
      </c>
      <c r="O100" s="18" t="s">
        <v>70</v>
      </c>
      <c r="P100" s="17" t="s">
        <v>71</v>
      </c>
      <c r="Q100" s="19">
        <v>40</v>
      </c>
      <c r="R100" s="18"/>
      <c r="S100" s="17" t="s">
        <v>45</v>
      </c>
      <c r="T100" s="17" t="s">
        <v>44</v>
      </c>
      <c r="U100" s="19">
        <f>Table_520[[#This Row],[VALOR]]-Table_520[[#This Row],[ CUSTO]]</f>
        <v>30</v>
      </c>
      <c r="V100" s="19"/>
      <c r="W100" s="10"/>
      <c r="X100" s="10"/>
      <c r="Y100" s="10"/>
      <c r="Z100" s="10"/>
    </row>
    <row r="101" spans="1:26" x14ac:dyDescent="0.25">
      <c r="A101" s="10"/>
      <c r="B101" s="20">
        <v>45849</v>
      </c>
      <c r="C101" s="18"/>
      <c r="D101" s="18" t="s">
        <v>1335</v>
      </c>
      <c r="E101" s="18" t="s">
        <v>1336</v>
      </c>
      <c r="F101" s="18" t="s">
        <v>1437</v>
      </c>
      <c r="G101" s="18" t="s">
        <v>1900</v>
      </c>
      <c r="H101" s="21">
        <v>45854</v>
      </c>
      <c r="I101" s="22">
        <v>0.40972222222222221</v>
      </c>
      <c r="J101" s="18" t="s">
        <v>213</v>
      </c>
      <c r="K101" s="18" t="s">
        <v>1907</v>
      </c>
      <c r="L101" s="19">
        <v>70</v>
      </c>
      <c r="M101" s="65" t="s">
        <v>2081</v>
      </c>
      <c r="N101" s="17" t="s">
        <v>44</v>
      </c>
      <c r="O101" s="18" t="s">
        <v>70</v>
      </c>
      <c r="P101" s="17" t="s">
        <v>71</v>
      </c>
      <c r="Q101" s="19">
        <v>40</v>
      </c>
      <c r="R101" s="18"/>
      <c r="S101" s="17" t="s">
        <v>45</v>
      </c>
      <c r="T101" s="17" t="s">
        <v>44</v>
      </c>
      <c r="U101" s="19">
        <f>Table_520[[#This Row],[VALOR]]-Table_520[[#This Row],[ CUSTO]]</f>
        <v>30</v>
      </c>
      <c r="V101" s="19"/>
      <c r="W101" s="10"/>
      <c r="X101" s="10"/>
      <c r="Y101" s="10"/>
      <c r="Z101" s="10"/>
    </row>
    <row r="102" spans="1:26" x14ac:dyDescent="0.25">
      <c r="A102" s="10"/>
      <c r="B102" s="20">
        <v>45849</v>
      </c>
      <c r="C102" s="18"/>
      <c r="D102" s="18" t="s">
        <v>1335</v>
      </c>
      <c r="E102" s="18" t="s">
        <v>1336</v>
      </c>
      <c r="F102" s="18" t="s">
        <v>1438</v>
      </c>
      <c r="G102" s="18" t="s">
        <v>1902</v>
      </c>
      <c r="H102" s="21">
        <v>45855</v>
      </c>
      <c r="I102" s="22">
        <v>0.55555555555555558</v>
      </c>
      <c r="J102" s="18" t="s">
        <v>495</v>
      </c>
      <c r="K102" s="18" t="s">
        <v>1909</v>
      </c>
      <c r="L102" s="19">
        <v>70</v>
      </c>
      <c r="M102" s="65" t="s">
        <v>2081</v>
      </c>
      <c r="N102" s="17" t="s">
        <v>44</v>
      </c>
      <c r="O102" s="18" t="s">
        <v>70</v>
      </c>
      <c r="P102" s="17" t="s">
        <v>71</v>
      </c>
      <c r="Q102" s="19">
        <v>40</v>
      </c>
      <c r="R102" s="18"/>
      <c r="S102" s="17" t="s">
        <v>45</v>
      </c>
      <c r="T102" s="17" t="s">
        <v>44</v>
      </c>
      <c r="U102" s="19">
        <f>Table_520[[#This Row],[VALOR]]-Table_520[[#This Row],[ CUSTO]]</f>
        <v>30</v>
      </c>
      <c r="V102" s="19"/>
      <c r="W102" s="10"/>
      <c r="X102" s="10"/>
      <c r="Y102" s="10"/>
      <c r="Z102" s="10"/>
    </row>
    <row r="103" spans="1:26" x14ac:dyDescent="0.25">
      <c r="A103" s="10"/>
      <c r="B103" s="20">
        <v>45849</v>
      </c>
      <c r="C103" s="18"/>
      <c r="D103" s="18" t="s">
        <v>1335</v>
      </c>
      <c r="E103" s="18" t="s">
        <v>1336</v>
      </c>
      <c r="F103" s="18" t="s">
        <v>1437</v>
      </c>
      <c r="G103" s="18" t="s">
        <v>1901</v>
      </c>
      <c r="H103" s="21">
        <v>45855</v>
      </c>
      <c r="I103" s="22">
        <v>0.36805555555555558</v>
      </c>
      <c r="J103" s="18" t="s">
        <v>99</v>
      </c>
      <c r="K103" s="18" t="s">
        <v>1908</v>
      </c>
      <c r="L103" s="19">
        <v>70</v>
      </c>
      <c r="M103" s="65" t="s">
        <v>2081</v>
      </c>
      <c r="N103" s="17" t="s">
        <v>44</v>
      </c>
      <c r="O103" s="18" t="s">
        <v>70</v>
      </c>
      <c r="P103" s="17" t="s">
        <v>71</v>
      </c>
      <c r="Q103" s="19">
        <v>40</v>
      </c>
      <c r="R103" s="18"/>
      <c r="S103" s="17" t="s">
        <v>45</v>
      </c>
      <c r="T103" s="17" t="s">
        <v>44</v>
      </c>
      <c r="U103" s="19">
        <f>Table_520[[#This Row],[VALOR]]-Table_520[[#This Row],[ CUSTO]]</f>
        <v>30</v>
      </c>
      <c r="V103" s="19"/>
      <c r="W103" s="10"/>
      <c r="X103" s="10"/>
      <c r="Y103" s="10"/>
      <c r="Z103" s="10"/>
    </row>
    <row r="104" spans="1:26" x14ac:dyDescent="0.25">
      <c r="A104" s="10"/>
      <c r="B104" s="20">
        <v>45849</v>
      </c>
      <c r="C104" s="18"/>
      <c r="D104" s="18" t="s">
        <v>1335</v>
      </c>
      <c r="E104" s="18" t="s">
        <v>1336</v>
      </c>
      <c r="F104" s="18" t="s">
        <v>1437</v>
      </c>
      <c r="G104" s="18" t="s">
        <v>1903</v>
      </c>
      <c r="H104" s="21">
        <v>45855</v>
      </c>
      <c r="I104" s="22">
        <v>0.58333333333333337</v>
      </c>
      <c r="J104" s="18" t="s">
        <v>68</v>
      </c>
      <c r="K104" s="18" t="s">
        <v>1910</v>
      </c>
      <c r="L104" s="19">
        <v>70</v>
      </c>
      <c r="M104" s="65" t="s">
        <v>2081</v>
      </c>
      <c r="N104" s="17" t="s">
        <v>44</v>
      </c>
      <c r="O104" s="18" t="s">
        <v>70</v>
      </c>
      <c r="P104" s="17" t="s">
        <v>71</v>
      </c>
      <c r="Q104" s="19">
        <v>40</v>
      </c>
      <c r="R104" s="18"/>
      <c r="S104" s="17" t="s">
        <v>45</v>
      </c>
      <c r="T104" s="17" t="s">
        <v>44</v>
      </c>
      <c r="U104" s="19">
        <f>Table_520[[#This Row],[VALOR]]-Table_520[[#This Row],[ CUSTO]]</f>
        <v>30</v>
      </c>
      <c r="V104" s="19"/>
      <c r="W104" s="10"/>
      <c r="X104" s="10"/>
      <c r="Y104" s="10"/>
      <c r="Z104" s="10"/>
    </row>
    <row r="105" spans="1:26" x14ac:dyDescent="0.25">
      <c r="A105" s="10"/>
      <c r="B105" s="20">
        <v>45849</v>
      </c>
      <c r="C105" s="18"/>
      <c r="D105" s="18" t="s">
        <v>1335</v>
      </c>
      <c r="E105" s="18" t="s">
        <v>1336</v>
      </c>
      <c r="F105" s="18" t="s">
        <v>1437</v>
      </c>
      <c r="G105" s="18" t="s">
        <v>1905</v>
      </c>
      <c r="H105" s="21">
        <v>45856</v>
      </c>
      <c r="I105" s="22">
        <v>0.45833333333333331</v>
      </c>
      <c r="J105" s="18" t="s">
        <v>276</v>
      </c>
      <c r="K105" s="18" t="s">
        <v>1646</v>
      </c>
      <c r="L105" s="19">
        <v>70</v>
      </c>
      <c r="M105" s="65" t="s">
        <v>2081</v>
      </c>
      <c r="N105" s="17" t="s">
        <v>44</v>
      </c>
      <c r="O105" s="18" t="s">
        <v>70</v>
      </c>
      <c r="P105" s="17" t="s">
        <v>71</v>
      </c>
      <c r="Q105" s="19">
        <v>40</v>
      </c>
      <c r="R105" s="18"/>
      <c r="S105" s="17" t="s">
        <v>45</v>
      </c>
      <c r="T105" s="17" t="s">
        <v>44</v>
      </c>
      <c r="U105" s="19">
        <f>Table_520[[#This Row],[VALOR]]-Table_520[[#This Row],[ CUSTO]]</f>
        <v>30</v>
      </c>
      <c r="V105" s="19"/>
      <c r="W105" s="10"/>
      <c r="X105" s="10"/>
      <c r="Y105" s="10"/>
      <c r="Z105" s="10"/>
    </row>
    <row r="106" spans="1:26" x14ac:dyDescent="0.25">
      <c r="A106" s="10"/>
      <c r="B106" s="20">
        <v>45849</v>
      </c>
      <c r="C106" s="18"/>
      <c r="D106" s="18" t="s">
        <v>1335</v>
      </c>
      <c r="E106" s="18" t="s">
        <v>1336</v>
      </c>
      <c r="F106" s="18" t="s">
        <v>1437</v>
      </c>
      <c r="G106" s="18" t="s">
        <v>1904</v>
      </c>
      <c r="H106" s="21">
        <v>45856</v>
      </c>
      <c r="I106" s="22">
        <v>0.39583333333333331</v>
      </c>
      <c r="J106" s="18" t="s">
        <v>99</v>
      </c>
      <c r="K106" s="18" t="s">
        <v>1911</v>
      </c>
      <c r="L106" s="19">
        <v>70</v>
      </c>
      <c r="M106" s="65" t="s">
        <v>2081</v>
      </c>
      <c r="N106" s="17" t="s">
        <v>44</v>
      </c>
      <c r="O106" s="18" t="s">
        <v>70</v>
      </c>
      <c r="P106" s="17" t="s">
        <v>71</v>
      </c>
      <c r="Q106" s="19">
        <v>40</v>
      </c>
      <c r="R106" s="18"/>
      <c r="S106" s="17" t="s">
        <v>45</v>
      </c>
      <c r="T106" s="17" t="s">
        <v>44</v>
      </c>
      <c r="U106" s="19">
        <f>Table_520[[#This Row],[VALOR]]-Table_520[[#This Row],[ CUSTO]]</f>
        <v>30</v>
      </c>
      <c r="V106" s="19"/>
      <c r="W106" s="10"/>
      <c r="X106" s="10"/>
      <c r="Y106" s="10"/>
      <c r="Z106" s="10"/>
    </row>
    <row r="107" spans="1:26" ht="51" x14ac:dyDescent="0.25">
      <c r="A107" s="10"/>
      <c r="B107" s="20">
        <v>45849</v>
      </c>
      <c r="C107" s="18"/>
      <c r="D107" s="18" t="s">
        <v>1702</v>
      </c>
      <c r="E107" s="18" t="s">
        <v>1703</v>
      </c>
      <c r="F107" s="18" t="s">
        <v>1613</v>
      </c>
      <c r="G107" s="18"/>
      <c r="H107" s="21">
        <v>45860</v>
      </c>
      <c r="I107" s="22"/>
      <c r="J107" s="18" t="s">
        <v>1954</v>
      </c>
      <c r="K107" s="18" t="s">
        <v>249</v>
      </c>
      <c r="L107" s="19">
        <v>400</v>
      </c>
      <c r="M107" s="20"/>
      <c r="N107" s="17" t="s">
        <v>44</v>
      </c>
      <c r="O107" s="18" t="s">
        <v>1998</v>
      </c>
      <c r="P107" s="17" t="s">
        <v>1999</v>
      </c>
      <c r="Q107" s="19">
        <v>50</v>
      </c>
      <c r="R107" s="18"/>
      <c r="S107" s="17" t="s">
        <v>45</v>
      </c>
      <c r="T107" s="17" t="s">
        <v>44</v>
      </c>
      <c r="U107" s="19">
        <f>Table_520[[#This Row],[VALOR]]-Table_520[[#This Row],[ CUSTO]]</f>
        <v>350</v>
      </c>
      <c r="V107" s="19"/>
      <c r="W107" s="10"/>
      <c r="X107" s="10"/>
      <c r="Y107" s="10"/>
      <c r="Z107" s="10"/>
    </row>
    <row r="108" spans="1:26" ht="25.5" x14ac:dyDescent="0.25">
      <c r="A108" s="10"/>
      <c r="B108" s="20">
        <v>45849</v>
      </c>
      <c r="C108" s="18"/>
      <c r="D108" s="18" t="s">
        <v>1702</v>
      </c>
      <c r="E108" s="18" t="s">
        <v>1703</v>
      </c>
      <c r="F108" s="18" t="s">
        <v>1613</v>
      </c>
      <c r="G108" s="18"/>
      <c r="H108" s="21">
        <v>45860</v>
      </c>
      <c r="I108" s="22"/>
      <c r="J108" s="18" t="s">
        <v>1948</v>
      </c>
      <c r="K108" s="18" t="s">
        <v>1949</v>
      </c>
      <c r="L108" s="19">
        <v>400</v>
      </c>
      <c r="M108" s="20"/>
      <c r="N108" s="17" t="s">
        <v>44</v>
      </c>
      <c r="O108" s="18" t="s">
        <v>2008</v>
      </c>
      <c r="P108" s="17" t="s">
        <v>2009</v>
      </c>
      <c r="Q108" s="19">
        <v>60</v>
      </c>
      <c r="R108" s="18"/>
      <c r="S108" s="17" t="s">
        <v>45</v>
      </c>
      <c r="T108" s="17" t="s">
        <v>44</v>
      </c>
      <c r="U108" s="19">
        <f>Table_520[[#This Row],[VALOR]]-Table_520[[#This Row],[ CUSTO]]</f>
        <v>340</v>
      </c>
      <c r="V108" s="19"/>
      <c r="W108" s="10"/>
      <c r="X108" s="10"/>
      <c r="Y108" s="10"/>
      <c r="Z108" s="10"/>
    </row>
    <row r="109" spans="1:26" ht="25.5" x14ac:dyDescent="0.25">
      <c r="A109" s="10"/>
      <c r="B109" s="20">
        <v>45849</v>
      </c>
      <c r="C109" s="18"/>
      <c r="D109" s="18" t="s">
        <v>137</v>
      </c>
      <c r="E109" s="18" t="s">
        <v>138</v>
      </c>
      <c r="F109" s="18" t="s">
        <v>92</v>
      </c>
      <c r="G109" s="18" t="s">
        <v>1118</v>
      </c>
      <c r="H109" s="21">
        <v>45853</v>
      </c>
      <c r="I109" s="22">
        <v>0.39583333333333331</v>
      </c>
      <c r="J109" s="18" t="s">
        <v>987</v>
      </c>
      <c r="K109" s="18" t="s">
        <v>56</v>
      </c>
      <c r="L109" s="19">
        <v>150</v>
      </c>
      <c r="M109" s="20"/>
      <c r="N109" s="17" t="s">
        <v>44</v>
      </c>
      <c r="O109" s="18" t="s">
        <v>141</v>
      </c>
      <c r="P109" s="17" t="s">
        <v>142</v>
      </c>
      <c r="Q109" s="19">
        <v>70</v>
      </c>
      <c r="R109" s="18"/>
      <c r="S109" s="17" t="s">
        <v>45</v>
      </c>
      <c r="T109" s="17" t="s">
        <v>44</v>
      </c>
      <c r="U109" s="19">
        <f>Table_520[[#This Row],[VALOR]]-Table_520[[#This Row],[ CUSTO]]</f>
        <v>80</v>
      </c>
      <c r="V109" s="19"/>
      <c r="W109" s="10"/>
      <c r="X109" s="10"/>
      <c r="Y109" s="10"/>
      <c r="Z109" s="10"/>
    </row>
    <row r="110" spans="1:26" ht="25.5" x14ac:dyDescent="0.25">
      <c r="A110" s="10"/>
      <c r="B110" s="20">
        <v>45849</v>
      </c>
      <c r="C110" s="18"/>
      <c r="D110" s="18" t="s">
        <v>808</v>
      </c>
      <c r="E110" s="18" t="s">
        <v>809</v>
      </c>
      <c r="F110" s="18" t="s">
        <v>60</v>
      </c>
      <c r="G110" s="18" t="s">
        <v>1891</v>
      </c>
      <c r="H110" s="21">
        <v>45854</v>
      </c>
      <c r="I110" s="22">
        <v>0.375</v>
      </c>
      <c r="J110" s="18" t="s">
        <v>558</v>
      </c>
      <c r="K110" s="18" t="s">
        <v>1632</v>
      </c>
      <c r="L110" s="19">
        <v>200</v>
      </c>
      <c r="M110" s="20"/>
      <c r="N110" s="17" t="s">
        <v>44</v>
      </c>
      <c r="O110" s="18" t="s">
        <v>1669</v>
      </c>
      <c r="P110" s="17" t="s">
        <v>1670</v>
      </c>
      <c r="Q110" s="19">
        <v>70</v>
      </c>
      <c r="R110" s="18"/>
      <c r="S110" s="17" t="s">
        <v>45</v>
      </c>
      <c r="T110" s="17" t="s">
        <v>44</v>
      </c>
      <c r="U110" s="19">
        <f>Table_520[[#This Row],[VALOR]]-Table_520[[#This Row],[ CUSTO]]</f>
        <v>130</v>
      </c>
      <c r="V110" s="19"/>
      <c r="W110" s="10"/>
      <c r="X110" s="10"/>
      <c r="Y110" s="10"/>
      <c r="Z110" s="10"/>
    </row>
    <row r="111" spans="1:26" ht="38.25" x14ac:dyDescent="0.25">
      <c r="A111" s="10"/>
      <c r="B111" s="20">
        <v>45849</v>
      </c>
      <c r="C111" s="18"/>
      <c r="D111" s="18" t="s">
        <v>1702</v>
      </c>
      <c r="E111" s="18" t="s">
        <v>1703</v>
      </c>
      <c r="F111" s="18" t="s">
        <v>1613</v>
      </c>
      <c r="G111" s="18"/>
      <c r="H111" s="21">
        <v>45860</v>
      </c>
      <c r="I111" s="22"/>
      <c r="J111" s="18" t="s">
        <v>1951</v>
      </c>
      <c r="K111" s="18" t="s">
        <v>151</v>
      </c>
      <c r="L111" s="19">
        <v>400</v>
      </c>
      <c r="M111" s="20"/>
      <c r="N111" s="17" t="s">
        <v>44</v>
      </c>
      <c r="O111" s="18" t="s">
        <v>152</v>
      </c>
      <c r="P111" s="17" t="s">
        <v>153</v>
      </c>
      <c r="Q111" s="19">
        <v>70</v>
      </c>
      <c r="R111" s="18"/>
      <c r="S111" s="17" t="s">
        <v>45</v>
      </c>
      <c r="T111" s="17" t="s">
        <v>44</v>
      </c>
      <c r="U111" s="19">
        <f>Table_520[[#This Row],[VALOR]]-Table_520[[#This Row],[ CUSTO]]</f>
        <v>330</v>
      </c>
      <c r="V111" s="19"/>
      <c r="W111" s="10"/>
      <c r="X111" s="10"/>
      <c r="Y111" s="10"/>
      <c r="Z111" s="10"/>
    </row>
    <row r="112" spans="1:26" ht="38.25" x14ac:dyDescent="0.25">
      <c r="A112" s="10"/>
      <c r="B112" s="20">
        <v>45849</v>
      </c>
      <c r="C112" s="18"/>
      <c r="D112" s="18" t="s">
        <v>1702</v>
      </c>
      <c r="E112" s="18" t="s">
        <v>1703</v>
      </c>
      <c r="F112" s="18" t="s">
        <v>1613</v>
      </c>
      <c r="G112" s="18"/>
      <c r="H112" s="21">
        <v>45860</v>
      </c>
      <c r="I112" s="22"/>
      <c r="J112" s="18" t="s">
        <v>1952</v>
      </c>
      <c r="K112" s="18" t="s">
        <v>1953</v>
      </c>
      <c r="L112" s="19">
        <v>400</v>
      </c>
      <c r="M112" s="20"/>
      <c r="N112" s="17" t="s">
        <v>44</v>
      </c>
      <c r="O112" s="18" t="s">
        <v>2054</v>
      </c>
      <c r="P112" s="17" t="s">
        <v>2053</v>
      </c>
      <c r="Q112" s="19">
        <v>70</v>
      </c>
      <c r="R112" s="18"/>
      <c r="S112" s="17" t="s">
        <v>45</v>
      </c>
      <c r="T112" s="17" t="s">
        <v>44</v>
      </c>
      <c r="U112" s="19">
        <f>Table_520[[#This Row],[VALOR]]-Table_520[[#This Row],[ CUSTO]]</f>
        <v>330</v>
      </c>
      <c r="V112" s="19"/>
      <c r="W112" s="10"/>
      <c r="X112" s="10"/>
      <c r="Y112" s="10"/>
      <c r="Z112" s="10"/>
    </row>
    <row r="113" spans="1:26" ht="25.5" x14ac:dyDescent="0.25">
      <c r="A113" s="10"/>
      <c r="B113" s="20">
        <v>45849</v>
      </c>
      <c r="C113" s="18"/>
      <c r="D113" s="18" t="s">
        <v>808</v>
      </c>
      <c r="E113" s="18" t="s">
        <v>809</v>
      </c>
      <c r="F113" s="18" t="s">
        <v>60</v>
      </c>
      <c r="G113" s="18" t="s">
        <v>1892</v>
      </c>
      <c r="H113" s="21">
        <v>45854</v>
      </c>
      <c r="I113" s="22">
        <v>0.39583333333333331</v>
      </c>
      <c r="J113" s="18" t="s">
        <v>289</v>
      </c>
      <c r="K113" s="18" t="s">
        <v>294</v>
      </c>
      <c r="L113" s="19">
        <v>200</v>
      </c>
      <c r="M113" s="20"/>
      <c r="N113" s="17" t="s">
        <v>44</v>
      </c>
      <c r="O113" s="18" t="s">
        <v>1063</v>
      </c>
      <c r="P113" s="17" t="s">
        <v>1064</v>
      </c>
      <c r="Q113" s="19">
        <v>100</v>
      </c>
      <c r="R113" s="18"/>
      <c r="S113" s="17" t="s">
        <v>45</v>
      </c>
      <c r="T113" s="17" t="s">
        <v>44</v>
      </c>
      <c r="U113" s="19">
        <f>Table_520[[#This Row],[VALOR]]-Table_520[[#This Row],[ CUSTO]]</f>
        <v>100</v>
      </c>
      <c r="V113" s="19"/>
      <c r="W113" s="10"/>
      <c r="X113" s="10"/>
      <c r="Y113" s="10"/>
      <c r="Z113" s="10"/>
    </row>
    <row r="114" spans="1:26" ht="25.5" x14ac:dyDescent="0.25">
      <c r="A114" s="10"/>
      <c r="B114" s="20">
        <v>45849</v>
      </c>
      <c r="C114" s="18"/>
      <c r="D114" s="18" t="s">
        <v>1702</v>
      </c>
      <c r="E114" s="18" t="s">
        <v>1703</v>
      </c>
      <c r="F114" s="18" t="s">
        <v>1613</v>
      </c>
      <c r="G114" s="18"/>
      <c r="H114" s="21">
        <v>45860</v>
      </c>
      <c r="I114" s="22"/>
      <c r="J114" s="18" t="s">
        <v>1950</v>
      </c>
      <c r="K114" s="18" t="s">
        <v>249</v>
      </c>
      <c r="L114" s="19">
        <v>400</v>
      </c>
      <c r="M114" s="20"/>
      <c r="N114" s="17" t="s">
        <v>44</v>
      </c>
      <c r="O114" s="18" t="s">
        <v>1998</v>
      </c>
      <c r="P114" s="17" t="s">
        <v>1999</v>
      </c>
      <c r="Q114" s="19">
        <v>100</v>
      </c>
      <c r="R114" s="18"/>
      <c r="S114" s="17" t="s">
        <v>45</v>
      </c>
      <c r="T114" s="17" t="s">
        <v>44</v>
      </c>
      <c r="U114" s="19">
        <f>Table_520[[#This Row],[VALOR]]-Table_520[[#This Row],[ CUSTO]]</f>
        <v>300</v>
      </c>
      <c r="V114" s="19"/>
      <c r="W114" s="10"/>
      <c r="X114" s="10"/>
      <c r="Y114" s="10"/>
      <c r="Z114" s="10"/>
    </row>
    <row r="115" spans="1:26" ht="25.5" x14ac:dyDescent="0.25">
      <c r="A115" s="10"/>
      <c r="B115" s="20">
        <v>45849</v>
      </c>
      <c r="C115" s="18"/>
      <c r="D115" s="18" t="s">
        <v>1539</v>
      </c>
      <c r="E115" s="18" t="s">
        <v>1540</v>
      </c>
      <c r="F115" s="18" t="s">
        <v>537</v>
      </c>
      <c r="G115" s="18" t="s">
        <v>1882</v>
      </c>
      <c r="H115" s="21">
        <v>45853</v>
      </c>
      <c r="I115" s="22">
        <v>0.40277777777777779</v>
      </c>
      <c r="J115" s="18" t="s">
        <v>68</v>
      </c>
      <c r="K115" s="18" t="s">
        <v>1883</v>
      </c>
      <c r="L115" s="19"/>
      <c r="M115" s="20"/>
      <c r="N115" s="17"/>
      <c r="O115" s="18" t="s">
        <v>305</v>
      </c>
      <c r="P115" s="17" t="s">
        <v>306</v>
      </c>
      <c r="Q115" s="19"/>
      <c r="R115" s="18"/>
      <c r="S115" s="17"/>
      <c r="T115" s="17"/>
      <c r="U115" s="19">
        <f>Table_520[[#This Row],[VALOR]]-Table_520[[#This Row],[ CUSTO]]</f>
        <v>0</v>
      </c>
      <c r="V115" s="19"/>
      <c r="W115" s="10"/>
      <c r="X115" s="10"/>
      <c r="Y115" s="10"/>
      <c r="Z115" s="10"/>
    </row>
    <row r="116" spans="1:26" ht="25.5" x14ac:dyDescent="0.25">
      <c r="A116" s="10"/>
      <c r="B116" s="20">
        <v>45852</v>
      </c>
      <c r="C116" s="18"/>
      <c r="D116" s="18" t="s">
        <v>1539</v>
      </c>
      <c r="E116" s="18" t="s">
        <v>1540</v>
      </c>
      <c r="F116" s="18" t="s">
        <v>537</v>
      </c>
      <c r="G116" s="18" t="s">
        <v>1913</v>
      </c>
      <c r="H116" s="21">
        <v>45852</v>
      </c>
      <c r="I116" s="22">
        <v>0.55555555555555558</v>
      </c>
      <c r="J116" s="18" t="s">
        <v>1914</v>
      </c>
      <c r="K116" s="18" t="s">
        <v>56</v>
      </c>
      <c r="L116" s="19">
        <v>200</v>
      </c>
      <c r="M116" s="20"/>
      <c r="N116" s="17" t="s">
        <v>44</v>
      </c>
      <c r="O116" s="18" t="s">
        <v>1496</v>
      </c>
      <c r="P116" s="44" t="s">
        <v>1534</v>
      </c>
      <c r="Q116" s="19">
        <v>50</v>
      </c>
      <c r="R116" s="18"/>
      <c r="S116" s="17" t="s">
        <v>45</v>
      </c>
      <c r="T116" s="17" t="s">
        <v>44</v>
      </c>
      <c r="U116" s="19">
        <f>Table_520[[#This Row],[VALOR]]-Table_520[[#This Row],[ CUSTO]]</f>
        <v>150</v>
      </c>
      <c r="V116" s="19"/>
      <c r="W116" s="10"/>
      <c r="X116" s="10"/>
      <c r="Y116" s="10"/>
      <c r="Z116" s="10"/>
    </row>
    <row r="117" spans="1:26" x14ac:dyDescent="0.25">
      <c r="A117" s="10"/>
      <c r="B117" s="20">
        <v>45852</v>
      </c>
      <c r="C117" s="18"/>
      <c r="D117" s="18" t="s">
        <v>627</v>
      </c>
      <c r="E117" s="18" t="s">
        <v>628</v>
      </c>
      <c r="F117" s="18" t="s">
        <v>537</v>
      </c>
      <c r="G117" s="18" t="s">
        <v>1920</v>
      </c>
      <c r="H117" s="21">
        <v>45854</v>
      </c>
      <c r="I117" s="22">
        <v>0.59722222222222221</v>
      </c>
      <c r="J117" s="18" t="s">
        <v>289</v>
      </c>
      <c r="K117" s="18" t="s">
        <v>326</v>
      </c>
      <c r="L117" s="19">
        <v>300</v>
      </c>
      <c r="M117" s="20" t="s">
        <v>84</v>
      </c>
      <c r="N117" s="17" t="s">
        <v>44</v>
      </c>
      <c r="O117" s="18" t="s">
        <v>327</v>
      </c>
      <c r="P117" s="17" t="s">
        <v>328</v>
      </c>
      <c r="Q117" s="19">
        <v>120</v>
      </c>
      <c r="R117" s="18"/>
      <c r="S117" s="17" t="s">
        <v>45</v>
      </c>
      <c r="T117" s="17" t="s">
        <v>44</v>
      </c>
      <c r="U117" s="19">
        <f>Table_520[[#This Row],[VALOR]]-Table_520[[#This Row],[ CUSTO]]</f>
        <v>180</v>
      </c>
      <c r="V117" s="19"/>
      <c r="W117" s="10"/>
      <c r="X117" s="10"/>
      <c r="Y117" s="10"/>
      <c r="Z117" s="10"/>
    </row>
    <row r="118" spans="1:26" ht="25.5" x14ac:dyDescent="0.25">
      <c r="A118" s="10"/>
      <c r="B118" s="20">
        <v>45853</v>
      </c>
      <c r="C118" s="18"/>
      <c r="D118" s="18" t="s">
        <v>52</v>
      </c>
      <c r="E118" s="18" t="s">
        <v>53</v>
      </c>
      <c r="F118" s="18" t="s">
        <v>1288</v>
      </c>
      <c r="G118" s="18" t="s">
        <v>1927</v>
      </c>
      <c r="H118" s="21">
        <v>45854</v>
      </c>
      <c r="I118" s="22">
        <v>0.41666666666666669</v>
      </c>
      <c r="J118" s="18" t="s">
        <v>1286</v>
      </c>
      <c r="K118" s="18" t="s">
        <v>249</v>
      </c>
      <c r="L118" s="52">
        <v>150</v>
      </c>
      <c r="M118" s="20" t="s">
        <v>84</v>
      </c>
      <c r="N118" s="17" t="s">
        <v>44</v>
      </c>
      <c r="O118" s="18" t="s">
        <v>1406</v>
      </c>
      <c r="P118" s="18" t="s">
        <v>1407</v>
      </c>
      <c r="Q118" s="54">
        <v>50</v>
      </c>
      <c r="R118" s="21"/>
      <c r="S118" s="17" t="s">
        <v>45</v>
      </c>
      <c r="T118" s="17" t="s">
        <v>44</v>
      </c>
      <c r="U118" s="19">
        <f>Table_520[[#This Row],[VALOR]]-Table_520[[#This Row],[ CUSTO]]</f>
        <v>100</v>
      </c>
      <c r="V118" s="19"/>
      <c r="W118" s="10"/>
      <c r="X118" s="10"/>
      <c r="Y118" s="10"/>
      <c r="Z118" s="10"/>
    </row>
    <row r="119" spans="1:26" ht="38.25" x14ac:dyDescent="0.25">
      <c r="A119" s="10"/>
      <c r="B119" s="20">
        <v>45853</v>
      </c>
      <c r="C119" s="18"/>
      <c r="D119" s="18" t="s">
        <v>220</v>
      </c>
      <c r="E119" s="18" t="s">
        <v>221</v>
      </c>
      <c r="F119" s="18" t="s">
        <v>60</v>
      </c>
      <c r="G119" s="18" t="s">
        <v>1918</v>
      </c>
      <c r="H119" s="21">
        <v>45854</v>
      </c>
      <c r="I119" s="22">
        <v>0.57291666666666663</v>
      </c>
      <c r="J119" s="18" t="s">
        <v>1919</v>
      </c>
      <c r="K119" s="18" t="s">
        <v>56</v>
      </c>
      <c r="L119" s="19">
        <v>200</v>
      </c>
      <c r="M119" s="20"/>
      <c r="N119" s="17" t="s">
        <v>44</v>
      </c>
      <c r="O119" s="18" t="s">
        <v>1929</v>
      </c>
      <c r="P119" s="17" t="s">
        <v>1930</v>
      </c>
      <c r="Q119" s="19">
        <v>70</v>
      </c>
      <c r="R119" s="18"/>
      <c r="S119" s="17" t="s">
        <v>45</v>
      </c>
      <c r="T119" s="17" t="s">
        <v>44</v>
      </c>
      <c r="U119" s="19">
        <f>Table_520[[#This Row],[VALOR]]-Table_520[[#This Row],[ CUSTO]]</f>
        <v>130</v>
      </c>
      <c r="V119" s="19"/>
      <c r="W119" s="10"/>
      <c r="X119" s="10"/>
      <c r="Y119" s="10"/>
      <c r="Z119" s="10"/>
    </row>
    <row r="120" spans="1:26" ht="25.5" x14ac:dyDescent="0.25">
      <c r="A120" s="10"/>
      <c r="B120" s="20">
        <v>45853</v>
      </c>
      <c r="C120" s="18"/>
      <c r="D120" s="18" t="s">
        <v>52</v>
      </c>
      <c r="E120" s="18" t="s">
        <v>53</v>
      </c>
      <c r="F120" s="18" t="s">
        <v>1288</v>
      </c>
      <c r="G120" s="18" t="s">
        <v>1928</v>
      </c>
      <c r="H120" s="21">
        <v>45856</v>
      </c>
      <c r="I120" s="22">
        <v>0.5625</v>
      </c>
      <c r="J120" s="18" t="s">
        <v>1286</v>
      </c>
      <c r="K120" s="18" t="s">
        <v>1725</v>
      </c>
      <c r="L120" s="52">
        <v>300</v>
      </c>
      <c r="M120" s="65" t="s">
        <v>2014</v>
      </c>
      <c r="N120" s="17" t="s">
        <v>44</v>
      </c>
      <c r="O120" s="18" t="s">
        <v>1931</v>
      </c>
      <c r="P120" s="17" t="s">
        <v>1932</v>
      </c>
      <c r="Q120" s="19">
        <v>100</v>
      </c>
      <c r="R120" s="18"/>
      <c r="S120" s="17" t="s">
        <v>45</v>
      </c>
      <c r="T120" s="17" t="s">
        <v>44</v>
      </c>
      <c r="U120" s="19">
        <f>Table_520[[#This Row],[VALOR]]-Table_520[[#This Row],[ CUSTO]]</f>
        <v>200</v>
      </c>
      <c r="V120" s="19"/>
      <c r="W120" s="10"/>
      <c r="X120" s="10"/>
      <c r="Y120" s="10"/>
      <c r="Z120" s="10"/>
    </row>
    <row r="121" spans="1:26" ht="25.5" x14ac:dyDescent="0.25">
      <c r="A121" s="10"/>
      <c r="B121" s="20">
        <v>45853</v>
      </c>
      <c r="C121" s="18"/>
      <c r="D121" s="18" t="s">
        <v>52</v>
      </c>
      <c r="E121" s="18" t="s">
        <v>53</v>
      </c>
      <c r="F121" s="18" t="s">
        <v>1288</v>
      </c>
      <c r="G121" s="18" t="s">
        <v>1921</v>
      </c>
      <c r="H121" s="21">
        <v>45854</v>
      </c>
      <c r="I121" s="22">
        <v>0.58333333333333337</v>
      </c>
      <c r="J121" s="18" t="s">
        <v>1926</v>
      </c>
      <c r="K121" s="18" t="s">
        <v>1947</v>
      </c>
      <c r="L121" s="19">
        <f>300+72.94</f>
        <v>372.94</v>
      </c>
      <c r="M121" s="20" t="s">
        <v>84</v>
      </c>
      <c r="N121" s="17" t="s">
        <v>44</v>
      </c>
      <c r="O121" s="18" t="s">
        <v>1924</v>
      </c>
      <c r="P121" s="17" t="s">
        <v>1925</v>
      </c>
      <c r="Q121" s="19">
        <f>100+72.94</f>
        <v>172.94</v>
      </c>
      <c r="R121" s="18"/>
      <c r="S121" s="17" t="s">
        <v>45</v>
      </c>
      <c r="T121" s="17" t="s">
        <v>44</v>
      </c>
      <c r="U121" s="19">
        <f>Table_520[[#This Row],[VALOR]]-Table_520[[#This Row],[ CUSTO]]</f>
        <v>200</v>
      </c>
      <c r="V121" s="19"/>
      <c r="W121" s="10"/>
      <c r="X121" s="10"/>
      <c r="Y121" s="10"/>
      <c r="Z121" s="10"/>
    </row>
    <row r="122" spans="1:26" ht="25.5" x14ac:dyDescent="0.25">
      <c r="A122" s="10"/>
      <c r="B122" s="20">
        <v>45854</v>
      </c>
      <c r="C122" s="18"/>
      <c r="D122" s="18" t="s">
        <v>103</v>
      </c>
      <c r="E122" s="18" t="s">
        <v>104</v>
      </c>
      <c r="F122" s="18" t="s">
        <v>1934</v>
      </c>
      <c r="G122" s="18"/>
      <c r="H122" s="21">
        <v>45855</v>
      </c>
      <c r="I122" s="22">
        <v>0.59027777777777779</v>
      </c>
      <c r="J122" s="18" t="s">
        <v>1933</v>
      </c>
      <c r="K122" s="18" t="s">
        <v>56</v>
      </c>
      <c r="L122" s="19">
        <v>200</v>
      </c>
      <c r="M122" s="20"/>
      <c r="N122" s="17" t="s">
        <v>44</v>
      </c>
      <c r="O122" s="18" t="s">
        <v>1180</v>
      </c>
      <c r="P122" s="17" t="s">
        <v>1181</v>
      </c>
      <c r="Q122" s="19">
        <v>40</v>
      </c>
      <c r="R122" s="18"/>
      <c r="S122" s="17" t="s">
        <v>45</v>
      </c>
      <c r="T122" s="17" t="s">
        <v>44</v>
      </c>
      <c r="U122" s="19">
        <f>Table_520[[#This Row],[VALOR]]-Table_520[[#This Row],[ CUSTO]]</f>
        <v>160</v>
      </c>
      <c r="V122" s="19"/>
      <c r="W122" s="10"/>
      <c r="X122" s="10"/>
      <c r="Y122" s="10"/>
      <c r="Z122" s="10"/>
    </row>
    <row r="123" spans="1:26" ht="25.5" x14ac:dyDescent="0.25">
      <c r="A123" s="10"/>
      <c r="B123" s="20">
        <v>45854</v>
      </c>
      <c r="C123" s="18"/>
      <c r="D123" s="18" t="s">
        <v>627</v>
      </c>
      <c r="E123" s="18" t="s">
        <v>628</v>
      </c>
      <c r="F123" s="18" t="s">
        <v>537</v>
      </c>
      <c r="G123" s="18" t="s">
        <v>1920</v>
      </c>
      <c r="H123" s="21">
        <v>45856</v>
      </c>
      <c r="I123" s="22">
        <v>0.66666666666666663</v>
      </c>
      <c r="J123" s="62" t="s">
        <v>1941</v>
      </c>
      <c r="K123" s="18" t="s">
        <v>56</v>
      </c>
      <c r="L123" s="19">
        <v>200</v>
      </c>
      <c r="M123" s="20" t="s">
        <v>84</v>
      </c>
      <c r="N123" s="17" t="s">
        <v>44</v>
      </c>
      <c r="O123" s="18" t="s">
        <v>745</v>
      </c>
      <c r="P123" s="17" t="s">
        <v>142</v>
      </c>
      <c r="Q123" s="19">
        <v>70</v>
      </c>
      <c r="R123" s="18"/>
      <c r="S123" s="17" t="s">
        <v>45</v>
      </c>
      <c r="T123" s="17" t="s">
        <v>44</v>
      </c>
      <c r="U123" s="19">
        <f>Table_520[[#This Row],[VALOR]]-Table_520[[#This Row],[ CUSTO]]</f>
        <v>130</v>
      </c>
      <c r="V123" s="19"/>
      <c r="W123" s="10"/>
      <c r="X123" s="10"/>
      <c r="Y123" s="10"/>
      <c r="Z123" s="10"/>
    </row>
    <row r="124" spans="1:26" ht="25.5" x14ac:dyDescent="0.25">
      <c r="A124" s="10"/>
      <c r="B124" s="20">
        <v>45854</v>
      </c>
      <c r="C124" s="18"/>
      <c r="D124" s="18" t="s">
        <v>214</v>
      </c>
      <c r="E124" s="18" t="s">
        <v>215</v>
      </c>
      <c r="F124" s="18"/>
      <c r="G124" s="18" t="s">
        <v>1942</v>
      </c>
      <c r="H124" s="21">
        <v>45859</v>
      </c>
      <c r="I124" s="22">
        <v>0.57986111111111116</v>
      </c>
      <c r="J124" s="18" t="s">
        <v>1945</v>
      </c>
      <c r="K124" s="18" t="s">
        <v>1725</v>
      </c>
      <c r="L124" s="19">
        <v>250</v>
      </c>
      <c r="M124" s="20" t="s">
        <v>84</v>
      </c>
      <c r="N124" s="17" t="s">
        <v>44</v>
      </c>
      <c r="O124" s="18" t="s">
        <v>1944</v>
      </c>
      <c r="P124" s="17" t="s">
        <v>831</v>
      </c>
      <c r="Q124" s="19">
        <v>70</v>
      </c>
      <c r="R124" s="18"/>
      <c r="S124" s="17" t="s">
        <v>45</v>
      </c>
      <c r="T124" s="17" t="s">
        <v>44</v>
      </c>
      <c r="U124" s="19">
        <f>Table_520[[#This Row],[VALOR]]-Table_520[[#This Row],[ CUSTO]]</f>
        <v>180</v>
      </c>
      <c r="V124" s="19"/>
      <c r="W124" s="10"/>
      <c r="X124" s="10"/>
      <c r="Y124" s="10"/>
      <c r="Z124" s="10"/>
    </row>
    <row r="125" spans="1:26" ht="25.5" x14ac:dyDescent="0.25">
      <c r="A125" s="10"/>
      <c r="B125" s="20">
        <v>45854</v>
      </c>
      <c r="C125" s="18"/>
      <c r="D125" s="18" t="s">
        <v>214</v>
      </c>
      <c r="E125" s="18" t="s">
        <v>215</v>
      </c>
      <c r="F125" s="18" t="s">
        <v>92</v>
      </c>
      <c r="G125" s="18" t="s">
        <v>1943</v>
      </c>
      <c r="H125" s="21">
        <v>45868</v>
      </c>
      <c r="I125" s="22">
        <v>0.41805555555555557</v>
      </c>
      <c r="J125" s="18" t="s">
        <v>1946</v>
      </c>
      <c r="K125" s="18" t="s">
        <v>1725</v>
      </c>
      <c r="L125" s="19">
        <v>250</v>
      </c>
      <c r="M125" s="20"/>
      <c r="N125" s="17" t="s">
        <v>44</v>
      </c>
      <c r="O125" s="18" t="s">
        <v>1944</v>
      </c>
      <c r="P125" s="17" t="s">
        <v>831</v>
      </c>
      <c r="Q125" s="19">
        <v>70</v>
      </c>
      <c r="R125" s="18"/>
      <c r="S125" s="17" t="s">
        <v>45</v>
      </c>
      <c r="T125" s="17" t="s">
        <v>44</v>
      </c>
      <c r="U125" s="19">
        <f>Table_520[[#This Row],[VALOR]]-Table_520[[#This Row],[ CUSTO]]</f>
        <v>180</v>
      </c>
      <c r="V125" s="19"/>
      <c r="W125" s="10"/>
      <c r="X125" s="10"/>
      <c r="Y125" s="10"/>
      <c r="Z125" s="10"/>
    </row>
    <row r="126" spans="1:26" ht="25.5" x14ac:dyDescent="0.25">
      <c r="A126" s="10"/>
      <c r="B126" s="20">
        <v>45854</v>
      </c>
      <c r="C126" s="18"/>
      <c r="D126" s="18" t="s">
        <v>52</v>
      </c>
      <c r="E126" s="18" t="s">
        <v>53</v>
      </c>
      <c r="F126" s="18" t="s">
        <v>1881</v>
      </c>
      <c r="G126" s="18" t="s">
        <v>1938</v>
      </c>
      <c r="H126" s="21">
        <v>45855</v>
      </c>
      <c r="I126" s="22">
        <v>0.375</v>
      </c>
      <c r="J126" s="18" t="s">
        <v>1939</v>
      </c>
      <c r="K126" s="18" t="s">
        <v>935</v>
      </c>
      <c r="L126" s="19">
        <v>300</v>
      </c>
      <c r="M126" s="20" t="s">
        <v>84</v>
      </c>
      <c r="N126" s="17" t="s">
        <v>44</v>
      </c>
      <c r="O126" s="18" t="s">
        <v>1621</v>
      </c>
      <c r="P126" s="17" t="s">
        <v>1304</v>
      </c>
      <c r="Q126" s="19">
        <v>100</v>
      </c>
      <c r="R126" s="18"/>
      <c r="S126" s="17" t="s">
        <v>45</v>
      </c>
      <c r="T126" s="17" t="s">
        <v>44</v>
      </c>
      <c r="U126" s="19">
        <f>Table_520[[#This Row],[VALOR]]-Table_520[[#This Row],[ CUSTO]]</f>
        <v>200</v>
      </c>
      <c r="V126" s="19"/>
      <c r="W126" s="10"/>
      <c r="X126" s="10"/>
      <c r="Y126" s="10"/>
      <c r="Z126" s="10"/>
    </row>
    <row r="127" spans="1:26" ht="25.5" x14ac:dyDescent="0.25">
      <c r="A127" s="10"/>
      <c r="B127" s="20">
        <v>45854</v>
      </c>
      <c r="C127" s="18"/>
      <c r="D127" s="18" t="s">
        <v>1622</v>
      </c>
      <c r="E127" s="18" t="s">
        <v>1623</v>
      </c>
      <c r="F127" s="18" t="s">
        <v>593</v>
      </c>
      <c r="G127" s="18" t="s">
        <v>1940</v>
      </c>
      <c r="H127" s="21">
        <v>45861</v>
      </c>
      <c r="I127" s="22">
        <v>0.35416666666666669</v>
      </c>
      <c r="J127" s="18" t="s">
        <v>187</v>
      </c>
      <c r="K127" s="18" t="s">
        <v>1045</v>
      </c>
      <c r="L127" s="19">
        <v>450</v>
      </c>
      <c r="M127" s="20"/>
      <c r="N127" s="17" t="s">
        <v>44</v>
      </c>
      <c r="O127" s="18" t="s">
        <v>1805</v>
      </c>
      <c r="P127" s="17" t="s">
        <v>518</v>
      </c>
      <c r="Q127" s="19">
        <v>120</v>
      </c>
      <c r="R127" s="18"/>
      <c r="S127" s="17" t="s">
        <v>45</v>
      </c>
      <c r="T127" s="17" t="s">
        <v>44</v>
      </c>
      <c r="U127" s="19">
        <f>Table_520[[#This Row],[VALOR]]-Table_520[[#This Row],[ CUSTO]]</f>
        <v>330</v>
      </c>
      <c r="V127" s="19"/>
      <c r="W127" s="10"/>
      <c r="X127" s="10"/>
      <c r="Y127" s="10"/>
      <c r="Z127" s="10"/>
    </row>
    <row r="128" spans="1:26" ht="38.25" x14ac:dyDescent="0.25">
      <c r="A128" s="10"/>
      <c r="B128" s="20">
        <v>45854</v>
      </c>
      <c r="C128" s="18"/>
      <c r="D128" s="18" t="s">
        <v>52</v>
      </c>
      <c r="E128" s="18" t="s">
        <v>53</v>
      </c>
      <c r="F128" s="18" t="s">
        <v>1881</v>
      </c>
      <c r="G128" s="18" t="s">
        <v>1708</v>
      </c>
      <c r="H128" s="21">
        <v>45855</v>
      </c>
      <c r="I128" s="22">
        <v>0.58333333333333337</v>
      </c>
      <c r="J128" s="18" t="s">
        <v>1936</v>
      </c>
      <c r="K128" s="18" t="s">
        <v>1710</v>
      </c>
      <c r="L128" s="19">
        <f>300+124.95</f>
        <v>424.95</v>
      </c>
      <c r="M128" s="20" t="s">
        <v>84</v>
      </c>
      <c r="N128" s="17" t="s">
        <v>44</v>
      </c>
      <c r="O128" s="18" t="s">
        <v>1937</v>
      </c>
      <c r="P128" s="17" t="s">
        <v>1712</v>
      </c>
      <c r="Q128" s="19">
        <v>225</v>
      </c>
      <c r="R128" s="18"/>
      <c r="S128" s="17" t="s">
        <v>45</v>
      </c>
      <c r="T128" s="17" t="s">
        <v>44</v>
      </c>
      <c r="U128" s="19">
        <f>Table_520[[#This Row],[VALOR]]-Table_520[[#This Row],[ CUSTO]]</f>
        <v>199.95</v>
      </c>
      <c r="V128" s="19"/>
      <c r="W128" s="10"/>
      <c r="X128" s="10"/>
      <c r="Y128" s="10"/>
      <c r="Z128" s="10"/>
    </row>
    <row r="129" spans="1:26" ht="25.5" x14ac:dyDescent="0.25">
      <c r="A129" s="10"/>
      <c r="B129" s="20">
        <v>45855</v>
      </c>
      <c r="C129" s="18"/>
      <c r="D129" s="18" t="s">
        <v>137</v>
      </c>
      <c r="E129" s="18" t="s">
        <v>138</v>
      </c>
      <c r="F129" s="18" t="s">
        <v>60</v>
      </c>
      <c r="G129" s="18" t="s">
        <v>1982</v>
      </c>
      <c r="H129" s="21">
        <v>45861</v>
      </c>
      <c r="I129" s="22">
        <v>0.47222222222222221</v>
      </c>
      <c r="J129" s="18" t="s">
        <v>1983</v>
      </c>
      <c r="K129" s="18" t="s">
        <v>686</v>
      </c>
      <c r="L129" s="19">
        <v>160</v>
      </c>
      <c r="M129" s="20"/>
      <c r="N129" s="17" t="s">
        <v>44</v>
      </c>
      <c r="O129" s="18" t="s">
        <v>2023</v>
      </c>
      <c r="P129" s="17" t="s">
        <v>2024</v>
      </c>
      <c r="Q129" s="19">
        <v>100</v>
      </c>
      <c r="R129" s="21" t="s">
        <v>548</v>
      </c>
      <c r="S129" s="17" t="s">
        <v>45</v>
      </c>
      <c r="T129" s="17" t="s">
        <v>44</v>
      </c>
      <c r="U129" s="19">
        <f>Table_520[[#This Row],[VALOR]]-Table_520[[#This Row],[ CUSTO]]</f>
        <v>60</v>
      </c>
      <c r="V129" s="19"/>
      <c r="W129" s="10"/>
      <c r="X129" s="10"/>
      <c r="Y129" s="10"/>
      <c r="Z129" s="10"/>
    </row>
    <row r="130" spans="1:26" ht="25.5" x14ac:dyDescent="0.25">
      <c r="A130" s="10"/>
      <c r="B130" s="20">
        <v>45855</v>
      </c>
      <c r="C130" s="18"/>
      <c r="D130" s="18" t="s">
        <v>137</v>
      </c>
      <c r="E130" s="18" t="s">
        <v>138</v>
      </c>
      <c r="F130" s="18" t="s">
        <v>60</v>
      </c>
      <c r="G130" s="18" t="s">
        <v>1980</v>
      </c>
      <c r="H130" s="21">
        <v>45861</v>
      </c>
      <c r="I130" s="22">
        <v>0.4375</v>
      </c>
      <c r="J130" s="18" t="s">
        <v>289</v>
      </c>
      <c r="K130" s="18" t="s">
        <v>1981</v>
      </c>
      <c r="L130" s="19">
        <v>200</v>
      </c>
      <c r="M130" s="20"/>
      <c r="N130" s="17" t="s">
        <v>44</v>
      </c>
      <c r="O130" s="18" t="s">
        <v>2019</v>
      </c>
      <c r="P130" s="17" t="s">
        <v>2020</v>
      </c>
      <c r="Q130" s="19">
        <v>150</v>
      </c>
      <c r="R130" s="18"/>
      <c r="S130" s="17" t="s">
        <v>45</v>
      </c>
      <c r="T130" s="17" t="s">
        <v>44</v>
      </c>
      <c r="U130" s="19">
        <f>Table_520[[#This Row],[VALOR]]-Table_520[[#This Row],[ CUSTO]]</f>
        <v>50</v>
      </c>
      <c r="V130" s="19"/>
      <c r="W130" s="10"/>
      <c r="X130" s="10"/>
      <c r="Y130" s="10"/>
      <c r="Z130" s="10"/>
    </row>
    <row r="131" spans="1:26" ht="51" x14ac:dyDescent="0.25">
      <c r="A131" s="10"/>
      <c r="B131" s="20">
        <v>45855</v>
      </c>
      <c r="C131" s="18"/>
      <c r="D131" s="18" t="s">
        <v>52</v>
      </c>
      <c r="E131" s="18" t="s">
        <v>53</v>
      </c>
      <c r="F131" s="18" t="s">
        <v>1288</v>
      </c>
      <c r="G131" s="18" t="s">
        <v>1955</v>
      </c>
      <c r="H131" s="21">
        <v>45859</v>
      </c>
      <c r="I131" s="22">
        <v>0.58333333333333337</v>
      </c>
      <c r="J131" s="18" t="s">
        <v>1956</v>
      </c>
      <c r="K131" s="18" t="s">
        <v>1852</v>
      </c>
      <c r="L131" s="19">
        <f>300+56.5</f>
        <v>356.5</v>
      </c>
      <c r="M131" s="65" t="s">
        <v>2014</v>
      </c>
      <c r="N131" s="17" t="s">
        <v>44</v>
      </c>
      <c r="O131" s="18" t="s">
        <v>1864</v>
      </c>
      <c r="P131" s="17" t="s">
        <v>1865</v>
      </c>
      <c r="Q131" s="19">
        <f>100+56.5</f>
        <v>156.5</v>
      </c>
      <c r="R131" s="18"/>
      <c r="S131" s="17" t="s">
        <v>45</v>
      </c>
      <c r="T131" s="17" t="s">
        <v>44</v>
      </c>
      <c r="U131" s="19">
        <f>Table_520[[#This Row],[VALOR]]-Table_520[[#This Row],[ CUSTO]]</f>
        <v>200</v>
      </c>
      <c r="V131" s="19"/>
      <c r="W131" s="10"/>
      <c r="X131" s="10"/>
      <c r="Y131" s="10"/>
      <c r="Z131" s="10"/>
    </row>
    <row r="132" spans="1:26" x14ac:dyDescent="0.25">
      <c r="A132" s="10"/>
      <c r="B132" s="20">
        <v>45856</v>
      </c>
      <c r="C132" s="18"/>
      <c r="D132" s="18" t="s">
        <v>1335</v>
      </c>
      <c r="E132" s="18" t="s">
        <v>1336</v>
      </c>
      <c r="F132" s="18" t="s">
        <v>1437</v>
      </c>
      <c r="G132" s="18" t="s">
        <v>1960</v>
      </c>
      <c r="H132" s="21">
        <v>45859</v>
      </c>
      <c r="I132" s="22">
        <v>0.375</v>
      </c>
      <c r="J132" s="18" t="s">
        <v>1970</v>
      </c>
      <c r="K132" s="18" t="s">
        <v>1576</v>
      </c>
      <c r="L132" s="19">
        <v>70</v>
      </c>
      <c r="M132" s="65" t="s">
        <v>2082</v>
      </c>
      <c r="N132" s="17" t="s">
        <v>44</v>
      </c>
      <c r="O132" s="18" t="s">
        <v>1222</v>
      </c>
      <c r="P132" s="44" t="s">
        <v>1223</v>
      </c>
      <c r="Q132" s="19">
        <v>40</v>
      </c>
      <c r="R132" s="18"/>
      <c r="S132" s="17" t="s">
        <v>45</v>
      </c>
      <c r="T132" s="17" t="s">
        <v>44</v>
      </c>
      <c r="U132" s="19">
        <f>Table_520[[#This Row],[VALOR]]-Table_520[[#This Row],[ CUSTO]]</f>
        <v>30</v>
      </c>
      <c r="V132" s="19"/>
      <c r="W132" s="10"/>
      <c r="X132" s="10"/>
      <c r="Y132" s="10"/>
      <c r="Z132" s="10"/>
    </row>
    <row r="133" spans="1:26" x14ac:dyDescent="0.25">
      <c r="A133" s="10"/>
      <c r="B133" s="20">
        <v>45856</v>
      </c>
      <c r="C133" s="18"/>
      <c r="D133" s="18" t="s">
        <v>1335</v>
      </c>
      <c r="E133" s="18" t="s">
        <v>1336</v>
      </c>
      <c r="F133" s="18" t="s">
        <v>1438</v>
      </c>
      <c r="G133" s="18" t="s">
        <v>1962</v>
      </c>
      <c r="H133" s="21">
        <v>45860</v>
      </c>
      <c r="I133" s="22">
        <v>0.59375</v>
      </c>
      <c r="J133" s="18" t="s">
        <v>213</v>
      </c>
      <c r="K133" s="18" t="s">
        <v>1974</v>
      </c>
      <c r="L133" s="19">
        <v>70</v>
      </c>
      <c r="M133" s="65" t="s">
        <v>2082</v>
      </c>
      <c r="N133" s="17" t="s">
        <v>44</v>
      </c>
      <c r="O133" s="18" t="s">
        <v>1222</v>
      </c>
      <c r="P133" s="44" t="s">
        <v>1223</v>
      </c>
      <c r="Q133" s="19">
        <v>40</v>
      </c>
      <c r="R133" s="18"/>
      <c r="S133" s="17" t="s">
        <v>45</v>
      </c>
      <c r="T133" s="17" t="s">
        <v>44</v>
      </c>
      <c r="U133" s="19">
        <f>Table_520[[#This Row],[VALOR]]-Table_520[[#This Row],[ CUSTO]]</f>
        <v>30</v>
      </c>
      <c r="V133" s="19"/>
      <c r="W133" s="10"/>
      <c r="X133" s="10"/>
      <c r="Y133" s="10"/>
      <c r="Z133" s="10"/>
    </row>
    <row r="134" spans="1:26" x14ac:dyDescent="0.25">
      <c r="A134" s="10"/>
      <c r="B134" s="20">
        <v>45856</v>
      </c>
      <c r="C134" s="18"/>
      <c r="D134" s="18" t="s">
        <v>1335</v>
      </c>
      <c r="E134" s="18" t="s">
        <v>1336</v>
      </c>
      <c r="F134" s="18" t="s">
        <v>1437</v>
      </c>
      <c r="G134" s="18" t="s">
        <v>1961</v>
      </c>
      <c r="H134" s="21">
        <v>45860</v>
      </c>
      <c r="I134" s="22">
        <v>0.35416666666666669</v>
      </c>
      <c r="J134" s="18" t="s">
        <v>119</v>
      </c>
      <c r="K134" s="18" t="s">
        <v>1973</v>
      </c>
      <c r="L134" s="19">
        <v>70</v>
      </c>
      <c r="M134" s="65" t="s">
        <v>2082</v>
      </c>
      <c r="N134" s="17" t="s">
        <v>44</v>
      </c>
      <c r="O134" s="18" t="s">
        <v>1222</v>
      </c>
      <c r="P134" s="44" t="s">
        <v>1223</v>
      </c>
      <c r="Q134" s="19">
        <v>40</v>
      </c>
      <c r="R134" s="18"/>
      <c r="S134" s="17" t="s">
        <v>45</v>
      </c>
      <c r="T134" s="17" t="s">
        <v>44</v>
      </c>
      <c r="U134" s="19">
        <f>Table_520[[#This Row],[VALOR]]-Table_520[[#This Row],[ CUSTO]]</f>
        <v>30</v>
      </c>
      <c r="V134" s="19"/>
      <c r="W134" s="10"/>
      <c r="X134" s="10"/>
      <c r="Y134" s="10"/>
      <c r="Z134" s="10"/>
    </row>
    <row r="135" spans="1:26" x14ac:dyDescent="0.25">
      <c r="A135" s="10"/>
      <c r="B135" s="20">
        <v>45856</v>
      </c>
      <c r="C135" s="18"/>
      <c r="D135" s="18" t="s">
        <v>1335</v>
      </c>
      <c r="E135" s="18" t="s">
        <v>1336</v>
      </c>
      <c r="F135" s="18" t="s">
        <v>1437</v>
      </c>
      <c r="G135" s="18" t="s">
        <v>1963</v>
      </c>
      <c r="H135" s="21">
        <v>45861</v>
      </c>
      <c r="I135" s="22">
        <v>0.43055555555555558</v>
      </c>
      <c r="J135" s="18" t="s">
        <v>68</v>
      </c>
      <c r="K135" s="18" t="s">
        <v>1644</v>
      </c>
      <c r="L135" s="19">
        <v>70</v>
      </c>
      <c r="M135" s="65" t="s">
        <v>2082</v>
      </c>
      <c r="N135" s="17" t="s">
        <v>44</v>
      </c>
      <c r="O135" s="18" t="s">
        <v>1222</v>
      </c>
      <c r="P135" s="44" t="s">
        <v>1223</v>
      </c>
      <c r="Q135" s="19">
        <v>40</v>
      </c>
      <c r="R135" s="18"/>
      <c r="S135" s="17" t="s">
        <v>45</v>
      </c>
      <c r="T135" s="17" t="s">
        <v>44</v>
      </c>
      <c r="U135" s="19">
        <f>Table_520[[#This Row],[VALOR]]-Table_520[[#This Row],[ CUSTO]]</f>
        <v>30</v>
      </c>
      <c r="V135" s="19"/>
      <c r="W135" s="10"/>
      <c r="X135" s="10"/>
      <c r="Y135" s="10"/>
      <c r="Z135" s="10"/>
    </row>
    <row r="136" spans="1:26" s="63" customFormat="1" x14ac:dyDescent="0.25">
      <c r="A136" s="10"/>
      <c r="B136" s="20">
        <v>45856</v>
      </c>
      <c r="C136" s="18"/>
      <c r="D136" s="18" t="s">
        <v>1335</v>
      </c>
      <c r="E136" s="18" t="s">
        <v>1336</v>
      </c>
      <c r="F136" s="18" t="s">
        <v>1437</v>
      </c>
      <c r="G136" s="18" t="s">
        <v>1967</v>
      </c>
      <c r="H136" s="21">
        <v>45861</v>
      </c>
      <c r="I136" s="22">
        <v>0.57291666666666663</v>
      </c>
      <c r="J136" s="18" t="s">
        <v>1972</v>
      </c>
      <c r="K136" s="18" t="s">
        <v>1577</v>
      </c>
      <c r="L136" s="19">
        <v>70</v>
      </c>
      <c r="M136" s="65" t="s">
        <v>2082</v>
      </c>
      <c r="N136" s="17" t="s">
        <v>44</v>
      </c>
      <c r="O136" s="18" t="s">
        <v>1222</v>
      </c>
      <c r="P136" s="44" t="s">
        <v>1223</v>
      </c>
      <c r="Q136" s="19">
        <v>40</v>
      </c>
      <c r="R136" s="18"/>
      <c r="S136" s="17" t="s">
        <v>45</v>
      </c>
      <c r="T136" s="17" t="s">
        <v>44</v>
      </c>
      <c r="U136" s="19">
        <f>Table_520[[#This Row],[VALOR]]-Table_520[[#This Row],[ CUSTO]]</f>
        <v>30</v>
      </c>
      <c r="V136" s="19"/>
      <c r="W136" s="10"/>
      <c r="X136" s="10"/>
      <c r="Y136" s="10"/>
      <c r="Z136" s="10"/>
    </row>
    <row r="137" spans="1:26" s="63" customFormat="1" x14ac:dyDescent="0.25">
      <c r="A137" s="10"/>
      <c r="B137" s="20">
        <v>45856</v>
      </c>
      <c r="C137" s="18"/>
      <c r="D137" s="18" t="s">
        <v>1335</v>
      </c>
      <c r="E137" s="18" t="s">
        <v>1336</v>
      </c>
      <c r="F137" s="18" t="s">
        <v>1437</v>
      </c>
      <c r="G137" s="18" t="s">
        <v>1964</v>
      </c>
      <c r="H137" s="21">
        <v>45861</v>
      </c>
      <c r="I137" s="22">
        <v>0.45833333333333331</v>
      </c>
      <c r="J137" s="18" t="s">
        <v>1971</v>
      </c>
      <c r="K137" s="18" t="s">
        <v>1646</v>
      </c>
      <c r="L137" s="19">
        <v>70</v>
      </c>
      <c r="M137" s="65" t="s">
        <v>2082</v>
      </c>
      <c r="N137" s="17" t="s">
        <v>44</v>
      </c>
      <c r="O137" s="18" t="s">
        <v>1222</v>
      </c>
      <c r="P137" s="44" t="s">
        <v>1223</v>
      </c>
      <c r="Q137" s="19">
        <v>40</v>
      </c>
      <c r="R137" s="18"/>
      <c r="S137" s="17" t="s">
        <v>45</v>
      </c>
      <c r="T137" s="17" t="s">
        <v>44</v>
      </c>
      <c r="U137" s="19">
        <f>Table_520[[#This Row],[VALOR]]-Table_520[[#This Row],[ CUSTO]]</f>
        <v>30</v>
      </c>
      <c r="V137" s="19"/>
      <c r="W137" s="10"/>
      <c r="X137" s="10"/>
      <c r="Y137" s="10"/>
      <c r="Z137" s="10"/>
    </row>
    <row r="138" spans="1:26" s="63" customFormat="1" x14ac:dyDescent="0.25">
      <c r="A138" s="10"/>
      <c r="B138" s="20">
        <v>45856</v>
      </c>
      <c r="C138" s="18"/>
      <c r="D138" s="18" t="s">
        <v>1335</v>
      </c>
      <c r="E138" s="18" t="s">
        <v>1336</v>
      </c>
      <c r="F138" s="18" t="s">
        <v>1437</v>
      </c>
      <c r="G138" s="18" t="s">
        <v>1966</v>
      </c>
      <c r="H138" s="21">
        <v>45861</v>
      </c>
      <c r="I138" s="22">
        <v>0.5395833333333333</v>
      </c>
      <c r="J138" s="18" t="s">
        <v>213</v>
      </c>
      <c r="K138" s="18" t="s">
        <v>1976</v>
      </c>
      <c r="L138" s="19">
        <v>70</v>
      </c>
      <c r="M138" s="65" t="s">
        <v>2082</v>
      </c>
      <c r="N138" s="17" t="s">
        <v>44</v>
      </c>
      <c r="O138" s="18" t="s">
        <v>1222</v>
      </c>
      <c r="P138" s="44" t="s">
        <v>1223</v>
      </c>
      <c r="Q138" s="19">
        <v>40</v>
      </c>
      <c r="R138" s="18"/>
      <c r="S138" s="17" t="s">
        <v>45</v>
      </c>
      <c r="T138" s="17" t="s">
        <v>44</v>
      </c>
      <c r="U138" s="19">
        <f>Table_520[[#This Row],[VALOR]]-Table_520[[#This Row],[ CUSTO]]</f>
        <v>30</v>
      </c>
      <c r="V138" s="19"/>
      <c r="W138" s="10"/>
      <c r="X138" s="10"/>
      <c r="Y138" s="10"/>
      <c r="Z138" s="10"/>
    </row>
    <row r="139" spans="1:26" s="63" customFormat="1" x14ac:dyDescent="0.25">
      <c r="A139" s="10"/>
      <c r="B139" s="20">
        <v>45856</v>
      </c>
      <c r="C139" s="18"/>
      <c r="D139" s="18" t="s">
        <v>1335</v>
      </c>
      <c r="E139" s="18" t="s">
        <v>1336</v>
      </c>
      <c r="F139" s="18" t="s">
        <v>1437</v>
      </c>
      <c r="G139" s="18" t="s">
        <v>1965</v>
      </c>
      <c r="H139" s="21">
        <v>45861</v>
      </c>
      <c r="I139" s="22">
        <v>0.50694444444444442</v>
      </c>
      <c r="J139" s="18" t="s">
        <v>213</v>
      </c>
      <c r="K139" s="18" t="s">
        <v>1975</v>
      </c>
      <c r="L139" s="19">
        <v>70</v>
      </c>
      <c r="M139" s="65" t="s">
        <v>2082</v>
      </c>
      <c r="N139" s="17" t="s">
        <v>44</v>
      </c>
      <c r="O139" s="18" t="s">
        <v>1222</v>
      </c>
      <c r="P139" s="44" t="s">
        <v>1223</v>
      </c>
      <c r="Q139" s="19">
        <v>40</v>
      </c>
      <c r="R139" s="18"/>
      <c r="S139" s="17" t="s">
        <v>45</v>
      </c>
      <c r="T139" s="17" t="s">
        <v>44</v>
      </c>
      <c r="U139" s="19">
        <f>Table_520[[#This Row],[VALOR]]-Table_520[[#This Row],[ CUSTO]]</f>
        <v>30</v>
      </c>
      <c r="V139" s="19"/>
      <c r="W139" s="10"/>
      <c r="X139" s="10"/>
      <c r="Y139" s="10"/>
      <c r="Z139" s="10"/>
    </row>
    <row r="140" spans="1:26" s="63" customFormat="1" x14ac:dyDescent="0.25">
      <c r="A140" s="10"/>
      <c r="B140" s="20">
        <v>45856</v>
      </c>
      <c r="C140" s="18"/>
      <c r="D140" s="18" t="s">
        <v>1335</v>
      </c>
      <c r="E140" s="18" t="s">
        <v>1336</v>
      </c>
      <c r="F140" s="18" t="s">
        <v>1437</v>
      </c>
      <c r="G140" s="18" t="s">
        <v>1969</v>
      </c>
      <c r="H140" s="21">
        <v>45862</v>
      </c>
      <c r="I140" s="22">
        <v>0.58680555555555558</v>
      </c>
      <c r="J140" s="18" t="s">
        <v>62</v>
      </c>
      <c r="K140" s="18" t="s">
        <v>1646</v>
      </c>
      <c r="L140" s="19">
        <v>70</v>
      </c>
      <c r="M140" s="65" t="s">
        <v>2082</v>
      </c>
      <c r="N140" s="17" t="s">
        <v>44</v>
      </c>
      <c r="O140" s="18" t="s">
        <v>1222</v>
      </c>
      <c r="P140" s="44" t="s">
        <v>1223</v>
      </c>
      <c r="Q140" s="19">
        <v>40</v>
      </c>
      <c r="R140" s="18"/>
      <c r="S140" s="17" t="s">
        <v>45</v>
      </c>
      <c r="T140" s="17" t="s">
        <v>44</v>
      </c>
      <c r="U140" s="19">
        <f>Table_520[[#This Row],[VALOR]]-Table_520[[#This Row],[ CUSTO]]</f>
        <v>30</v>
      </c>
      <c r="V140" s="19"/>
      <c r="W140" s="10"/>
      <c r="X140" s="10"/>
      <c r="Y140" s="10"/>
      <c r="Z140" s="10"/>
    </row>
    <row r="141" spans="1:26" s="63" customFormat="1" x14ac:dyDescent="0.25">
      <c r="A141" s="10"/>
      <c r="B141" s="20">
        <v>45856</v>
      </c>
      <c r="C141" s="18"/>
      <c r="D141" s="18" t="s">
        <v>1335</v>
      </c>
      <c r="E141" s="18" t="s">
        <v>1336</v>
      </c>
      <c r="F141" s="18" t="s">
        <v>1437</v>
      </c>
      <c r="G141" s="18" t="s">
        <v>1968</v>
      </c>
      <c r="H141" s="21">
        <v>45862</v>
      </c>
      <c r="I141" s="22">
        <v>0.40972222222222221</v>
      </c>
      <c r="J141" s="18" t="s">
        <v>99</v>
      </c>
      <c r="K141" s="18" t="s">
        <v>1826</v>
      </c>
      <c r="L141" s="19">
        <v>70</v>
      </c>
      <c r="M141" s="65" t="s">
        <v>2082</v>
      </c>
      <c r="N141" s="17" t="s">
        <v>44</v>
      </c>
      <c r="O141" s="18" t="s">
        <v>1222</v>
      </c>
      <c r="P141" s="44" t="s">
        <v>1223</v>
      </c>
      <c r="Q141" s="19">
        <v>40</v>
      </c>
      <c r="R141" s="18"/>
      <c r="S141" s="17" t="s">
        <v>45</v>
      </c>
      <c r="T141" s="17" t="s">
        <v>44</v>
      </c>
      <c r="U141" s="19">
        <f>Table_520[[#This Row],[VALOR]]-Table_520[[#This Row],[ CUSTO]]</f>
        <v>30</v>
      </c>
      <c r="V141" s="19"/>
      <c r="W141" s="10"/>
      <c r="X141" s="10"/>
      <c r="Y141" s="10"/>
      <c r="Z141" s="10"/>
    </row>
    <row r="142" spans="1:26" s="63" customFormat="1" ht="25.5" x14ac:dyDescent="0.25">
      <c r="A142" s="10"/>
      <c r="B142" s="20">
        <v>45856</v>
      </c>
      <c r="C142" s="18"/>
      <c r="D142" s="18" t="s">
        <v>808</v>
      </c>
      <c r="E142" s="18" t="s">
        <v>809</v>
      </c>
      <c r="F142" s="18" t="s">
        <v>593</v>
      </c>
      <c r="G142" s="18" t="s">
        <v>1958</v>
      </c>
      <c r="H142" s="21">
        <v>45862</v>
      </c>
      <c r="I142" s="22">
        <v>0.4236111111111111</v>
      </c>
      <c r="J142" s="18" t="s">
        <v>187</v>
      </c>
      <c r="K142" s="18" t="s">
        <v>1959</v>
      </c>
      <c r="L142" s="19">
        <v>200</v>
      </c>
      <c r="M142" s="20"/>
      <c r="N142" s="17" t="s">
        <v>44</v>
      </c>
      <c r="O142" s="18" t="s">
        <v>2011</v>
      </c>
      <c r="P142" s="17" t="s">
        <v>2012</v>
      </c>
      <c r="Q142" s="19">
        <v>120</v>
      </c>
      <c r="R142" s="18"/>
      <c r="S142" s="17" t="s">
        <v>45</v>
      </c>
      <c r="T142" s="17" t="s">
        <v>44</v>
      </c>
      <c r="U142" s="19">
        <f>Table_520[[#This Row],[VALOR]]-Table_520[[#This Row],[ CUSTO]]</f>
        <v>80</v>
      </c>
      <c r="V142" s="19"/>
      <c r="W142" s="10"/>
      <c r="X142" s="10"/>
      <c r="Y142" s="10"/>
      <c r="Z142" s="10"/>
    </row>
    <row r="143" spans="1:26" s="63" customFormat="1" ht="25.5" x14ac:dyDescent="0.25">
      <c r="A143" s="10"/>
      <c r="B143" s="20">
        <v>45856</v>
      </c>
      <c r="C143" s="18"/>
      <c r="D143" s="18" t="s">
        <v>52</v>
      </c>
      <c r="E143" s="18" t="s">
        <v>53</v>
      </c>
      <c r="F143" s="18" t="s">
        <v>1288</v>
      </c>
      <c r="G143" s="18" t="s">
        <v>1928</v>
      </c>
      <c r="H143" s="21">
        <v>45860</v>
      </c>
      <c r="I143" s="22">
        <v>0.58333333333333337</v>
      </c>
      <c r="J143" s="18" t="s">
        <v>1984</v>
      </c>
      <c r="K143" s="18" t="s">
        <v>1725</v>
      </c>
      <c r="L143" s="52">
        <f>300+80.75</f>
        <v>380.75</v>
      </c>
      <c r="M143" s="65" t="s">
        <v>2014</v>
      </c>
      <c r="N143" s="17" t="s">
        <v>44</v>
      </c>
      <c r="O143" s="18" t="s">
        <v>1985</v>
      </c>
      <c r="P143" s="17" t="s">
        <v>1986</v>
      </c>
      <c r="Q143" s="19">
        <f>100+80.75</f>
        <v>180.75</v>
      </c>
      <c r="R143" s="18"/>
      <c r="S143" s="17" t="s">
        <v>45</v>
      </c>
      <c r="T143" s="17" t="s">
        <v>44</v>
      </c>
      <c r="U143" s="19">
        <f>Table_520[[#This Row],[VALOR]]-Table_520[[#This Row],[ CUSTO]]</f>
        <v>200</v>
      </c>
      <c r="V143" s="19"/>
      <c r="W143" s="10"/>
      <c r="X143" s="10"/>
      <c r="Y143" s="10"/>
      <c r="Z143" s="10"/>
    </row>
    <row r="144" spans="1:26" s="63" customFormat="1" ht="25.5" x14ac:dyDescent="0.25">
      <c r="A144" s="10"/>
      <c r="B144" s="20">
        <v>45856</v>
      </c>
      <c r="C144" s="18"/>
      <c r="D144" s="18" t="s">
        <v>1978</v>
      </c>
      <c r="E144" s="18" t="s">
        <v>1412</v>
      </c>
      <c r="F144" s="18" t="s">
        <v>60</v>
      </c>
      <c r="G144" s="18" t="s">
        <v>1979</v>
      </c>
      <c r="H144" s="21">
        <v>45859</v>
      </c>
      <c r="I144" s="22">
        <v>0.35416666666666669</v>
      </c>
      <c r="J144" s="18" t="s">
        <v>187</v>
      </c>
      <c r="K144" s="18" t="s">
        <v>958</v>
      </c>
      <c r="L144" s="19">
        <v>650</v>
      </c>
      <c r="M144" s="20"/>
      <c r="N144" s="17" t="s">
        <v>44</v>
      </c>
      <c r="O144" s="18" t="s">
        <v>1957</v>
      </c>
      <c r="P144" s="17" t="s">
        <v>1443</v>
      </c>
      <c r="Q144" s="19">
        <v>360</v>
      </c>
      <c r="R144" s="18"/>
      <c r="S144" s="17" t="s">
        <v>45</v>
      </c>
      <c r="T144" s="17" t="s">
        <v>44</v>
      </c>
      <c r="U144" s="19">
        <f>Table_520[[#This Row],[VALOR]]-Table_520[[#This Row],[ CUSTO]]</f>
        <v>290</v>
      </c>
      <c r="V144" s="19"/>
      <c r="W144" s="10"/>
      <c r="X144" s="10"/>
      <c r="Y144" s="10"/>
      <c r="Z144" s="10"/>
    </row>
    <row r="145" spans="1:26" s="63" customFormat="1" x14ac:dyDescent="0.25">
      <c r="A145" s="10"/>
      <c r="B145" s="20">
        <v>45859</v>
      </c>
      <c r="C145" s="18"/>
      <c r="D145" s="18" t="s">
        <v>2109</v>
      </c>
      <c r="E145" s="18" t="s">
        <v>2110</v>
      </c>
      <c r="F145" s="18" t="s">
        <v>165</v>
      </c>
      <c r="G145" s="18"/>
      <c r="H145" s="21">
        <v>45868</v>
      </c>
      <c r="I145" s="22">
        <v>0.69444444444444442</v>
      </c>
      <c r="J145" s="18" t="s">
        <v>1345</v>
      </c>
      <c r="K145" s="18" t="s">
        <v>1973</v>
      </c>
      <c r="L145" s="19">
        <v>170</v>
      </c>
      <c r="M145" s="20"/>
      <c r="N145" s="17" t="s">
        <v>44</v>
      </c>
      <c r="O145" s="18" t="s">
        <v>327</v>
      </c>
      <c r="P145" s="17" t="s">
        <v>328</v>
      </c>
      <c r="Q145" s="19">
        <v>70</v>
      </c>
      <c r="R145" s="21"/>
      <c r="S145" s="17" t="s">
        <v>45</v>
      </c>
      <c r="T145" s="17" t="s">
        <v>44</v>
      </c>
      <c r="U145" s="19">
        <f>Table_520[[#This Row],[VALOR]]-Table_520[[#This Row],[ CUSTO]]</f>
        <v>100</v>
      </c>
      <c r="V145" s="19"/>
      <c r="W145" s="10"/>
      <c r="X145" s="10"/>
      <c r="Y145" s="10"/>
      <c r="Z145" s="10"/>
    </row>
    <row r="146" spans="1:26" s="63" customFormat="1" ht="51" x14ac:dyDescent="0.25">
      <c r="A146" s="10"/>
      <c r="B146" s="20">
        <v>45859</v>
      </c>
      <c r="C146" s="18"/>
      <c r="D146" s="18" t="s">
        <v>52</v>
      </c>
      <c r="E146" s="18" t="s">
        <v>53</v>
      </c>
      <c r="F146" s="18" t="s">
        <v>1288</v>
      </c>
      <c r="G146" s="18" t="s">
        <v>1988</v>
      </c>
      <c r="H146" s="21">
        <v>45860</v>
      </c>
      <c r="I146" s="22">
        <v>0.375</v>
      </c>
      <c r="J146" s="18" t="s">
        <v>1989</v>
      </c>
      <c r="K146" s="18" t="s">
        <v>1168</v>
      </c>
      <c r="L146" s="19">
        <f>300+40.4</f>
        <v>340.4</v>
      </c>
      <c r="M146" s="65" t="s">
        <v>2014</v>
      </c>
      <c r="N146" s="17" t="s">
        <v>44</v>
      </c>
      <c r="O146" s="18" t="s">
        <v>1993</v>
      </c>
      <c r="P146" s="17" t="s">
        <v>1171</v>
      </c>
      <c r="Q146" s="19">
        <f>60+40.4</f>
        <v>100.4</v>
      </c>
      <c r="R146" s="18"/>
      <c r="S146" s="17" t="s">
        <v>45</v>
      </c>
      <c r="T146" s="17" t="s">
        <v>44</v>
      </c>
      <c r="U146" s="19">
        <f>Table_520[[#This Row],[VALOR]]-Table_520[[#This Row],[ CUSTO]]</f>
        <v>239.99999999999997</v>
      </c>
      <c r="V146" s="19"/>
      <c r="W146" s="10"/>
      <c r="X146" s="10"/>
      <c r="Y146" s="10"/>
      <c r="Z146" s="10"/>
    </row>
    <row r="147" spans="1:26" s="63" customFormat="1" x14ac:dyDescent="0.25">
      <c r="A147" s="10"/>
      <c r="B147" s="20">
        <v>45859</v>
      </c>
      <c r="C147" s="18"/>
      <c r="D147" s="18" t="s">
        <v>627</v>
      </c>
      <c r="E147" s="18" t="s">
        <v>628</v>
      </c>
      <c r="F147" s="18" t="s">
        <v>537</v>
      </c>
      <c r="G147" s="18" t="s">
        <v>1987</v>
      </c>
      <c r="H147" s="21">
        <v>45861</v>
      </c>
      <c r="I147" s="22">
        <v>0.54861111111111116</v>
      </c>
      <c r="J147" s="18" t="s">
        <v>524</v>
      </c>
      <c r="K147" s="18" t="s">
        <v>460</v>
      </c>
      <c r="L147" s="19">
        <v>300</v>
      </c>
      <c r="M147" s="20" t="s">
        <v>84</v>
      </c>
      <c r="N147" s="17" t="s">
        <v>44</v>
      </c>
      <c r="O147" s="18" t="s">
        <v>95</v>
      </c>
      <c r="P147" s="17" t="s">
        <v>96</v>
      </c>
      <c r="Q147" s="19">
        <v>130</v>
      </c>
      <c r="R147" s="18"/>
      <c r="S147" s="17" t="s">
        <v>45</v>
      </c>
      <c r="T147" s="17" t="s">
        <v>44</v>
      </c>
      <c r="U147" s="19">
        <f>Table_520[[#This Row],[VALOR]]-Table_520[[#This Row],[ CUSTO]]</f>
        <v>170</v>
      </c>
      <c r="V147" s="19"/>
      <c r="W147" s="10"/>
      <c r="X147" s="10"/>
      <c r="Y147" s="10"/>
      <c r="Z147" s="10"/>
    </row>
    <row r="148" spans="1:26" s="67" customFormat="1" ht="25.5" x14ac:dyDescent="0.25">
      <c r="A148" s="10"/>
      <c r="B148" s="20">
        <v>45859</v>
      </c>
      <c r="C148" s="18"/>
      <c r="D148" s="18" t="s">
        <v>137</v>
      </c>
      <c r="E148" s="18"/>
      <c r="F148" s="18" t="s">
        <v>92</v>
      </c>
      <c r="G148" s="18" t="s">
        <v>1996</v>
      </c>
      <c r="H148" s="21">
        <v>45859</v>
      </c>
      <c r="I148" s="22">
        <v>0.56944444444444442</v>
      </c>
      <c r="J148" s="18" t="s">
        <v>187</v>
      </c>
      <c r="K148" s="18" t="s">
        <v>1997</v>
      </c>
      <c r="L148" s="19">
        <v>150</v>
      </c>
      <c r="M148" s="20"/>
      <c r="N148" s="17" t="s">
        <v>44</v>
      </c>
      <c r="O148" s="18" t="s">
        <v>1924</v>
      </c>
      <c r="P148" s="17" t="s">
        <v>1925</v>
      </c>
      <c r="Q148" s="19">
        <v>150</v>
      </c>
      <c r="R148" s="18"/>
      <c r="S148" s="17" t="s">
        <v>45</v>
      </c>
      <c r="T148" s="17" t="s">
        <v>44</v>
      </c>
      <c r="U148" s="19">
        <f>Table_520[[#This Row],[VALOR]]-Table_520[[#This Row],[ CUSTO]]</f>
        <v>0</v>
      </c>
      <c r="V148" s="19"/>
      <c r="W148" s="10"/>
      <c r="X148" s="10"/>
      <c r="Y148" s="10"/>
      <c r="Z148" s="10"/>
    </row>
    <row r="149" spans="1:26" s="63" customFormat="1" ht="25.5" x14ac:dyDescent="0.25">
      <c r="A149" s="10"/>
      <c r="B149" s="20">
        <v>45859</v>
      </c>
      <c r="C149" s="18"/>
      <c r="D149" s="18" t="s">
        <v>52</v>
      </c>
      <c r="E149" s="18" t="s">
        <v>53</v>
      </c>
      <c r="F149" s="18" t="s">
        <v>1288</v>
      </c>
      <c r="G149" s="18" t="s">
        <v>1990</v>
      </c>
      <c r="H149" s="21">
        <v>45863</v>
      </c>
      <c r="I149" s="22">
        <v>0.6875</v>
      </c>
      <c r="J149" s="18" t="s">
        <v>1991</v>
      </c>
      <c r="K149" s="18" t="s">
        <v>1992</v>
      </c>
      <c r="L149" s="19">
        <f>300+63.9</f>
        <v>363.9</v>
      </c>
      <c r="M149" s="65" t="s">
        <v>2108</v>
      </c>
      <c r="N149" s="17" t="s">
        <v>44</v>
      </c>
      <c r="O149" s="18" t="s">
        <v>1994</v>
      </c>
      <c r="P149" s="17" t="s">
        <v>1995</v>
      </c>
      <c r="Q149" s="19">
        <f>100+63.9</f>
        <v>163.9</v>
      </c>
      <c r="R149" s="18"/>
      <c r="S149" s="17" t="s">
        <v>45</v>
      </c>
      <c r="T149" s="17" t="s">
        <v>44</v>
      </c>
      <c r="U149" s="19">
        <f>Table_520[[#This Row],[VALOR]]-Table_520[[#This Row],[ CUSTO]]</f>
        <v>199.99999999999997</v>
      </c>
      <c r="V149" s="19"/>
      <c r="W149" s="10"/>
      <c r="X149" s="10"/>
      <c r="Y149" s="10"/>
      <c r="Z149" s="10"/>
    </row>
    <row r="150" spans="1:26" s="63" customFormat="1" ht="25.5" x14ac:dyDescent="0.25">
      <c r="A150" s="10"/>
      <c r="B150" s="20">
        <v>45860</v>
      </c>
      <c r="C150" s="18"/>
      <c r="D150" s="18" t="s">
        <v>746</v>
      </c>
      <c r="E150" s="18" t="s">
        <v>1264</v>
      </c>
      <c r="F150" s="18" t="s">
        <v>418</v>
      </c>
      <c r="G150" s="18"/>
      <c r="H150" s="21">
        <v>45861</v>
      </c>
      <c r="I150" s="22">
        <v>0.60416666666666663</v>
      </c>
      <c r="J150" s="18" t="s">
        <v>575</v>
      </c>
      <c r="K150" s="18" t="s">
        <v>1855</v>
      </c>
      <c r="L150" s="19">
        <v>200</v>
      </c>
      <c r="M150" s="20"/>
      <c r="N150" s="17" t="s">
        <v>44</v>
      </c>
      <c r="O150" s="18" t="s">
        <v>2021</v>
      </c>
      <c r="P150" s="17" t="s">
        <v>2022</v>
      </c>
      <c r="Q150" s="19">
        <v>50</v>
      </c>
      <c r="R150" s="18"/>
      <c r="S150" s="17" t="s">
        <v>45</v>
      </c>
      <c r="T150" s="17" t="s">
        <v>44</v>
      </c>
      <c r="U150" s="19">
        <f>Table_520[[#This Row],[VALOR]]-Table_520[[#This Row],[ CUSTO]]</f>
        <v>150</v>
      </c>
      <c r="V150" s="19"/>
      <c r="W150" s="10"/>
      <c r="X150" s="10"/>
      <c r="Y150" s="10"/>
      <c r="Z150" s="10"/>
    </row>
    <row r="151" spans="1:26" s="63" customFormat="1" ht="25.5" x14ac:dyDescent="0.25">
      <c r="A151" s="10"/>
      <c r="B151" s="20">
        <v>45860</v>
      </c>
      <c r="C151" s="18"/>
      <c r="D151" s="18" t="s">
        <v>746</v>
      </c>
      <c r="E151" s="18" t="s">
        <v>1264</v>
      </c>
      <c r="F151" s="18" t="s">
        <v>418</v>
      </c>
      <c r="G151" s="18"/>
      <c r="H151" s="21">
        <v>45862</v>
      </c>
      <c r="I151" s="22">
        <v>0.68055555555555558</v>
      </c>
      <c r="J151" s="18" t="s">
        <v>575</v>
      </c>
      <c r="K151" s="18" t="s">
        <v>544</v>
      </c>
      <c r="L151" s="19">
        <v>200</v>
      </c>
      <c r="M151" s="20"/>
      <c r="N151" s="17" t="s">
        <v>44</v>
      </c>
      <c r="O151" s="18" t="s">
        <v>2033</v>
      </c>
      <c r="P151" s="17" t="s">
        <v>170</v>
      </c>
      <c r="Q151" s="19">
        <v>50</v>
      </c>
      <c r="R151" s="18"/>
      <c r="S151" s="17" t="s">
        <v>45</v>
      </c>
      <c r="T151" s="17" t="s">
        <v>44</v>
      </c>
      <c r="U151" s="19">
        <f>Table_520[[#This Row],[VALOR]]-Table_520[[#This Row],[ CUSTO]]</f>
        <v>150</v>
      </c>
      <c r="V151" s="19"/>
      <c r="W151" s="10"/>
      <c r="X151" s="10"/>
      <c r="Y151" s="10"/>
      <c r="Z151" s="10"/>
    </row>
    <row r="152" spans="1:26" ht="25.5" x14ac:dyDescent="0.25">
      <c r="A152" s="10"/>
      <c r="B152" s="20">
        <v>45860</v>
      </c>
      <c r="C152" s="18"/>
      <c r="D152" s="18" t="s">
        <v>746</v>
      </c>
      <c r="E152" s="18" t="s">
        <v>1264</v>
      </c>
      <c r="F152" s="18" t="s">
        <v>418</v>
      </c>
      <c r="G152" s="18" t="s">
        <v>2018</v>
      </c>
      <c r="H152" s="21">
        <v>45861</v>
      </c>
      <c r="I152" s="22">
        <v>0.6875</v>
      </c>
      <c r="J152" s="18" t="s">
        <v>919</v>
      </c>
      <c r="K152" s="18" t="s">
        <v>56</v>
      </c>
      <c r="L152" s="19">
        <v>190</v>
      </c>
      <c r="M152" s="20"/>
      <c r="N152" s="17" t="s">
        <v>44</v>
      </c>
      <c r="O152" s="18" t="s">
        <v>1771</v>
      </c>
      <c r="P152" s="17" t="s">
        <v>1772</v>
      </c>
      <c r="Q152" s="19">
        <v>100</v>
      </c>
      <c r="R152" s="18"/>
      <c r="S152" s="17" t="s">
        <v>45</v>
      </c>
      <c r="T152" s="17" t="s">
        <v>44</v>
      </c>
      <c r="U152" s="19">
        <f>Table_520[[#This Row],[VALOR]]-Table_520[[#This Row],[ CUSTO]]</f>
        <v>90</v>
      </c>
      <c r="V152" s="19"/>
      <c r="W152" s="10"/>
      <c r="X152" s="10"/>
      <c r="Y152" s="10"/>
      <c r="Z152" s="10"/>
    </row>
    <row r="153" spans="1:26" ht="25.5" x14ac:dyDescent="0.25">
      <c r="A153" s="10"/>
      <c r="B153" s="20">
        <v>45860</v>
      </c>
      <c r="C153" s="18"/>
      <c r="D153" s="18" t="s">
        <v>2059</v>
      </c>
      <c r="E153" s="18" t="s">
        <v>2037</v>
      </c>
      <c r="F153" s="18" t="s">
        <v>92</v>
      </c>
      <c r="G153" s="18" t="s">
        <v>2043</v>
      </c>
      <c r="H153" s="21">
        <v>45866</v>
      </c>
      <c r="I153" s="22">
        <v>0.375</v>
      </c>
      <c r="J153" s="18" t="s">
        <v>1345</v>
      </c>
      <c r="K153" s="18" t="s">
        <v>1391</v>
      </c>
      <c r="L153" s="19">
        <v>200</v>
      </c>
      <c r="M153" s="20"/>
      <c r="N153" s="17" t="s">
        <v>44</v>
      </c>
      <c r="O153" s="18" t="s">
        <v>2044</v>
      </c>
      <c r="P153" s="17" t="s">
        <v>1411</v>
      </c>
      <c r="Q153" s="19">
        <v>100</v>
      </c>
      <c r="R153" s="21"/>
      <c r="S153" s="17" t="s">
        <v>45</v>
      </c>
      <c r="T153" s="17" t="s">
        <v>44</v>
      </c>
      <c r="U153" s="19">
        <f>Table_520[[#This Row],[VALOR]]-Table_520[[#This Row],[ CUSTO]]</f>
        <v>100</v>
      </c>
      <c r="V153" s="19"/>
      <c r="W153" s="10"/>
      <c r="X153" s="10"/>
      <c r="Y153" s="10"/>
      <c r="Z153" s="10"/>
    </row>
    <row r="154" spans="1:26" ht="38.25" x14ac:dyDescent="0.25">
      <c r="A154" s="10"/>
      <c r="B154" s="20">
        <v>45860</v>
      </c>
      <c r="C154" s="18"/>
      <c r="D154" s="18" t="s">
        <v>52</v>
      </c>
      <c r="E154" s="18" t="s">
        <v>53</v>
      </c>
      <c r="F154" s="18" t="s">
        <v>2015</v>
      </c>
      <c r="G154" s="18" t="s">
        <v>2016</v>
      </c>
      <c r="H154" s="21">
        <v>45863</v>
      </c>
      <c r="I154" s="22">
        <v>0.66666666666666663</v>
      </c>
      <c r="J154" s="18" t="s">
        <v>2017</v>
      </c>
      <c r="K154" s="18" t="s">
        <v>299</v>
      </c>
      <c r="L154" s="19">
        <f>200+64.75</f>
        <v>264.75</v>
      </c>
      <c r="M154" s="65" t="s">
        <v>2108</v>
      </c>
      <c r="N154" s="17" t="s">
        <v>44</v>
      </c>
      <c r="O154" s="18" t="s">
        <v>1810</v>
      </c>
      <c r="P154" s="17" t="s">
        <v>1809</v>
      </c>
      <c r="Q154" s="19">
        <f>60+64.75</f>
        <v>124.75</v>
      </c>
      <c r="R154" s="18"/>
      <c r="S154" s="17" t="s">
        <v>45</v>
      </c>
      <c r="T154" s="17" t="s">
        <v>44</v>
      </c>
      <c r="U154" s="19">
        <f>Table_520[[#This Row],[VALOR]]-Table_520[[#This Row],[ CUSTO]]</f>
        <v>140</v>
      </c>
      <c r="V154" s="19"/>
      <c r="W154" s="10"/>
      <c r="X154" s="10"/>
      <c r="Y154" s="10"/>
      <c r="Z154" s="10"/>
    </row>
    <row r="155" spans="1:26" s="67" customFormat="1" ht="25.5" x14ac:dyDescent="0.25">
      <c r="A155" s="10"/>
      <c r="B155" s="20">
        <v>45860</v>
      </c>
      <c r="C155" s="18"/>
      <c r="D155" s="18" t="s">
        <v>2005</v>
      </c>
      <c r="E155" s="18" t="s">
        <v>2006</v>
      </c>
      <c r="F155" s="18" t="s">
        <v>537</v>
      </c>
      <c r="G155" s="18" t="s">
        <v>2007</v>
      </c>
      <c r="H155" s="21">
        <v>45866</v>
      </c>
      <c r="I155" s="22">
        <v>0.68055555555555558</v>
      </c>
      <c r="J155" s="18" t="s">
        <v>259</v>
      </c>
      <c r="K155" s="18" t="s">
        <v>304</v>
      </c>
      <c r="L155" s="19">
        <v>300</v>
      </c>
      <c r="M155" s="65"/>
      <c r="N155" s="17" t="s">
        <v>44</v>
      </c>
      <c r="O155" s="18" t="s">
        <v>305</v>
      </c>
      <c r="P155" s="17" t="s">
        <v>306</v>
      </c>
      <c r="Q155" s="19">
        <v>130</v>
      </c>
      <c r="R155" s="18"/>
      <c r="S155" s="17" t="s">
        <v>45</v>
      </c>
      <c r="T155" s="17" t="s">
        <v>44</v>
      </c>
      <c r="U155" s="19">
        <f>Table_520[[#This Row],[VALOR]]-Table_520[[#This Row],[ CUSTO]]</f>
        <v>170</v>
      </c>
      <c r="V155" s="19"/>
      <c r="W155" s="10"/>
      <c r="X155" s="10"/>
      <c r="Y155" s="10"/>
      <c r="Z155" s="10"/>
    </row>
    <row r="156" spans="1:26" ht="25.5" x14ac:dyDescent="0.25">
      <c r="A156" s="10"/>
      <c r="B156" s="20">
        <v>45860</v>
      </c>
      <c r="C156" s="18"/>
      <c r="D156" s="18" t="s">
        <v>52</v>
      </c>
      <c r="E156" s="18" t="s">
        <v>53</v>
      </c>
      <c r="F156" s="18" t="s">
        <v>1288</v>
      </c>
      <c r="G156" s="18" t="s">
        <v>2010</v>
      </c>
      <c r="H156" s="21">
        <v>45867</v>
      </c>
      <c r="I156" s="22">
        <v>0.5625</v>
      </c>
      <c r="J156" s="18" t="s">
        <v>2013</v>
      </c>
      <c r="K156" s="18" t="s">
        <v>1175</v>
      </c>
      <c r="L156" s="19">
        <f>300+56.99</f>
        <v>356.99</v>
      </c>
      <c r="M156" s="65" t="s">
        <v>2108</v>
      </c>
      <c r="N156" s="17" t="s">
        <v>44</v>
      </c>
      <c r="O156" s="18" t="s">
        <v>2028</v>
      </c>
      <c r="P156" s="17" t="s">
        <v>2029</v>
      </c>
      <c r="Q156" s="19">
        <f>80+56.99</f>
        <v>136.99</v>
      </c>
      <c r="R156" s="18"/>
      <c r="S156" s="17" t="s">
        <v>45</v>
      </c>
      <c r="T156" s="17" t="s">
        <v>44</v>
      </c>
      <c r="U156" s="19">
        <f>Table_520[[#This Row],[VALOR]]-Table_520[[#This Row],[ CUSTO]]</f>
        <v>220</v>
      </c>
      <c r="V156" s="19"/>
      <c r="W156" s="10"/>
      <c r="X156" s="10"/>
      <c r="Y156" s="10"/>
      <c r="Z156" s="10"/>
    </row>
    <row r="157" spans="1:26" ht="25.5" x14ac:dyDescent="0.25">
      <c r="A157" s="10"/>
      <c r="B157" s="20">
        <v>45861</v>
      </c>
      <c r="C157" s="18"/>
      <c r="D157" s="18" t="s">
        <v>103</v>
      </c>
      <c r="E157" s="18" t="s">
        <v>104</v>
      </c>
      <c r="F157" s="18" t="s">
        <v>418</v>
      </c>
      <c r="G157" s="18" t="s">
        <v>2025</v>
      </c>
      <c r="H157" s="21">
        <v>45861</v>
      </c>
      <c r="I157" s="22">
        <v>0.6875</v>
      </c>
      <c r="J157" s="18" t="s">
        <v>1345</v>
      </c>
      <c r="K157" s="18" t="s">
        <v>100</v>
      </c>
      <c r="L157" s="19">
        <v>150</v>
      </c>
      <c r="M157" s="20"/>
      <c r="N157" s="17" t="s">
        <v>44</v>
      </c>
      <c r="O157" s="18" t="s">
        <v>2026</v>
      </c>
      <c r="P157" s="17" t="s">
        <v>102</v>
      </c>
      <c r="Q157" s="19">
        <v>70</v>
      </c>
      <c r="R157" s="18"/>
      <c r="S157" s="17" t="s">
        <v>45</v>
      </c>
      <c r="T157" s="17" t="s">
        <v>44</v>
      </c>
      <c r="U157" s="19">
        <f>Table_520[[#This Row],[VALOR]]-Table_520[[#This Row],[ CUSTO]]</f>
        <v>80</v>
      </c>
      <c r="V157" s="19"/>
      <c r="W157" s="10"/>
      <c r="X157" s="10"/>
      <c r="Y157" s="10"/>
      <c r="Z157" s="10"/>
    </row>
    <row r="158" spans="1:26" s="67" customFormat="1" ht="38.25" x14ac:dyDescent="0.25">
      <c r="A158" s="10"/>
      <c r="B158" s="20">
        <v>45861</v>
      </c>
      <c r="C158" s="18"/>
      <c r="D158" s="18" t="s">
        <v>52</v>
      </c>
      <c r="E158" s="18" t="s">
        <v>53</v>
      </c>
      <c r="F158" s="18" t="s">
        <v>1288</v>
      </c>
      <c r="G158" s="18" t="s">
        <v>2030</v>
      </c>
      <c r="H158" s="21">
        <v>45862</v>
      </c>
      <c r="I158" s="22">
        <v>0.375</v>
      </c>
      <c r="J158" s="18" t="s">
        <v>2031</v>
      </c>
      <c r="K158" s="18" t="s">
        <v>2032</v>
      </c>
      <c r="L158" s="19">
        <f>300+63.9+1.5</f>
        <v>365.4</v>
      </c>
      <c r="M158" s="65" t="s">
        <v>2046</v>
      </c>
      <c r="N158" s="17" t="s">
        <v>44</v>
      </c>
      <c r="O158" s="18" t="s">
        <v>1864</v>
      </c>
      <c r="P158" s="17" t="s">
        <v>1865</v>
      </c>
      <c r="Q158" s="19">
        <f>100+63.9+1.5</f>
        <v>165.4</v>
      </c>
      <c r="R158" s="18"/>
      <c r="S158" s="17" t="s">
        <v>45</v>
      </c>
      <c r="T158" s="17" t="s">
        <v>44</v>
      </c>
      <c r="U158" s="19">
        <f>Table_520[[#This Row],[VALOR]]-Table_520[[#This Row],[ CUSTO]]</f>
        <v>199.99999999999997</v>
      </c>
      <c r="V158" s="19"/>
      <c r="W158" s="10"/>
      <c r="X158" s="10"/>
      <c r="Y158" s="10"/>
      <c r="Z158" s="10"/>
    </row>
    <row r="159" spans="1:26" ht="25.5" x14ac:dyDescent="0.25">
      <c r="A159" s="10"/>
      <c r="B159" s="20">
        <v>45862</v>
      </c>
      <c r="C159" s="18"/>
      <c r="D159" s="18" t="s">
        <v>103</v>
      </c>
      <c r="E159" s="18" t="s">
        <v>104</v>
      </c>
      <c r="F159" s="18" t="s">
        <v>593</v>
      </c>
      <c r="G159" s="18"/>
      <c r="H159" s="21">
        <v>45862</v>
      </c>
      <c r="I159" s="22"/>
      <c r="J159" s="18" t="s">
        <v>2036</v>
      </c>
      <c r="K159" s="18" t="s">
        <v>316</v>
      </c>
      <c r="L159" s="19">
        <v>200</v>
      </c>
      <c r="M159" s="20"/>
      <c r="N159" s="17" t="s">
        <v>44</v>
      </c>
      <c r="O159" s="18" t="s">
        <v>2034</v>
      </c>
      <c r="P159" s="17" t="s">
        <v>2035</v>
      </c>
      <c r="Q159" s="19">
        <v>100</v>
      </c>
      <c r="R159" s="18"/>
      <c r="S159" s="17" t="s">
        <v>45</v>
      </c>
      <c r="T159" s="17" t="s">
        <v>44</v>
      </c>
      <c r="U159" s="19">
        <f>Table_520[[#This Row],[VALOR]]-Table_520[[#This Row],[ CUSTO]]</f>
        <v>100</v>
      </c>
      <c r="V159" s="19"/>
      <c r="W159" s="10"/>
      <c r="X159" s="10"/>
      <c r="Y159" s="10"/>
      <c r="Z159" s="10"/>
    </row>
    <row r="160" spans="1:26" ht="25.5" x14ac:dyDescent="0.25">
      <c r="A160" s="10"/>
      <c r="B160" s="20">
        <v>45862</v>
      </c>
      <c r="C160" s="18"/>
      <c r="D160" s="18" t="s">
        <v>137</v>
      </c>
      <c r="E160" s="18" t="s">
        <v>138</v>
      </c>
      <c r="F160" s="18" t="s">
        <v>92</v>
      </c>
      <c r="G160" s="18" t="s">
        <v>1417</v>
      </c>
      <c r="H160" s="21">
        <v>45866</v>
      </c>
      <c r="I160" s="22">
        <v>0.38541666666666669</v>
      </c>
      <c r="J160" s="18" t="s">
        <v>289</v>
      </c>
      <c r="K160" s="18" t="s">
        <v>1210</v>
      </c>
      <c r="L160" s="19">
        <v>150</v>
      </c>
      <c r="M160" s="20"/>
      <c r="N160" s="17" t="s">
        <v>44</v>
      </c>
      <c r="O160" s="18" t="s">
        <v>1771</v>
      </c>
      <c r="P160" s="17" t="s">
        <v>2045</v>
      </c>
      <c r="Q160" s="19">
        <f>200-65</f>
        <v>135</v>
      </c>
      <c r="R160" s="21"/>
      <c r="S160" s="17" t="s">
        <v>45</v>
      </c>
      <c r="T160" s="17" t="s">
        <v>44</v>
      </c>
      <c r="U160" s="19">
        <f>Table_520[[#This Row],[VALOR]]-Table_520[[#This Row],[ CUSTO]]</f>
        <v>15</v>
      </c>
      <c r="V160" s="19"/>
      <c r="W160" s="10"/>
      <c r="X160" s="10"/>
      <c r="Y160" s="10"/>
      <c r="Z160" s="10"/>
    </row>
    <row r="161" spans="1:26" ht="25.5" x14ac:dyDescent="0.25">
      <c r="A161" s="10"/>
      <c r="B161" s="20">
        <v>45863</v>
      </c>
      <c r="C161" s="18"/>
      <c r="D161" s="18" t="s">
        <v>1539</v>
      </c>
      <c r="E161" s="18" t="s">
        <v>1540</v>
      </c>
      <c r="F161" s="18" t="s">
        <v>60</v>
      </c>
      <c r="G161" s="18" t="s">
        <v>2052</v>
      </c>
      <c r="H161" s="21">
        <v>45867</v>
      </c>
      <c r="I161" s="22">
        <v>0.44097222222222221</v>
      </c>
      <c r="J161" s="18" t="s">
        <v>99</v>
      </c>
      <c r="K161" s="18" t="s">
        <v>1544</v>
      </c>
      <c r="L161" s="19">
        <v>200</v>
      </c>
      <c r="M161" s="20"/>
      <c r="N161" s="17" t="s">
        <v>44</v>
      </c>
      <c r="O161" s="18" t="s">
        <v>1470</v>
      </c>
      <c r="P161" s="17" t="s">
        <v>77</v>
      </c>
      <c r="Q161" s="19">
        <v>30</v>
      </c>
      <c r="R161" s="18"/>
      <c r="S161" s="17" t="s">
        <v>45</v>
      </c>
      <c r="T161" s="17" t="s">
        <v>44</v>
      </c>
      <c r="U161" s="19">
        <f>Table_520[[#This Row],[VALOR]]-Table_520[[#This Row],[ CUSTO]]</f>
        <v>170</v>
      </c>
      <c r="V161" s="19"/>
      <c r="W161" s="10"/>
      <c r="X161" s="10"/>
      <c r="Y161" s="10"/>
      <c r="Z161" s="10"/>
    </row>
    <row r="162" spans="1:26" s="66" customFormat="1" ht="25.5" x14ac:dyDescent="0.25">
      <c r="A162" s="10"/>
      <c r="B162" s="20">
        <v>45863</v>
      </c>
      <c r="C162" s="18"/>
      <c r="D162" s="18" t="s">
        <v>1539</v>
      </c>
      <c r="E162" s="18" t="s">
        <v>1540</v>
      </c>
      <c r="F162" s="18" t="s">
        <v>60</v>
      </c>
      <c r="G162" s="18" t="s">
        <v>1879</v>
      </c>
      <c r="H162" s="21">
        <v>45868</v>
      </c>
      <c r="I162" s="22">
        <v>0.44097222222222221</v>
      </c>
      <c r="J162" s="18" t="s">
        <v>99</v>
      </c>
      <c r="K162" s="18" t="s">
        <v>1544</v>
      </c>
      <c r="L162" s="19">
        <v>200</v>
      </c>
      <c r="M162" s="20"/>
      <c r="N162" s="17" t="s">
        <v>44</v>
      </c>
      <c r="O162" s="18" t="s">
        <v>1470</v>
      </c>
      <c r="P162" s="17" t="s">
        <v>77</v>
      </c>
      <c r="Q162" s="19">
        <v>30</v>
      </c>
      <c r="R162" s="18"/>
      <c r="S162" s="17" t="s">
        <v>45</v>
      </c>
      <c r="T162" s="17" t="s">
        <v>44</v>
      </c>
      <c r="U162" s="19">
        <f>Table_520[[#This Row],[VALOR]]-Table_520[[#This Row],[ CUSTO]]</f>
        <v>170</v>
      </c>
      <c r="V162" s="19"/>
      <c r="W162" s="10"/>
      <c r="X162" s="10"/>
      <c r="Y162" s="10"/>
      <c r="Z162" s="10"/>
    </row>
    <row r="163" spans="1:26" s="66" customFormat="1" ht="25.5" x14ac:dyDescent="0.25">
      <c r="A163" s="10"/>
      <c r="B163" s="20">
        <v>45863</v>
      </c>
      <c r="C163" s="18"/>
      <c r="D163" s="18" t="s">
        <v>1539</v>
      </c>
      <c r="E163" s="18" t="s">
        <v>1540</v>
      </c>
      <c r="F163" s="18" t="s">
        <v>60</v>
      </c>
      <c r="G163" s="18" t="s">
        <v>2176</v>
      </c>
      <c r="H163" s="21">
        <v>45869</v>
      </c>
      <c r="I163" s="22">
        <v>0.44097222222222221</v>
      </c>
      <c r="J163" s="18" t="s">
        <v>99</v>
      </c>
      <c r="K163" s="18" t="s">
        <v>1544</v>
      </c>
      <c r="L163" s="19">
        <v>200</v>
      </c>
      <c r="M163" s="20"/>
      <c r="N163" s="17" t="s">
        <v>44</v>
      </c>
      <c r="O163" s="18" t="s">
        <v>1470</v>
      </c>
      <c r="P163" s="17" t="s">
        <v>77</v>
      </c>
      <c r="Q163" s="19">
        <v>30</v>
      </c>
      <c r="R163" s="18"/>
      <c r="S163" s="17" t="s">
        <v>45</v>
      </c>
      <c r="T163" s="17" t="s">
        <v>44</v>
      </c>
      <c r="U163" s="19">
        <f>Table_520[[#This Row],[VALOR]]-Table_520[[#This Row],[ CUSTO]]</f>
        <v>170</v>
      </c>
      <c r="V163" s="19"/>
      <c r="W163" s="10"/>
      <c r="X163" s="10"/>
      <c r="Y163" s="10"/>
      <c r="Z163" s="10"/>
    </row>
    <row r="164" spans="1:26" s="66" customFormat="1" x14ac:dyDescent="0.25">
      <c r="A164" s="10"/>
      <c r="B164" s="20">
        <v>45863</v>
      </c>
      <c r="C164" s="18"/>
      <c r="D164" s="18" t="s">
        <v>1335</v>
      </c>
      <c r="E164" s="18" t="s">
        <v>1336</v>
      </c>
      <c r="F164" s="18" t="s">
        <v>1438</v>
      </c>
      <c r="G164" s="18" t="s">
        <v>2069</v>
      </c>
      <c r="H164" s="21">
        <v>45866</v>
      </c>
      <c r="I164" s="22">
        <v>0.54236111111111107</v>
      </c>
      <c r="J164" s="18" t="s">
        <v>68</v>
      </c>
      <c r="K164" s="18" t="s">
        <v>2077</v>
      </c>
      <c r="L164" s="19">
        <v>70</v>
      </c>
      <c r="M164" s="65" t="s">
        <v>2144</v>
      </c>
      <c r="N164" s="17" t="s">
        <v>44</v>
      </c>
      <c r="O164" s="18" t="s">
        <v>1222</v>
      </c>
      <c r="P164" s="44" t="s">
        <v>1223</v>
      </c>
      <c r="Q164" s="19">
        <v>40</v>
      </c>
      <c r="R164" s="18"/>
      <c r="S164" s="17" t="s">
        <v>45</v>
      </c>
      <c r="T164" s="17" t="s">
        <v>44</v>
      </c>
      <c r="U164" s="19">
        <f>Table_520[[#This Row],[VALOR]]-Table_520[[#This Row],[ CUSTO]]</f>
        <v>30</v>
      </c>
      <c r="V164" s="19"/>
      <c r="W164" s="10"/>
      <c r="X164" s="10"/>
      <c r="Y164" s="10"/>
      <c r="Z164" s="10"/>
    </row>
    <row r="165" spans="1:26" s="67" customFormat="1" x14ac:dyDescent="0.25">
      <c r="A165" s="10"/>
      <c r="B165" s="20">
        <v>45863</v>
      </c>
      <c r="C165" s="18"/>
      <c r="D165" s="18" t="s">
        <v>1335</v>
      </c>
      <c r="E165" s="18" t="s">
        <v>1336</v>
      </c>
      <c r="F165" s="18" t="s">
        <v>1437</v>
      </c>
      <c r="G165" s="18" t="s">
        <v>2070</v>
      </c>
      <c r="H165" s="21">
        <v>45867</v>
      </c>
      <c r="I165" s="22">
        <v>0.61250000000000004</v>
      </c>
      <c r="J165" s="18" t="s">
        <v>99</v>
      </c>
      <c r="K165" s="18" t="s">
        <v>2077</v>
      </c>
      <c r="L165" s="19">
        <v>70</v>
      </c>
      <c r="M165" s="65" t="s">
        <v>2144</v>
      </c>
      <c r="N165" s="17" t="s">
        <v>44</v>
      </c>
      <c r="O165" s="18" t="s">
        <v>1222</v>
      </c>
      <c r="P165" s="44" t="s">
        <v>1223</v>
      </c>
      <c r="Q165" s="19">
        <v>40</v>
      </c>
      <c r="R165" s="18"/>
      <c r="S165" s="17" t="s">
        <v>45</v>
      </c>
      <c r="T165" s="17" t="s">
        <v>44</v>
      </c>
      <c r="U165" s="19">
        <f>Table_520[[#This Row],[VALOR]]-Table_520[[#This Row],[ CUSTO]]</f>
        <v>30</v>
      </c>
      <c r="V165" s="19"/>
      <c r="W165" s="10"/>
      <c r="X165" s="10"/>
      <c r="Y165" s="10"/>
      <c r="Z165" s="10"/>
    </row>
    <row r="166" spans="1:26" s="67" customFormat="1" x14ac:dyDescent="0.25">
      <c r="A166" s="10"/>
      <c r="B166" s="20">
        <v>45863</v>
      </c>
      <c r="C166" s="18"/>
      <c r="D166" s="18" t="s">
        <v>1335</v>
      </c>
      <c r="E166" s="18" t="s">
        <v>1336</v>
      </c>
      <c r="F166" s="18" t="s">
        <v>1438</v>
      </c>
      <c r="G166" s="18" t="s">
        <v>2073</v>
      </c>
      <c r="H166" s="21">
        <v>45868</v>
      </c>
      <c r="I166" s="22">
        <v>0.45833333333333331</v>
      </c>
      <c r="J166" s="18" t="s">
        <v>495</v>
      </c>
      <c r="K166" s="18" t="s">
        <v>2078</v>
      </c>
      <c r="L166" s="19">
        <v>70</v>
      </c>
      <c r="M166" s="65" t="s">
        <v>2144</v>
      </c>
      <c r="N166" s="17" t="s">
        <v>44</v>
      </c>
      <c r="O166" s="18" t="s">
        <v>1222</v>
      </c>
      <c r="P166" s="44" t="s">
        <v>1223</v>
      </c>
      <c r="Q166" s="19">
        <v>40</v>
      </c>
      <c r="R166" s="18"/>
      <c r="S166" s="17" t="s">
        <v>45</v>
      </c>
      <c r="T166" s="17" t="s">
        <v>44</v>
      </c>
      <c r="U166" s="19">
        <f>Table_520[[#This Row],[VALOR]]-Table_520[[#This Row],[ CUSTO]]</f>
        <v>30</v>
      </c>
      <c r="V166" s="19"/>
      <c r="W166" s="10"/>
      <c r="X166" s="10"/>
      <c r="Y166" s="10"/>
      <c r="Z166" s="10"/>
    </row>
    <row r="167" spans="1:26" s="67" customFormat="1" x14ac:dyDescent="0.25">
      <c r="A167" s="10"/>
      <c r="B167" s="20">
        <v>45863</v>
      </c>
      <c r="C167" s="18"/>
      <c r="D167" s="18" t="s">
        <v>1335</v>
      </c>
      <c r="E167" s="18" t="s">
        <v>1336</v>
      </c>
      <c r="F167" s="18" t="s">
        <v>1438</v>
      </c>
      <c r="G167" s="18" t="s">
        <v>2074</v>
      </c>
      <c r="H167" s="21">
        <v>45868</v>
      </c>
      <c r="I167" s="22">
        <v>0.5625</v>
      </c>
      <c r="J167" s="18" t="s">
        <v>495</v>
      </c>
      <c r="K167" s="18" t="s">
        <v>2079</v>
      </c>
      <c r="L167" s="19">
        <v>70</v>
      </c>
      <c r="M167" s="65" t="s">
        <v>2144</v>
      </c>
      <c r="N167" s="17" t="s">
        <v>44</v>
      </c>
      <c r="O167" s="18" t="s">
        <v>1222</v>
      </c>
      <c r="P167" s="44" t="s">
        <v>1223</v>
      </c>
      <c r="Q167" s="19">
        <v>40</v>
      </c>
      <c r="R167" s="18"/>
      <c r="S167" s="17" t="s">
        <v>45</v>
      </c>
      <c r="T167" s="17" t="s">
        <v>44</v>
      </c>
      <c r="U167" s="19">
        <f>Table_520[[#This Row],[VALOR]]-Table_520[[#This Row],[ CUSTO]]</f>
        <v>30</v>
      </c>
      <c r="V167" s="19"/>
      <c r="W167" s="10"/>
      <c r="X167" s="10"/>
      <c r="Y167" s="10"/>
      <c r="Z167" s="10"/>
    </row>
    <row r="168" spans="1:26" s="67" customFormat="1" x14ac:dyDescent="0.25">
      <c r="A168" s="10"/>
      <c r="B168" s="20">
        <v>45863</v>
      </c>
      <c r="C168" s="18"/>
      <c r="D168" s="18" t="s">
        <v>1335</v>
      </c>
      <c r="E168" s="18" t="s">
        <v>1336</v>
      </c>
      <c r="F168" s="18" t="s">
        <v>1437</v>
      </c>
      <c r="G168" s="18" t="s">
        <v>2071</v>
      </c>
      <c r="H168" s="21">
        <v>45868</v>
      </c>
      <c r="I168" s="22">
        <v>0.3888888888888889</v>
      </c>
      <c r="J168" s="18" t="s">
        <v>270</v>
      </c>
      <c r="K168" s="18" t="s">
        <v>1973</v>
      </c>
      <c r="L168" s="19">
        <v>70</v>
      </c>
      <c r="M168" s="65" t="s">
        <v>2144</v>
      </c>
      <c r="N168" s="17" t="s">
        <v>44</v>
      </c>
      <c r="O168" s="18" t="s">
        <v>1222</v>
      </c>
      <c r="P168" s="44" t="s">
        <v>1223</v>
      </c>
      <c r="Q168" s="19">
        <v>40</v>
      </c>
      <c r="R168" s="18"/>
      <c r="S168" s="17" t="s">
        <v>45</v>
      </c>
      <c r="T168" s="17" t="s">
        <v>44</v>
      </c>
      <c r="U168" s="19">
        <f>Table_520[[#This Row],[VALOR]]-Table_520[[#This Row],[ CUSTO]]</f>
        <v>30</v>
      </c>
      <c r="V168" s="19"/>
      <c r="W168" s="10"/>
      <c r="X168" s="10"/>
      <c r="Y168" s="10"/>
      <c r="Z168" s="10"/>
    </row>
    <row r="169" spans="1:26" s="67" customFormat="1" x14ac:dyDescent="0.25">
      <c r="A169" s="10"/>
      <c r="B169" s="20">
        <v>45863</v>
      </c>
      <c r="C169" s="18"/>
      <c r="D169" s="18" t="s">
        <v>1335</v>
      </c>
      <c r="E169" s="18" t="s">
        <v>1336</v>
      </c>
      <c r="F169" s="18" t="s">
        <v>1437</v>
      </c>
      <c r="G169" s="18" t="s">
        <v>2072</v>
      </c>
      <c r="H169" s="21">
        <v>45868</v>
      </c>
      <c r="I169" s="22">
        <v>0.43055555555555558</v>
      </c>
      <c r="J169" s="18" t="s">
        <v>68</v>
      </c>
      <c r="K169" s="18" t="s">
        <v>1910</v>
      </c>
      <c r="L169" s="19">
        <v>70</v>
      </c>
      <c r="M169" s="65" t="s">
        <v>2144</v>
      </c>
      <c r="N169" s="17" t="s">
        <v>44</v>
      </c>
      <c r="O169" s="18" t="s">
        <v>1222</v>
      </c>
      <c r="P169" s="44" t="s">
        <v>1223</v>
      </c>
      <c r="Q169" s="19">
        <v>40</v>
      </c>
      <c r="R169" s="18"/>
      <c r="S169" s="17" t="s">
        <v>45</v>
      </c>
      <c r="T169" s="17" t="s">
        <v>44</v>
      </c>
      <c r="U169" s="19">
        <f>Table_520[[#This Row],[VALOR]]-Table_520[[#This Row],[ CUSTO]]</f>
        <v>30</v>
      </c>
      <c r="V169" s="19"/>
      <c r="W169" s="10"/>
      <c r="X169" s="10"/>
      <c r="Y169" s="10"/>
      <c r="Z169" s="10"/>
    </row>
    <row r="170" spans="1:26" s="67" customFormat="1" x14ac:dyDescent="0.25">
      <c r="A170" s="10"/>
      <c r="B170" s="20">
        <v>45863</v>
      </c>
      <c r="C170" s="18"/>
      <c r="D170" s="18" t="s">
        <v>1335</v>
      </c>
      <c r="E170" s="18" t="s">
        <v>1336</v>
      </c>
      <c r="F170" s="18" t="s">
        <v>1437</v>
      </c>
      <c r="G170" s="18" t="s">
        <v>2076</v>
      </c>
      <c r="H170" s="21">
        <v>45869</v>
      </c>
      <c r="I170" s="22">
        <v>0.61805555555555558</v>
      </c>
      <c r="J170" s="18" t="s">
        <v>68</v>
      </c>
      <c r="K170" s="18" t="s">
        <v>2080</v>
      </c>
      <c r="L170" s="19">
        <v>70</v>
      </c>
      <c r="M170" s="65" t="s">
        <v>2144</v>
      </c>
      <c r="N170" s="17" t="s">
        <v>44</v>
      </c>
      <c r="O170" s="18" t="s">
        <v>1222</v>
      </c>
      <c r="P170" s="44" t="s">
        <v>1223</v>
      </c>
      <c r="Q170" s="19">
        <v>40</v>
      </c>
      <c r="R170" s="18"/>
      <c r="S170" s="17" t="s">
        <v>45</v>
      </c>
      <c r="T170" s="17" t="s">
        <v>44</v>
      </c>
      <c r="U170" s="19">
        <f>Table_520[[#This Row],[VALOR]]-Table_520[[#This Row],[ CUSTO]]</f>
        <v>30</v>
      </c>
      <c r="V170" s="19"/>
      <c r="W170" s="10"/>
      <c r="X170" s="10"/>
      <c r="Y170" s="10"/>
      <c r="Z170" s="10"/>
    </row>
    <row r="171" spans="1:26" s="67" customFormat="1" x14ac:dyDescent="0.25">
      <c r="A171" s="10"/>
      <c r="B171" s="20">
        <v>45863</v>
      </c>
      <c r="C171" s="18"/>
      <c r="D171" s="18" t="s">
        <v>1335</v>
      </c>
      <c r="E171" s="18" t="s">
        <v>1336</v>
      </c>
      <c r="F171" s="18" t="s">
        <v>1437</v>
      </c>
      <c r="G171" s="18" t="s">
        <v>2075</v>
      </c>
      <c r="H171" s="21">
        <v>45869</v>
      </c>
      <c r="I171" s="22">
        <v>0.4375</v>
      </c>
      <c r="J171" s="18" t="s">
        <v>185</v>
      </c>
      <c r="K171" s="18" t="s">
        <v>1973</v>
      </c>
      <c r="L171" s="19">
        <v>70</v>
      </c>
      <c r="M171" s="65" t="s">
        <v>2144</v>
      </c>
      <c r="N171" s="17" t="s">
        <v>44</v>
      </c>
      <c r="O171" s="18" t="s">
        <v>1222</v>
      </c>
      <c r="P171" s="44" t="s">
        <v>1223</v>
      </c>
      <c r="Q171" s="19">
        <v>40</v>
      </c>
      <c r="R171" s="18"/>
      <c r="S171" s="17" t="s">
        <v>45</v>
      </c>
      <c r="T171" s="17" t="s">
        <v>44</v>
      </c>
      <c r="U171" s="19">
        <f>Table_520[[#This Row],[VALOR]]-Table_520[[#This Row],[ CUSTO]]</f>
        <v>30</v>
      </c>
      <c r="V171" s="19"/>
      <c r="W171" s="10"/>
      <c r="X171" s="10"/>
      <c r="Y171" s="10"/>
      <c r="Z171" s="10"/>
    </row>
    <row r="172" spans="1:26" s="67" customFormat="1" ht="25.5" x14ac:dyDescent="0.25">
      <c r="A172" s="10"/>
      <c r="B172" s="20">
        <v>45863</v>
      </c>
      <c r="C172" s="18"/>
      <c r="D172" s="18" t="s">
        <v>746</v>
      </c>
      <c r="E172" s="18" t="s">
        <v>1264</v>
      </c>
      <c r="F172" s="18" t="s">
        <v>418</v>
      </c>
      <c r="G172" s="18"/>
      <c r="H172" s="21">
        <v>45866</v>
      </c>
      <c r="I172" s="22">
        <v>0.59722222222222221</v>
      </c>
      <c r="J172" s="18" t="s">
        <v>1345</v>
      </c>
      <c r="K172" s="18" t="s">
        <v>2058</v>
      </c>
      <c r="L172" s="19">
        <v>200</v>
      </c>
      <c r="M172" s="20"/>
      <c r="N172" s="17" t="s">
        <v>44</v>
      </c>
      <c r="O172" s="18" t="s">
        <v>2060</v>
      </c>
      <c r="P172" s="17" t="s">
        <v>2061</v>
      </c>
      <c r="Q172" s="19">
        <v>50</v>
      </c>
      <c r="R172" s="18"/>
      <c r="S172" s="17" t="s">
        <v>45</v>
      </c>
      <c r="T172" s="17" t="s">
        <v>44</v>
      </c>
      <c r="U172" s="19">
        <f>Table_520[[#This Row],[VALOR]]-Table_520[[#This Row],[ CUSTO]]</f>
        <v>150</v>
      </c>
      <c r="V172" s="19"/>
      <c r="W172" s="10"/>
      <c r="X172" s="10"/>
      <c r="Y172" s="10"/>
      <c r="Z172" s="10"/>
    </row>
    <row r="173" spans="1:26" s="68" customFormat="1" ht="25.5" x14ac:dyDescent="0.25">
      <c r="A173" s="10"/>
      <c r="B173" s="20">
        <v>45863</v>
      </c>
      <c r="C173" s="18"/>
      <c r="D173" s="18" t="s">
        <v>627</v>
      </c>
      <c r="E173" s="18" t="s">
        <v>628</v>
      </c>
      <c r="F173" s="18" t="s">
        <v>537</v>
      </c>
      <c r="G173" s="18" t="s">
        <v>2049</v>
      </c>
      <c r="H173" s="21">
        <v>45866</v>
      </c>
      <c r="I173" s="22">
        <v>0.65972222222222221</v>
      </c>
      <c r="J173" s="18" t="s">
        <v>2050</v>
      </c>
      <c r="K173" s="18" t="s">
        <v>56</v>
      </c>
      <c r="L173" s="19">
        <v>200</v>
      </c>
      <c r="M173" s="65"/>
      <c r="N173" s="17" t="s">
        <v>44</v>
      </c>
      <c r="O173" s="18" t="s">
        <v>745</v>
      </c>
      <c r="P173" s="17" t="s">
        <v>142</v>
      </c>
      <c r="Q173" s="19">
        <v>70</v>
      </c>
      <c r="R173" s="18"/>
      <c r="S173" s="17" t="s">
        <v>45</v>
      </c>
      <c r="T173" s="17" t="s">
        <v>44</v>
      </c>
      <c r="U173" s="19">
        <f>Table_520[[#This Row],[VALOR]]-Table_520[[#This Row],[ CUSTO]]</f>
        <v>130</v>
      </c>
      <c r="V173" s="19"/>
      <c r="W173" s="10"/>
      <c r="X173" s="10"/>
      <c r="Y173" s="10"/>
      <c r="Z173" s="10"/>
    </row>
    <row r="174" spans="1:26" s="68" customFormat="1" ht="25.5" x14ac:dyDescent="0.25">
      <c r="A174" s="10"/>
      <c r="B174" s="20">
        <v>45863</v>
      </c>
      <c r="C174" s="18"/>
      <c r="D174" s="18" t="s">
        <v>2059</v>
      </c>
      <c r="E174" s="18" t="s">
        <v>2037</v>
      </c>
      <c r="F174" s="18" t="s">
        <v>92</v>
      </c>
      <c r="G174" s="18"/>
      <c r="H174" s="21">
        <v>45868</v>
      </c>
      <c r="I174" s="22">
        <v>0.58333333333333337</v>
      </c>
      <c r="J174" s="18" t="s">
        <v>575</v>
      </c>
      <c r="K174" s="18" t="s">
        <v>592</v>
      </c>
      <c r="L174" s="19">
        <v>150</v>
      </c>
      <c r="M174" s="20"/>
      <c r="N174" s="17" t="s">
        <v>44</v>
      </c>
      <c r="O174" s="18" t="s">
        <v>2102</v>
      </c>
      <c r="P174" s="17" t="s">
        <v>2103</v>
      </c>
      <c r="Q174" s="19">
        <v>70</v>
      </c>
      <c r="R174" s="18"/>
      <c r="S174" s="17" t="s">
        <v>45</v>
      </c>
      <c r="T174" s="17" t="s">
        <v>44</v>
      </c>
      <c r="U174" s="19">
        <f>Table_520[[#This Row],[VALOR]]-Table_520[[#This Row],[ CUSTO]]</f>
        <v>80</v>
      </c>
      <c r="V174" s="19"/>
      <c r="W174" s="10"/>
      <c r="X174" s="10"/>
      <c r="Y174" s="10"/>
      <c r="Z174" s="10"/>
    </row>
    <row r="175" spans="1:26" s="68" customFormat="1" ht="25.5" x14ac:dyDescent="0.25">
      <c r="A175" s="10"/>
      <c r="B175" s="20">
        <v>45863</v>
      </c>
      <c r="C175" s="18"/>
      <c r="D175" s="18" t="s">
        <v>808</v>
      </c>
      <c r="E175" s="18" t="s">
        <v>809</v>
      </c>
      <c r="F175" s="18" t="s">
        <v>60</v>
      </c>
      <c r="G175" s="18" t="s">
        <v>2051</v>
      </c>
      <c r="H175" s="21">
        <v>45869</v>
      </c>
      <c r="I175" s="22">
        <v>0.375</v>
      </c>
      <c r="J175" s="18" t="s">
        <v>289</v>
      </c>
      <c r="K175" s="18" t="s">
        <v>1632</v>
      </c>
      <c r="L175" s="19">
        <v>200</v>
      </c>
      <c r="M175" s="20"/>
      <c r="N175" s="17" t="s">
        <v>44</v>
      </c>
      <c r="O175" s="18" t="s">
        <v>1669</v>
      </c>
      <c r="P175" s="17" t="s">
        <v>1670</v>
      </c>
      <c r="Q175" s="19">
        <v>70</v>
      </c>
      <c r="R175" s="18"/>
      <c r="S175" s="17" t="s">
        <v>45</v>
      </c>
      <c r="T175" s="17" t="s">
        <v>44</v>
      </c>
      <c r="U175" s="19">
        <f>Table_520[[#This Row],[VALOR]]-Table_520[[#This Row],[ CUSTO]]</f>
        <v>130</v>
      </c>
      <c r="V175" s="19"/>
      <c r="W175" s="10"/>
      <c r="X175" s="10"/>
      <c r="Y175" s="10"/>
      <c r="Z175" s="10"/>
    </row>
    <row r="176" spans="1:26" s="68" customFormat="1" ht="25.5" x14ac:dyDescent="0.25">
      <c r="A176" s="10"/>
      <c r="B176" s="20">
        <v>45863</v>
      </c>
      <c r="C176" s="18"/>
      <c r="D176" s="18" t="s">
        <v>1622</v>
      </c>
      <c r="E176" s="18" t="s">
        <v>1623</v>
      </c>
      <c r="F176" s="18" t="s">
        <v>593</v>
      </c>
      <c r="G176" s="18" t="s">
        <v>2055</v>
      </c>
      <c r="H176" s="21">
        <v>45866</v>
      </c>
      <c r="I176" s="22">
        <v>0.39583333333333331</v>
      </c>
      <c r="J176" s="18" t="s">
        <v>187</v>
      </c>
      <c r="K176" s="18" t="s">
        <v>1045</v>
      </c>
      <c r="L176" s="19">
        <v>450</v>
      </c>
      <c r="M176" s="20"/>
      <c r="N176" s="17" t="s">
        <v>44</v>
      </c>
      <c r="O176" s="18" t="s">
        <v>1805</v>
      </c>
      <c r="P176" s="17" t="s">
        <v>518</v>
      </c>
      <c r="Q176" s="19">
        <v>100</v>
      </c>
      <c r="R176" s="18"/>
      <c r="S176" s="17" t="s">
        <v>45</v>
      </c>
      <c r="T176" s="17" t="s">
        <v>44</v>
      </c>
      <c r="U176" s="19">
        <f>Table_520[[#This Row],[VALOR]]-Table_520[[#This Row],[ CUSTO]]</f>
        <v>350</v>
      </c>
      <c r="V176" s="19"/>
      <c r="W176" s="10"/>
      <c r="X176" s="10"/>
      <c r="Y176" s="10"/>
      <c r="Z176" s="10"/>
    </row>
    <row r="177" spans="1:26" s="68" customFormat="1" ht="38.25" x14ac:dyDescent="0.25">
      <c r="A177" s="10"/>
      <c r="B177" s="20">
        <v>45863</v>
      </c>
      <c r="C177" s="18"/>
      <c r="D177" s="18" t="s">
        <v>2083</v>
      </c>
      <c r="E177" s="18" t="s">
        <v>1623</v>
      </c>
      <c r="F177" s="18" t="s">
        <v>537</v>
      </c>
      <c r="G177" s="18" t="s">
        <v>2056</v>
      </c>
      <c r="H177" s="21">
        <v>45867</v>
      </c>
      <c r="I177" s="22">
        <v>0.43055555555555558</v>
      </c>
      <c r="J177" s="18" t="s">
        <v>187</v>
      </c>
      <c r="K177" s="18" t="s">
        <v>2057</v>
      </c>
      <c r="L177" s="19">
        <v>450</v>
      </c>
      <c r="M177" s="20"/>
      <c r="N177" s="17" t="s">
        <v>44</v>
      </c>
      <c r="O177" s="18" t="s">
        <v>1887</v>
      </c>
      <c r="P177" s="17" t="s">
        <v>1888</v>
      </c>
      <c r="Q177" s="19">
        <v>100</v>
      </c>
      <c r="R177" s="18"/>
      <c r="S177" s="17" t="s">
        <v>45</v>
      </c>
      <c r="T177" s="17" t="s">
        <v>44</v>
      </c>
      <c r="U177" s="19">
        <f>Table_520[[#This Row],[VALOR]]-Table_520[[#This Row],[ CUSTO]]</f>
        <v>350</v>
      </c>
      <c r="V177" s="19"/>
      <c r="W177" s="10"/>
      <c r="X177" s="10"/>
      <c r="Y177" s="10"/>
      <c r="Z177" s="10"/>
    </row>
    <row r="178" spans="1:26" s="68" customFormat="1" x14ac:dyDescent="0.25">
      <c r="A178" s="10"/>
      <c r="B178" s="20">
        <v>45863</v>
      </c>
      <c r="C178" s="18"/>
      <c r="D178" s="18" t="s">
        <v>627</v>
      </c>
      <c r="E178" s="18" t="s">
        <v>628</v>
      </c>
      <c r="F178" s="18" t="s">
        <v>537</v>
      </c>
      <c r="G178" s="18" t="s">
        <v>2048</v>
      </c>
      <c r="H178" s="21">
        <v>45866</v>
      </c>
      <c r="I178" s="22">
        <v>0.50347222222222221</v>
      </c>
      <c r="J178" s="18" t="s">
        <v>524</v>
      </c>
      <c r="K178" s="18" t="s">
        <v>304</v>
      </c>
      <c r="L178" s="19">
        <v>300</v>
      </c>
      <c r="M178" s="65"/>
      <c r="N178" s="17" t="s">
        <v>44</v>
      </c>
      <c r="O178" s="18" t="s">
        <v>305</v>
      </c>
      <c r="P178" s="17" t="s">
        <v>306</v>
      </c>
      <c r="Q178" s="19">
        <v>130</v>
      </c>
      <c r="R178" s="18"/>
      <c r="S178" s="17" t="s">
        <v>45</v>
      </c>
      <c r="T178" s="17" t="s">
        <v>44</v>
      </c>
      <c r="U178" s="19">
        <f>Table_520[[#This Row],[VALOR]]-Table_520[[#This Row],[ CUSTO]]</f>
        <v>170</v>
      </c>
      <c r="V178" s="19"/>
      <c r="W178" s="10"/>
      <c r="X178" s="10"/>
      <c r="Y178" s="10"/>
      <c r="Z178" s="10"/>
    </row>
    <row r="179" spans="1:26" s="68" customFormat="1" x14ac:dyDescent="0.25">
      <c r="A179" s="10"/>
      <c r="B179" s="20">
        <v>45863</v>
      </c>
      <c r="C179" s="18"/>
      <c r="D179" s="18" t="s">
        <v>1335</v>
      </c>
      <c r="E179" s="18" t="s">
        <v>1336</v>
      </c>
      <c r="F179" s="18" t="s">
        <v>1438</v>
      </c>
      <c r="G179" s="18" t="s">
        <v>1637</v>
      </c>
      <c r="H179" s="21"/>
      <c r="I179" s="22"/>
      <c r="J179" s="18" t="s">
        <v>119</v>
      </c>
      <c r="K179" s="18" t="s">
        <v>1644</v>
      </c>
      <c r="L179" s="19"/>
      <c r="M179" s="65"/>
      <c r="N179" s="17"/>
      <c r="O179" s="18"/>
      <c r="P179" s="44"/>
      <c r="Q179" s="19"/>
      <c r="R179" s="18"/>
      <c r="S179" s="17"/>
      <c r="T179" s="17"/>
      <c r="U179" s="19">
        <f>Table_520[[#This Row],[VALOR]]-Table_520[[#This Row],[ CUSTO]]</f>
        <v>0</v>
      </c>
      <c r="V179" s="19"/>
      <c r="W179" s="10"/>
      <c r="X179" s="10"/>
      <c r="Y179" s="10"/>
      <c r="Z179" s="10"/>
    </row>
    <row r="180" spans="1:26" s="68" customFormat="1" ht="25.5" x14ac:dyDescent="0.25">
      <c r="A180" s="10"/>
      <c r="B180" s="20">
        <v>45866</v>
      </c>
      <c r="C180" s="18"/>
      <c r="D180" s="18" t="s">
        <v>2084</v>
      </c>
      <c r="E180" s="18" t="s">
        <v>2085</v>
      </c>
      <c r="F180" s="18" t="s">
        <v>537</v>
      </c>
      <c r="G180" s="18" t="s">
        <v>2086</v>
      </c>
      <c r="H180" s="21">
        <v>45867</v>
      </c>
      <c r="I180" s="22">
        <v>0.40277777777777779</v>
      </c>
      <c r="J180" s="18" t="s">
        <v>187</v>
      </c>
      <c r="K180" s="18" t="s">
        <v>2087</v>
      </c>
      <c r="L180" s="19">
        <v>180</v>
      </c>
      <c r="M180" s="20"/>
      <c r="N180" s="17" t="s">
        <v>44</v>
      </c>
      <c r="O180" s="18" t="s">
        <v>1402</v>
      </c>
      <c r="P180" s="17" t="s">
        <v>2088</v>
      </c>
      <c r="Q180" s="19">
        <v>90</v>
      </c>
      <c r="R180" s="18"/>
      <c r="S180" s="17" t="s">
        <v>45</v>
      </c>
      <c r="T180" s="17" t="s">
        <v>44</v>
      </c>
      <c r="U180" s="19">
        <f>Table_520[[#This Row],[VALOR]]-Table_520[[#This Row],[ CUSTO]]</f>
        <v>90</v>
      </c>
      <c r="V180" s="19"/>
      <c r="W180" s="10"/>
      <c r="X180" s="10"/>
      <c r="Y180" s="10"/>
      <c r="Z180" s="10"/>
    </row>
    <row r="181" spans="1:26" s="68" customFormat="1" ht="25.5" x14ac:dyDescent="0.25">
      <c r="A181" s="10"/>
      <c r="B181" s="20">
        <v>45866</v>
      </c>
      <c r="C181" s="18"/>
      <c r="D181" s="18" t="s">
        <v>123</v>
      </c>
      <c r="E181" s="18" t="s">
        <v>124</v>
      </c>
      <c r="F181" s="18" t="s">
        <v>92</v>
      </c>
      <c r="G181" s="18" t="s">
        <v>2096</v>
      </c>
      <c r="H181" s="21">
        <v>45868</v>
      </c>
      <c r="I181" s="22">
        <v>0.40972222222222221</v>
      </c>
      <c r="J181" s="18" t="s">
        <v>187</v>
      </c>
      <c r="K181" s="18" t="s">
        <v>2098</v>
      </c>
      <c r="L181" s="19">
        <v>200</v>
      </c>
      <c r="M181" s="20"/>
      <c r="N181" s="17" t="s">
        <v>44</v>
      </c>
      <c r="O181" s="18" t="s">
        <v>2099</v>
      </c>
      <c r="P181" s="17" t="s">
        <v>2100</v>
      </c>
      <c r="Q181" s="19">
        <v>90</v>
      </c>
      <c r="R181" s="18"/>
      <c r="S181" s="17" t="s">
        <v>45</v>
      </c>
      <c r="T181" s="17" t="s">
        <v>44</v>
      </c>
      <c r="U181" s="19">
        <f>Table_520[[#This Row],[VALOR]]-Table_520[[#This Row],[ CUSTO]]</f>
        <v>110</v>
      </c>
      <c r="V181" s="19"/>
      <c r="W181" s="10"/>
      <c r="X181" s="10"/>
      <c r="Y181" s="10"/>
      <c r="Z181" s="10"/>
    </row>
    <row r="182" spans="1:26" s="68" customFormat="1" x14ac:dyDescent="0.25">
      <c r="A182" s="10"/>
      <c r="B182" s="20">
        <v>45866</v>
      </c>
      <c r="C182" s="18"/>
      <c r="D182" s="18" t="s">
        <v>214</v>
      </c>
      <c r="E182" s="18" t="s">
        <v>215</v>
      </c>
      <c r="F182" s="18" t="s">
        <v>60</v>
      </c>
      <c r="G182" s="18" t="s">
        <v>2119</v>
      </c>
      <c r="H182" s="21">
        <v>45867</v>
      </c>
      <c r="I182" s="22">
        <v>0.41666666666666669</v>
      </c>
      <c r="J182" s="18" t="s">
        <v>187</v>
      </c>
      <c r="K182" s="18" t="s">
        <v>1423</v>
      </c>
      <c r="L182" s="19">
        <v>250</v>
      </c>
      <c r="M182" s="20"/>
      <c r="N182" s="17" t="s">
        <v>44</v>
      </c>
      <c r="O182" s="18" t="s">
        <v>2062</v>
      </c>
      <c r="P182" s="17" t="s">
        <v>2063</v>
      </c>
      <c r="Q182" s="19">
        <v>100</v>
      </c>
      <c r="R182" s="18"/>
      <c r="S182" s="17" t="s">
        <v>45</v>
      </c>
      <c r="T182" s="17" t="s">
        <v>44</v>
      </c>
      <c r="U182" s="19">
        <f>Table_520[[#This Row],[VALOR]]-Table_520[[#This Row],[ CUSTO]]</f>
        <v>150</v>
      </c>
      <c r="V182" s="19"/>
      <c r="W182" s="10"/>
      <c r="X182" s="10"/>
      <c r="Y182" s="10"/>
      <c r="Z182" s="10"/>
    </row>
    <row r="183" spans="1:26" s="68" customFormat="1" ht="25.5" x14ac:dyDescent="0.25">
      <c r="A183" s="10"/>
      <c r="B183" s="20">
        <v>45866</v>
      </c>
      <c r="C183" s="18"/>
      <c r="D183" s="18" t="s">
        <v>123</v>
      </c>
      <c r="E183" s="18" t="s">
        <v>124</v>
      </c>
      <c r="F183" s="18" t="s">
        <v>92</v>
      </c>
      <c r="G183" s="18" t="s">
        <v>2095</v>
      </c>
      <c r="H183" s="21">
        <v>45868</v>
      </c>
      <c r="I183" s="22">
        <v>0.375</v>
      </c>
      <c r="J183" s="18" t="s">
        <v>558</v>
      </c>
      <c r="K183" s="18" t="s">
        <v>412</v>
      </c>
      <c r="L183" s="19">
        <v>250</v>
      </c>
      <c r="M183" s="20"/>
      <c r="N183" s="17" t="s">
        <v>44</v>
      </c>
      <c r="O183" s="18" t="s">
        <v>305</v>
      </c>
      <c r="P183" s="17" t="s">
        <v>306</v>
      </c>
      <c r="Q183" s="19">
        <v>130</v>
      </c>
      <c r="R183" s="18"/>
      <c r="S183" s="17" t="s">
        <v>45</v>
      </c>
      <c r="T183" s="17" t="s">
        <v>44</v>
      </c>
      <c r="U183" s="19">
        <f>Table_520[[#This Row],[VALOR]]-Table_520[[#This Row],[ CUSTO]]</f>
        <v>120</v>
      </c>
      <c r="V183" s="19"/>
      <c r="W183" s="10"/>
      <c r="X183" s="10"/>
      <c r="Y183" s="10"/>
      <c r="Z183" s="10"/>
    </row>
    <row r="184" spans="1:26" s="68" customFormat="1" ht="25.5" x14ac:dyDescent="0.25">
      <c r="A184" s="10"/>
      <c r="B184" s="20">
        <v>45866</v>
      </c>
      <c r="C184" s="18"/>
      <c r="D184" s="18" t="s">
        <v>52</v>
      </c>
      <c r="E184" s="18" t="s">
        <v>53</v>
      </c>
      <c r="F184" s="18" t="s">
        <v>1288</v>
      </c>
      <c r="G184" s="18" t="s">
        <v>2064</v>
      </c>
      <c r="H184" s="21">
        <v>45867</v>
      </c>
      <c r="I184" s="22">
        <v>0.375</v>
      </c>
      <c r="J184" s="18" t="s">
        <v>1388</v>
      </c>
      <c r="K184" s="18" t="s">
        <v>1389</v>
      </c>
      <c r="L184" s="19">
        <f>300+81.3</f>
        <v>381.3</v>
      </c>
      <c r="M184" s="65" t="s">
        <v>2108</v>
      </c>
      <c r="N184" s="17" t="s">
        <v>44</v>
      </c>
      <c r="O184" s="18" t="s">
        <v>2065</v>
      </c>
      <c r="P184" s="17" t="s">
        <v>2066</v>
      </c>
      <c r="Q184" s="19">
        <f>100+81.3</f>
        <v>181.3</v>
      </c>
      <c r="R184" s="18"/>
      <c r="S184" s="17" t="s">
        <v>45</v>
      </c>
      <c r="T184" s="17" t="s">
        <v>44</v>
      </c>
      <c r="U184" s="19">
        <f>Table_520[[#This Row],[VALOR]]-Table_520[[#This Row],[ CUSTO]]</f>
        <v>200</v>
      </c>
      <c r="V184" s="19"/>
      <c r="W184" s="10"/>
      <c r="X184" s="10"/>
      <c r="Y184" s="10"/>
      <c r="Z184" s="10"/>
    </row>
    <row r="185" spans="1:26" s="66" customFormat="1" ht="25.5" x14ac:dyDescent="0.25">
      <c r="A185" s="10"/>
      <c r="B185" s="20">
        <v>45867</v>
      </c>
      <c r="C185" s="18"/>
      <c r="D185" s="18" t="s">
        <v>1539</v>
      </c>
      <c r="E185" s="18" t="s">
        <v>1540</v>
      </c>
      <c r="F185" s="18" t="s">
        <v>60</v>
      </c>
      <c r="G185" s="18" t="s">
        <v>2097</v>
      </c>
      <c r="H185" s="21">
        <v>45869</v>
      </c>
      <c r="I185" s="22">
        <v>0.49652777777777779</v>
      </c>
      <c r="J185" s="18" t="s">
        <v>75</v>
      </c>
      <c r="K185" s="18" t="s">
        <v>711</v>
      </c>
      <c r="L185" s="19">
        <v>200</v>
      </c>
      <c r="M185" s="20"/>
      <c r="N185" s="17" t="s">
        <v>44</v>
      </c>
      <c r="O185" s="18" t="s">
        <v>1470</v>
      </c>
      <c r="P185" s="17" t="s">
        <v>77</v>
      </c>
      <c r="Q185" s="19">
        <v>60</v>
      </c>
      <c r="R185" s="21"/>
      <c r="S185" s="17" t="s">
        <v>45</v>
      </c>
      <c r="T185" s="17" t="s">
        <v>44</v>
      </c>
      <c r="U185" s="19">
        <f>Table_520[[#This Row],[VALOR]]-Table_520[[#This Row],[ CUSTO]]</f>
        <v>140</v>
      </c>
      <c r="V185" s="19"/>
      <c r="W185" s="10"/>
      <c r="X185" s="10"/>
      <c r="Y185" s="10"/>
      <c r="Z185" s="10"/>
    </row>
    <row r="186" spans="1:26" s="69" customFormat="1" ht="25.5" x14ac:dyDescent="0.25">
      <c r="A186" s="10"/>
      <c r="B186" s="20">
        <v>45867</v>
      </c>
      <c r="C186" s="18"/>
      <c r="D186" s="18" t="s">
        <v>1702</v>
      </c>
      <c r="E186" s="18" t="s">
        <v>1703</v>
      </c>
      <c r="F186" s="18" t="s">
        <v>1613</v>
      </c>
      <c r="G186" s="18"/>
      <c r="H186" s="21">
        <v>45868</v>
      </c>
      <c r="I186" s="22"/>
      <c r="J186" s="18" t="s">
        <v>2111</v>
      </c>
      <c r="K186" s="18" t="s">
        <v>2112</v>
      </c>
      <c r="L186" s="19">
        <v>400</v>
      </c>
      <c r="M186" s="20"/>
      <c r="N186" s="17" t="s">
        <v>44</v>
      </c>
      <c r="O186" s="18" t="s">
        <v>2113</v>
      </c>
      <c r="P186" s="17" t="s">
        <v>2114</v>
      </c>
      <c r="Q186" s="19">
        <v>70</v>
      </c>
      <c r="R186" s="21" t="s">
        <v>548</v>
      </c>
      <c r="S186" s="17" t="s">
        <v>45</v>
      </c>
      <c r="T186" s="17" t="s">
        <v>44</v>
      </c>
      <c r="U186" s="19">
        <f>Table_520[[#This Row],[VALOR]]-Table_520[[#This Row],[ CUSTO]]</f>
        <v>330</v>
      </c>
      <c r="V186" s="19"/>
      <c r="W186" s="10"/>
      <c r="X186" s="10"/>
      <c r="Y186" s="10"/>
      <c r="Z186" s="10"/>
    </row>
    <row r="187" spans="1:26" s="69" customFormat="1" ht="38.25" x14ac:dyDescent="0.25">
      <c r="A187" s="10"/>
      <c r="B187" s="20">
        <v>45867</v>
      </c>
      <c r="C187" s="18"/>
      <c r="D187" s="18" t="s">
        <v>2091</v>
      </c>
      <c r="E187" s="18" t="s">
        <v>2092</v>
      </c>
      <c r="F187" s="18" t="s">
        <v>2093</v>
      </c>
      <c r="G187" s="18" t="s">
        <v>2094</v>
      </c>
      <c r="H187" s="21">
        <v>45867</v>
      </c>
      <c r="I187" s="22">
        <v>0.66666666666666663</v>
      </c>
      <c r="J187" s="18" t="s">
        <v>2104</v>
      </c>
      <c r="K187" s="18" t="s">
        <v>56</v>
      </c>
      <c r="L187" s="19">
        <v>400</v>
      </c>
      <c r="M187" s="20"/>
      <c r="N187" s="17" t="s">
        <v>44</v>
      </c>
      <c r="O187" s="18" t="s">
        <v>1401</v>
      </c>
      <c r="P187" s="18" t="s">
        <v>1400</v>
      </c>
      <c r="Q187" s="19">
        <v>80</v>
      </c>
      <c r="R187" s="21"/>
      <c r="S187" s="17" t="s">
        <v>45</v>
      </c>
      <c r="T187" s="17" t="s">
        <v>44</v>
      </c>
      <c r="U187" s="19">
        <f>Table_520[[#This Row],[VALOR]]-Table_520[[#This Row],[ CUSTO]]</f>
        <v>320</v>
      </c>
      <c r="V187" s="19"/>
      <c r="W187" s="10"/>
      <c r="X187" s="10"/>
      <c r="Y187" s="10"/>
      <c r="Z187" s="10"/>
    </row>
    <row r="188" spans="1:26" s="69" customFormat="1" ht="38.25" x14ac:dyDescent="0.25">
      <c r="A188" s="10"/>
      <c r="B188" s="20">
        <v>45867</v>
      </c>
      <c r="C188" s="18"/>
      <c r="D188" s="18" t="s">
        <v>1685</v>
      </c>
      <c r="E188" s="18" t="s">
        <v>1686</v>
      </c>
      <c r="F188" s="18" t="s">
        <v>593</v>
      </c>
      <c r="G188" s="18" t="s">
        <v>2101</v>
      </c>
      <c r="H188" s="21">
        <v>45868</v>
      </c>
      <c r="I188" s="22">
        <v>0.4861111111111111</v>
      </c>
      <c r="J188" s="18" t="s">
        <v>598</v>
      </c>
      <c r="K188" s="18" t="s">
        <v>56</v>
      </c>
      <c r="L188" s="19">
        <v>200</v>
      </c>
      <c r="M188" s="20"/>
      <c r="N188" s="17" t="s">
        <v>44</v>
      </c>
      <c r="O188" s="18" t="s">
        <v>1401</v>
      </c>
      <c r="P188" s="18" t="s">
        <v>1400</v>
      </c>
      <c r="Q188" s="19">
        <v>90</v>
      </c>
      <c r="R188" s="18"/>
      <c r="S188" s="17" t="s">
        <v>45</v>
      </c>
      <c r="T188" s="17" t="s">
        <v>44</v>
      </c>
      <c r="U188" s="19">
        <f>Table_520[[#This Row],[VALOR]]-Table_520[[#This Row],[ CUSTO]]</f>
        <v>110</v>
      </c>
      <c r="V188" s="19"/>
      <c r="W188" s="10"/>
      <c r="X188" s="10"/>
      <c r="Y188" s="10"/>
      <c r="Z188" s="10"/>
    </row>
    <row r="189" spans="1:26" s="69" customFormat="1" x14ac:dyDescent="0.25">
      <c r="A189" s="10"/>
      <c r="B189" s="20">
        <v>45867</v>
      </c>
      <c r="C189" s="18"/>
      <c r="D189" s="18" t="s">
        <v>1535</v>
      </c>
      <c r="E189" s="18" t="s">
        <v>1536</v>
      </c>
      <c r="F189" s="18" t="s">
        <v>92</v>
      </c>
      <c r="G189" s="18" t="s">
        <v>2105</v>
      </c>
      <c r="H189" s="21">
        <v>45869</v>
      </c>
      <c r="I189" s="22">
        <v>0.58333333333333337</v>
      </c>
      <c r="J189" s="18" t="s">
        <v>2106</v>
      </c>
      <c r="K189" s="18" t="s">
        <v>1168</v>
      </c>
      <c r="L189" s="19">
        <v>350</v>
      </c>
      <c r="M189" s="20"/>
      <c r="N189" s="17" t="s">
        <v>44</v>
      </c>
      <c r="O189" s="18" t="s">
        <v>1993</v>
      </c>
      <c r="P189" s="17" t="s">
        <v>1171</v>
      </c>
      <c r="Q189" s="19">
        <v>130</v>
      </c>
      <c r="R189" s="21"/>
      <c r="S189" s="17" t="s">
        <v>45</v>
      </c>
      <c r="T189" s="17" t="s">
        <v>44</v>
      </c>
      <c r="U189" s="19">
        <f>Table_520[[#This Row],[VALOR]]-Table_520[[#This Row],[ CUSTO]]</f>
        <v>220</v>
      </c>
      <c r="V189" s="19"/>
      <c r="W189" s="10"/>
      <c r="X189" s="10"/>
      <c r="Y189" s="10"/>
      <c r="Z189" s="10"/>
    </row>
    <row r="190" spans="1:26" s="69" customFormat="1" ht="25.5" x14ac:dyDescent="0.25">
      <c r="A190" s="10"/>
      <c r="B190" s="20"/>
      <c r="C190" s="18"/>
      <c r="D190" s="18" t="s">
        <v>2038</v>
      </c>
      <c r="E190" s="18" t="s">
        <v>2039</v>
      </c>
      <c r="F190" s="18" t="s">
        <v>92</v>
      </c>
      <c r="G190" s="18"/>
      <c r="H190" s="21">
        <v>45862</v>
      </c>
      <c r="I190" s="22">
        <v>0.54861111111111116</v>
      </c>
      <c r="J190" s="18" t="s">
        <v>1345</v>
      </c>
      <c r="K190" s="18" t="s">
        <v>2040</v>
      </c>
      <c r="L190" s="19">
        <v>200</v>
      </c>
      <c r="M190" s="20"/>
      <c r="N190" s="17" t="s">
        <v>44</v>
      </c>
      <c r="O190" s="18" t="s">
        <v>2041</v>
      </c>
      <c r="P190" s="17" t="s">
        <v>2042</v>
      </c>
      <c r="Q190" s="19">
        <v>80</v>
      </c>
      <c r="R190" s="21"/>
      <c r="S190" s="17" t="s">
        <v>45</v>
      </c>
      <c r="T190" s="17" t="s">
        <v>44</v>
      </c>
      <c r="U190" s="19">
        <f>Table_520[[#This Row],[VALOR]]-Table_520[[#This Row],[ CUSTO]]</f>
        <v>120</v>
      </c>
      <c r="V190" s="19"/>
      <c r="W190" s="10"/>
      <c r="X190" s="10"/>
      <c r="Y190" s="10"/>
      <c r="Z190" s="10"/>
    </row>
    <row r="191" spans="1:26" s="66" customFormat="1" x14ac:dyDescent="0.25">
      <c r="A191" s="10"/>
      <c r="F191" s="18"/>
      <c r="G191" s="18"/>
      <c r="H191" s="21"/>
      <c r="I191" s="22"/>
      <c r="J191" s="18"/>
      <c r="K191" s="18"/>
      <c r="L191" s="19"/>
      <c r="M191" s="20"/>
      <c r="N191" s="17"/>
      <c r="O191" s="18"/>
      <c r="P191" s="17"/>
      <c r="Q191" s="19"/>
      <c r="R191" s="21"/>
      <c r="S191" s="17"/>
      <c r="T191" s="17"/>
      <c r="U191" s="19">
        <f>Table_520[[#This Row],[VALOR]]-Table_520[[#This Row],[ CUSTO]]</f>
        <v>0</v>
      </c>
      <c r="V191" s="19"/>
      <c r="W191" s="10"/>
      <c r="X191" s="10"/>
      <c r="Y191" s="10"/>
      <c r="Z191" s="10"/>
    </row>
    <row r="192" spans="1:26" s="66" customFormat="1" x14ac:dyDescent="0.25">
      <c r="A192" s="10"/>
      <c r="B192" s="20"/>
      <c r="C192" s="18"/>
      <c r="D192" s="18"/>
      <c r="E192" s="18"/>
      <c r="F192" s="18"/>
      <c r="G192" s="18"/>
      <c r="H192" s="21"/>
      <c r="I192" s="22"/>
      <c r="J192" s="18"/>
      <c r="K192" s="18"/>
      <c r="L192" s="19"/>
      <c r="M192" s="20"/>
      <c r="N192" s="17"/>
      <c r="O192" s="18"/>
      <c r="P192" s="17"/>
      <c r="Q192" s="19"/>
      <c r="R192" s="21"/>
      <c r="S192" s="17"/>
      <c r="T192" s="17"/>
      <c r="U192" s="19">
        <f>Table_520[[#This Row],[VALOR]]-Table_520[[#This Row],[ CUSTO]]</f>
        <v>0</v>
      </c>
      <c r="V192" s="19"/>
      <c r="W192" s="10"/>
      <c r="X192" s="10"/>
      <c r="Y192" s="10"/>
      <c r="Z192" s="10"/>
    </row>
    <row r="193" spans="1:26" x14ac:dyDescent="0.25">
      <c r="A193" s="10"/>
      <c r="B193" s="20"/>
      <c r="C193" s="18"/>
      <c r="D193" s="18"/>
      <c r="E193" s="18"/>
      <c r="F193" s="18"/>
      <c r="G193" s="18"/>
      <c r="H193" s="21"/>
      <c r="I193" s="22"/>
      <c r="J193" s="18"/>
      <c r="K193" s="18"/>
      <c r="L193" s="19"/>
      <c r="M193" s="20"/>
      <c r="N193" s="17" t="s">
        <v>44</v>
      </c>
      <c r="O193" s="18"/>
      <c r="P193" s="17"/>
      <c r="Q193" s="19"/>
      <c r="R193" s="18"/>
      <c r="S193" s="17" t="s">
        <v>45</v>
      </c>
      <c r="T193" s="17" t="s">
        <v>44</v>
      </c>
      <c r="U193" s="19">
        <f>Table_520[[#This Row],[VALOR]]-Table_520[[#This Row],[ CUSTO]]</f>
        <v>0</v>
      </c>
      <c r="V193" s="19"/>
      <c r="W193" s="10"/>
      <c r="X193" s="10"/>
      <c r="Y193" s="10"/>
      <c r="Z193" s="10"/>
    </row>
    <row r="194" spans="1:26" ht="15.75" customHeight="1" x14ac:dyDescent="0.25">
      <c r="A194" s="10"/>
      <c r="B194" s="11"/>
      <c r="C194" s="12"/>
      <c r="D194" s="11"/>
      <c r="E194" s="12"/>
      <c r="F194" s="12"/>
      <c r="G194" s="12"/>
      <c r="H194" s="11"/>
      <c r="I194" s="11"/>
      <c r="J194" s="11"/>
      <c r="K194" s="13"/>
      <c r="L194" s="11"/>
      <c r="M194" s="12"/>
      <c r="N194" s="11"/>
      <c r="O194" s="12"/>
      <c r="P194" s="14"/>
      <c r="Q194" s="11"/>
      <c r="R194" s="11"/>
      <c r="S194" s="15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1"/>
      <c r="C195" s="12"/>
      <c r="D195" s="11"/>
      <c r="E195" s="12"/>
      <c r="F195" s="12"/>
      <c r="G195" s="12"/>
      <c r="H195" s="11"/>
      <c r="I195" s="11"/>
      <c r="J195" s="11"/>
      <c r="K195" s="23"/>
      <c r="L195" s="11"/>
      <c r="M195" s="12"/>
      <c r="N195" s="11"/>
      <c r="O195" s="12"/>
      <c r="P195" s="14"/>
      <c r="Q195" s="11"/>
      <c r="R195" s="11"/>
      <c r="S195" s="15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1"/>
      <c r="C196" s="12"/>
      <c r="D196" s="11"/>
      <c r="E196" s="12"/>
      <c r="F196" s="12"/>
      <c r="G196" s="12"/>
      <c r="H196" s="11"/>
      <c r="I196" s="11"/>
      <c r="J196" s="11"/>
      <c r="K196" s="13"/>
      <c r="L196" s="11"/>
      <c r="M196" s="12"/>
      <c r="N196" s="11"/>
      <c r="O196" s="12"/>
      <c r="P196" s="14"/>
      <c r="Q196" s="11"/>
      <c r="R196" s="11"/>
      <c r="S196" s="15"/>
      <c r="T196" s="10"/>
      <c r="U196" s="10"/>
      <c r="V196" s="10"/>
      <c r="W196" s="10"/>
      <c r="X196" s="10"/>
      <c r="Y196" s="10"/>
      <c r="Z196" s="10"/>
    </row>
    <row r="197" spans="1:26" ht="15.75" customHeight="1" thickBot="1" x14ac:dyDescent="0.3">
      <c r="A197" s="10"/>
      <c r="B197" s="11"/>
      <c r="C197" s="12"/>
      <c r="D197" s="11"/>
      <c r="E197" s="12"/>
      <c r="F197" s="12"/>
      <c r="G197" s="12"/>
      <c r="H197" s="11"/>
      <c r="I197" s="11"/>
      <c r="J197" s="11"/>
      <c r="K197" s="13"/>
      <c r="L197" s="11"/>
      <c r="M197" s="12"/>
      <c r="N197" s="11"/>
      <c r="O197" s="12"/>
      <c r="P197" s="14"/>
      <c r="Q197" s="11"/>
      <c r="R197" s="11"/>
      <c r="S197" s="15"/>
      <c r="T197" s="10"/>
      <c r="U197" s="10"/>
      <c r="V197" s="10"/>
      <c r="W197" s="10"/>
      <c r="X197" s="10"/>
      <c r="Y197" s="10"/>
      <c r="Z197" s="10"/>
    </row>
    <row r="198" spans="1:26" ht="15.75" customHeight="1" thickBot="1" x14ac:dyDescent="0.3">
      <c r="A198" s="10"/>
      <c r="B198" s="114" t="s">
        <v>2</v>
      </c>
      <c r="C198" s="111"/>
      <c r="D198" s="24">
        <f>SUM(JULHO!$L$5:$L$193)</f>
        <v>39452.250000000007</v>
      </c>
      <c r="E198" s="12"/>
      <c r="F198" s="12"/>
      <c r="G198" s="12"/>
      <c r="H198" s="11"/>
      <c r="I198" s="11"/>
      <c r="J198" s="11"/>
      <c r="K198" s="13"/>
      <c r="L198" s="11"/>
      <c r="M198" s="12"/>
      <c r="N198" s="11"/>
      <c r="O198" s="12"/>
      <c r="P198" s="14"/>
      <c r="Q198" s="11"/>
      <c r="R198" s="11"/>
      <c r="S198" s="15"/>
      <c r="T198" s="10"/>
      <c r="U198" s="10"/>
      <c r="V198" s="10"/>
      <c r="W198" s="10"/>
      <c r="X198" s="10"/>
      <c r="Y198" s="10"/>
      <c r="Z198" s="10"/>
    </row>
    <row r="199" spans="1:26" ht="15.75" customHeight="1" thickBot="1" x14ac:dyDescent="0.3">
      <c r="A199" s="10"/>
      <c r="B199" s="115" t="s">
        <v>3</v>
      </c>
      <c r="C199" s="111"/>
      <c r="D199" s="25">
        <f>SUM(JULHO!$U$5:$U$193)</f>
        <v>23719.95</v>
      </c>
      <c r="E199" s="12"/>
      <c r="F199" s="12"/>
      <c r="G199" s="12"/>
      <c r="H199" s="11"/>
      <c r="I199" s="11"/>
      <c r="J199" s="11"/>
      <c r="K199" s="13"/>
      <c r="L199" s="11"/>
      <c r="M199" s="12"/>
      <c r="N199" s="11"/>
      <c r="O199" s="12"/>
      <c r="P199" s="14"/>
      <c r="Q199" s="11"/>
      <c r="R199" s="11"/>
      <c r="S199" s="15"/>
      <c r="T199" s="10"/>
      <c r="U199" s="10"/>
      <c r="V199" s="10"/>
      <c r="W199" s="10"/>
      <c r="X199" s="10"/>
      <c r="Y199" s="10"/>
      <c r="Z199" s="10"/>
    </row>
    <row r="200" spans="1:26" ht="15.75" customHeight="1" thickBot="1" x14ac:dyDescent="0.3">
      <c r="A200" s="10"/>
      <c r="B200" s="116" t="s">
        <v>4</v>
      </c>
      <c r="C200" s="111"/>
      <c r="D200" s="26">
        <f>SUM(JULHO!$Q$5:$Q$193)</f>
        <v>15732.299999999997</v>
      </c>
      <c r="E200" s="12"/>
      <c r="F200" s="12"/>
      <c r="G200" s="12"/>
      <c r="H200" s="11"/>
      <c r="I200" s="11"/>
      <c r="J200" s="11"/>
      <c r="K200" s="13"/>
      <c r="L200" s="11"/>
      <c r="M200" s="12"/>
      <c r="N200" s="11"/>
      <c r="O200" s="12"/>
      <c r="P200" s="14"/>
      <c r="Q200" s="11"/>
      <c r="R200" s="11"/>
      <c r="S200" s="15"/>
      <c r="T200" s="10"/>
      <c r="U200" s="10"/>
      <c r="V200" s="10"/>
      <c r="W200" s="10"/>
      <c r="X200" s="10"/>
      <c r="Y200" s="10"/>
      <c r="Z200" s="10"/>
    </row>
    <row r="201" spans="1:26" ht="15.75" customHeight="1" thickBot="1" x14ac:dyDescent="0.3">
      <c r="A201" s="10"/>
      <c r="B201" s="117" t="s">
        <v>5</v>
      </c>
      <c r="C201" s="111"/>
      <c r="D201" s="27">
        <f>SUMIF(JULHO!$N$5:$N$193,"PENDENTE",JULHO!$U$5:$U$193)</f>
        <v>0</v>
      </c>
      <c r="E201" s="12"/>
      <c r="F201" s="12"/>
      <c r="G201" s="12"/>
      <c r="H201" s="11"/>
      <c r="I201" s="11"/>
      <c r="J201" s="11"/>
      <c r="K201" s="13"/>
      <c r="L201" s="11"/>
      <c r="M201" s="12"/>
      <c r="N201" s="11"/>
      <c r="O201" s="12"/>
      <c r="P201" s="14"/>
      <c r="Q201" s="11"/>
      <c r="R201" s="11"/>
      <c r="S201" s="15"/>
      <c r="T201" s="10"/>
      <c r="U201" s="10"/>
      <c r="V201" s="10"/>
      <c r="W201" s="10"/>
      <c r="X201" s="10"/>
      <c r="Y201" s="10"/>
      <c r="Z201" s="10"/>
    </row>
    <row r="202" spans="1:26" ht="15.75" customHeight="1" thickBot="1" x14ac:dyDescent="0.3">
      <c r="A202" s="10"/>
      <c r="B202" s="110" t="s">
        <v>6</v>
      </c>
      <c r="C202" s="111"/>
      <c r="D202" s="28">
        <f>SUMIF(JULHO!$S$5:$S$193,"NÃO",JULHO!$Q$5:$Q$193)</f>
        <v>0</v>
      </c>
      <c r="E202" s="12"/>
      <c r="F202" s="12"/>
      <c r="G202" s="12"/>
      <c r="H202" s="11"/>
      <c r="I202" s="11"/>
      <c r="J202" s="11"/>
      <c r="K202" s="13"/>
      <c r="L202" s="11"/>
      <c r="M202" s="12"/>
      <c r="N202" s="11"/>
      <c r="O202" s="12"/>
      <c r="P202" s="14"/>
      <c r="Q202" s="11"/>
      <c r="R202" s="11"/>
      <c r="S202" s="15"/>
      <c r="T202" s="10"/>
      <c r="U202" s="10"/>
      <c r="V202" s="10"/>
      <c r="W202" s="10"/>
      <c r="X202" s="10"/>
      <c r="Y202" s="10"/>
      <c r="Z202" s="10"/>
    </row>
    <row r="203" spans="1:26" ht="15.75" customHeight="1" thickBot="1" x14ac:dyDescent="0.3">
      <c r="A203" s="10"/>
      <c r="B203" s="112" t="s">
        <v>7</v>
      </c>
      <c r="C203" s="111"/>
      <c r="D203" s="29">
        <f>SUMIF(JULHO!$S$5:$S$193,"SIM",JULHO!$Q$5:$Q$193)</f>
        <v>15732.299999999997</v>
      </c>
      <c r="E203" s="12"/>
      <c r="F203" s="12"/>
      <c r="G203" s="12"/>
      <c r="H203" s="11"/>
      <c r="I203" s="11"/>
      <c r="J203" s="11"/>
      <c r="K203" s="13"/>
      <c r="L203" s="11"/>
      <c r="M203" s="12"/>
      <c r="N203" s="11"/>
      <c r="O203" s="12"/>
      <c r="P203" s="14"/>
      <c r="Q203" s="11"/>
      <c r="R203" s="11"/>
      <c r="S203" s="15"/>
      <c r="T203" s="10"/>
      <c r="U203" s="10"/>
      <c r="V203" s="10"/>
      <c r="W203" s="10"/>
      <c r="X203" s="10"/>
      <c r="Y203" s="10"/>
      <c r="Z203" s="10"/>
    </row>
    <row r="204" spans="1:26" ht="15.75" customHeight="1" thickBot="1" x14ac:dyDescent="0.3">
      <c r="A204" s="10"/>
      <c r="B204" s="113" t="s">
        <v>229</v>
      </c>
      <c r="C204" s="111"/>
      <c r="D204" s="30">
        <f>SUMIF(JULHO!$N$5:$N$193,"CUMPRIDO",JULHO!$U$5:$U$193)</f>
        <v>23719.95</v>
      </c>
      <c r="E204" s="14"/>
      <c r="F204" s="12"/>
      <c r="G204" s="12"/>
      <c r="H204" s="11"/>
      <c r="I204" s="11"/>
      <c r="J204" s="11"/>
      <c r="K204" s="13"/>
      <c r="L204" s="11"/>
      <c r="M204" s="12"/>
      <c r="N204" s="11"/>
      <c r="O204" s="12"/>
      <c r="P204" s="14"/>
      <c r="Q204" s="11"/>
      <c r="R204" s="11"/>
      <c r="S204" s="15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1"/>
      <c r="C205" s="12"/>
      <c r="D205" s="11"/>
      <c r="E205" s="12"/>
      <c r="F205" s="12"/>
      <c r="G205" s="12"/>
      <c r="H205" s="11"/>
      <c r="I205" s="11"/>
      <c r="J205" s="11"/>
      <c r="K205" s="13"/>
      <c r="L205" s="11"/>
      <c r="M205" s="12"/>
      <c r="N205" s="11"/>
      <c r="O205" s="12"/>
      <c r="P205" s="14"/>
      <c r="Q205" s="11"/>
      <c r="R205" s="11"/>
      <c r="S205" s="15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1"/>
      <c r="C206" s="12"/>
      <c r="D206" s="11"/>
      <c r="E206" s="12"/>
      <c r="F206" s="12"/>
      <c r="G206" s="12"/>
      <c r="H206" s="11"/>
      <c r="I206" s="11"/>
      <c r="J206" s="11"/>
      <c r="K206" s="11"/>
      <c r="L206" s="11"/>
      <c r="M206" s="12"/>
      <c r="N206" s="11"/>
      <c r="O206" s="12"/>
      <c r="P206" s="14"/>
      <c r="Q206" s="11"/>
      <c r="R206" s="11"/>
      <c r="S206" s="15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1"/>
      <c r="C207" s="12"/>
      <c r="D207" s="11"/>
      <c r="E207" s="12"/>
      <c r="F207" s="12"/>
      <c r="G207" s="12"/>
      <c r="H207" s="11"/>
      <c r="I207" s="11"/>
      <c r="J207" s="11"/>
      <c r="K207" s="11"/>
      <c r="L207" s="11"/>
      <c r="M207" s="12"/>
      <c r="N207" s="11"/>
      <c r="O207" s="12"/>
      <c r="P207" s="14"/>
      <c r="Q207" s="11"/>
      <c r="R207" s="11"/>
      <c r="S207" s="15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1"/>
      <c r="C208" s="12"/>
      <c r="D208" s="11"/>
      <c r="E208" s="12"/>
      <c r="F208" s="12"/>
      <c r="G208" s="12"/>
      <c r="H208" s="11"/>
      <c r="I208" s="11"/>
      <c r="J208" s="11"/>
      <c r="K208" s="11"/>
      <c r="L208" s="11"/>
      <c r="M208" s="12"/>
      <c r="N208" s="11"/>
      <c r="O208" s="12"/>
      <c r="P208" s="14"/>
      <c r="Q208" s="11"/>
      <c r="R208" s="11"/>
      <c r="S208" s="15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1"/>
      <c r="C209" s="12"/>
      <c r="D209" s="11"/>
      <c r="E209" s="12"/>
      <c r="F209" s="12"/>
      <c r="G209" s="12"/>
      <c r="H209" s="11"/>
      <c r="I209" s="11"/>
      <c r="J209" s="11"/>
      <c r="K209" s="11"/>
      <c r="L209" s="11"/>
      <c r="M209" s="12"/>
      <c r="N209" s="11"/>
      <c r="O209" s="12"/>
      <c r="P209" s="14"/>
      <c r="Q209" s="11"/>
      <c r="R209" s="11"/>
      <c r="S209" s="15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1"/>
      <c r="C210" s="12"/>
      <c r="D210" s="11"/>
      <c r="E210" s="12"/>
      <c r="F210" s="12"/>
      <c r="G210" s="12"/>
      <c r="H210" s="11"/>
      <c r="I210" s="11"/>
      <c r="J210" s="11"/>
      <c r="K210" s="11"/>
      <c r="L210" s="11"/>
      <c r="M210" s="12"/>
      <c r="N210" s="11"/>
      <c r="O210" s="12"/>
      <c r="P210" s="14"/>
      <c r="Q210" s="11"/>
      <c r="R210" s="11"/>
      <c r="S210" s="15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1"/>
      <c r="C211" s="12"/>
      <c r="D211" s="11"/>
      <c r="E211" s="12"/>
      <c r="F211" s="12"/>
      <c r="G211" s="12"/>
      <c r="H211" s="11"/>
      <c r="I211" s="11"/>
      <c r="J211" s="11"/>
      <c r="K211" s="11"/>
      <c r="L211" s="11"/>
      <c r="M211" s="12"/>
      <c r="N211" s="11"/>
      <c r="O211" s="12"/>
      <c r="P211" s="14"/>
      <c r="Q211" s="11"/>
      <c r="R211" s="11"/>
      <c r="S211" s="15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1"/>
      <c r="C212" s="12"/>
      <c r="D212" s="11"/>
      <c r="E212" s="12"/>
      <c r="F212" s="12"/>
      <c r="G212" s="12"/>
      <c r="H212" s="11"/>
      <c r="I212" s="11"/>
      <c r="J212" s="11"/>
      <c r="K212" s="11"/>
      <c r="L212" s="11"/>
      <c r="M212" s="12"/>
      <c r="N212" s="11"/>
      <c r="O212" s="12"/>
      <c r="P212" s="14"/>
      <c r="Q212" s="11"/>
      <c r="R212" s="11"/>
      <c r="S212" s="15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1"/>
      <c r="C213" s="12"/>
      <c r="D213" s="11"/>
      <c r="E213" s="12"/>
      <c r="F213" s="12"/>
      <c r="G213" s="12"/>
      <c r="H213" s="11"/>
      <c r="I213" s="11"/>
      <c r="J213" s="11"/>
      <c r="K213" s="11"/>
      <c r="L213" s="11"/>
      <c r="M213" s="12"/>
      <c r="N213" s="11"/>
      <c r="O213" s="12"/>
      <c r="P213" s="14"/>
      <c r="Q213" s="11"/>
      <c r="R213" s="11"/>
      <c r="S213" s="15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1"/>
      <c r="C214" s="12"/>
      <c r="D214" s="11"/>
      <c r="E214" s="12"/>
      <c r="F214" s="12"/>
      <c r="G214" s="12"/>
      <c r="H214" s="11"/>
      <c r="I214" s="11"/>
      <c r="J214" s="11"/>
      <c r="K214" s="11"/>
      <c r="L214" s="11"/>
      <c r="M214" s="12"/>
      <c r="N214" s="11"/>
      <c r="O214" s="12"/>
      <c r="P214" s="14"/>
      <c r="Q214" s="11"/>
      <c r="R214" s="11"/>
      <c r="S214" s="15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1"/>
      <c r="C215" s="12"/>
      <c r="D215" s="11"/>
      <c r="E215" s="12"/>
      <c r="F215" s="12"/>
      <c r="G215" s="12"/>
      <c r="H215" s="11"/>
      <c r="I215" s="11"/>
      <c r="J215" s="11"/>
      <c r="K215" s="11"/>
      <c r="L215" s="11"/>
      <c r="M215" s="12"/>
      <c r="N215" s="11"/>
      <c r="O215" s="12"/>
      <c r="P215" s="14"/>
      <c r="Q215" s="11"/>
      <c r="R215" s="11"/>
      <c r="S215" s="15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1"/>
      <c r="C216" s="12"/>
      <c r="D216" s="11"/>
      <c r="E216" s="12"/>
      <c r="F216" s="12"/>
      <c r="G216" s="12"/>
      <c r="H216" s="11"/>
      <c r="I216" s="11"/>
      <c r="J216" s="11"/>
      <c r="K216" s="11"/>
      <c r="L216" s="11"/>
      <c r="M216" s="12"/>
      <c r="N216" s="11"/>
      <c r="O216" s="12"/>
      <c r="P216" s="14"/>
      <c r="Q216" s="11"/>
      <c r="R216" s="11"/>
      <c r="S216" s="15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1"/>
      <c r="C217" s="12"/>
      <c r="D217" s="11"/>
      <c r="E217" s="12"/>
      <c r="F217" s="12"/>
      <c r="G217" s="12"/>
      <c r="H217" s="11"/>
      <c r="I217" s="11"/>
      <c r="J217" s="11"/>
      <c r="K217" s="11"/>
      <c r="L217" s="11"/>
      <c r="M217" s="12"/>
      <c r="N217" s="11"/>
      <c r="O217" s="12"/>
      <c r="P217" s="14"/>
      <c r="Q217" s="11"/>
      <c r="R217" s="11"/>
      <c r="S217" s="15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1"/>
      <c r="C218" s="12"/>
      <c r="D218" s="11"/>
      <c r="E218" s="12"/>
      <c r="F218" s="12"/>
      <c r="G218" s="12"/>
      <c r="H218" s="11"/>
      <c r="I218" s="11"/>
      <c r="J218" s="11"/>
      <c r="K218" s="11"/>
      <c r="L218" s="11"/>
      <c r="M218" s="12"/>
      <c r="N218" s="11"/>
      <c r="O218" s="12"/>
      <c r="P218" s="14"/>
      <c r="Q218" s="11"/>
      <c r="R218" s="11"/>
      <c r="S218" s="15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1"/>
      <c r="C219" s="12"/>
      <c r="D219" s="11"/>
      <c r="E219" s="12"/>
      <c r="F219" s="12"/>
      <c r="G219" s="12"/>
      <c r="H219" s="11"/>
      <c r="I219" s="11"/>
      <c r="J219" s="11"/>
      <c r="K219" s="11"/>
      <c r="L219" s="11"/>
      <c r="M219" s="12"/>
      <c r="N219" s="11"/>
      <c r="O219" s="12"/>
      <c r="P219" s="14"/>
      <c r="Q219" s="11"/>
      <c r="R219" s="11"/>
      <c r="S219" s="15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1"/>
      <c r="C220" s="12"/>
      <c r="D220" s="11"/>
      <c r="E220" s="12"/>
      <c r="F220" s="12"/>
      <c r="G220" s="12"/>
      <c r="H220" s="11"/>
      <c r="I220" s="11"/>
      <c r="J220" s="11"/>
      <c r="K220" s="11"/>
      <c r="L220" s="11"/>
      <c r="M220" s="12"/>
      <c r="N220" s="11"/>
      <c r="O220" s="12"/>
      <c r="P220" s="14"/>
      <c r="Q220" s="11"/>
      <c r="R220" s="11"/>
      <c r="S220" s="15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1"/>
      <c r="C221" s="12"/>
      <c r="D221" s="11"/>
      <c r="E221" s="12"/>
      <c r="F221" s="12"/>
      <c r="G221" s="12"/>
      <c r="H221" s="11"/>
      <c r="I221" s="11"/>
      <c r="J221" s="11"/>
      <c r="K221" s="11"/>
      <c r="L221" s="11"/>
      <c r="M221" s="12"/>
      <c r="N221" s="11"/>
      <c r="O221" s="12"/>
      <c r="P221" s="14"/>
      <c r="Q221" s="11"/>
      <c r="R221" s="11"/>
      <c r="S221" s="15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1"/>
      <c r="C222" s="12"/>
      <c r="D222" s="11"/>
      <c r="E222" s="12"/>
      <c r="F222" s="12"/>
      <c r="G222" s="12"/>
      <c r="H222" s="11"/>
      <c r="I222" s="11"/>
      <c r="J222" s="11"/>
      <c r="K222" s="11"/>
      <c r="L222" s="11"/>
      <c r="M222" s="12"/>
      <c r="N222" s="11"/>
      <c r="O222" s="12"/>
      <c r="P222" s="14"/>
      <c r="Q222" s="11"/>
      <c r="R222" s="11"/>
      <c r="S222" s="15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1"/>
      <c r="C223" s="12"/>
      <c r="D223" s="11"/>
      <c r="E223" s="12"/>
      <c r="F223" s="12"/>
      <c r="G223" s="12"/>
      <c r="H223" s="11"/>
      <c r="I223" s="11"/>
      <c r="J223" s="11"/>
      <c r="K223" s="11"/>
      <c r="L223" s="11"/>
      <c r="M223" s="12"/>
      <c r="N223" s="11"/>
      <c r="O223" s="12"/>
      <c r="P223" s="14"/>
      <c r="Q223" s="11"/>
      <c r="R223" s="11"/>
      <c r="S223" s="15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1"/>
      <c r="C224" s="12"/>
      <c r="D224" s="11"/>
      <c r="E224" s="12"/>
      <c r="F224" s="12"/>
      <c r="G224" s="12"/>
      <c r="H224" s="11"/>
      <c r="I224" s="11"/>
      <c r="J224" s="11"/>
      <c r="K224" s="11"/>
      <c r="L224" s="11"/>
      <c r="M224" s="12"/>
      <c r="N224" s="11"/>
      <c r="O224" s="12"/>
      <c r="P224" s="14"/>
      <c r="Q224" s="11"/>
      <c r="R224" s="11"/>
      <c r="S224" s="15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1"/>
      <c r="C225" s="12"/>
      <c r="D225" s="11"/>
      <c r="E225" s="12"/>
      <c r="F225" s="12"/>
      <c r="G225" s="12"/>
      <c r="H225" s="11"/>
      <c r="I225" s="11"/>
      <c r="J225" s="11"/>
      <c r="K225" s="11"/>
      <c r="L225" s="11"/>
      <c r="M225" s="12"/>
      <c r="N225" s="11"/>
      <c r="O225" s="12"/>
      <c r="P225" s="14"/>
      <c r="Q225" s="11"/>
      <c r="R225" s="11"/>
      <c r="S225" s="15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1"/>
      <c r="C226" s="12"/>
      <c r="D226" s="11"/>
      <c r="E226" s="12"/>
      <c r="F226" s="12"/>
      <c r="G226" s="12"/>
      <c r="H226" s="11"/>
      <c r="I226" s="11"/>
      <c r="J226" s="11"/>
      <c r="K226" s="11"/>
      <c r="L226" s="11"/>
      <c r="M226" s="12"/>
      <c r="N226" s="11"/>
      <c r="O226" s="12"/>
      <c r="P226" s="14"/>
      <c r="Q226" s="11"/>
      <c r="R226" s="11"/>
      <c r="S226" s="15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1"/>
      <c r="C227" s="12"/>
      <c r="D227" s="11"/>
      <c r="E227" s="12"/>
      <c r="F227" s="12"/>
      <c r="G227" s="12"/>
      <c r="H227" s="11"/>
      <c r="I227" s="11"/>
      <c r="J227" s="11"/>
      <c r="K227" s="11"/>
      <c r="L227" s="11"/>
      <c r="M227" s="12"/>
      <c r="N227" s="11"/>
      <c r="O227" s="12"/>
      <c r="P227" s="14"/>
      <c r="Q227" s="11"/>
      <c r="R227" s="11"/>
      <c r="S227" s="15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1"/>
      <c r="C228" s="12"/>
      <c r="D228" s="11"/>
      <c r="E228" s="12"/>
      <c r="F228" s="12"/>
      <c r="G228" s="12"/>
      <c r="H228" s="11"/>
      <c r="I228" s="11"/>
      <c r="J228" s="11"/>
      <c r="K228" s="11"/>
      <c r="L228" s="11"/>
      <c r="M228" s="12"/>
      <c r="N228" s="11"/>
      <c r="O228" s="12"/>
      <c r="P228" s="14"/>
      <c r="Q228" s="11"/>
      <c r="R228" s="11"/>
      <c r="S228" s="15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1"/>
      <c r="C229" s="12"/>
      <c r="D229" s="11"/>
      <c r="E229" s="12"/>
      <c r="F229" s="12"/>
      <c r="G229" s="12"/>
      <c r="H229" s="11"/>
      <c r="I229" s="11"/>
      <c r="J229" s="11"/>
      <c r="K229" s="11"/>
      <c r="L229" s="11"/>
      <c r="M229" s="12"/>
      <c r="N229" s="11"/>
      <c r="O229" s="12"/>
      <c r="P229" s="14"/>
      <c r="Q229" s="11"/>
      <c r="R229" s="11"/>
      <c r="S229" s="15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1"/>
      <c r="C230" s="12"/>
      <c r="D230" s="11"/>
      <c r="E230" s="12"/>
      <c r="F230" s="12"/>
      <c r="G230" s="12"/>
      <c r="H230" s="11"/>
      <c r="I230" s="11"/>
      <c r="J230" s="11"/>
      <c r="K230" s="11"/>
      <c r="L230" s="11"/>
      <c r="M230" s="12"/>
      <c r="N230" s="11"/>
      <c r="O230" s="12"/>
      <c r="P230" s="14"/>
      <c r="Q230" s="11"/>
      <c r="R230" s="11"/>
      <c r="S230" s="15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1"/>
      <c r="C231" s="12"/>
      <c r="D231" s="11"/>
      <c r="E231" s="12"/>
      <c r="F231" s="12"/>
      <c r="G231" s="12"/>
      <c r="H231" s="11"/>
      <c r="I231" s="11"/>
      <c r="J231" s="11"/>
      <c r="K231" s="11"/>
      <c r="L231" s="11"/>
      <c r="M231" s="12"/>
      <c r="N231" s="11"/>
      <c r="O231" s="12"/>
      <c r="P231" s="14"/>
      <c r="Q231" s="11"/>
      <c r="R231" s="11"/>
      <c r="S231" s="15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10"/>
      <c r="B232" s="11"/>
      <c r="C232" s="12"/>
      <c r="D232" s="11"/>
      <c r="E232" s="12"/>
      <c r="F232" s="12"/>
      <c r="G232" s="12"/>
      <c r="H232" s="11"/>
      <c r="I232" s="11"/>
      <c r="J232" s="11"/>
      <c r="K232" s="11"/>
      <c r="L232" s="11"/>
      <c r="M232" s="12"/>
      <c r="N232" s="11"/>
      <c r="O232" s="12"/>
      <c r="P232" s="14"/>
      <c r="Q232" s="11"/>
      <c r="R232" s="11"/>
      <c r="S232" s="15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10"/>
      <c r="B233" s="11"/>
      <c r="C233" s="12"/>
      <c r="D233" s="11"/>
      <c r="E233" s="12"/>
      <c r="F233" s="12"/>
      <c r="G233" s="12"/>
      <c r="H233" s="11"/>
      <c r="I233" s="11"/>
      <c r="J233" s="11"/>
      <c r="K233" s="11"/>
      <c r="L233" s="11"/>
      <c r="M233" s="12"/>
      <c r="N233" s="11"/>
      <c r="O233" s="12"/>
      <c r="P233" s="14"/>
      <c r="Q233" s="11"/>
      <c r="R233" s="11"/>
      <c r="S233" s="15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10"/>
      <c r="B234" s="11"/>
      <c r="C234" s="12"/>
      <c r="D234" s="11"/>
      <c r="E234" s="12"/>
      <c r="F234" s="12"/>
      <c r="G234" s="12"/>
      <c r="H234" s="11"/>
      <c r="I234" s="11"/>
      <c r="J234" s="11"/>
      <c r="K234" s="11"/>
      <c r="L234" s="11"/>
      <c r="M234" s="12"/>
      <c r="N234" s="11"/>
      <c r="O234" s="12"/>
      <c r="P234" s="14"/>
      <c r="Q234" s="11"/>
      <c r="R234" s="11"/>
      <c r="S234" s="15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10"/>
      <c r="B235" s="11"/>
      <c r="C235" s="12"/>
      <c r="D235" s="11"/>
      <c r="E235" s="12"/>
      <c r="F235" s="12"/>
      <c r="G235" s="12"/>
      <c r="H235" s="11"/>
      <c r="I235" s="11"/>
      <c r="J235" s="11"/>
      <c r="K235" s="11"/>
      <c r="L235" s="11"/>
      <c r="M235" s="12"/>
      <c r="N235" s="11"/>
      <c r="O235" s="12"/>
      <c r="P235" s="14"/>
      <c r="Q235" s="11"/>
      <c r="R235" s="11"/>
      <c r="S235" s="15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>
      <c r="A236" s="10"/>
      <c r="B236" s="11"/>
      <c r="C236" s="12"/>
      <c r="D236" s="11"/>
      <c r="E236" s="12"/>
      <c r="F236" s="12"/>
      <c r="G236" s="12"/>
      <c r="H236" s="11"/>
      <c r="I236" s="11"/>
      <c r="J236" s="11"/>
      <c r="K236" s="11"/>
      <c r="L236" s="11"/>
      <c r="M236" s="12"/>
      <c r="N236" s="11"/>
      <c r="O236" s="12"/>
      <c r="P236" s="14"/>
      <c r="Q236" s="11"/>
      <c r="R236" s="11"/>
      <c r="S236" s="15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5">
      <c r="A237" s="10"/>
      <c r="B237" s="11"/>
      <c r="C237" s="12"/>
      <c r="D237" s="11"/>
      <c r="E237" s="12"/>
      <c r="F237" s="12"/>
      <c r="G237" s="12"/>
      <c r="H237" s="11"/>
      <c r="I237" s="11"/>
      <c r="J237" s="11"/>
      <c r="K237" s="11"/>
      <c r="L237" s="11"/>
      <c r="M237" s="12"/>
      <c r="N237" s="11"/>
      <c r="O237" s="12"/>
      <c r="P237" s="14"/>
      <c r="Q237" s="11"/>
      <c r="R237" s="11"/>
      <c r="S237" s="15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5">
      <c r="A238" s="10"/>
      <c r="B238" s="11"/>
      <c r="C238" s="12"/>
      <c r="D238" s="11"/>
      <c r="E238" s="12"/>
      <c r="F238" s="12"/>
      <c r="G238" s="12"/>
      <c r="H238" s="11"/>
      <c r="I238" s="11"/>
      <c r="J238" s="11"/>
      <c r="K238" s="11"/>
      <c r="L238" s="11"/>
      <c r="M238" s="12"/>
      <c r="N238" s="11"/>
      <c r="O238" s="12"/>
      <c r="P238" s="14"/>
      <c r="Q238" s="11"/>
      <c r="R238" s="11"/>
      <c r="S238" s="15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5">
      <c r="A239" s="10"/>
      <c r="B239" s="11"/>
      <c r="C239" s="12"/>
      <c r="D239" s="11"/>
      <c r="E239" s="12"/>
      <c r="F239" s="12"/>
      <c r="G239" s="12"/>
      <c r="H239" s="11"/>
      <c r="I239" s="11"/>
      <c r="J239" s="11"/>
      <c r="K239" s="11"/>
      <c r="L239" s="11"/>
      <c r="M239" s="12"/>
      <c r="N239" s="11"/>
      <c r="O239" s="12"/>
      <c r="P239" s="14"/>
      <c r="Q239" s="11"/>
      <c r="R239" s="11"/>
      <c r="S239" s="15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5">
      <c r="A240" s="10"/>
      <c r="B240" s="11"/>
      <c r="C240" s="12"/>
      <c r="D240" s="11"/>
      <c r="E240" s="12"/>
      <c r="F240" s="12"/>
      <c r="G240" s="12"/>
      <c r="H240" s="11"/>
      <c r="I240" s="11"/>
      <c r="J240" s="11"/>
      <c r="K240" s="11"/>
      <c r="L240" s="11"/>
      <c r="M240" s="12"/>
      <c r="N240" s="11"/>
      <c r="O240" s="12"/>
      <c r="P240" s="14"/>
      <c r="Q240" s="11"/>
      <c r="R240" s="11"/>
      <c r="S240" s="15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5">
      <c r="A241" s="10"/>
      <c r="B241" s="11"/>
      <c r="C241" s="12"/>
      <c r="D241" s="11"/>
      <c r="E241" s="12"/>
      <c r="F241" s="12"/>
      <c r="G241" s="12"/>
      <c r="H241" s="11"/>
      <c r="I241" s="11"/>
      <c r="J241" s="11"/>
      <c r="K241" s="11"/>
      <c r="L241" s="11"/>
      <c r="M241" s="12"/>
      <c r="N241" s="11"/>
      <c r="O241" s="12"/>
      <c r="P241" s="14"/>
      <c r="Q241" s="11"/>
      <c r="R241" s="11"/>
      <c r="S241" s="15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5">
      <c r="A242" s="10"/>
      <c r="B242" s="11"/>
      <c r="C242" s="12"/>
      <c r="D242" s="11"/>
      <c r="E242" s="12"/>
      <c r="F242" s="12"/>
      <c r="G242" s="12"/>
      <c r="H242" s="11"/>
      <c r="I242" s="11"/>
      <c r="J242" s="11"/>
      <c r="K242" s="11"/>
      <c r="L242" s="11"/>
      <c r="M242" s="12"/>
      <c r="N242" s="11"/>
      <c r="O242" s="12"/>
      <c r="P242" s="14"/>
      <c r="Q242" s="11"/>
      <c r="R242" s="11"/>
      <c r="S242" s="15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5">
      <c r="A243" s="10"/>
      <c r="B243" s="11"/>
      <c r="C243" s="12"/>
      <c r="D243" s="11"/>
      <c r="E243" s="12"/>
      <c r="F243" s="12"/>
      <c r="G243" s="12"/>
      <c r="H243" s="11"/>
      <c r="I243" s="11"/>
      <c r="J243" s="11"/>
      <c r="K243" s="11"/>
      <c r="L243" s="11"/>
      <c r="M243" s="12"/>
      <c r="N243" s="11"/>
      <c r="O243" s="12"/>
      <c r="P243" s="14"/>
      <c r="Q243" s="11"/>
      <c r="R243" s="11"/>
      <c r="S243" s="15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5">
      <c r="A244" s="10"/>
      <c r="B244" s="11"/>
      <c r="C244" s="12"/>
      <c r="D244" s="11"/>
      <c r="E244" s="12"/>
      <c r="F244" s="12"/>
      <c r="G244" s="12"/>
      <c r="H244" s="11"/>
      <c r="I244" s="11"/>
      <c r="J244" s="11"/>
      <c r="K244" s="11"/>
      <c r="L244" s="11"/>
      <c r="M244" s="12"/>
      <c r="N244" s="11"/>
      <c r="O244" s="12"/>
      <c r="P244" s="14"/>
      <c r="Q244" s="11"/>
      <c r="R244" s="11"/>
      <c r="S244" s="15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5">
      <c r="A245" s="10"/>
      <c r="B245" s="11"/>
      <c r="C245" s="12"/>
      <c r="D245" s="11"/>
      <c r="E245" s="12"/>
      <c r="F245" s="12"/>
      <c r="G245" s="12"/>
      <c r="H245" s="11"/>
      <c r="I245" s="11"/>
      <c r="J245" s="11"/>
      <c r="K245" s="11"/>
      <c r="L245" s="11"/>
      <c r="M245" s="12"/>
      <c r="N245" s="11"/>
      <c r="O245" s="12"/>
      <c r="P245" s="14"/>
      <c r="Q245" s="11"/>
      <c r="R245" s="11"/>
      <c r="S245" s="15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5">
      <c r="A246" s="10"/>
      <c r="B246" s="11"/>
      <c r="C246" s="12"/>
      <c r="D246" s="11"/>
      <c r="E246" s="12"/>
      <c r="F246" s="12"/>
      <c r="G246" s="12"/>
      <c r="H246" s="11"/>
      <c r="I246" s="11"/>
      <c r="J246" s="11"/>
      <c r="K246" s="11"/>
      <c r="L246" s="11"/>
      <c r="M246" s="12"/>
      <c r="N246" s="11"/>
      <c r="O246" s="12"/>
      <c r="P246" s="14"/>
      <c r="Q246" s="11"/>
      <c r="R246" s="11"/>
      <c r="S246" s="15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5">
      <c r="A247" s="10"/>
      <c r="B247" s="11"/>
      <c r="C247" s="12"/>
      <c r="D247" s="11"/>
      <c r="E247" s="12"/>
      <c r="F247" s="12"/>
      <c r="G247" s="12"/>
      <c r="H247" s="11"/>
      <c r="I247" s="11"/>
      <c r="J247" s="11"/>
      <c r="K247" s="11"/>
      <c r="L247" s="11"/>
      <c r="M247" s="12"/>
      <c r="N247" s="11"/>
      <c r="O247" s="12"/>
      <c r="P247" s="14"/>
      <c r="Q247" s="11"/>
      <c r="R247" s="11"/>
      <c r="S247" s="15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5">
      <c r="A248" s="10"/>
      <c r="B248" s="11"/>
      <c r="C248" s="12"/>
      <c r="D248" s="11"/>
      <c r="E248" s="12"/>
      <c r="F248" s="12"/>
      <c r="G248" s="12"/>
      <c r="H248" s="11"/>
      <c r="I248" s="11"/>
      <c r="J248" s="11"/>
      <c r="K248" s="11"/>
      <c r="L248" s="11"/>
      <c r="M248" s="12"/>
      <c r="N248" s="11"/>
      <c r="O248" s="12"/>
      <c r="P248" s="14"/>
      <c r="Q248" s="11"/>
      <c r="R248" s="11"/>
      <c r="S248" s="15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5">
      <c r="A249" s="10"/>
      <c r="B249" s="11"/>
      <c r="C249" s="12"/>
      <c r="D249" s="11"/>
      <c r="E249" s="12"/>
      <c r="F249" s="12"/>
      <c r="G249" s="12"/>
      <c r="H249" s="11"/>
      <c r="I249" s="11"/>
      <c r="J249" s="11"/>
      <c r="K249" s="11"/>
      <c r="L249" s="11"/>
      <c r="M249" s="12"/>
      <c r="N249" s="11"/>
      <c r="O249" s="12"/>
      <c r="P249" s="14"/>
      <c r="Q249" s="11"/>
      <c r="R249" s="11"/>
      <c r="S249" s="15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5">
      <c r="A250" s="10"/>
      <c r="B250" s="11"/>
      <c r="C250" s="12"/>
      <c r="D250" s="11"/>
      <c r="E250" s="12"/>
      <c r="F250" s="12"/>
      <c r="G250" s="12"/>
      <c r="H250" s="11"/>
      <c r="I250" s="11"/>
      <c r="J250" s="11"/>
      <c r="K250" s="11"/>
      <c r="L250" s="11"/>
      <c r="M250" s="12"/>
      <c r="N250" s="11"/>
      <c r="O250" s="12"/>
      <c r="P250" s="14"/>
      <c r="Q250" s="11"/>
      <c r="R250" s="11"/>
      <c r="S250" s="15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5">
      <c r="A251" s="10"/>
      <c r="B251" s="11"/>
      <c r="C251" s="12"/>
      <c r="D251" s="11"/>
      <c r="E251" s="12"/>
      <c r="F251" s="12"/>
      <c r="G251" s="12"/>
      <c r="H251" s="11"/>
      <c r="I251" s="11"/>
      <c r="J251" s="11"/>
      <c r="K251" s="11"/>
      <c r="L251" s="11"/>
      <c r="M251" s="12"/>
      <c r="N251" s="11"/>
      <c r="O251" s="12"/>
      <c r="P251" s="14"/>
      <c r="Q251" s="11"/>
      <c r="R251" s="11"/>
      <c r="S251" s="15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5">
      <c r="A252" s="10"/>
      <c r="B252" s="11"/>
      <c r="C252" s="12"/>
      <c r="D252" s="11"/>
      <c r="E252" s="12"/>
      <c r="F252" s="12"/>
      <c r="G252" s="12"/>
      <c r="H252" s="11"/>
      <c r="I252" s="11"/>
      <c r="J252" s="11"/>
      <c r="K252" s="11"/>
      <c r="L252" s="11"/>
      <c r="M252" s="12"/>
      <c r="N252" s="11"/>
      <c r="O252" s="12"/>
      <c r="P252" s="14"/>
      <c r="Q252" s="11"/>
      <c r="R252" s="11"/>
      <c r="S252" s="15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5">
      <c r="A253" s="10"/>
      <c r="B253" s="11"/>
      <c r="C253" s="12"/>
      <c r="D253" s="11"/>
      <c r="E253" s="12"/>
      <c r="F253" s="12"/>
      <c r="G253" s="12"/>
      <c r="H253" s="11"/>
      <c r="I253" s="11"/>
      <c r="J253" s="11"/>
      <c r="K253" s="11"/>
      <c r="L253" s="11"/>
      <c r="M253" s="12"/>
      <c r="N253" s="11"/>
      <c r="O253" s="12"/>
      <c r="P253" s="14"/>
      <c r="Q253" s="11"/>
      <c r="R253" s="11"/>
      <c r="S253" s="15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5">
      <c r="A254" s="10"/>
      <c r="B254" s="11"/>
      <c r="C254" s="12"/>
      <c r="D254" s="11"/>
      <c r="E254" s="12"/>
      <c r="F254" s="12"/>
      <c r="G254" s="12"/>
      <c r="H254" s="11"/>
      <c r="I254" s="11"/>
      <c r="J254" s="11"/>
      <c r="K254" s="11"/>
      <c r="L254" s="11"/>
      <c r="M254" s="12"/>
      <c r="N254" s="11"/>
      <c r="O254" s="12"/>
      <c r="P254" s="14"/>
      <c r="Q254" s="11"/>
      <c r="R254" s="11"/>
      <c r="S254" s="15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5">
      <c r="A255" s="10"/>
      <c r="B255" s="11"/>
      <c r="C255" s="12"/>
      <c r="D255" s="11"/>
      <c r="E255" s="12"/>
      <c r="F255" s="12"/>
      <c r="G255" s="12"/>
      <c r="H255" s="11"/>
      <c r="I255" s="11"/>
      <c r="J255" s="11"/>
      <c r="K255" s="11"/>
      <c r="L255" s="11"/>
      <c r="M255" s="12"/>
      <c r="N255" s="11"/>
      <c r="O255" s="12"/>
      <c r="P255" s="14"/>
      <c r="Q255" s="11"/>
      <c r="R255" s="11"/>
      <c r="S255" s="15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5">
      <c r="A256" s="10"/>
      <c r="B256" s="11"/>
      <c r="C256" s="12"/>
      <c r="D256" s="11"/>
      <c r="E256" s="12"/>
      <c r="F256" s="12"/>
      <c r="G256" s="12"/>
      <c r="H256" s="11"/>
      <c r="I256" s="11"/>
      <c r="J256" s="11"/>
      <c r="K256" s="11"/>
      <c r="L256" s="11"/>
      <c r="M256" s="12"/>
      <c r="N256" s="11"/>
      <c r="O256" s="12"/>
      <c r="P256" s="14"/>
      <c r="Q256" s="11"/>
      <c r="R256" s="11"/>
      <c r="S256" s="15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5">
      <c r="A257" s="10"/>
      <c r="B257" s="11"/>
      <c r="C257" s="12"/>
      <c r="D257" s="11"/>
      <c r="E257" s="12"/>
      <c r="F257" s="12"/>
      <c r="G257" s="12"/>
      <c r="H257" s="11"/>
      <c r="I257" s="11"/>
      <c r="J257" s="11"/>
      <c r="K257" s="11"/>
      <c r="L257" s="11"/>
      <c r="M257" s="12"/>
      <c r="N257" s="11"/>
      <c r="O257" s="12"/>
      <c r="P257" s="14"/>
      <c r="Q257" s="11"/>
      <c r="R257" s="11"/>
      <c r="S257" s="15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5">
      <c r="A258" s="10"/>
      <c r="B258" s="11"/>
      <c r="C258" s="12"/>
      <c r="D258" s="11"/>
      <c r="E258" s="12"/>
      <c r="F258" s="12"/>
      <c r="G258" s="12"/>
      <c r="H258" s="11"/>
      <c r="I258" s="11"/>
      <c r="J258" s="11"/>
      <c r="K258" s="11"/>
      <c r="L258" s="11"/>
      <c r="M258" s="12"/>
      <c r="N258" s="11"/>
      <c r="O258" s="12"/>
      <c r="P258" s="14"/>
      <c r="Q258" s="11"/>
      <c r="R258" s="11"/>
      <c r="S258" s="15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5">
      <c r="A259" s="10"/>
      <c r="B259" s="11"/>
      <c r="C259" s="12"/>
      <c r="D259" s="11"/>
      <c r="E259" s="12"/>
      <c r="F259" s="12"/>
      <c r="G259" s="12"/>
      <c r="H259" s="11"/>
      <c r="I259" s="11"/>
      <c r="J259" s="11"/>
      <c r="K259" s="11"/>
      <c r="L259" s="11"/>
      <c r="M259" s="12"/>
      <c r="N259" s="11"/>
      <c r="O259" s="12"/>
      <c r="P259" s="14"/>
      <c r="Q259" s="11"/>
      <c r="R259" s="11"/>
      <c r="S259" s="15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5">
      <c r="A260" s="10"/>
      <c r="B260" s="11"/>
      <c r="C260" s="12"/>
      <c r="D260" s="11"/>
      <c r="E260" s="12"/>
      <c r="F260" s="12"/>
      <c r="G260" s="12"/>
      <c r="H260" s="11"/>
      <c r="I260" s="11"/>
      <c r="J260" s="11"/>
      <c r="K260" s="11"/>
      <c r="L260" s="11"/>
      <c r="M260" s="12"/>
      <c r="N260" s="11"/>
      <c r="O260" s="12"/>
      <c r="P260" s="14"/>
      <c r="Q260" s="11"/>
      <c r="R260" s="11"/>
      <c r="S260" s="15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5">
      <c r="A261" s="10"/>
      <c r="B261" s="11"/>
      <c r="C261" s="12"/>
      <c r="D261" s="11"/>
      <c r="E261" s="12"/>
      <c r="F261" s="12"/>
      <c r="G261" s="12"/>
      <c r="H261" s="11"/>
      <c r="I261" s="11"/>
      <c r="J261" s="11"/>
      <c r="K261" s="11"/>
      <c r="L261" s="11"/>
      <c r="M261" s="12"/>
      <c r="N261" s="11"/>
      <c r="O261" s="12"/>
      <c r="P261" s="14"/>
      <c r="Q261" s="11"/>
      <c r="R261" s="11"/>
      <c r="S261" s="15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5">
      <c r="A262" s="10"/>
      <c r="B262" s="11"/>
      <c r="C262" s="12"/>
      <c r="D262" s="11"/>
      <c r="E262" s="12"/>
      <c r="F262" s="12"/>
      <c r="G262" s="12"/>
      <c r="H262" s="11"/>
      <c r="I262" s="11"/>
      <c r="J262" s="11"/>
      <c r="K262" s="11"/>
      <c r="L262" s="11"/>
      <c r="M262" s="12"/>
      <c r="N262" s="11"/>
      <c r="O262" s="12"/>
      <c r="P262" s="14"/>
      <c r="Q262" s="11"/>
      <c r="R262" s="11"/>
      <c r="S262" s="15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5">
      <c r="A263" s="10"/>
      <c r="B263" s="11"/>
      <c r="C263" s="12"/>
      <c r="D263" s="11"/>
      <c r="E263" s="12"/>
      <c r="F263" s="12"/>
      <c r="G263" s="12"/>
      <c r="H263" s="11"/>
      <c r="I263" s="11"/>
      <c r="J263" s="11"/>
      <c r="K263" s="11"/>
      <c r="L263" s="11"/>
      <c r="M263" s="12"/>
      <c r="N263" s="11"/>
      <c r="O263" s="12"/>
      <c r="P263" s="14"/>
      <c r="Q263" s="11"/>
      <c r="R263" s="11"/>
      <c r="S263" s="15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5">
      <c r="A264" s="10"/>
      <c r="B264" s="11"/>
      <c r="C264" s="12"/>
      <c r="D264" s="11"/>
      <c r="E264" s="12"/>
      <c r="F264" s="12"/>
      <c r="G264" s="12"/>
      <c r="H264" s="11"/>
      <c r="I264" s="11"/>
      <c r="J264" s="11"/>
      <c r="K264" s="11"/>
      <c r="L264" s="11"/>
      <c r="M264" s="12"/>
      <c r="N264" s="11"/>
      <c r="O264" s="12"/>
      <c r="P264" s="14"/>
      <c r="Q264" s="11"/>
      <c r="R264" s="11"/>
      <c r="S264" s="15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5">
      <c r="A265" s="10"/>
      <c r="B265" s="11"/>
      <c r="C265" s="12"/>
      <c r="D265" s="11"/>
      <c r="E265" s="12"/>
      <c r="F265" s="12"/>
      <c r="G265" s="12"/>
      <c r="H265" s="11"/>
      <c r="I265" s="11"/>
      <c r="J265" s="11"/>
      <c r="K265" s="11"/>
      <c r="L265" s="11"/>
      <c r="M265" s="12"/>
      <c r="N265" s="11"/>
      <c r="O265" s="12"/>
      <c r="P265" s="14"/>
      <c r="Q265" s="11"/>
      <c r="R265" s="11"/>
      <c r="S265" s="15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5">
      <c r="A266" s="10"/>
      <c r="B266" s="11"/>
      <c r="C266" s="12"/>
      <c r="D266" s="11"/>
      <c r="E266" s="12"/>
      <c r="F266" s="12"/>
      <c r="G266" s="12"/>
      <c r="H266" s="11"/>
      <c r="I266" s="11"/>
      <c r="J266" s="11"/>
      <c r="K266" s="11"/>
      <c r="L266" s="11"/>
      <c r="M266" s="12"/>
      <c r="N266" s="11"/>
      <c r="O266" s="12"/>
      <c r="P266" s="14"/>
      <c r="Q266" s="11"/>
      <c r="R266" s="11"/>
      <c r="S266" s="15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5">
      <c r="A267" s="10"/>
      <c r="B267" s="11"/>
      <c r="C267" s="12"/>
      <c r="D267" s="11"/>
      <c r="E267" s="12"/>
      <c r="F267" s="12"/>
      <c r="G267" s="12"/>
      <c r="H267" s="11"/>
      <c r="I267" s="11"/>
      <c r="J267" s="11"/>
      <c r="K267" s="11"/>
      <c r="L267" s="11"/>
      <c r="M267" s="12"/>
      <c r="N267" s="11"/>
      <c r="O267" s="12"/>
      <c r="P267" s="14"/>
      <c r="Q267" s="11"/>
      <c r="R267" s="11"/>
      <c r="S267" s="15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5">
      <c r="A268" s="10"/>
      <c r="B268" s="11"/>
      <c r="C268" s="12"/>
      <c r="D268" s="11"/>
      <c r="E268" s="12"/>
      <c r="F268" s="12"/>
      <c r="G268" s="12"/>
      <c r="H268" s="11"/>
      <c r="I268" s="11"/>
      <c r="J268" s="11"/>
      <c r="K268" s="11"/>
      <c r="L268" s="11"/>
      <c r="M268" s="12"/>
      <c r="N268" s="11"/>
      <c r="O268" s="12"/>
      <c r="P268" s="14"/>
      <c r="Q268" s="11"/>
      <c r="R268" s="11"/>
      <c r="S268" s="15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5">
      <c r="A269" s="10"/>
      <c r="B269" s="11"/>
      <c r="C269" s="12"/>
      <c r="D269" s="11"/>
      <c r="E269" s="12"/>
      <c r="F269" s="12"/>
      <c r="G269" s="12"/>
      <c r="H269" s="11"/>
      <c r="I269" s="11"/>
      <c r="J269" s="11"/>
      <c r="K269" s="11"/>
      <c r="L269" s="11"/>
      <c r="M269" s="12"/>
      <c r="N269" s="11"/>
      <c r="O269" s="12"/>
      <c r="P269" s="14"/>
      <c r="Q269" s="11"/>
      <c r="R269" s="11"/>
      <c r="S269" s="15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5">
      <c r="A270" s="10"/>
      <c r="B270" s="11"/>
      <c r="C270" s="12"/>
      <c r="D270" s="11"/>
      <c r="E270" s="12"/>
      <c r="F270" s="12"/>
      <c r="G270" s="12"/>
      <c r="H270" s="11"/>
      <c r="I270" s="11"/>
      <c r="J270" s="11"/>
      <c r="K270" s="11"/>
      <c r="L270" s="11"/>
      <c r="M270" s="12"/>
      <c r="N270" s="11"/>
      <c r="O270" s="12"/>
      <c r="P270" s="14"/>
      <c r="Q270" s="11"/>
      <c r="R270" s="11"/>
      <c r="S270" s="15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5">
      <c r="A271" s="10"/>
      <c r="B271" s="11"/>
      <c r="C271" s="12"/>
      <c r="D271" s="11"/>
      <c r="E271" s="12"/>
      <c r="F271" s="12"/>
      <c r="G271" s="12"/>
      <c r="H271" s="11"/>
      <c r="I271" s="11"/>
      <c r="J271" s="11"/>
      <c r="K271" s="11"/>
      <c r="L271" s="11"/>
      <c r="M271" s="12"/>
      <c r="N271" s="11"/>
      <c r="O271" s="12"/>
      <c r="P271" s="14"/>
      <c r="Q271" s="11"/>
      <c r="R271" s="11"/>
      <c r="S271" s="15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5">
      <c r="A272" s="10"/>
      <c r="B272" s="11"/>
      <c r="C272" s="12"/>
      <c r="D272" s="11"/>
      <c r="E272" s="12"/>
      <c r="F272" s="12"/>
      <c r="G272" s="12"/>
      <c r="H272" s="11"/>
      <c r="I272" s="11"/>
      <c r="J272" s="11"/>
      <c r="K272" s="11"/>
      <c r="L272" s="11"/>
      <c r="M272" s="12"/>
      <c r="N272" s="11"/>
      <c r="O272" s="12"/>
      <c r="P272" s="14"/>
      <c r="Q272" s="11"/>
      <c r="R272" s="11"/>
      <c r="S272" s="15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5">
      <c r="A273" s="10"/>
      <c r="B273" s="11"/>
      <c r="C273" s="12"/>
      <c r="D273" s="11"/>
      <c r="E273" s="12"/>
      <c r="F273" s="12"/>
      <c r="G273" s="12"/>
      <c r="H273" s="11"/>
      <c r="I273" s="11"/>
      <c r="J273" s="11"/>
      <c r="K273" s="11"/>
      <c r="L273" s="11"/>
      <c r="M273" s="12"/>
      <c r="N273" s="11"/>
      <c r="O273" s="12"/>
      <c r="P273" s="14"/>
      <c r="Q273" s="11"/>
      <c r="R273" s="11"/>
      <c r="S273" s="15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5">
      <c r="A274" s="10"/>
      <c r="B274" s="11"/>
      <c r="C274" s="12"/>
      <c r="D274" s="11"/>
      <c r="E274" s="12"/>
      <c r="F274" s="12"/>
      <c r="G274" s="12"/>
      <c r="H274" s="11"/>
      <c r="I274" s="11"/>
      <c r="J274" s="11"/>
      <c r="K274" s="11"/>
      <c r="L274" s="11"/>
      <c r="M274" s="12"/>
      <c r="N274" s="11"/>
      <c r="O274" s="12"/>
      <c r="P274" s="14"/>
      <c r="Q274" s="11"/>
      <c r="R274" s="11"/>
      <c r="S274" s="15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5">
      <c r="A275" s="10"/>
      <c r="B275" s="11"/>
      <c r="C275" s="12"/>
      <c r="D275" s="11"/>
      <c r="E275" s="12"/>
      <c r="F275" s="12"/>
      <c r="G275" s="12"/>
      <c r="H275" s="11"/>
      <c r="I275" s="11"/>
      <c r="J275" s="11"/>
      <c r="K275" s="11"/>
      <c r="L275" s="11"/>
      <c r="M275" s="12"/>
      <c r="N275" s="11"/>
      <c r="O275" s="12"/>
      <c r="P275" s="14"/>
      <c r="Q275" s="11"/>
      <c r="R275" s="11"/>
      <c r="S275" s="15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5">
      <c r="A276" s="10"/>
      <c r="B276" s="11"/>
      <c r="C276" s="12"/>
      <c r="D276" s="11"/>
      <c r="E276" s="12"/>
      <c r="F276" s="12"/>
      <c r="G276" s="12"/>
      <c r="H276" s="11"/>
      <c r="I276" s="11"/>
      <c r="J276" s="11"/>
      <c r="K276" s="11"/>
      <c r="L276" s="11"/>
      <c r="M276" s="12"/>
      <c r="N276" s="11"/>
      <c r="O276" s="12"/>
      <c r="P276" s="14"/>
      <c r="Q276" s="11"/>
      <c r="R276" s="11"/>
      <c r="S276" s="15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5">
      <c r="A277" s="10"/>
      <c r="B277" s="11"/>
      <c r="C277" s="12"/>
      <c r="D277" s="11"/>
      <c r="E277" s="12"/>
      <c r="F277" s="12"/>
      <c r="G277" s="12"/>
      <c r="H277" s="11"/>
      <c r="I277" s="11"/>
      <c r="J277" s="11"/>
      <c r="K277" s="11"/>
      <c r="L277" s="11"/>
      <c r="M277" s="12"/>
      <c r="N277" s="11"/>
      <c r="O277" s="12"/>
      <c r="P277" s="14"/>
      <c r="Q277" s="11"/>
      <c r="R277" s="11"/>
      <c r="S277" s="15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5">
      <c r="A278" s="10"/>
      <c r="B278" s="11"/>
      <c r="C278" s="12"/>
      <c r="D278" s="11"/>
      <c r="E278" s="12"/>
      <c r="F278" s="12"/>
      <c r="G278" s="12"/>
      <c r="H278" s="11"/>
      <c r="I278" s="11"/>
      <c r="J278" s="11"/>
      <c r="K278" s="11"/>
      <c r="L278" s="11"/>
      <c r="M278" s="12"/>
      <c r="N278" s="11"/>
      <c r="O278" s="12"/>
      <c r="P278" s="14"/>
      <c r="Q278" s="11"/>
      <c r="R278" s="11"/>
      <c r="S278" s="15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5">
      <c r="A279" s="10"/>
      <c r="B279" s="11"/>
      <c r="C279" s="12"/>
      <c r="D279" s="11"/>
      <c r="E279" s="12"/>
      <c r="F279" s="12"/>
      <c r="G279" s="12"/>
      <c r="H279" s="11"/>
      <c r="I279" s="11"/>
      <c r="J279" s="11"/>
      <c r="K279" s="11"/>
      <c r="L279" s="11"/>
      <c r="M279" s="12"/>
      <c r="N279" s="11"/>
      <c r="O279" s="12"/>
      <c r="P279" s="14"/>
      <c r="Q279" s="11"/>
      <c r="R279" s="11"/>
      <c r="S279" s="15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5">
      <c r="A280" s="10"/>
      <c r="B280" s="11"/>
      <c r="C280" s="12"/>
      <c r="D280" s="11"/>
      <c r="E280" s="12"/>
      <c r="F280" s="12"/>
      <c r="G280" s="12"/>
      <c r="H280" s="11"/>
      <c r="I280" s="11"/>
      <c r="J280" s="11"/>
      <c r="K280" s="11"/>
      <c r="L280" s="11"/>
      <c r="M280" s="12"/>
      <c r="N280" s="11"/>
      <c r="O280" s="12"/>
      <c r="P280" s="14"/>
      <c r="Q280" s="11"/>
      <c r="R280" s="11"/>
      <c r="S280" s="15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5">
      <c r="A281" s="10"/>
      <c r="B281" s="11"/>
      <c r="C281" s="12"/>
      <c r="D281" s="11"/>
      <c r="E281" s="12"/>
      <c r="F281" s="12"/>
      <c r="G281" s="12"/>
      <c r="H281" s="11"/>
      <c r="I281" s="11"/>
      <c r="J281" s="11"/>
      <c r="K281" s="11"/>
      <c r="L281" s="11"/>
      <c r="M281" s="12"/>
      <c r="N281" s="11"/>
      <c r="O281" s="12"/>
      <c r="P281" s="14"/>
      <c r="Q281" s="11"/>
      <c r="R281" s="11"/>
      <c r="S281" s="15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5">
      <c r="A282" s="10"/>
      <c r="B282" s="11"/>
      <c r="C282" s="12"/>
      <c r="D282" s="11"/>
      <c r="E282" s="12"/>
      <c r="F282" s="12"/>
      <c r="G282" s="12"/>
      <c r="H282" s="11"/>
      <c r="I282" s="11"/>
      <c r="J282" s="11"/>
      <c r="K282" s="11"/>
      <c r="L282" s="11"/>
      <c r="M282" s="12"/>
      <c r="N282" s="11"/>
      <c r="O282" s="12"/>
      <c r="P282" s="14"/>
      <c r="Q282" s="11"/>
      <c r="R282" s="11"/>
      <c r="S282" s="15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5">
      <c r="A283" s="10"/>
      <c r="B283" s="11"/>
      <c r="C283" s="12"/>
      <c r="D283" s="11"/>
      <c r="E283" s="12"/>
      <c r="F283" s="12"/>
      <c r="G283" s="12"/>
      <c r="H283" s="11"/>
      <c r="I283" s="11"/>
      <c r="J283" s="11"/>
      <c r="K283" s="11"/>
      <c r="L283" s="11"/>
      <c r="M283" s="12"/>
      <c r="N283" s="11"/>
      <c r="O283" s="12"/>
      <c r="P283" s="14"/>
      <c r="Q283" s="11"/>
      <c r="R283" s="11"/>
      <c r="S283" s="15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5">
      <c r="A284" s="10"/>
      <c r="B284" s="11"/>
      <c r="C284" s="12"/>
      <c r="D284" s="11"/>
      <c r="E284" s="12"/>
      <c r="F284" s="12"/>
      <c r="G284" s="12"/>
      <c r="H284" s="11"/>
      <c r="I284" s="11"/>
      <c r="J284" s="11"/>
      <c r="K284" s="11"/>
      <c r="L284" s="11"/>
      <c r="M284" s="12"/>
      <c r="N284" s="11"/>
      <c r="O284" s="12"/>
      <c r="P284" s="14"/>
      <c r="Q284" s="11"/>
      <c r="R284" s="11"/>
      <c r="S284" s="15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5">
      <c r="A285" s="10"/>
      <c r="B285" s="11"/>
      <c r="C285" s="12"/>
      <c r="D285" s="11"/>
      <c r="E285" s="12"/>
      <c r="F285" s="12"/>
      <c r="G285" s="12"/>
      <c r="H285" s="11"/>
      <c r="I285" s="11"/>
      <c r="J285" s="11"/>
      <c r="K285" s="11"/>
      <c r="L285" s="11"/>
      <c r="M285" s="12"/>
      <c r="N285" s="11"/>
      <c r="O285" s="12"/>
      <c r="P285" s="14"/>
      <c r="Q285" s="11"/>
      <c r="R285" s="11"/>
      <c r="S285" s="15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5">
      <c r="A286" s="10"/>
      <c r="B286" s="11"/>
      <c r="C286" s="12"/>
      <c r="D286" s="11"/>
      <c r="E286" s="12"/>
      <c r="F286" s="12"/>
      <c r="G286" s="12"/>
      <c r="H286" s="11"/>
      <c r="I286" s="11"/>
      <c r="J286" s="11"/>
      <c r="K286" s="11"/>
      <c r="L286" s="11"/>
      <c r="M286" s="12"/>
      <c r="N286" s="11"/>
      <c r="O286" s="12"/>
      <c r="P286" s="14"/>
      <c r="Q286" s="11"/>
      <c r="R286" s="11"/>
      <c r="S286" s="15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5">
      <c r="A287" s="10"/>
      <c r="B287" s="11"/>
      <c r="C287" s="12"/>
      <c r="D287" s="11"/>
      <c r="E287" s="12"/>
      <c r="F287" s="12"/>
      <c r="G287" s="12"/>
      <c r="H287" s="11"/>
      <c r="I287" s="11"/>
      <c r="J287" s="11"/>
      <c r="K287" s="11"/>
      <c r="L287" s="11"/>
      <c r="M287" s="12"/>
      <c r="N287" s="11"/>
      <c r="O287" s="12"/>
      <c r="P287" s="14"/>
      <c r="Q287" s="11"/>
      <c r="R287" s="11"/>
      <c r="S287" s="15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5">
      <c r="A288" s="10"/>
      <c r="B288" s="11"/>
      <c r="C288" s="12"/>
      <c r="D288" s="11"/>
      <c r="E288" s="12"/>
      <c r="F288" s="12"/>
      <c r="G288" s="12"/>
      <c r="H288" s="11"/>
      <c r="I288" s="11"/>
      <c r="J288" s="11"/>
      <c r="K288" s="11"/>
      <c r="L288" s="11"/>
      <c r="M288" s="12"/>
      <c r="N288" s="11"/>
      <c r="O288" s="12"/>
      <c r="P288" s="14"/>
      <c r="Q288" s="11"/>
      <c r="R288" s="11"/>
      <c r="S288" s="15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5">
      <c r="A289" s="10"/>
      <c r="B289" s="11"/>
      <c r="C289" s="12"/>
      <c r="D289" s="11"/>
      <c r="E289" s="12"/>
      <c r="F289" s="12"/>
      <c r="G289" s="12"/>
      <c r="H289" s="11"/>
      <c r="I289" s="11"/>
      <c r="J289" s="11"/>
      <c r="K289" s="11"/>
      <c r="L289" s="11"/>
      <c r="M289" s="12"/>
      <c r="N289" s="11"/>
      <c r="O289" s="12"/>
      <c r="P289" s="14"/>
      <c r="Q289" s="11"/>
      <c r="R289" s="11"/>
      <c r="S289" s="15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5">
      <c r="A290" s="10"/>
      <c r="B290" s="11"/>
      <c r="C290" s="12"/>
      <c r="D290" s="11"/>
      <c r="E290" s="12"/>
      <c r="F290" s="12"/>
      <c r="G290" s="12"/>
      <c r="H290" s="11"/>
      <c r="I290" s="11"/>
      <c r="J290" s="11"/>
      <c r="K290" s="11"/>
      <c r="L290" s="11"/>
      <c r="M290" s="12"/>
      <c r="N290" s="11"/>
      <c r="O290" s="12"/>
      <c r="P290" s="14"/>
      <c r="Q290" s="11"/>
      <c r="R290" s="11"/>
      <c r="S290" s="15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5">
      <c r="A291" s="10"/>
      <c r="B291" s="11"/>
      <c r="C291" s="12"/>
      <c r="D291" s="11"/>
      <c r="E291" s="12"/>
      <c r="F291" s="12"/>
      <c r="G291" s="12"/>
      <c r="H291" s="11"/>
      <c r="I291" s="11"/>
      <c r="J291" s="11"/>
      <c r="K291" s="11"/>
      <c r="L291" s="11"/>
      <c r="M291" s="12"/>
      <c r="N291" s="11"/>
      <c r="O291" s="12"/>
      <c r="P291" s="14"/>
      <c r="Q291" s="11"/>
      <c r="R291" s="11"/>
      <c r="S291" s="15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5">
      <c r="A292" s="10"/>
      <c r="B292" s="11"/>
      <c r="C292" s="12"/>
      <c r="D292" s="11"/>
      <c r="E292" s="12"/>
      <c r="F292" s="12"/>
      <c r="G292" s="12"/>
      <c r="H292" s="11"/>
      <c r="I292" s="11"/>
      <c r="J292" s="11"/>
      <c r="K292" s="11"/>
      <c r="L292" s="11"/>
      <c r="M292" s="12"/>
      <c r="N292" s="11"/>
      <c r="O292" s="12"/>
      <c r="P292" s="14"/>
      <c r="Q292" s="11"/>
      <c r="R292" s="11"/>
      <c r="S292" s="15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5">
      <c r="A293" s="10"/>
      <c r="B293" s="11"/>
      <c r="C293" s="12"/>
      <c r="D293" s="11"/>
      <c r="E293" s="12"/>
      <c r="F293" s="12"/>
      <c r="G293" s="12"/>
      <c r="H293" s="11"/>
      <c r="I293" s="11"/>
      <c r="J293" s="11"/>
      <c r="K293" s="11"/>
      <c r="L293" s="11"/>
      <c r="M293" s="12"/>
      <c r="N293" s="11"/>
      <c r="O293" s="12"/>
      <c r="P293" s="14"/>
      <c r="Q293" s="11"/>
      <c r="R293" s="11"/>
      <c r="S293" s="15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5">
      <c r="A294" s="10"/>
      <c r="B294" s="11"/>
      <c r="C294" s="12"/>
      <c r="D294" s="11"/>
      <c r="E294" s="12"/>
      <c r="F294" s="12"/>
      <c r="G294" s="12"/>
      <c r="H294" s="11"/>
      <c r="I294" s="11"/>
      <c r="J294" s="11"/>
      <c r="K294" s="11"/>
      <c r="L294" s="11"/>
      <c r="M294" s="12"/>
      <c r="N294" s="11"/>
      <c r="O294" s="12"/>
      <c r="P294" s="14"/>
      <c r="Q294" s="11"/>
      <c r="R294" s="11"/>
      <c r="S294" s="15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5">
      <c r="A295" s="10"/>
      <c r="B295" s="11"/>
      <c r="C295" s="12"/>
      <c r="D295" s="11"/>
      <c r="E295" s="12"/>
      <c r="F295" s="12"/>
      <c r="G295" s="12"/>
      <c r="H295" s="11"/>
      <c r="I295" s="11"/>
      <c r="J295" s="11"/>
      <c r="K295" s="11"/>
      <c r="L295" s="11"/>
      <c r="M295" s="12"/>
      <c r="N295" s="11"/>
      <c r="O295" s="12"/>
      <c r="P295" s="14"/>
      <c r="Q295" s="11"/>
      <c r="R295" s="11"/>
      <c r="S295" s="15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5">
      <c r="A296" s="10"/>
      <c r="B296" s="11"/>
      <c r="C296" s="12"/>
      <c r="D296" s="11"/>
      <c r="E296" s="12"/>
      <c r="F296" s="12"/>
      <c r="G296" s="12"/>
      <c r="H296" s="11"/>
      <c r="I296" s="11"/>
      <c r="J296" s="11"/>
      <c r="K296" s="11"/>
      <c r="L296" s="11"/>
      <c r="M296" s="12"/>
      <c r="N296" s="11"/>
      <c r="O296" s="12"/>
      <c r="P296" s="14"/>
      <c r="Q296" s="11"/>
      <c r="R296" s="11"/>
      <c r="S296" s="15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5">
      <c r="A297" s="10"/>
      <c r="B297" s="11"/>
      <c r="C297" s="12"/>
      <c r="D297" s="11"/>
      <c r="E297" s="12"/>
      <c r="F297" s="12"/>
      <c r="G297" s="12"/>
      <c r="H297" s="11"/>
      <c r="I297" s="11"/>
      <c r="J297" s="11"/>
      <c r="K297" s="11"/>
      <c r="L297" s="11"/>
      <c r="M297" s="12"/>
      <c r="N297" s="11"/>
      <c r="O297" s="12"/>
      <c r="P297" s="14"/>
      <c r="Q297" s="11"/>
      <c r="R297" s="11"/>
      <c r="S297" s="15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5">
      <c r="A298" s="10"/>
      <c r="B298" s="11"/>
      <c r="C298" s="12"/>
      <c r="D298" s="11"/>
      <c r="E298" s="12"/>
      <c r="F298" s="12"/>
      <c r="G298" s="12"/>
      <c r="H298" s="11"/>
      <c r="I298" s="11"/>
      <c r="J298" s="11"/>
      <c r="K298" s="11"/>
      <c r="L298" s="11"/>
      <c r="M298" s="12"/>
      <c r="N298" s="11"/>
      <c r="O298" s="12"/>
      <c r="P298" s="14"/>
      <c r="Q298" s="11"/>
      <c r="R298" s="11"/>
      <c r="S298" s="15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5">
      <c r="A299" s="10"/>
      <c r="B299" s="11"/>
      <c r="C299" s="12"/>
      <c r="D299" s="11"/>
      <c r="E299" s="12"/>
      <c r="F299" s="12"/>
      <c r="G299" s="12"/>
      <c r="H299" s="11"/>
      <c r="I299" s="11"/>
      <c r="J299" s="11"/>
      <c r="K299" s="11"/>
      <c r="L299" s="11"/>
      <c r="M299" s="12"/>
      <c r="N299" s="11"/>
      <c r="O299" s="12"/>
      <c r="P299" s="14"/>
      <c r="Q299" s="11"/>
      <c r="R299" s="11"/>
      <c r="S299" s="15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5">
      <c r="A300" s="10"/>
      <c r="B300" s="11"/>
      <c r="C300" s="12"/>
      <c r="D300" s="11"/>
      <c r="E300" s="12"/>
      <c r="F300" s="12"/>
      <c r="G300" s="12"/>
      <c r="H300" s="11"/>
      <c r="I300" s="11"/>
      <c r="J300" s="11"/>
      <c r="K300" s="11"/>
      <c r="L300" s="11"/>
      <c r="M300" s="12"/>
      <c r="N300" s="11"/>
      <c r="O300" s="12"/>
      <c r="P300" s="14"/>
      <c r="Q300" s="11"/>
      <c r="R300" s="11"/>
      <c r="S300" s="15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5">
      <c r="A301" s="10"/>
      <c r="B301" s="11"/>
      <c r="C301" s="12"/>
      <c r="D301" s="11"/>
      <c r="E301" s="12"/>
      <c r="F301" s="12"/>
      <c r="G301" s="12"/>
      <c r="H301" s="11"/>
      <c r="I301" s="11"/>
      <c r="J301" s="11"/>
      <c r="K301" s="11"/>
      <c r="L301" s="11"/>
      <c r="M301" s="12"/>
      <c r="N301" s="11"/>
      <c r="O301" s="12"/>
      <c r="P301" s="14"/>
      <c r="Q301" s="11"/>
      <c r="R301" s="11"/>
      <c r="S301" s="15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5">
      <c r="A302" s="10"/>
      <c r="B302" s="11"/>
      <c r="C302" s="12"/>
      <c r="D302" s="11"/>
      <c r="E302" s="12"/>
      <c r="F302" s="12"/>
      <c r="G302" s="12"/>
      <c r="H302" s="11"/>
      <c r="I302" s="11"/>
      <c r="J302" s="11"/>
      <c r="K302" s="11"/>
      <c r="L302" s="11"/>
      <c r="M302" s="12"/>
      <c r="N302" s="11"/>
      <c r="O302" s="12"/>
      <c r="P302" s="14"/>
      <c r="Q302" s="11"/>
      <c r="R302" s="11"/>
      <c r="S302" s="15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5">
      <c r="A303" s="10"/>
      <c r="B303" s="11"/>
      <c r="C303" s="12"/>
      <c r="D303" s="11"/>
      <c r="E303" s="12"/>
      <c r="F303" s="12"/>
      <c r="G303" s="12"/>
      <c r="H303" s="11"/>
      <c r="I303" s="11"/>
      <c r="J303" s="11"/>
      <c r="K303" s="11"/>
      <c r="L303" s="11"/>
      <c r="M303" s="12"/>
      <c r="N303" s="11"/>
      <c r="O303" s="12"/>
      <c r="P303" s="14"/>
      <c r="Q303" s="11"/>
      <c r="R303" s="11"/>
      <c r="S303" s="15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5">
      <c r="A304" s="10"/>
      <c r="B304" s="11"/>
      <c r="C304" s="12"/>
      <c r="D304" s="11"/>
      <c r="E304" s="12"/>
      <c r="F304" s="12"/>
      <c r="G304" s="12"/>
      <c r="H304" s="11"/>
      <c r="I304" s="11"/>
      <c r="J304" s="11"/>
      <c r="K304" s="11"/>
      <c r="L304" s="11"/>
      <c r="M304" s="12"/>
      <c r="N304" s="11"/>
      <c r="O304" s="12"/>
      <c r="P304" s="14"/>
      <c r="Q304" s="11"/>
      <c r="R304" s="11"/>
      <c r="S304" s="15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5">
      <c r="A305" s="10"/>
      <c r="B305" s="11"/>
      <c r="C305" s="12"/>
      <c r="D305" s="11"/>
      <c r="E305" s="12"/>
      <c r="F305" s="12"/>
      <c r="G305" s="12"/>
      <c r="H305" s="11"/>
      <c r="I305" s="11"/>
      <c r="J305" s="11"/>
      <c r="K305" s="11"/>
      <c r="L305" s="11"/>
      <c r="M305" s="12"/>
      <c r="N305" s="11"/>
      <c r="O305" s="12"/>
      <c r="P305" s="14"/>
      <c r="Q305" s="11"/>
      <c r="R305" s="11"/>
      <c r="S305" s="15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5">
      <c r="A306" s="10"/>
      <c r="B306" s="11"/>
      <c r="C306" s="12"/>
      <c r="D306" s="11"/>
      <c r="E306" s="12"/>
      <c r="F306" s="12"/>
      <c r="G306" s="12"/>
      <c r="H306" s="11"/>
      <c r="I306" s="11"/>
      <c r="J306" s="11"/>
      <c r="K306" s="11"/>
      <c r="L306" s="11"/>
      <c r="M306" s="12"/>
      <c r="N306" s="11"/>
      <c r="O306" s="12"/>
      <c r="P306" s="14"/>
      <c r="Q306" s="11"/>
      <c r="R306" s="11"/>
      <c r="S306" s="15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5">
      <c r="A307" s="10"/>
      <c r="B307" s="11"/>
      <c r="C307" s="12"/>
      <c r="D307" s="11"/>
      <c r="E307" s="12"/>
      <c r="F307" s="12"/>
      <c r="G307" s="12"/>
      <c r="H307" s="11"/>
      <c r="I307" s="11"/>
      <c r="J307" s="11"/>
      <c r="K307" s="11"/>
      <c r="L307" s="11"/>
      <c r="M307" s="12"/>
      <c r="N307" s="11"/>
      <c r="O307" s="12"/>
      <c r="P307" s="14"/>
      <c r="Q307" s="11"/>
      <c r="R307" s="11"/>
      <c r="S307" s="15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5">
      <c r="A308" s="10"/>
      <c r="B308" s="11"/>
      <c r="C308" s="12"/>
      <c r="D308" s="11"/>
      <c r="E308" s="12"/>
      <c r="F308" s="12"/>
      <c r="G308" s="12"/>
      <c r="H308" s="11"/>
      <c r="I308" s="11"/>
      <c r="J308" s="11"/>
      <c r="K308" s="11"/>
      <c r="L308" s="11"/>
      <c r="M308" s="12"/>
      <c r="N308" s="11"/>
      <c r="O308" s="12"/>
      <c r="P308" s="14"/>
      <c r="Q308" s="11"/>
      <c r="R308" s="11"/>
      <c r="S308" s="15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5">
      <c r="A309" s="10"/>
      <c r="B309" s="11"/>
      <c r="C309" s="12"/>
      <c r="D309" s="11"/>
      <c r="E309" s="12"/>
      <c r="F309" s="12"/>
      <c r="G309" s="12"/>
      <c r="H309" s="11"/>
      <c r="I309" s="11"/>
      <c r="J309" s="11"/>
      <c r="K309" s="11"/>
      <c r="L309" s="11"/>
      <c r="M309" s="12"/>
      <c r="N309" s="11"/>
      <c r="O309" s="12"/>
      <c r="P309" s="14"/>
      <c r="Q309" s="11"/>
      <c r="R309" s="11"/>
      <c r="S309" s="15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5">
      <c r="A310" s="10"/>
      <c r="B310" s="11"/>
      <c r="C310" s="12"/>
      <c r="D310" s="11"/>
      <c r="E310" s="12"/>
      <c r="F310" s="12"/>
      <c r="G310" s="12"/>
      <c r="H310" s="11"/>
      <c r="I310" s="11"/>
      <c r="J310" s="11"/>
      <c r="K310" s="11"/>
      <c r="L310" s="11"/>
      <c r="M310" s="12"/>
      <c r="N310" s="11"/>
      <c r="O310" s="12"/>
      <c r="P310" s="14"/>
      <c r="Q310" s="11"/>
      <c r="R310" s="11"/>
      <c r="S310" s="15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5">
      <c r="A311" s="10"/>
      <c r="B311" s="11"/>
      <c r="C311" s="12"/>
      <c r="D311" s="11"/>
      <c r="E311" s="12"/>
      <c r="F311" s="12"/>
      <c r="G311" s="12"/>
      <c r="H311" s="11"/>
      <c r="I311" s="11"/>
      <c r="J311" s="11"/>
      <c r="K311" s="11"/>
      <c r="L311" s="11"/>
      <c r="M311" s="12"/>
      <c r="N311" s="11"/>
      <c r="O311" s="12"/>
      <c r="P311" s="14"/>
      <c r="Q311" s="11"/>
      <c r="R311" s="11"/>
      <c r="S311" s="15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5">
      <c r="A312" s="10"/>
      <c r="B312" s="11"/>
      <c r="C312" s="12"/>
      <c r="D312" s="11"/>
      <c r="E312" s="12"/>
      <c r="F312" s="12"/>
      <c r="G312" s="12"/>
      <c r="H312" s="11"/>
      <c r="I312" s="11"/>
      <c r="J312" s="11"/>
      <c r="K312" s="11"/>
      <c r="L312" s="11"/>
      <c r="M312" s="12"/>
      <c r="N312" s="11"/>
      <c r="O312" s="12"/>
      <c r="P312" s="14"/>
      <c r="Q312" s="11"/>
      <c r="R312" s="11"/>
      <c r="S312" s="15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5">
      <c r="A313" s="10"/>
      <c r="B313" s="11"/>
      <c r="C313" s="12"/>
      <c r="D313" s="11"/>
      <c r="E313" s="12"/>
      <c r="F313" s="12"/>
      <c r="G313" s="12"/>
      <c r="H313" s="11"/>
      <c r="I313" s="11"/>
      <c r="J313" s="11"/>
      <c r="K313" s="11"/>
      <c r="L313" s="11"/>
      <c r="M313" s="12"/>
      <c r="N313" s="11"/>
      <c r="O313" s="12"/>
      <c r="P313" s="14"/>
      <c r="Q313" s="11"/>
      <c r="R313" s="11"/>
      <c r="S313" s="15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5">
      <c r="A314" s="10"/>
      <c r="B314" s="11"/>
      <c r="C314" s="12"/>
      <c r="D314" s="11"/>
      <c r="E314" s="12"/>
      <c r="F314" s="12"/>
      <c r="G314" s="12"/>
      <c r="H314" s="11"/>
      <c r="I314" s="11"/>
      <c r="J314" s="11"/>
      <c r="K314" s="11"/>
      <c r="L314" s="11"/>
      <c r="M314" s="12"/>
      <c r="N314" s="11"/>
      <c r="O314" s="12"/>
      <c r="P314" s="14"/>
      <c r="Q314" s="11"/>
      <c r="R314" s="11"/>
      <c r="S314" s="15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5">
      <c r="A315" s="10"/>
      <c r="B315" s="11"/>
      <c r="C315" s="12"/>
      <c r="D315" s="11"/>
      <c r="E315" s="12"/>
      <c r="F315" s="12"/>
      <c r="G315" s="12"/>
      <c r="H315" s="11"/>
      <c r="I315" s="11"/>
      <c r="J315" s="11"/>
      <c r="K315" s="11"/>
      <c r="L315" s="11"/>
      <c r="M315" s="12"/>
      <c r="N315" s="11"/>
      <c r="O315" s="12"/>
      <c r="P315" s="14"/>
      <c r="Q315" s="11"/>
      <c r="R315" s="11"/>
      <c r="S315" s="15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5">
      <c r="A316" s="10"/>
      <c r="B316" s="11"/>
      <c r="C316" s="12"/>
      <c r="D316" s="11"/>
      <c r="E316" s="12"/>
      <c r="F316" s="12"/>
      <c r="G316" s="12"/>
      <c r="H316" s="11"/>
      <c r="I316" s="11"/>
      <c r="J316" s="11"/>
      <c r="K316" s="11"/>
      <c r="L316" s="11"/>
      <c r="M316" s="12"/>
      <c r="N316" s="11"/>
      <c r="O316" s="12"/>
      <c r="P316" s="14"/>
      <c r="Q316" s="11"/>
      <c r="R316" s="11"/>
      <c r="S316" s="15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5">
      <c r="A317" s="10"/>
      <c r="B317" s="11"/>
      <c r="C317" s="12"/>
      <c r="D317" s="11"/>
      <c r="E317" s="12"/>
      <c r="F317" s="12"/>
      <c r="G317" s="12"/>
      <c r="H317" s="11"/>
      <c r="I317" s="11"/>
      <c r="J317" s="11"/>
      <c r="K317" s="11"/>
      <c r="L317" s="11"/>
      <c r="M317" s="12"/>
      <c r="N317" s="11"/>
      <c r="O317" s="12"/>
      <c r="P317" s="14"/>
      <c r="Q317" s="11"/>
      <c r="R317" s="11"/>
      <c r="S317" s="15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5">
      <c r="A318" s="10"/>
      <c r="B318" s="11"/>
      <c r="C318" s="12"/>
      <c r="D318" s="11"/>
      <c r="E318" s="12"/>
      <c r="F318" s="12"/>
      <c r="G318" s="12"/>
      <c r="H318" s="11"/>
      <c r="I318" s="11"/>
      <c r="J318" s="11"/>
      <c r="K318" s="11"/>
      <c r="L318" s="11"/>
      <c r="M318" s="12"/>
      <c r="N318" s="11"/>
      <c r="O318" s="12"/>
      <c r="P318" s="14"/>
      <c r="Q318" s="11"/>
      <c r="R318" s="11"/>
      <c r="S318" s="15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5">
      <c r="A319" s="10"/>
      <c r="B319" s="11"/>
      <c r="C319" s="12"/>
      <c r="D319" s="11"/>
      <c r="E319" s="12"/>
      <c r="F319" s="12"/>
      <c r="G319" s="12"/>
      <c r="H319" s="11"/>
      <c r="I319" s="11"/>
      <c r="J319" s="11"/>
      <c r="K319" s="11"/>
      <c r="L319" s="11"/>
      <c r="M319" s="12"/>
      <c r="N319" s="11"/>
      <c r="O319" s="12"/>
      <c r="P319" s="14"/>
      <c r="Q319" s="11"/>
      <c r="R319" s="11"/>
      <c r="S319" s="15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5">
      <c r="A320" s="10"/>
      <c r="B320" s="11"/>
      <c r="C320" s="12"/>
      <c r="D320" s="11"/>
      <c r="E320" s="12"/>
      <c r="F320" s="12"/>
      <c r="G320" s="12"/>
      <c r="H320" s="11"/>
      <c r="I320" s="11"/>
      <c r="J320" s="11"/>
      <c r="K320" s="11"/>
      <c r="L320" s="11"/>
      <c r="M320" s="12"/>
      <c r="N320" s="11"/>
      <c r="O320" s="12"/>
      <c r="P320" s="14"/>
      <c r="Q320" s="11"/>
      <c r="R320" s="11"/>
      <c r="S320" s="15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5">
      <c r="A321" s="10"/>
      <c r="B321" s="11"/>
      <c r="C321" s="12"/>
      <c r="D321" s="11"/>
      <c r="E321" s="12"/>
      <c r="F321" s="12"/>
      <c r="G321" s="12"/>
      <c r="H321" s="11"/>
      <c r="I321" s="11"/>
      <c r="J321" s="11"/>
      <c r="K321" s="11"/>
      <c r="L321" s="11"/>
      <c r="M321" s="12"/>
      <c r="N321" s="11"/>
      <c r="O321" s="12"/>
      <c r="P321" s="14"/>
      <c r="Q321" s="11"/>
      <c r="R321" s="11"/>
      <c r="S321" s="15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5">
      <c r="A322" s="10"/>
      <c r="B322" s="11"/>
      <c r="C322" s="12"/>
      <c r="D322" s="11"/>
      <c r="E322" s="12"/>
      <c r="F322" s="12"/>
      <c r="G322" s="12"/>
      <c r="H322" s="11"/>
      <c r="I322" s="11"/>
      <c r="J322" s="11"/>
      <c r="K322" s="11"/>
      <c r="L322" s="11"/>
      <c r="M322" s="12"/>
      <c r="N322" s="11"/>
      <c r="O322" s="12"/>
      <c r="P322" s="14"/>
      <c r="Q322" s="11"/>
      <c r="R322" s="11"/>
      <c r="S322" s="15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5">
      <c r="A323" s="10"/>
      <c r="B323" s="11"/>
      <c r="C323" s="12"/>
      <c r="D323" s="11"/>
      <c r="E323" s="12"/>
      <c r="F323" s="12"/>
      <c r="G323" s="12"/>
      <c r="H323" s="11"/>
      <c r="I323" s="11"/>
      <c r="J323" s="11"/>
      <c r="K323" s="11"/>
      <c r="L323" s="11"/>
      <c r="M323" s="12"/>
      <c r="N323" s="11"/>
      <c r="O323" s="12"/>
      <c r="P323" s="14"/>
      <c r="Q323" s="11"/>
      <c r="R323" s="11"/>
      <c r="S323" s="15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5">
      <c r="A324" s="10"/>
      <c r="B324" s="11"/>
      <c r="C324" s="12"/>
      <c r="D324" s="11"/>
      <c r="E324" s="12"/>
      <c r="F324" s="12"/>
      <c r="G324" s="12"/>
      <c r="H324" s="11"/>
      <c r="I324" s="11"/>
      <c r="J324" s="11"/>
      <c r="K324" s="11"/>
      <c r="L324" s="11"/>
      <c r="M324" s="12"/>
      <c r="N324" s="11"/>
      <c r="O324" s="12"/>
      <c r="P324" s="14"/>
      <c r="Q324" s="11"/>
      <c r="R324" s="11"/>
      <c r="S324" s="15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5">
      <c r="A325" s="10"/>
      <c r="B325" s="11"/>
      <c r="C325" s="12"/>
      <c r="D325" s="11"/>
      <c r="E325" s="12"/>
      <c r="F325" s="12"/>
      <c r="G325" s="12"/>
      <c r="H325" s="11"/>
      <c r="I325" s="11"/>
      <c r="J325" s="11"/>
      <c r="K325" s="11"/>
      <c r="L325" s="11"/>
      <c r="M325" s="12"/>
      <c r="N325" s="11"/>
      <c r="O325" s="12"/>
      <c r="P325" s="14"/>
      <c r="Q325" s="11"/>
      <c r="R325" s="11"/>
      <c r="S325" s="15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5">
      <c r="A326" s="10"/>
      <c r="B326" s="11"/>
      <c r="C326" s="12"/>
      <c r="D326" s="11"/>
      <c r="E326" s="12"/>
      <c r="F326" s="12"/>
      <c r="G326" s="12"/>
      <c r="H326" s="11"/>
      <c r="I326" s="11"/>
      <c r="J326" s="11"/>
      <c r="K326" s="11"/>
      <c r="L326" s="11"/>
      <c r="M326" s="12"/>
      <c r="N326" s="11"/>
      <c r="O326" s="12"/>
      <c r="P326" s="14"/>
      <c r="Q326" s="11"/>
      <c r="R326" s="11"/>
      <c r="S326" s="15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5">
      <c r="A327" s="10"/>
      <c r="B327" s="11"/>
      <c r="C327" s="12"/>
      <c r="D327" s="11"/>
      <c r="E327" s="12"/>
      <c r="F327" s="12"/>
      <c r="G327" s="12"/>
      <c r="H327" s="11"/>
      <c r="I327" s="11"/>
      <c r="J327" s="11"/>
      <c r="K327" s="11"/>
      <c r="L327" s="11"/>
      <c r="M327" s="12"/>
      <c r="N327" s="11"/>
      <c r="O327" s="12"/>
      <c r="P327" s="14"/>
      <c r="Q327" s="11"/>
      <c r="R327" s="11"/>
      <c r="S327" s="15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5">
      <c r="A328" s="10"/>
      <c r="B328" s="11"/>
      <c r="C328" s="12"/>
      <c r="D328" s="11"/>
      <c r="E328" s="12"/>
      <c r="F328" s="12"/>
      <c r="G328" s="12"/>
      <c r="H328" s="11"/>
      <c r="I328" s="11"/>
      <c r="J328" s="11"/>
      <c r="K328" s="11"/>
      <c r="L328" s="11"/>
      <c r="M328" s="12"/>
      <c r="N328" s="11"/>
      <c r="O328" s="12"/>
      <c r="P328" s="14"/>
      <c r="Q328" s="11"/>
      <c r="R328" s="11"/>
      <c r="S328" s="15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5">
      <c r="A329" s="10"/>
      <c r="B329" s="11"/>
      <c r="C329" s="12"/>
      <c r="D329" s="11"/>
      <c r="E329" s="12"/>
      <c r="F329" s="12"/>
      <c r="G329" s="12"/>
      <c r="H329" s="11"/>
      <c r="I329" s="11"/>
      <c r="J329" s="11"/>
      <c r="K329" s="11"/>
      <c r="L329" s="11"/>
      <c r="M329" s="12"/>
      <c r="N329" s="11"/>
      <c r="O329" s="12"/>
      <c r="P329" s="14"/>
      <c r="Q329" s="11"/>
      <c r="R329" s="11"/>
      <c r="S329" s="15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5">
      <c r="A330" s="10"/>
      <c r="B330" s="11"/>
      <c r="C330" s="12"/>
      <c r="D330" s="11"/>
      <c r="E330" s="12"/>
      <c r="F330" s="12"/>
      <c r="G330" s="12"/>
      <c r="H330" s="11"/>
      <c r="I330" s="11"/>
      <c r="J330" s="11"/>
      <c r="K330" s="11"/>
      <c r="L330" s="11"/>
      <c r="M330" s="12"/>
      <c r="N330" s="11"/>
      <c r="O330" s="12"/>
      <c r="P330" s="14"/>
      <c r="Q330" s="11"/>
      <c r="R330" s="11"/>
      <c r="S330" s="15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5">
      <c r="A331" s="10"/>
      <c r="B331" s="11"/>
      <c r="C331" s="12"/>
      <c r="D331" s="11"/>
      <c r="E331" s="12"/>
      <c r="F331" s="12"/>
      <c r="G331" s="12"/>
      <c r="H331" s="11"/>
      <c r="I331" s="11"/>
      <c r="J331" s="11"/>
      <c r="K331" s="11"/>
      <c r="L331" s="11"/>
      <c r="M331" s="12"/>
      <c r="N331" s="11"/>
      <c r="O331" s="12"/>
      <c r="P331" s="14"/>
      <c r="Q331" s="11"/>
      <c r="R331" s="11"/>
      <c r="S331" s="15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5">
      <c r="A332" s="10"/>
      <c r="B332" s="11"/>
      <c r="C332" s="12"/>
      <c r="D332" s="11"/>
      <c r="E332" s="12"/>
      <c r="F332" s="12"/>
      <c r="G332" s="12"/>
      <c r="H332" s="11"/>
      <c r="I332" s="11"/>
      <c r="J332" s="11"/>
      <c r="K332" s="11"/>
      <c r="L332" s="11"/>
      <c r="M332" s="12"/>
      <c r="N332" s="11"/>
      <c r="O332" s="12"/>
      <c r="P332" s="14"/>
      <c r="Q332" s="11"/>
      <c r="R332" s="11"/>
      <c r="S332" s="15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5">
      <c r="A333" s="10"/>
      <c r="B333" s="11"/>
      <c r="C333" s="12"/>
      <c r="D333" s="11"/>
      <c r="E333" s="12"/>
      <c r="F333" s="12"/>
      <c r="G333" s="12"/>
      <c r="H333" s="11"/>
      <c r="I333" s="11"/>
      <c r="J333" s="11"/>
      <c r="K333" s="11"/>
      <c r="L333" s="11"/>
      <c r="M333" s="12"/>
      <c r="N333" s="11"/>
      <c r="O333" s="12"/>
      <c r="P333" s="14"/>
      <c r="Q333" s="11"/>
      <c r="R333" s="11"/>
      <c r="S333" s="15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5">
      <c r="A334" s="10"/>
      <c r="B334" s="11"/>
      <c r="C334" s="12"/>
      <c r="D334" s="11"/>
      <c r="E334" s="12"/>
      <c r="F334" s="12"/>
      <c r="G334" s="12"/>
      <c r="H334" s="11"/>
      <c r="I334" s="11"/>
      <c r="J334" s="11"/>
      <c r="K334" s="11"/>
      <c r="L334" s="11"/>
      <c r="M334" s="12"/>
      <c r="N334" s="11"/>
      <c r="O334" s="12"/>
      <c r="P334" s="14"/>
      <c r="Q334" s="11"/>
      <c r="R334" s="11"/>
      <c r="S334" s="15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5">
      <c r="A335" s="10"/>
      <c r="B335" s="11"/>
      <c r="C335" s="12"/>
      <c r="D335" s="11"/>
      <c r="E335" s="12"/>
      <c r="F335" s="12"/>
      <c r="G335" s="12"/>
      <c r="H335" s="11"/>
      <c r="I335" s="11"/>
      <c r="J335" s="11"/>
      <c r="K335" s="11"/>
      <c r="L335" s="11"/>
      <c r="M335" s="12"/>
      <c r="N335" s="11"/>
      <c r="O335" s="12"/>
      <c r="P335" s="14"/>
      <c r="Q335" s="11"/>
      <c r="R335" s="11"/>
      <c r="S335" s="15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5">
      <c r="A336" s="10"/>
      <c r="B336" s="11"/>
      <c r="C336" s="12"/>
      <c r="D336" s="11"/>
      <c r="E336" s="12"/>
      <c r="F336" s="12"/>
      <c r="G336" s="12"/>
      <c r="H336" s="11"/>
      <c r="I336" s="11"/>
      <c r="J336" s="11"/>
      <c r="K336" s="11"/>
      <c r="L336" s="11"/>
      <c r="M336" s="12"/>
      <c r="N336" s="11"/>
      <c r="O336" s="12"/>
      <c r="P336" s="14"/>
      <c r="Q336" s="11"/>
      <c r="R336" s="11"/>
      <c r="S336" s="15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5">
      <c r="A337" s="10"/>
      <c r="B337" s="11"/>
      <c r="C337" s="12"/>
      <c r="D337" s="11"/>
      <c r="E337" s="12"/>
      <c r="F337" s="12"/>
      <c r="G337" s="12"/>
      <c r="H337" s="11"/>
      <c r="I337" s="11"/>
      <c r="J337" s="11"/>
      <c r="K337" s="11"/>
      <c r="L337" s="11"/>
      <c r="M337" s="12"/>
      <c r="N337" s="11"/>
      <c r="O337" s="12"/>
      <c r="P337" s="14"/>
      <c r="Q337" s="11"/>
      <c r="R337" s="11"/>
      <c r="S337" s="15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5">
      <c r="A338" s="10"/>
      <c r="B338" s="11"/>
      <c r="C338" s="12"/>
      <c r="D338" s="11"/>
      <c r="E338" s="12"/>
      <c r="F338" s="12"/>
      <c r="G338" s="12"/>
      <c r="H338" s="11"/>
      <c r="I338" s="11"/>
      <c r="J338" s="11"/>
      <c r="K338" s="11"/>
      <c r="L338" s="11"/>
      <c r="M338" s="12"/>
      <c r="N338" s="11"/>
      <c r="O338" s="12"/>
      <c r="P338" s="14"/>
      <c r="Q338" s="11"/>
      <c r="R338" s="11"/>
      <c r="S338" s="15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5">
      <c r="A339" s="10"/>
      <c r="B339" s="11"/>
      <c r="C339" s="12"/>
      <c r="D339" s="11"/>
      <c r="E339" s="12"/>
      <c r="F339" s="12"/>
      <c r="G339" s="12"/>
      <c r="H339" s="11"/>
      <c r="I339" s="11"/>
      <c r="J339" s="11"/>
      <c r="K339" s="11"/>
      <c r="L339" s="11"/>
      <c r="M339" s="12"/>
      <c r="N339" s="11"/>
      <c r="O339" s="12"/>
      <c r="P339" s="14"/>
      <c r="Q339" s="11"/>
      <c r="R339" s="11"/>
      <c r="S339" s="15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5">
      <c r="A340" s="10"/>
      <c r="B340" s="11"/>
      <c r="C340" s="12"/>
      <c r="D340" s="11"/>
      <c r="E340" s="12"/>
      <c r="F340" s="12"/>
      <c r="G340" s="12"/>
      <c r="H340" s="11"/>
      <c r="I340" s="11"/>
      <c r="J340" s="11"/>
      <c r="K340" s="11"/>
      <c r="L340" s="11"/>
      <c r="M340" s="12"/>
      <c r="N340" s="11"/>
      <c r="O340" s="12"/>
      <c r="P340" s="14"/>
      <c r="Q340" s="11"/>
      <c r="R340" s="11"/>
      <c r="S340" s="15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5">
      <c r="A341" s="10"/>
      <c r="B341" s="11"/>
      <c r="C341" s="12"/>
      <c r="D341" s="11"/>
      <c r="E341" s="12"/>
      <c r="F341" s="12"/>
      <c r="G341" s="12"/>
      <c r="H341" s="11"/>
      <c r="I341" s="11"/>
      <c r="J341" s="11"/>
      <c r="K341" s="11"/>
      <c r="L341" s="11"/>
      <c r="M341" s="12"/>
      <c r="N341" s="11"/>
      <c r="O341" s="12"/>
      <c r="P341" s="14"/>
      <c r="Q341" s="11"/>
      <c r="R341" s="11"/>
      <c r="S341" s="15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5">
      <c r="A342" s="10"/>
      <c r="B342" s="11"/>
      <c r="C342" s="12"/>
      <c r="D342" s="11"/>
      <c r="E342" s="12"/>
      <c r="F342" s="12"/>
      <c r="G342" s="12"/>
      <c r="H342" s="11"/>
      <c r="I342" s="11"/>
      <c r="J342" s="11"/>
      <c r="K342" s="11"/>
      <c r="L342" s="11"/>
      <c r="M342" s="12"/>
      <c r="N342" s="11"/>
      <c r="O342" s="12"/>
      <c r="P342" s="14"/>
      <c r="Q342" s="11"/>
      <c r="R342" s="11"/>
      <c r="S342" s="15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5">
      <c r="A343" s="10"/>
      <c r="B343" s="11"/>
      <c r="C343" s="12"/>
      <c r="D343" s="11"/>
      <c r="E343" s="12"/>
      <c r="F343" s="12"/>
      <c r="G343" s="12"/>
      <c r="H343" s="11"/>
      <c r="I343" s="11"/>
      <c r="J343" s="11"/>
      <c r="K343" s="11"/>
      <c r="L343" s="11"/>
      <c r="M343" s="12"/>
      <c r="N343" s="11"/>
      <c r="O343" s="12"/>
      <c r="P343" s="14"/>
      <c r="Q343" s="11"/>
      <c r="R343" s="11"/>
      <c r="S343" s="15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5">
      <c r="A344" s="10"/>
      <c r="B344" s="11"/>
      <c r="C344" s="12"/>
      <c r="D344" s="11"/>
      <c r="E344" s="12"/>
      <c r="F344" s="12"/>
      <c r="G344" s="12"/>
      <c r="H344" s="11"/>
      <c r="I344" s="11"/>
      <c r="J344" s="11"/>
      <c r="K344" s="11"/>
      <c r="L344" s="11"/>
      <c r="M344" s="12"/>
      <c r="N344" s="11"/>
      <c r="O344" s="12"/>
      <c r="P344" s="14"/>
      <c r="Q344" s="11"/>
      <c r="R344" s="11"/>
      <c r="S344" s="15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5">
      <c r="A345" s="10"/>
      <c r="B345" s="11"/>
      <c r="C345" s="12"/>
      <c r="D345" s="11"/>
      <c r="E345" s="12"/>
      <c r="F345" s="12"/>
      <c r="G345" s="12"/>
      <c r="H345" s="11"/>
      <c r="I345" s="11"/>
      <c r="J345" s="11"/>
      <c r="K345" s="11"/>
      <c r="L345" s="11"/>
      <c r="M345" s="12"/>
      <c r="N345" s="11"/>
      <c r="O345" s="12"/>
      <c r="P345" s="14"/>
      <c r="Q345" s="11"/>
      <c r="R345" s="11"/>
      <c r="S345" s="15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5">
      <c r="A346" s="10"/>
      <c r="B346" s="11"/>
      <c r="C346" s="12"/>
      <c r="D346" s="11"/>
      <c r="E346" s="12"/>
      <c r="F346" s="12"/>
      <c r="G346" s="12"/>
      <c r="H346" s="11"/>
      <c r="I346" s="11"/>
      <c r="J346" s="11"/>
      <c r="K346" s="11"/>
      <c r="L346" s="11"/>
      <c r="M346" s="12"/>
      <c r="N346" s="11"/>
      <c r="O346" s="12"/>
      <c r="P346" s="14"/>
      <c r="Q346" s="11"/>
      <c r="R346" s="11"/>
      <c r="S346" s="15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5">
      <c r="A347" s="10"/>
      <c r="B347" s="11"/>
      <c r="C347" s="12"/>
      <c r="D347" s="11"/>
      <c r="E347" s="12"/>
      <c r="F347" s="12"/>
      <c r="G347" s="12"/>
      <c r="H347" s="11"/>
      <c r="I347" s="11"/>
      <c r="J347" s="11"/>
      <c r="K347" s="11"/>
      <c r="L347" s="11"/>
      <c r="M347" s="12"/>
      <c r="N347" s="11"/>
      <c r="O347" s="12"/>
      <c r="P347" s="14"/>
      <c r="Q347" s="11"/>
      <c r="R347" s="11"/>
      <c r="S347" s="15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5">
      <c r="A348" s="10"/>
      <c r="B348" s="11"/>
      <c r="C348" s="12"/>
      <c r="D348" s="11"/>
      <c r="E348" s="12"/>
      <c r="F348" s="12"/>
      <c r="G348" s="12"/>
      <c r="H348" s="11"/>
      <c r="I348" s="11"/>
      <c r="J348" s="11"/>
      <c r="K348" s="11"/>
      <c r="L348" s="11"/>
      <c r="M348" s="12"/>
      <c r="N348" s="11"/>
      <c r="O348" s="12"/>
      <c r="P348" s="14"/>
      <c r="Q348" s="11"/>
      <c r="R348" s="11"/>
      <c r="S348" s="15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5">
      <c r="A349" s="10"/>
      <c r="B349" s="11"/>
      <c r="C349" s="12"/>
      <c r="D349" s="11"/>
      <c r="E349" s="12"/>
      <c r="F349" s="12"/>
      <c r="G349" s="12"/>
      <c r="H349" s="11"/>
      <c r="I349" s="11"/>
      <c r="J349" s="11"/>
      <c r="K349" s="11"/>
      <c r="L349" s="11"/>
      <c r="M349" s="12"/>
      <c r="N349" s="11"/>
      <c r="O349" s="12"/>
      <c r="P349" s="14"/>
      <c r="Q349" s="11"/>
      <c r="R349" s="11"/>
      <c r="S349" s="15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5">
      <c r="A350" s="10"/>
      <c r="B350" s="11"/>
      <c r="C350" s="12"/>
      <c r="D350" s="11"/>
      <c r="E350" s="12"/>
      <c r="F350" s="12"/>
      <c r="G350" s="12"/>
      <c r="H350" s="11"/>
      <c r="I350" s="11"/>
      <c r="J350" s="11"/>
      <c r="K350" s="11"/>
      <c r="L350" s="11"/>
      <c r="M350" s="12"/>
      <c r="N350" s="11"/>
      <c r="O350" s="12"/>
      <c r="P350" s="14"/>
      <c r="Q350" s="11"/>
      <c r="R350" s="11"/>
      <c r="S350" s="15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5">
      <c r="A351" s="10"/>
      <c r="B351" s="11"/>
      <c r="C351" s="12"/>
      <c r="D351" s="11"/>
      <c r="E351" s="12"/>
      <c r="F351" s="12"/>
      <c r="G351" s="12"/>
      <c r="H351" s="11"/>
      <c r="I351" s="11"/>
      <c r="J351" s="11"/>
      <c r="K351" s="11"/>
      <c r="L351" s="11"/>
      <c r="M351" s="12"/>
      <c r="N351" s="11"/>
      <c r="O351" s="12"/>
      <c r="P351" s="14"/>
      <c r="Q351" s="11"/>
      <c r="R351" s="11"/>
      <c r="S351" s="15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5">
      <c r="A352" s="10"/>
      <c r="B352" s="11"/>
      <c r="C352" s="12"/>
      <c r="D352" s="11"/>
      <c r="E352" s="12"/>
      <c r="F352" s="12"/>
      <c r="G352" s="12"/>
      <c r="H352" s="11"/>
      <c r="I352" s="11"/>
      <c r="J352" s="11"/>
      <c r="K352" s="11"/>
      <c r="L352" s="11"/>
      <c r="M352" s="12"/>
      <c r="N352" s="11"/>
      <c r="O352" s="12"/>
      <c r="P352" s="14"/>
      <c r="Q352" s="11"/>
      <c r="R352" s="11"/>
      <c r="S352" s="15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5">
      <c r="A353" s="10"/>
      <c r="B353" s="11"/>
      <c r="C353" s="12"/>
      <c r="D353" s="11"/>
      <c r="E353" s="12"/>
      <c r="F353" s="12"/>
      <c r="G353" s="12"/>
      <c r="H353" s="11"/>
      <c r="I353" s="11"/>
      <c r="J353" s="11"/>
      <c r="K353" s="11"/>
      <c r="L353" s="11"/>
      <c r="M353" s="12"/>
      <c r="N353" s="11"/>
      <c r="O353" s="12"/>
      <c r="P353" s="14"/>
      <c r="Q353" s="11"/>
      <c r="R353" s="11"/>
      <c r="S353" s="15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5">
      <c r="A354" s="10"/>
      <c r="B354" s="11"/>
      <c r="C354" s="12"/>
      <c r="D354" s="11"/>
      <c r="E354" s="12"/>
      <c r="F354" s="12"/>
      <c r="G354" s="12"/>
      <c r="H354" s="11"/>
      <c r="I354" s="11"/>
      <c r="J354" s="11"/>
      <c r="K354" s="11"/>
      <c r="L354" s="11"/>
      <c r="M354" s="12"/>
      <c r="N354" s="11"/>
      <c r="O354" s="12"/>
      <c r="P354" s="14"/>
      <c r="Q354" s="11"/>
      <c r="R354" s="11"/>
      <c r="S354" s="15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5">
      <c r="A355" s="10"/>
      <c r="B355" s="11"/>
      <c r="C355" s="12"/>
      <c r="D355" s="11"/>
      <c r="E355" s="12"/>
      <c r="F355" s="12"/>
      <c r="G355" s="12"/>
      <c r="H355" s="11"/>
      <c r="I355" s="11"/>
      <c r="J355" s="11"/>
      <c r="K355" s="11"/>
      <c r="L355" s="11"/>
      <c r="M355" s="12"/>
      <c r="N355" s="11"/>
      <c r="O355" s="12"/>
      <c r="P355" s="14"/>
      <c r="Q355" s="11"/>
      <c r="R355" s="11"/>
      <c r="S355" s="15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5">
      <c r="A356" s="10"/>
      <c r="B356" s="11"/>
      <c r="C356" s="12"/>
      <c r="D356" s="11"/>
      <c r="E356" s="12"/>
      <c r="F356" s="12"/>
      <c r="G356" s="12"/>
      <c r="H356" s="11"/>
      <c r="I356" s="11"/>
      <c r="J356" s="11"/>
      <c r="K356" s="11"/>
      <c r="L356" s="11"/>
      <c r="M356" s="12"/>
      <c r="N356" s="11"/>
      <c r="O356" s="12"/>
      <c r="P356" s="14"/>
      <c r="Q356" s="11"/>
      <c r="R356" s="11"/>
      <c r="S356" s="15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5">
      <c r="A357" s="10"/>
      <c r="B357" s="11"/>
      <c r="C357" s="12"/>
      <c r="D357" s="11"/>
      <c r="E357" s="12"/>
      <c r="F357" s="12"/>
      <c r="G357" s="12"/>
      <c r="H357" s="11"/>
      <c r="I357" s="11"/>
      <c r="J357" s="11"/>
      <c r="K357" s="11"/>
      <c r="L357" s="11"/>
      <c r="M357" s="12"/>
      <c r="N357" s="11"/>
      <c r="O357" s="12"/>
      <c r="P357" s="14"/>
      <c r="Q357" s="11"/>
      <c r="R357" s="11"/>
      <c r="S357" s="15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5">
      <c r="A358" s="10"/>
      <c r="B358" s="11"/>
      <c r="C358" s="12"/>
      <c r="D358" s="11"/>
      <c r="E358" s="12"/>
      <c r="F358" s="12"/>
      <c r="G358" s="12"/>
      <c r="H358" s="11"/>
      <c r="I358" s="11"/>
      <c r="J358" s="11"/>
      <c r="K358" s="11"/>
      <c r="L358" s="11"/>
      <c r="M358" s="12"/>
      <c r="N358" s="11"/>
      <c r="O358" s="12"/>
      <c r="P358" s="14"/>
      <c r="Q358" s="11"/>
      <c r="R358" s="11"/>
      <c r="S358" s="15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5">
      <c r="A359" s="10"/>
      <c r="B359" s="11"/>
      <c r="C359" s="12"/>
      <c r="D359" s="11"/>
      <c r="E359" s="12"/>
      <c r="F359" s="12"/>
      <c r="G359" s="12"/>
      <c r="H359" s="11"/>
      <c r="I359" s="11"/>
      <c r="J359" s="11"/>
      <c r="K359" s="11"/>
      <c r="L359" s="11"/>
      <c r="M359" s="12"/>
      <c r="N359" s="11"/>
      <c r="O359" s="12"/>
      <c r="P359" s="14"/>
      <c r="Q359" s="11"/>
      <c r="R359" s="11"/>
      <c r="S359" s="15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5">
      <c r="A360" s="10"/>
      <c r="B360" s="11"/>
      <c r="C360" s="12"/>
      <c r="D360" s="11"/>
      <c r="E360" s="12"/>
      <c r="F360" s="12"/>
      <c r="G360" s="12"/>
      <c r="H360" s="11"/>
      <c r="I360" s="11"/>
      <c r="J360" s="11"/>
      <c r="K360" s="11"/>
      <c r="L360" s="11"/>
      <c r="M360" s="12"/>
      <c r="N360" s="11"/>
      <c r="O360" s="12"/>
      <c r="P360" s="14"/>
      <c r="Q360" s="11"/>
      <c r="R360" s="11"/>
      <c r="S360" s="15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5">
      <c r="A361" s="10"/>
      <c r="B361" s="11"/>
      <c r="C361" s="12"/>
      <c r="D361" s="11"/>
      <c r="E361" s="12"/>
      <c r="F361" s="12"/>
      <c r="G361" s="12"/>
      <c r="H361" s="11"/>
      <c r="I361" s="11"/>
      <c r="J361" s="11"/>
      <c r="K361" s="11"/>
      <c r="L361" s="11"/>
      <c r="M361" s="12"/>
      <c r="N361" s="11"/>
      <c r="O361" s="12"/>
      <c r="P361" s="14"/>
      <c r="Q361" s="11"/>
      <c r="R361" s="11"/>
      <c r="S361" s="15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5">
      <c r="A362" s="10"/>
      <c r="B362" s="11"/>
      <c r="C362" s="12"/>
      <c r="D362" s="11"/>
      <c r="E362" s="12"/>
      <c r="F362" s="12"/>
      <c r="G362" s="12"/>
      <c r="H362" s="11"/>
      <c r="I362" s="11"/>
      <c r="J362" s="11"/>
      <c r="K362" s="11"/>
      <c r="L362" s="11"/>
      <c r="M362" s="12"/>
      <c r="N362" s="11"/>
      <c r="O362" s="12"/>
      <c r="P362" s="14"/>
      <c r="Q362" s="11"/>
      <c r="R362" s="11"/>
      <c r="S362" s="15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5">
      <c r="A363" s="10"/>
      <c r="B363" s="11"/>
      <c r="C363" s="12"/>
      <c r="D363" s="11"/>
      <c r="E363" s="12"/>
      <c r="F363" s="12"/>
      <c r="G363" s="12"/>
      <c r="H363" s="11"/>
      <c r="I363" s="11"/>
      <c r="J363" s="11"/>
      <c r="K363" s="11"/>
      <c r="L363" s="11"/>
      <c r="M363" s="12"/>
      <c r="N363" s="11"/>
      <c r="O363" s="12"/>
      <c r="P363" s="14"/>
      <c r="Q363" s="11"/>
      <c r="R363" s="11"/>
      <c r="S363" s="15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5">
      <c r="A364" s="10"/>
      <c r="B364" s="11"/>
      <c r="C364" s="12"/>
      <c r="D364" s="11"/>
      <c r="E364" s="12"/>
      <c r="F364" s="12"/>
      <c r="G364" s="12"/>
      <c r="H364" s="11"/>
      <c r="I364" s="11"/>
      <c r="J364" s="11"/>
      <c r="K364" s="11"/>
      <c r="L364" s="11"/>
      <c r="M364" s="12"/>
      <c r="N364" s="11"/>
      <c r="O364" s="12"/>
      <c r="P364" s="14"/>
      <c r="Q364" s="11"/>
      <c r="R364" s="11"/>
      <c r="S364" s="15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5">
      <c r="A365" s="10"/>
      <c r="B365" s="11"/>
      <c r="C365" s="12"/>
      <c r="D365" s="11"/>
      <c r="E365" s="12"/>
      <c r="F365" s="12"/>
      <c r="G365" s="12"/>
      <c r="H365" s="11"/>
      <c r="I365" s="11"/>
      <c r="J365" s="11"/>
      <c r="K365" s="11"/>
      <c r="L365" s="11"/>
      <c r="M365" s="12"/>
      <c r="N365" s="11"/>
      <c r="O365" s="12"/>
      <c r="P365" s="14"/>
      <c r="Q365" s="11"/>
      <c r="R365" s="11"/>
      <c r="S365" s="15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5">
      <c r="A366" s="10"/>
      <c r="B366" s="11"/>
      <c r="C366" s="12"/>
      <c r="D366" s="11"/>
      <c r="E366" s="12"/>
      <c r="F366" s="12"/>
      <c r="G366" s="12"/>
      <c r="H366" s="11"/>
      <c r="I366" s="11"/>
      <c r="J366" s="11"/>
      <c r="K366" s="11"/>
      <c r="L366" s="11"/>
      <c r="M366" s="12"/>
      <c r="N366" s="11"/>
      <c r="O366" s="12"/>
      <c r="P366" s="14"/>
      <c r="Q366" s="11"/>
      <c r="R366" s="11"/>
      <c r="S366" s="15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5">
      <c r="A367" s="10"/>
      <c r="B367" s="11"/>
      <c r="C367" s="12"/>
      <c r="D367" s="11"/>
      <c r="E367" s="12"/>
      <c r="F367" s="12"/>
      <c r="G367" s="12"/>
      <c r="H367" s="11"/>
      <c r="I367" s="11"/>
      <c r="J367" s="11"/>
      <c r="K367" s="11"/>
      <c r="L367" s="11"/>
      <c r="M367" s="12"/>
      <c r="N367" s="11"/>
      <c r="O367" s="12"/>
      <c r="P367" s="14"/>
      <c r="Q367" s="11"/>
      <c r="R367" s="11"/>
      <c r="S367" s="15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5">
      <c r="A368" s="10"/>
      <c r="B368" s="11"/>
      <c r="C368" s="12"/>
      <c r="D368" s="11"/>
      <c r="E368" s="12"/>
      <c r="F368" s="12"/>
      <c r="G368" s="12"/>
      <c r="H368" s="11"/>
      <c r="I368" s="11"/>
      <c r="J368" s="11"/>
      <c r="K368" s="11"/>
      <c r="L368" s="11"/>
      <c r="M368" s="12"/>
      <c r="N368" s="11"/>
      <c r="O368" s="12"/>
      <c r="P368" s="14"/>
      <c r="Q368" s="11"/>
      <c r="R368" s="11"/>
      <c r="S368" s="15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5">
      <c r="A369" s="10"/>
      <c r="B369" s="11"/>
      <c r="C369" s="12"/>
      <c r="D369" s="11"/>
      <c r="E369" s="12"/>
      <c r="F369" s="12"/>
      <c r="G369" s="12"/>
      <c r="H369" s="11"/>
      <c r="I369" s="11"/>
      <c r="J369" s="11"/>
      <c r="K369" s="11"/>
      <c r="L369" s="11"/>
      <c r="M369" s="12"/>
      <c r="N369" s="11"/>
      <c r="O369" s="12"/>
      <c r="P369" s="14"/>
      <c r="Q369" s="11"/>
      <c r="R369" s="11"/>
      <c r="S369" s="15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5">
      <c r="A370" s="10"/>
      <c r="B370" s="11"/>
      <c r="C370" s="12"/>
      <c r="D370" s="11"/>
      <c r="E370" s="12"/>
      <c r="F370" s="12"/>
      <c r="G370" s="12"/>
      <c r="H370" s="11"/>
      <c r="I370" s="11"/>
      <c r="J370" s="11"/>
      <c r="K370" s="11"/>
      <c r="L370" s="11"/>
      <c r="M370" s="12"/>
      <c r="N370" s="11"/>
      <c r="O370" s="12"/>
      <c r="P370" s="14"/>
      <c r="Q370" s="11"/>
      <c r="R370" s="11"/>
      <c r="S370" s="15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5">
      <c r="A371" s="10"/>
      <c r="B371" s="11"/>
      <c r="C371" s="12"/>
      <c r="D371" s="11"/>
      <c r="E371" s="12"/>
      <c r="F371" s="12"/>
      <c r="G371" s="12"/>
      <c r="H371" s="11"/>
      <c r="I371" s="11"/>
      <c r="J371" s="11"/>
      <c r="K371" s="11"/>
      <c r="L371" s="11"/>
      <c r="M371" s="12"/>
      <c r="N371" s="11"/>
      <c r="O371" s="12"/>
      <c r="P371" s="14"/>
      <c r="Q371" s="11"/>
      <c r="R371" s="11"/>
      <c r="S371" s="15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5">
      <c r="A372" s="10"/>
      <c r="B372" s="11"/>
      <c r="C372" s="12"/>
      <c r="D372" s="11"/>
      <c r="E372" s="12"/>
      <c r="F372" s="12"/>
      <c r="G372" s="12"/>
      <c r="H372" s="11"/>
      <c r="I372" s="11"/>
      <c r="J372" s="11"/>
      <c r="K372" s="11"/>
      <c r="L372" s="11"/>
      <c r="M372" s="12"/>
      <c r="N372" s="11"/>
      <c r="O372" s="12"/>
      <c r="P372" s="14"/>
      <c r="Q372" s="11"/>
      <c r="R372" s="11"/>
      <c r="S372" s="15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5">
      <c r="A373" s="10"/>
      <c r="B373" s="11"/>
      <c r="C373" s="12"/>
      <c r="D373" s="11"/>
      <c r="E373" s="12"/>
      <c r="F373" s="12"/>
      <c r="G373" s="12"/>
      <c r="H373" s="11"/>
      <c r="I373" s="11"/>
      <c r="J373" s="11"/>
      <c r="K373" s="11"/>
      <c r="L373" s="11"/>
      <c r="M373" s="12"/>
      <c r="N373" s="11"/>
      <c r="O373" s="12"/>
      <c r="P373" s="14"/>
      <c r="Q373" s="11"/>
      <c r="R373" s="11"/>
      <c r="S373" s="15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5">
      <c r="A374" s="10"/>
      <c r="B374" s="11"/>
      <c r="C374" s="12"/>
      <c r="D374" s="11"/>
      <c r="E374" s="12"/>
      <c r="F374" s="12"/>
      <c r="G374" s="12"/>
      <c r="H374" s="11"/>
      <c r="I374" s="11"/>
      <c r="J374" s="11"/>
      <c r="K374" s="11"/>
      <c r="L374" s="11"/>
      <c r="M374" s="12"/>
      <c r="N374" s="11"/>
      <c r="O374" s="12"/>
      <c r="P374" s="14"/>
      <c r="Q374" s="11"/>
      <c r="R374" s="11"/>
      <c r="S374" s="15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5">
      <c r="A375" s="10"/>
      <c r="B375" s="11"/>
      <c r="C375" s="12"/>
      <c r="D375" s="11"/>
      <c r="E375" s="12"/>
      <c r="F375" s="12"/>
      <c r="G375" s="12"/>
      <c r="H375" s="11"/>
      <c r="I375" s="11"/>
      <c r="J375" s="11"/>
      <c r="K375" s="11"/>
      <c r="L375" s="11"/>
      <c r="M375" s="12"/>
      <c r="N375" s="11"/>
      <c r="O375" s="12"/>
      <c r="P375" s="14"/>
      <c r="Q375" s="11"/>
      <c r="R375" s="11"/>
      <c r="S375" s="15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5">
      <c r="A376" s="10"/>
      <c r="B376" s="11"/>
      <c r="C376" s="12"/>
      <c r="D376" s="11"/>
      <c r="E376" s="12"/>
      <c r="F376" s="12"/>
      <c r="G376" s="12"/>
      <c r="H376" s="11"/>
      <c r="I376" s="11"/>
      <c r="J376" s="11"/>
      <c r="K376" s="11"/>
      <c r="L376" s="11"/>
      <c r="M376" s="12"/>
      <c r="N376" s="11"/>
      <c r="O376" s="12"/>
      <c r="P376" s="14"/>
      <c r="Q376" s="11"/>
      <c r="R376" s="11"/>
      <c r="S376" s="15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5">
      <c r="A377" s="10"/>
      <c r="B377" s="11"/>
      <c r="C377" s="12"/>
      <c r="D377" s="11"/>
      <c r="E377" s="12"/>
      <c r="F377" s="12"/>
      <c r="G377" s="12"/>
      <c r="H377" s="11"/>
      <c r="I377" s="11"/>
      <c r="J377" s="11"/>
      <c r="K377" s="11"/>
      <c r="L377" s="11"/>
      <c r="M377" s="12"/>
      <c r="N377" s="11"/>
      <c r="O377" s="12"/>
      <c r="P377" s="14"/>
      <c r="Q377" s="11"/>
      <c r="R377" s="11"/>
      <c r="S377" s="15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5">
      <c r="A378" s="10"/>
      <c r="B378" s="11"/>
      <c r="C378" s="12"/>
      <c r="D378" s="11"/>
      <c r="E378" s="12"/>
      <c r="F378" s="12"/>
      <c r="G378" s="12"/>
      <c r="H378" s="11"/>
      <c r="I378" s="11"/>
      <c r="J378" s="11"/>
      <c r="K378" s="11"/>
      <c r="L378" s="11"/>
      <c r="M378" s="12"/>
      <c r="N378" s="11"/>
      <c r="O378" s="12"/>
      <c r="P378" s="14"/>
      <c r="Q378" s="11"/>
      <c r="R378" s="11"/>
      <c r="S378" s="15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5">
      <c r="A379" s="10"/>
      <c r="B379" s="11"/>
      <c r="C379" s="12"/>
      <c r="D379" s="11"/>
      <c r="E379" s="12"/>
      <c r="F379" s="12"/>
      <c r="G379" s="12"/>
      <c r="H379" s="11"/>
      <c r="I379" s="11"/>
      <c r="J379" s="11"/>
      <c r="K379" s="11"/>
      <c r="L379" s="11"/>
      <c r="M379" s="12"/>
      <c r="N379" s="11"/>
      <c r="O379" s="12"/>
      <c r="P379" s="14"/>
      <c r="Q379" s="11"/>
      <c r="R379" s="11"/>
      <c r="S379" s="15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5">
      <c r="A380" s="10"/>
      <c r="B380" s="11"/>
      <c r="C380" s="12"/>
      <c r="D380" s="11"/>
      <c r="E380" s="12"/>
      <c r="F380" s="12"/>
      <c r="G380" s="12"/>
      <c r="H380" s="11"/>
      <c r="I380" s="11"/>
      <c r="J380" s="11"/>
      <c r="K380" s="11"/>
      <c r="L380" s="11"/>
      <c r="M380" s="12"/>
      <c r="N380" s="11"/>
      <c r="O380" s="12"/>
      <c r="P380" s="14"/>
      <c r="Q380" s="11"/>
      <c r="R380" s="11"/>
      <c r="S380" s="15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5">
      <c r="A381" s="10"/>
      <c r="B381" s="11"/>
      <c r="C381" s="12"/>
      <c r="D381" s="11"/>
      <c r="E381" s="12"/>
      <c r="F381" s="12"/>
      <c r="G381" s="12"/>
      <c r="H381" s="11"/>
      <c r="I381" s="11"/>
      <c r="J381" s="11"/>
      <c r="K381" s="11"/>
      <c r="L381" s="11"/>
      <c r="M381" s="12"/>
      <c r="N381" s="11"/>
      <c r="O381" s="12"/>
      <c r="P381" s="14"/>
      <c r="Q381" s="11"/>
      <c r="R381" s="11"/>
      <c r="S381" s="15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5">
      <c r="A382" s="10"/>
      <c r="B382" s="11"/>
      <c r="C382" s="12"/>
      <c r="D382" s="11"/>
      <c r="E382" s="12"/>
      <c r="F382" s="12"/>
      <c r="G382" s="12"/>
      <c r="H382" s="11"/>
      <c r="I382" s="11"/>
      <c r="J382" s="11"/>
      <c r="K382" s="11"/>
      <c r="L382" s="11"/>
      <c r="M382" s="12"/>
      <c r="N382" s="11"/>
      <c r="O382" s="12"/>
      <c r="P382" s="14"/>
      <c r="Q382" s="11"/>
      <c r="R382" s="11"/>
      <c r="S382" s="15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5">
      <c r="A383" s="10"/>
      <c r="B383" s="11"/>
      <c r="C383" s="12"/>
      <c r="D383" s="11"/>
      <c r="E383" s="12"/>
      <c r="F383" s="12"/>
      <c r="G383" s="12"/>
      <c r="H383" s="11"/>
      <c r="I383" s="11"/>
      <c r="J383" s="11"/>
      <c r="K383" s="11"/>
      <c r="L383" s="11"/>
      <c r="M383" s="12"/>
      <c r="N383" s="11"/>
      <c r="O383" s="12"/>
      <c r="P383" s="14"/>
      <c r="Q383" s="11"/>
      <c r="R383" s="11"/>
      <c r="S383" s="15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5">
      <c r="A384" s="10"/>
      <c r="B384" s="11"/>
      <c r="C384" s="12"/>
      <c r="D384" s="11"/>
      <c r="E384" s="12"/>
      <c r="F384" s="12"/>
      <c r="G384" s="12"/>
      <c r="H384" s="11"/>
      <c r="I384" s="11"/>
      <c r="J384" s="11"/>
      <c r="K384" s="11"/>
      <c r="L384" s="11"/>
      <c r="M384" s="12"/>
      <c r="N384" s="11"/>
      <c r="O384" s="12"/>
      <c r="P384" s="14"/>
      <c r="Q384" s="11"/>
      <c r="R384" s="11"/>
      <c r="S384" s="15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5">
      <c r="A385" s="10"/>
      <c r="B385" s="11"/>
      <c r="C385" s="12"/>
      <c r="D385" s="11"/>
      <c r="E385" s="12"/>
      <c r="F385" s="12"/>
      <c r="G385" s="12"/>
      <c r="H385" s="11"/>
      <c r="I385" s="11"/>
      <c r="J385" s="11"/>
      <c r="K385" s="11"/>
      <c r="L385" s="11"/>
      <c r="M385" s="12"/>
      <c r="N385" s="11"/>
      <c r="O385" s="12"/>
      <c r="P385" s="14"/>
      <c r="Q385" s="11"/>
      <c r="R385" s="11"/>
      <c r="S385" s="15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5">
      <c r="A386" s="10"/>
      <c r="B386" s="11"/>
      <c r="C386" s="12"/>
      <c r="D386" s="11"/>
      <c r="E386" s="12"/>
      <c r="F386" s="12"/>
      <c r="G386" s="12"/>
      <c r="H386" s="11"/>
      <c r="I386" s="11"/>
      <c r="J386" s="11"/>
      <c r="K386" s="11"/>
      <c r="L386" s="11"/>
      <c r="M386" s="12"/>
      <c r="N386" s="11"/>
      <c r="O386" s="12"/>
      <c r="P386" s="14"/>
      <c r="Q386" s="11"/>
      <c r="R386" s="11"/>
      <c r="S386" s="15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5">
      <c r="A387" s="10"/>
      <c r="B387" s="11"/>
      <c r="C387" s="12"/>
      <c r="D387" s="11"/>
      <c r="E387" s="12"/>
      <c r="F387" s="12"/>
      <c r="G387" s="12"/>
      <c r="H387" s="11"/>
      <c r="I387" s="11"/>
      <c r="J387" s="11"/>
      <c r="K387" s="11"/>
      <c r="L387" s="11"/>
      <c r="M387" s="12"/>
      <c r="N387" s="11"/>
      <c r="O387" s="12"/>
      <c r="P387" s="14"/>
      <c r="Q387" s="11"/>
      <c r="R387" s="11"/>
      <c r="S387" s="15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5">
      <c r="A388" s="10"/>
      <c r="B388" s="11"/>
      <c r="C388" s="12"/>
      <c r="D388" s="11"/>
      <c r="E388" s="12"/>
      <c r="F388" s="12"/>
      <c r="G388" s="12"/>
      <c r="H388" s="11"/>
      <c r="I388" s="11"/>
      <c r="J388" s="11"/>
      <c r="K388" s="11"/>
      <c r="L388" s="11"/>
      <c r="M388" s="12"/>
      <c r="N388" s="11"/>
      <c r="O388" s="12"/>
      <c r="P388" s="14"/>
      <c r="Q388" s="11"/>
      <c r="R388" s="11"/>
      <c r="S388" s="15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5">
      <c r="A389" s="10"/>
      <c r="B389" s="11"/>
      <c r="C389" s="12"/>
      <c r="D389" s="11"/>
      <c r="E389" s="12"/>
      <c r="F389" s="12"/>
      <c r="G389" s="12"/>
      <c r="H389" s="11"/>
      <c r="I389" s="11"/>
      <c r="J389" s="11"/>
      <c r="K389" s="11"/>
      <c r="L389" s="11"/>
      <c r="M389" s="12"/>
      <c r="N389" s="11"/>
      <c r="O389" s="12"/>
      <c r="P389" s="14"/>
      <c r="Q389" s="11"/>
      <c r="R389" s="11"/>
      <c r="S389" s="15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5">
      <c r="A390" s="10"/>
      <c r="B390" s="11"/>
      <c r="C390" s="12"/>
      <c r="D390" s="11"/>
      <c r="E390" s="12"/>
      <c r="F390" s="12"/>
      <c r="G390" s="12"/>
      <c r="H390" s="11"/>
      <c r="I390" s="11"/>
      <c r="J390" s="11"/>
      <c r="K390" s="11"/>
      <c r="L390" s="11"/>
      <c r="M390" s="12"/>
      <c r="N390" s="11"/>
      <c r="O390" s="12"/>
      <c r="P390" s="14"/>
      <c r="Q390" s="11"/>
      <c r="R390" s="11"/>
      <c r="S390" s="15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5">
      <c r="A391" s="10"/>
      <c r="B391" s="11"/>
      <c r="C391" s="12"/>
      <c r="D391" s="11"/>
      <c r="E391" s="12"/>
      <c r="F391" s="12"/>
      <c r="G391" s="12"/>
      <c r="H391" s="11"/>
      <c r="I391" s="11"/>
      <c r="J391" s="11"/>
      <c r="K391" s="11"/>
      <c r="L391" s="11"/>
      <c r="M391" s="12"/>
      <c r="N391" s="11"/>
      <c r="O391" s="12"/>
      <c r="P391" s="14"/>
      <c r="Q391" s="11"/>
      <c r="R391" s="11"/>
      <c r="S391" s="15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5">
      <c r="A392" s="10"/>
      <c r="B392" s="11"/>
      <c r="C392" s="12"/>
      <c r="D392" s="11"/>
      <c r="E392" s="12"/>
      <c r="F392" s="12"/>
      <c r="G392" s="12"/>
      <c r="H392" s="11"/>
      <c r="I392" s="11"/>
      <c r="J392" s="11"/>
      <c r="K392" s="11"/>
      <c r="L392" s="11"/>
      <c r="M392" s="12"/>
      <c r="N392" s="11"/>
      <c r="O392" s="12"/>
      <c r="P392" s="14"/>
      <c r="Q392" s="11"/>
      <c r="R392" s="11"/>
      <c r="S392" s="15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5">
      <c r="A393" s="10"/>
      <c r="B393" s="11"/>
      <c r="C393" s="12"/>
      <c r="D393" s="11"/>
      <c r="E393" s="12"/>
      <c r="F393" s="12"/>
      <c r="G393" s="12"/>
      <c r="H393" s="11"/>
      <c r="I393" s="11"/>
      <c r="J393" s="11"/>
      <c r="K393" s="11"/>
      <c r="L393" s="11"/>
      <c r="M393" s="12"/>
      <c r="N393" s="11"/>
      <c r="O393" s="12"/>
      <c r="P393" s="14"/>
      <c r="Q393" s="11"/>
      <c r="R393" s="11"/>
      <c r="S393" s="15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5">
      <c r="A394" s="10"/>
      <c r="B394" s="11"/>
      <c r="C394" s="12"/>
      <c r="D394" s="11"/>
      <c r="E394" s="12"/>
      <c r="F394" s="12"/>
      <c r="G394" s="12"/>
      <c r="H394" s="11"/>
      <c r="I394" s="11"/>
      <c r="J394" s="11"/>
      <c r="K394" s="11"/>
      <c r="L394" s="11"/>
      <c r="M394" s="12"/>
      <c r="N394" s="11"/>
      <c r="O394" s="12"/>
      <c r="P394" s="14"/>
      <c r="Q394" s="11"/>
      <c r="R394" s="11"/>
      <c r="S394" s="15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5">
      <c r="A395" s="10"/>
      <c r="B395" s="11"/>
      <c r="C395" s="12"/>
      <c r="D395" s="11"/>
      <c r="E395" s="12"/>
      <c r="F395" s="12"/>
      <c r="G395" s="12"/>
      <c r="H395" s="11"/>
      <c r="I395" s="11"/>
      <c r="J395" s="11"/>
      <c r="K395" s="11"/>
      <c r="L395" s="11"/>
      <c r="M395" s="12"/>
      <c r="N395" s="11"/>
      <c r="O395" s="12"/>
      <c r="P395" s="14"/>
      <c r="Q395" s="11"/>
      <c r="R395" s="11"/>
      <c r="S395" s="15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5">
      <c r="A396" s="10"/>
      <c r="B396" s="11"/>
      <c r="C396" s="12"/>
      <c r="D396" s="11"/>
      <c r="E396" s="12"/>
      <c r="F396" s="12"/>
      <c r="G396" s="12"/>
      <c r="H396" s="11"/>
      <c r="I396" s="11"/>
      <c r="J396" s="11"/>
      <c r="K396" s="11"/>
      <c r="L396" s="11"/>
      <c r="M396" s="12"/>
      <c r="N396" s="11"/>
      <c r="O396" s="12"/>
      <c r="P396" s="14"/>
      <c r="Q396" s="11"/>
      <c r="R396" s="11"/>
      <c r="S396" s="15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5">
      <c r="A397" s="10"/>
      <c r="B397" s="11"/>
      <c r="C397" s="12"/>
      <c r="D397" s="11"/>
      <c r="E397" s="12"/>
      <c r="F397" s="12"/>
      <c r="G397" s="12"/>
      <c r="H397" s="11"/>
      <c r="I397" s="11"/>
      <c r="J397" s="11"/>
      <c r="K397" s="11"/>
      <c r="L397" s="11"/>
      <c r="M397" s="12"/>
      <c r="N397" s="11"/>
      <c r="O397" s="12"/>
      <c r="P397" s="14"/>
      <c r="Q397" s="11"/>
      <c r="R397" s="11"/>
      <c r="S397" s="15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5">
      <c r="A398" s="10"/>
      <c r="B398" s="11"/>
      <c r="C398" s="12"/>
      <c r="D398" s="11"/>
      <c r="E398" s="12"/>
      <c r="F398" s="12"/>
      <c r="G398" s="12"/>
      <c r="H398" s="11"/>
      <c r="I398" s="11"/>
      <c r="J398" s="11"/>
      <c r="K398" s="11"/>
      <c r="L398" s="11"/>
      <c r="M398" s="12"/>
      <c r="N398" s="11"/>
      <c r="O398" s="12"/>
      <c r="P398" s="14"/>
      <c r="Q398" s="11"/>
      <c r="R398" s="11"/>
      <c r="S398" s="15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5">
      <c r="A399" s="10"/>
      <c r="B399" s="11"/>
      <c r="C399" s="12"/>
      <c r="D399" s="11"/>
      <c r="E399" s="12"/>
      <c r="F399" s="12"/>
      <c r="G399" s="12"/>
      <c r="H399" s="11"/>
      <c r="I399" s="11"/>
      <c r="J399" s="11"/>
      <c r="K399" s="11"/>
      <c r="L399" s="11"/>
      <c r="M399" s="12"/>
      <c r="N399" s="11"/>
      <c r="O399" s="12"/>
      <c r="P399" s="14"/>
      <c r="Q399" s="11"/>
      <c r="R399" s="11"/>
      <c r="S399" s="15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5">
      <c r="A400" s="10"/>
      <c r="B400" s="11"/>
      <c r="C400" s="12"/>
      <c r="D400" s="11"/>
      <c r="E400" s="12"/>
      <c r="F400" s="12"/>
      <c r="G400" s="12"/>
      <c r="H400" s="11"/>
      <c r="I400" s="11"/>
      <c r="J400" s="11"/>
      <c r="K400" s="11"/>
      <c r="L400" s="11"/>
      <c r="M400" s="12"/>
      <c r="N400" s="11"/>
      <c r="O400" s="12"/>
      <c r="P400" s="14"/>
      <c r="Q400" s="11"/>
      <c r="R400" s="11"/>
      <c r="S400" s="15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5">
      <c r="A401" s="10"/>
      <c r="B401" s="11"/>
      <c r="C401" s="12"/>
      <c r="D401" s="11"/>
      <c r="E401" s="12"/>
      <c r="F401" s="12"/>
      <c r="G401" s="12"/>
      <c r="H401" s="11"/>
      <c r="I401" s="11"/>
      <c r="J401" s="11"/>
      <c r="K401" s="11"/>
      <c r="L401" s="11"/>
      <c r="M401" s="12"/>
      <c r="N401" s="11"/>
      <c r="O401" s="12"/>
      <c r="P401" s="14"/>
      <c r="Q401" s="11"/>
      <c r="R401" s="11"/>
      <c r="S401" s="15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5">
      <c r="A402" s="10"/>
      <c r="B402" s="11"/>
      <c r="C402" s="12"/>
      <c r="D402" s="11"/>
      <c r="E402" s="12"/>
      <c r="F402" s="12"/>
      <c r="G402" s="12"/>
      <c r="H402" s="11"/>
      <c r="I402" s="11"/>
      <c r="J402" s="11"/>
      <c r="K402" s="11"/>
      <c r="L402" s="11"/>
      <c r="M402" s="12"/>
      <c r="N402" s="11"/>
      <c r="O402" s="12"/>
      <c r="P402" s="14"/>
      <c r="Q402" s="11"/>
      <c r="R402" s="11"/>
      <c r="S402" s="15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5">
      <c r="A403" s="10"/>
      <c r="B403" s="11"/>
      <c r="C403" s="12"/>
      <c r="D403" s="11"/>
      <c r="E403" s="12"/>
      <c r="F403" s="12"/>
      <c r="G403" s="12"/>
      <c r="H403" s="11"/>
      <c r="I403" s="11"/>
      <c r="J403" s="11"/>
      <c r="K403" s="11"/>
      <c r="L403" s="11"/>
      <c r="M403" s="12"/>
      <c r="N403" s="11"/>
      <c r="O403" s="12"/>
      <c r="P403" s="14"/>
      <c r="Q403" s="11"/>
      <c r="R403" s="11"/>
      <c r="S403" s="15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5">
      <c r="A404" s="10"/>
      <c r="B404" s="11"/>
      <c r="C404" s="12"/>
      <c r="D404" s="11"/>
      <c r="E404" s="12"/>
      <c r="F404" s="12"/>
      <c r="G404" s="12"/>
      <c r="H404" s="11"/>
      <c r="I404" s="11"/>
      <c r="J404" s="11"/>
      <c r="K404" s="11"/>
      <c r="L404" s="11"/>
      <c r="M404" s="12"/>
      <c r="N404" s="11"/>
      <c r="O404" s="12"/>
      <c r="P404" s="14"/>
      <c r="Q404" s="11"/>
      <c r="R404" s="11"/>
      <c r="S404" s="15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5">
      <c r="A405" s="10"/>
      <c r="B405" s="11"/>
      <c r="C405" s="12"/>
      <c r="D405" s="11"/>
      <c r="E405" s="12"/>
      <c r="F405" s="12"/>
      <c r="G405" s="12"/>
      <c r="H405" s="11"/>
      <c r="I405" s="11"/>
      <c r="J405" s="11"/>
      <c r="K405" s="11"/>
      <c r="L405" s="11"/>
      <c r="M405" s="12"/>
      <c r="N405" s="11"/>
      <c r="O405" s="12"/>
      <c r="P405" s="14"/>
      <c r="Q405" s="11"/>
      <c r="R405" s="11"/>
      <c r="S405" s="15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5">
      <c r="A406" s="10"/>
      <c r="B406" s="11"/>
      <c r="C406" s="12"/>
      <c r="D406" s="11"/>
      <c r="E406" s="12"/>
      <c r="F406" s="12"/>
      <c r="G406" s="12"/>
      <c r="H406" s="11"/>
      <c r="I406" s="11"/>
      <c r="J406" s="11"/>
      <c r="K406" s="11"/>
      <c r="L406" s="11"/>
      <c r="M406" s="12"/>
      <c r="N406" s="11"/>
      <c r="O406" s="12"/>
      <c r="P406" s="14"/>
      <c r="Q406" s="11"/>
      <c r="R406" s="11"/>
      <c r="S406" s="15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5">
      <c r="A407" s="10"/>
      <c r="B407" s="11"/>
      <c r="C407" s="12"/>
      <c r="D407" s="11"/>
      <c r="E407" s="12"/>
      <c r="F407" s="12"/>
      <c r="G407" s="12"/>
      <c r="H407" s="11"/>
      <c r="I407" s="11"/>
      <c r="J407" s="11"/>
      <c r="K407" s="11"/>
      <c r="L407" s="11"/>
      <c r="M407" s="12"/>
      <c r="N407" s="11"/>
      <c r="O407" s="12"/>
      <c r="P407" s="14"/>
      <c r="Q407" s="11"/>
      <c r="R407" s="11"/>
      <c r="S407" s="15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5">
      <c r="A408" s="10"/>
      <c r="B408" s="11"/>
      <c r="C408" s="12"/>
      <c r="D408" s="11"/>
      <c r="E408" s="12"/>
      <c r="F408" s="12"/>
      <c r="G408" s="12"/>
      <c r="H408" s="11"/>
      <c r="I408" s="11"/>
      <c r="J408" s="11"/>
      <c r="K408" s="11"/>
      <c r="L408" s="11"/>
      <c r="M408" s="12"/>
      <c r="N408" s="11"/>
      <c r="O408" s="12"/>
      <c r="P408" s="14"/>
      <c r="Q408" s="11"/>
      <c r="R408" s="11"/>
      <c r="S408" s="15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5">
      <c r="A409" s="10"/>
      <c r="B409" s="11"/>
      <c r="C409" s="12"/>
      <c r="D409" s="11"/>
      <c r="E409" s="12"/>
      <c r="F409" s="12"/>
      <c r="G409" s="12"/>
      <c r="H409" s="11"/>
      <c r="I409" s="11"/>
      <c r="J409" s="11"/>
      <c r="K409" s="11"/>
      <c r="L409" s="11"/>
      <c r="M409" s="12"/>
      <c r="N409" s="11"/>
      <c r="O409" s="12"/>
      <c r="P409" s="14"/>
      <c r="Q409" s="11"/>
      <c r="R409" s="11"/>
      <c r="S409" s="15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5">
      <c r="A410" s="10"/>
      <c r="B410" s="11"/>
      <c r="C410" s="12"/>
      <c r="D410" s="11"/>
      <c r="E410" s="12"/>
      <c r="F410" s="12"/>
      <c r="G410" s="12"/>
      <c r="H410" s="11"/>
      <c r="I410" s="11"/>
      <c r="J410" s="11"/>
      <c r="K410" s="11"/>
      <c r="L410" s="11"/>
      <c r="M410" s="12"/>
      <c r="N410" s="11"/>
      <c r="O410" s="12"/>
      <c r="P410" s="14"/>
      <c r="Q410" s="11"/>
      <c r="R410" s="11"/>
      <c r="S410" s="15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5">
      <c r="A411" s="10"/>
      <c r="B411" s="11"/>
      <c r="C411" s="12"/>
      <c r="D411" s="11"/>
      <c r="E411" s="12"/>
      <c r="F411" s="12"/>
      <c r="G411" s="12"/>
      <c r="H411" s="11"/>
      <c r="I411" s="11"/>
      <c r="J411" s="11"/>
      <c r="K411" s="11"/>
      <c r="L411" s="11"/>
      <c r="M411" s="12"/>
      <c r="N411" s="11"/>
      <c r="O411" s="12"/>
      <c r="P411" s="14"/>
      <c r="Q411" s="11"/>
      <c r="R411" s="11"/>
      <c r="S411" s="15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5">
      <c r="A412" s="10"/>
      <c r="B412" s="11"/>
      <c r="C412" s="12"/>
      <c r="D412" s="11"/>
      <c r="E412" s="12"/>
      <c r="F412" s="12"/>
      <c r="G412" s="12"/>
      <c r="H412" s="11"/>
      <c r="I412" s="11"/>
      <c r="J412" s="11"/>
      <c r="K412" s="11"/>
      <c r="L412" s="11"/>
      <c r="M412" s="12"/>
      <c r="N412" s="11"/>
      <c r="O412" s="12"/>
      <c r="P412" s="14"/>
      <c r="Q412" s="11"/>
      <c r="R412" s="11"/>
      <c r="S412" s="15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5">
      <c r="A413" s="10"/>
      <c r="B413" s="11"/>
      <c r="C413" s="12"/>
      <c r="D413" s="11"/>
      <c r="E413" s="12"/>
      <c r="F413" s="12"/>
      <c r="G413" s="12"/>
      <c r="H413" s="11"/>
      <c r="I413" s="11"/>
      <c r="J413" s="11"/>
      <c r="K413" s="11"/>
      <c r="L413" s="11"/>
      <c r="M413" s="12"/>
      <c r="N413" s="11"/>
      <c r="O413" s="12"/>
      <c r="P413" s="14"/>
      <c r="Q413" s="11"/>
      <c r="R413" s="11"/>
      <c r="S413" s="15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5">
      <c r="A414" s="10"/>
      <c r="B414" s="11"/>
      <c r="C414" s="12"/>
      <c r="D414" s="11"/>
      <c r="E414" s="12"/>
      <c r="F414" s="12"/>
      <c r="G414" s="12"/>
      <c r="H414" s="11"/>
      <c r="I414" s="11"/>
      <c r="J414" s="11"/>
      <c r="K414" s="11"/>
      <c r="L414" s="11"/>
      <c r="M414" s="12"/>
      <c r="N414" s="11"/>
      <c r="O414" s="12"/>
      <c r="P414" s="14"/>
      <c r="Q414" s="11"/>
      <c r="R414" s="11"/>
      <c r="S414" s="15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5">
      <c r="A415" s="10"/>
      <c r="B415" s="11"/>
      <c r="C415" s="12"/>
      <c r="D415" s="11"/>
      <c r="E415" s="12"/>
      <c r="F415" s="12"/>
      <c r="G415" s="12"/>
      <c r="H415" s="11"/>
      <c r="I415" s="11"/>
      <c r="J415" s="11"/>
      <c r="K415" s="11"/>
      <c r="L415" s="11"/>
      <c r="M415" s="12"/>
      <c r="N415" s="11"/>
      <c r="O415" s="12"/>
      <c r="P415" s="14"/>
      <c r="Q415" s="11"/>
      <c r="R415" s="11"/>
      <c r="S415" s="15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5">
      <c r="A416" s="10"/>
      <c r="B416" s="11"/>
      <c r="C416" s="12"/>
      <c r="D416" s="11"/>
      <c r="E416" s="12"/>
      <c r="F416" s="12"/>
      <c r="G416" s="12"/>
      <c r="H416" s="11"/>
      <c r="I416" s="11"/>
      <c r="J416" s="11"/>
      <c r="K416" s="11"/>
      <c r="L416" s="11"/>
      <c r="M416" s="12"/>
      <c r="N416" s="11"/>
      <c r="O416" s="12"/>
      <c r="P416" s="14"/>
      <c r="Q416" s="11"/>
      <c r="R416" s="11"/>
      <c r="S416" s="15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5">
      <c r="A417" s="10"/>
      <c r="B417" s="11"/>
      <c r="C417" s="12"/>
      <c r="D417" s="11"/>
      <c r="E417" s="12"/>
      <c r="F417" s="12"/>
      <c r="G417" s="12"/>
      <c r="H417" s="11"/>
      <c r="I417" s="11"/>
      <c r="J417" s="11"/>
      <c r="K417" s="11"/>
      <c r="L417" s="11"/>
      <c r="M417" s="12"/>
      <c r="N417" s="11"/>
      <c r="O417" s="12"/>
      <c r="P417" s="14"/>
      <c r="Q417" s="11"/>
      <c r="R417" s="11"/>
      <c r="S417" s="15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5">
      <c r="A418" s="10"/>
      <c r="B418" s="11"/>
      <c r="C418" s="12"/>
      <c r="D418" s="11"/>
      <c r="E418" s="12"/>
      <c r="F418" s="12"/>
      <c r="G418" s="12"/>
      <c r="H418" s="11"/>
      <c r="I418" s="11"/>
      <c r="J418" s="11"/>
      <c r="K418" s="11"/>
      <c r="L418" s="11"/>
      <c r="M418" s="12"/>
      <c r="N418" s="11"/>
      <c r="O418" s="12"/>
      <c r="P418" s="14"/>
      <c r="Q418" s="11"/>
      <c r="R418" s="11"/>
      <c r="S418" s="15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5">
      <c r="A419" s="10"/>
      <c r="B419" s="11"/>
      <c r="C419" s="12"/>
      <c r="D419" s="11"/>
      <c r="E419" s="12"/>
      <c r="F419" s="12"/>
      <c r="G419" s="12"/>
      <c r="H419" s="11"/>
      <c r="I419" s="11"/>
      <c r="J419" s="11"/>
      <c r="K419" s="11"/>
      <c r="L419" s="11"/>
      <c r="M419" s="12"/>
      <c r="N419" s="11"/>
      <c r="O419" s="12"/>
      <c r="P419" s="14"/>
      <c r="Q419" s="11"/>
      <c r="R419" s="11"/>
      <c r="S419" s="15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5">
      <c r="A420" s="10"/>
      <c r="B420" s="11"/>
      <c r="C420" s="12"/>
      <c r="D420" s="11"/>
      <c r="E420" s="12"/>
      <c r="F420" s="12"/>
      <c r="G420" s="12"/>
      <c r="H420" s="11"/>
      <c r="I420" s="11"/>
      <c r="J420" s="11"/>
      <c r="K420" s="11"/>
      <c r="L420" s="11"/>
      <c r="M420" s="12"/>
      <c r="N420" s="11"/>
      <c r="O420" s="12"/>
      <c r="P420" s="14"/>
      <c r="Q420" s="11"/>
      <c r="R420" s="11"/>
      <c r="S420" s="15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5">
      <c r="A421" s="10"/>
      <c r="B421" s="11"/>
      <c r="C421" s="12"/>
      <c r="D421" s="11"/>
      <c r="E421" s="12"/>
      <c r="F421" s="12"/>
      <c r="G421" s="12"/>
      <c r="H421" s="11"/>
      <c r="I421" s="11"/>
      <c r="J421" s="11"/>
      <c r="K421" s="11"/>
      <c r="L421" s="11"/>
      <c r="M421" s="12"/>
      <c r="N421" s="11"/>
      <c r="O421" s="12"/>
      <c r="P421" s="14"/>
      <c r="Q421" s="11"/>
      <c r="R421" s="11"/>
      <c r="S421" s="15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5">
      <c r="A422" s="10"/>
      <c r="B422" s="11"/>
      <c r="C422" s="12"/>
      <c r="D422" s="11"/>
      <c r="E422" s="12"/>
      <c r="F422" s="12"/>
      <c r="G422" s="12"/>
      <c r="H422" s="11"/>
      <c r="I422" s="11"/>
      <c r="J422" s="11"/>
      <c r="K422" s="11"/>
      <c r="L422" s="11"/>
      <c r="M422" s="12"/>
      <c r="N422" s="11"/>
      <c r="O422" s="12"/>
      <c r="P422" s="14"/>
      <c r="Q422" s="11"/>
      <c r="R422" s="11"/>
      <c r="S422" s="15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5">
      <c r="A423" s="10"/>
      <c r="B423" s="11"/>
      <c r="C423" s="12"/>
      <c r="D423" s="11"/>
      <c r="E423" s="12"/>
      <c r="F423" s="12"/>
      <c r="G423" s="12"/>
      <c r="H423" s="11"/>
      <c r="I423" s="11"/>
      <c r="J423" s="11"/>
      <c r="K423" s="11"/>
      <c r="L423" s="11"/>
      <c r="M423" s="12"/>
      <c r="N423" s="11"/>
      <c r="O423" s="12"/>
      <c r="P423" s="14"/>
      <c r="Q423" s="11"/>
      <c r="R423" s="11"/>
      <c r="S423" s="15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5">
      <c r="A424" s="10"/>
      <c r="B424" s="11"/>
      <c r="C424" s="12"/>
      <c r="D424" s="11"/>
      <c r="E424" s="12"/>
      <c r="F424" s="12"/>
      <c r="G424" s="12"/>
      <c r="H424" s="11"/>
      <c r="I424" s="11"/>
      <c r="J424" s="11"/>
      <c r="K424" s="11"/>
      <c r="L424" s="11"/>
      <c r="M424" s="12"/>
      <c r="N424" s="11"/>
      <c r="O424" s="12"/>
      <c r="P424" s="14"/>
      <c r="Q424" s="11"/>
      <c r="R424" s="11"/>
      <c r="S424" s="15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5">
      <c r="A425" s="10"/>
      <c r="B425" s="11"/>
      <c r="C425" s="12"/>
      <c r="D425" s="11"/>
      <c r="E425" s="12"/>
      <c r="F425" s="12"/>
      <c r="G425" s="12"/>
      <c r="H425" s="11"/>
      <c r="I425" s="11"/>
      <c r="J425" s="11"/>
      <c r="K425" s="11"/>
      <c r="L425" s="11"/>
      <c r="M425" s="12"/>
      <c r="N425" s="11"/>
      <c r="O425" s="12"/>
      <c r="P425" s="14"/>
      <c r="Q425" s="11"/>
      <c r="R425" s="11"/>
      <c r="S425" s="15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5">
      <c r="A426" s="10"/>
      <c r="B426" s="11"/>
      <c r="C426" s="12"/>
      <c r="D426" s="11"/>
      <c r="E426" s="12"/>
      <c r="F426" s="12"/>
      <c r="G426" s="12"/>
      <c r="H426" s="11"/>
      <c r="I426" s="11"/>
      <c r="J426" s="11"/>
      <c r="K426" s="11"/>
      <c r="L426" s="11"/>
      <c r="M426" s="12"/>
      <c r="N426" s="11"/>
      <c r="O426" s="12"/>
      <c r="P426" s="14"/>
      <c r="Q426" s="11"/>
      <c r="R426" s="11"/>
      <c r="S426" s="15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5">
      <c r="A427" s="10"/>
      <c r="B427" s="11"/>
      <c r="C427" s="12"/>
      <c r="D427" s="11"/>
      <c r="E427" s="12"/>
      <c r="F427" s="12"/>
      <c r="G427" s="12"/>
      <c r="H427" s="11"/>
      <c r="I427" s="11"/>
      <c r="J427" s="11"/>
      <c r="K427" s="11"/>
      <c r="L427" s="11"/>
      <c r="M427" s="12"/>
      <c r="N427" s="11"/>
      <c r="O427" s="12"/>
      <c r="P427" s="14"/>
      <c r="Q427" s="11"/>
      <c r="R427" s="11"/>
      <c r="S427" s="15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5">
      <c r="A428" s="10"/>
      <c r="B428" s="11"/>
      <c r="C428" s="12"/>
      <c r="D428" s="11"/>
      <c r="E428" s="12"/>
      <c r="F428" s="12"/>
      <c r="G428" s="12"/>
      <c r="H428" s="11"/>
      <c r="I428" s="11"/>
      <c r="J428" s="11"/>
      <c r="K428" s="11"/>
      <c r="L428" s="11"/>
      <c r="M428" s="12"/>
      <c r="N428" s="11"/>
      <c r="O428" s="12"/>
      <c r="P428" s="14"/>
      <c r="Q428" s="11"/>
      <c r="R428" s="11"/>
      <c r="S428" s="15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5">
      <c r="A429" s="10"/>
      <c r="B429" s="11"/>
      <c r="C429" s="12"/>
      <c r="D429" s="11"/>
      <c r="E429" s="12"/>
      <c r="F429" s="12"/>
      <c r="G429" s="12"/>
      <c r="H429" s="11"/>
      <c r="I429" s="11"/>
      <c r="J429" s="11"/>
      <c r="K429" s="11"/>
      <c r="L429" s="11"/>
      <c r="M429" s="12"/>
      <c r="N429" s="11"/>
      <c r="O429" s="12"/>
      <c r="P429" s="14"/>
      <c r="Q429" s="11"/>
      <c r="R429" s="11"/>
      <c r="S429" s="15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5">
      <c r="A430" s="10"/>
      <c r="B430" s="11"/>
      <c r="C430" s="12"/>
      <c r="D430" s="11"/>
      <c r="E430" s="12"/>
      <c r="F430" s="12"/>
      <c r="G430" s="12"/>
      <c r="H430" s="11"/>
      <c r="I430" s="11"/>
      <c r="J430" s="11"/>
      <c r="K430" s="11"/>
      <c r="L430" s="11"/>
      <c r="M430" s="12"/>
      <c r="N430" s="11"/>
      <c r="O430" s="12"/>
      <c r="P430" s="14"/>
      <c r="Q430" s="11"/>
      <c r="R430" s="11"/>
      <c r="S430" s="15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5">
      <c r="A431" s="10"/>
      <c r="B431" s="11"/>
      <c r="C431" s="12"/>
      <c r="D431" s="11"/>
      <c r="E431" s="12"/>
      <c r="F431" s="12"/>
      <c r="G431" s="12"/>
      <c r="H431" s="11"/>
      <c r="I431" s="11"/>
      <c r="J431" s="11"/>
      <c r="K431" s="11"/>
      <c r="L431" s="11"/>
      <c r="M431" s="12"/>
      <c r="N431" s="11"/>
      <c r="O431" s="12"/>
      <c r="P431" s="14"/>
      <c r="Q431" s="11"/>
      <c r="R431" s="11"/>
      <c r="S431" s="15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5">
      <c r="A432" s="10"/>
      <c r="B432" s="11"/>
      <c r="C432" s="12"/>
      <c r="D432" s="11"/>
      <c r="E432" s="12"/>
      <c r="F432" s="12"/>
      <c r="G432" s="12"/>
      <c r="H432" s="11"/>
      <c r="I432" s="11"/>
      <c r="J432" s="11"/>
      <c r="K432" s="11"/>
      <c r="L432" s="11"/>
      <c r="M432" s="12"/>
      <c r="N432" s="11"/>
      <c r="O432" s="12"/>
      <c r="P432" s="14"/>
      <c r="Q432" s="11"/>
      <c r="R432" s="11"/>
      <c r="S432" s="15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5">
      <c r="A433" s="10"/>
      <c r="B433" s="11"/>
      <c r="C433" s="12"/>
      <c r="D433" s="11"/>
      <c r="E433" s="12"/>
      <c r="F433" s="12"/>
      <c r="G433" s="12"/>
      <c r="H433" s="11"/>
      <c r="I433" s="11"/>
      <c r="J433" s="11"/>
      <c r="K433" s="11"/>
      <c r="L433" s="11"/>
      <c r="M433" s="12"/>
      <c r="N433" s="11"/>
      <c r="O433" s="12"/>
      <c r="P433" s="14"/>
      <c r="Q433" s="11"/>
      <c r="R433" s="11"/>
      <c r="S433" s="15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5">
      <c r="A434" s="10"/>
      <c r="B434" s="11"/>
      <c r="C434" s="12"/>
      <c r="D434" s="11"/>
      <c r="E434" s="12"/>
      <c r="F434" s="12"/>
      <c r="G434" s="12"/>
      <c r="H434" s="11"/>
      <c r="I434" s="11"/>
      <c r="J434" s="11"/>
      <c r="K434" s="11"/>
      <c r="L434" s="11"/>
      <c r="M434" s="12"/>
      <c r="N434" s="11"/>
      <c r="O434" s="12"/>
      <c r="P434" s="14"/>
      <c r="Q434" s="11"/>
      <c r="R434" s="11"/>
      <c r="S434" s="15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5">
      <c r="A435" s="10"/>
      <c r="B435" s="11"/>
      <c r="C435" s="12"/>
      <c r="D435" s="11"/>
      <c r="E435" s="12"/>
      <c r="F435" s="12"/>
      <c r="G435" s="12"/>
      <c r="H435" s="11"/>
      <c r="I435" s="11"/>
      <c r="J435" s="11"/>
      <c r="K435" s="11"/>
      <c r="L435" s="11"/>
      <c r="M435" s="12"/>
      <c r="N435" s="11"/>
      <c r="O435" s="12"/>
      <c r="P435" s="14"/>
      <c r="Q435" s="11"/>
      <c r="R435" s="11"/>
      <c r="S435" s="15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5">
      <c r="A436" s="10"/>
      <c r="B436" s="11"/>
      <c r="C436" s="12"/>
      <c r="D436" s="11"/>
      <c r="E436" s="12"/>
      <c r="F436" s="12"/>
      <c r="G436" s="12"/>
      <c r="H436" s="11"/>
      <c r="I436" s="11"/>
      <c r="J436" s="11"/>
      <c r="K436" s="11"/>
      <c r="L436" s="11"/>
      <c r="M436" s="12"/>
      <c r="N436" s="11"/>
      <c r="O436" s="12"/>
      <c r="P436" s="14"/>
      <c r="Q436" s="11"/>
      <c r="R436" s="11"/>
      <c r="S436" s="15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5">
      <c r="A437" s="10"/>
      <c r="B437" s="11"/>
      <c r="C437" s="12"/>
      <c r="D437" s="11"/>
      <c r="E437" s="12"/>
      <c r="F437" s="12"/>
      <c r="G437" s="12"/>
      <c r="H437" s="11"/>
      <c r="I437" s="11"/>
      <c r="J437" s="11"/>
      <c r="K437" s="11"/>
      <c r="L437" s="11"/>
      <c r="M437" s="12"/>
      <c r="N437" s="11"/>
      <c r="O437" s="12"/>
      <c r="P437" s="14"/>
      <c r="Q437" s="11"/>
      <c r="R437" s="11"/>
      <c r="S437" s="15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5">
      <c r="A438" s="10"/>
      <c r="B438" s="11"/>
      <c r="C438" s="12"/>
      <c r="D438" s="11"/>
      <c r="E438" s="12"/>
      <c r="F438" s="12"/>
      <c r="G438" s="12"/>
      <c r="H438" s="11"/>
      <c r="I438" s="11"/>
      <c r="J438" s="11"/>
      <c r="K438" s="11"/>
      <c r="L438" s="11"/>
      <c r="M438" s="12"/>
      <c r="N438" s="11"/>
      <c r="O438" s="12"/>
      <c r="P438" s="14"/>
      <c r="Q438" s="11"/>
      <c r="R438" s="11"/>
      <c r="S438" s="15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5">
      <c r="A439" s="10"/>
      <c r="B439" s="11"/>
      <c r="C439" s="12"/>
      <c r="D439" s="11"/>
      <c r="E439" s="12"/>
      <c r="F439" s="12"/>
      <c r="G439" s="12"/>
      <c r="H439" s="11"/>
      <c r="I439" s="11"/>
      <c r="J439" s="11"/>
      <c r="K439" s="11"/>
      <c r="L439" s="11"/>
      <c r="M439" s="12"/>
      <c r="N439" s="11"/>
      <c r="O439" s="12"/>
      <c r="P439" s="14"/>
      <c r="Q439" s="11"/>
      <c r="R439" s="11"/>
      <c r="S439" s="15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5">
      <c r="A440" s="10"/>
      <c r="B440" s="11"/>
      <c r="C440" s="12"/>
      <c r="D440" s="11"/>
      <c r="E440" s="12"/>
      <c r="F440" s="12"/>
      <c r="G440" s="12"/>
      <c r="H440" s="11"/>
      <c r="I440" s="11"/>
      <c r="J440" s="11"/>
      <c r="K440" s="11"/>
      <c r="L440" s="11"/>
      <c r="M440" s="12"/>
      <c r="N440" s="11"/>
      <c r="O440" s="12"/>
      <c r="P440" s="14"/>
      <c r="Q440" s="11"/>
      <c r="R440" s="11"/>
      <c r="S440" s="15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5">
      <c r="A441" s="10"/>
      <c r="B441" s="11"/>
      <c r="C441" s="12"/>
      <c r="D441" s="11"/>
      <c r="E441" s="12"/>
      <c r="F441" s="12"/>
      <c r="G441" s="12"/>
      <c r="H441" s="11"/>
      <c r="I441" s="11"/>
      <c r="J441" s="11"/>
      <c r="K441" s="11"/>
      <c r="L441" s="11"/>
      <c r="M441" s="12"/>
      <c r="N441" s="11"/>
      <c r="O441" s="12"/>
      <c r="P441" s="14"/>
      <c r="Q441" s="11"/>
      <c r="R441" s="11"/>
      <c r="S441" s="15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5">
      <c r="A442" s="10"/>
      <c r="B442" s="11"/>
      <c r="C442" s="12"/>
      <c r="D442" s="11"/>
      <c r="E442" s="12"/>
      <c r="F442" s="12"/>
      <c r="G442" s="12"/>
      <c r="H442" s="11"/>
      <c r="I442" s="11"/>
      <c r="J442" s="11"/>
      <c r="K442" s="11"/>
      <c r="L442" s="11"/>
      <c r="M442" s="12"/>
      <c r="N442" s="11"/>
      <c r="O442" s="12"/>
      <c r="P442" s="14"/>
      <c r="Q442" s="11"/>
      <c r="R442" s="11"/>
      <c r="S442" s="15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5">
      <c r="A443" s="10"/>
      <c r="B443" s="11"/>
      <c r="C443" s="12"/>
      <c r="D443" s="11"/>
      <c r="E443" s="12"/>
      <c r="F443" s="12"/>
      <c r="G443" s="12"/>
      <c r="H443" s="11"/>
      <c r="I443" s="11"/>
      <c r="J443" s="11"/>
      <c r="K443" s="11"/>
      <c r="L443" s="11"/>
      <c r="M443" s="12"/>
      <c r="N443" s="11"/>
      <c r="O443" s="12"/>
      <c r="P443" s="14"/>
      <c r="Q443" s="11"/>
      <c r="R443" s="11"/>
      <c r="S443" s="15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5">
      <c r="A444" s="10"/>
      <c r="B444" s="11"/>
      <c r="C444" s="12"/>
      <c r="D444" s="11"/>
      <c r="E444" s="12"/>
      <c r="F444" s="12"/>
      <c r="G444" s="12"/>
      <c r="H444" s="11"/>
      <c r="I444" s="11"/>
      <c r="J444" s="11"/>
      <c r="K444" s="11"/>
      <c r="L444" s="11"/>
      <c r="M444" s="12"/>
      <c r="N444" s="11"/>
      <c r="O444" s="12"/>
      <c r="P444" s="14"/>
      <c r="Q444" s="11"/>
      <c r="R444" s="11"/>
      <c r="S444" s="15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5">
      <c r="A445" s="10"/>
      <c r="B445" s="11"/>
      <c r="C445" s="12"/>
      <c r="D445" s="11"/>
      <c r="E445" s="12"/>
      <c r="F445" s="12"/>
      <c r="G445" s="12"/>
      <c r="H445" s="11"/>
      <c r="I445" s="11"/>
      <c r="J445" s="11"/>
      <c r="K445" s="11"/>
      <c r="L445" s="11"/>
      <c r="M445" s="12"/>
      <c r="N445" s="11"/>
      <c r="O445" s="12"/>
      <c r="P445" s="14"/>
      <c r="Q445" s="11"/>
      <c r="R445" s="11"/>
      <c r="S445" s="15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5">
      <c r="A446" s="10"/>
      <c r="B446" s="11"/>
      <c r="C446" s="12"/>
      <c r="D446" s="11"/>
      <c r="E446" s="12"/>
      <c r="F446" s="12"/>
      <c r="G446" s="12"/>
      <c r="H446" s="11"/>
      <c r="I446" s="11"/>
      <c r="J446" s="11"/>
      <c r="K446" s="11"/>
      <c r="L446" s="11"/>
      <c r="M446" s="12"/>
      <c r="N446" s="11"/>
      <c r="O446" s="12"/>
      <c r="P446" s="14"/>
      <c r="Q446" s="11"/>
      <c r="R446" s="11"/>
      <c r="S446" s="15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5">
      <c r="A447" s="10"/>
      <c r="B447" s="11"/>
      <c r="C447" s="12"/>
      <c r="D447" s="11"/>
      <c r="E447" s="12"/>
      <c r="F447" s="12"/>
      <c r="G447" s="12"/>
      <c r="H447" s="11"/>
      <c r="I447" s="11"/>
      <c r="J447" s="11"/>
      <c r="K447" s="11"/>
      <c r="L447" s="11"/>
      <c r="M447" s="12"/>
      <c r="N447" s="11"/>
      <c r="O447" s="12"/>
      <c r="P447" s="14"/>
      <c r="Q447" s="11"/>
      <c r="R447" s="11"/>
      <c r="S447" s="15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5">
      <c r="A448" s="10"/>
      <c r="B448" s="11"/>
      <c r="C448" s="12"/>
      <c r="D448" s="11"/>
      <c r="E448" s="12"/>
      <c r="F448" s="12"/>
      <c r="G448" s="12"/>
      <c r="H448" s="11"/>
      <c r="I448" s="11"/>
      <c r="J448" s="11"/>
      <c r="K448" s="11"/>
      <c r="L448" s="11"/>
      <c r="M448" s="12"/>
      <c r="N448" s="11"/>
      <c r="O448" s="12"/>
      <c r="P448" s="14"/>
      <c r="Q448" s="11"/>
      <c r="R448" s="11"/>
      <c r="S448" s="15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5">
      <c r="A449" s="10"/>
      <c r="B449" s="11"/>
      <c r="C449" s="12"/>
      <c r="D449" s="11"/>
      <c r="E449" s="12"/>
      <c r="F449" s="12"/>
      <c r="G449" s="12"/>
      <c r="H449" s="11"/>
      <c r="I449" s="11"/>
      <c r="J449" s="11"/>
      <c r="K449" s="11"/>
      <c r="L449" s="11"/>
      <c r="M449" s="12"/>
      <c r="N449" s="11"/>
      <c r="O449" s="12"/>
      <c r="P449" s="14"/>
      <c r="Q449" s="11"/>
      <c r="R449" s="11"/>
      <c r="S449" s="15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5">
      <c r="A450" s="10"/>
      <c r="B450" s="11"/>
      <c r="C450" s="12"/>
      <c r="D450" s="11"/>
      <c r="E450" s="12"/>
      <c r="F450" s="12"/>
      <c r="G450" s="12"/>
      <c r="H450" s="11"/>
      <c r="I450" s="11"/>
      <c r="J450" s="11"/>
      <c r="K450" s="11"/>
      <c r="L450" s="11"/>
      <c r="M450" s="12"/>
      <c r="N450" s="11"/>
      <c r="O450" s="12"/>
      <c r="P450" s="14"/>
      <c r="Q450" s="11"/>
      <c r="R450" s="11"/>
      <c r="S450" s="15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5">
      <c r="A451" s="10"/>
      <c r="B451" s="11"/>
      <c r="C451" s="12"/>
      <c r="D451" s="11"/>
      <c r="E451" s="12"/>
      <c r="F451" s="12"/>
      <c r="G451" s="12"/>
      <c r="H451" s="11"/>
      <c r="I451" s="11"/>
      <c r="J451" s="11"/>
      <c r="K451" s="11"/>
      <c r="L451" s="11"/>
      <c r="M451" s="12"/>
      <c r="N451" s="11"/>
      <c r="O451" s="12"/>
      <c r="P451" s="14"/>
      <c r="Q451" s="11"/>
      <c r="R451" s="11"/>
      <c r="S451" s="15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5">
      <c r="A452" s="10"/>
      <c r="B452" s="11"/>
      <c r="C452" s="12"/>
      <c r="D452" s="11"/>
      <c r="E452" s="12"/>
      <c r="F452" s="12"/>
      <c r="G452" s="12"/>
      <c r="H452" s="11"/>
      <c r="I452" s="11"/>
      <c r="J452" s="11"/>
      <c r="K452" s="11"/>
      <c r="L452" s="11"/>
      <c r="M452" s="12"/>
      <c r="N452" s="11"/>
      <c r="O452" s="12"/>
      <c r="P452" s="14"/>
      <c r="Q452" s="11"/>
      <c r="R452" s="11"/>
      <c r="S452" s="15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5">
      <c r="A453" s="10"/>
      <c r="B453" s="11"/>
      <c r="C453" s="12"/>
      <c r="D453" s="11"/>
      <c r="E453" s="12"/>
      <c r="F453" s="12"/>
      <c r="G453" s="12"/>
      <c r="H453" s="11"/>
      <c r="I453" s="11"/>
      <c r="J453" s="11"/>
      <c r="K453" s="11"/>
      <c r="L453" s="11"/>
      <c r="M453" s="12"/>
      <c r="N453" s="11"/>
      <c r="O453" s="12"/>
      <c r="P453" s="14"/>
      <c r="Q453" s="11"/>
      <c r="R453" s="11"/>
      <c r="S453" s="15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5">
      <c r="A454" s="10"/>
      <c r="B454" s="11"/>
      <c r="C454" s="12"/>
      <c r="D454" s="11"/>
      <c r="E454" s="12"/>
      <c r="F454" s="12"/>
      <c r="G454" s="12"/>
      <c r="H454" s="11"/>
      <c r="I454" s="11"/>
      <c r="J454" s="11"/>
      <c r="K454" s="11"/>
      <c r="L454" s="11"/>
      <c r="M454" s="12"/>
      <c r="N454" s="11"/>
      <c r="O454" s="12"/>
      <c r="P454" s="14"/>
      <c r="Q454" s="11"/>
      <c r="R454" s="11"/>
      <c r="S454" s="15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5">
      <c r="A455" s="10"/>
      <c r="B455" s="11"/>
      <c r="C455" s="12"/>
      <c r="D455" s="11"/>
      <c r="E455" s="12"/>
      <c r="F455" s="12"/>
      <c r="G455" s="12"/>
      <c r="H455" s="11"/>
      <c r="I455" s="11"/>
      <c r="J455" s="11"/>
      <c r="K455" s="11"/>
      <c r="L455" s="11"/>
      <c r="M455" s="12"/>
      <c r="N455" s="11"/>
      <c r="O455" s="12"/>
      <c r="P455" s="14"/>
      <c r="Q455" s="11"/>
      <c r="R455" s="11"/>
      <c r="S455" s="15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5">
      <c r="A456" s="10"/>
      <c r="B456" s="11"/>
      <c r="C456" s="12"/>
      <c r="D456" s="11"/>
      <c r="E456" s="12"/>
      <c r="F456" s="12"/>
      <c r="G456" s="12"/>
      <c r="H456" s="11"/>
      <c r="I456" s="11"/>
      <c r="J456" s="11"/>
      <c r="K456" s="11"/>
      <c r="L456" s="11"/>
      <c r="M456" s="12"/>
      <c r="N456" s="11"/>
      <c r="O456" s="12"/>
      <c r="P456" s="14"/>
      <c r="Q456" s="11"/>
      <c r="R456" s="11"/>
      <c r="S456" s="15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5">
      <c r="A457" s="10"/>
      <c r="B457" s="11"/>
      <c r="C457" s="12"/>
      <c r="D457" s="11"/>
      <c r="E457" s="12"/>
      <c r="F457" s="12"/>
      <c r="G457" s="12"/>
      <c r="H457" s="11"/>
      <c r="I457" s="11"/>
      <c r="J457" s="11"/>
      <c r="K457" s="11"/>
      <c r="L457" s="11"/>
      <c r="M457" s="12"/>
      <c r="N457" s="11"/>
      <c r="O457" s="12"/>
      <c r="P457" s="14"/>
      <c r="Q457" s="11"/>
      <c r="R457" s="11"/>
      <c r="S457" s="15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5">
      <c r="A458" s="10"/>
      <c r="B458" s="11"/>
      <c r="C458" s="12"/>
      <c r="D458" s="11"/>
      <c r="E458" s="12"/>
      <c r="F458" s="12"/>
      <c r="G458" s="12"/>
      <c r="H458" s="11"/>
      <c r="I458" s="11"/>
      <c r="J458" s="11"/>
      <c r="K458" s="11"/>
      <c r="L458" s="11"/>
      <c r="M458" s="12"/>
      <c r="N458" s="11"/>
      <c r="O458" s="12"/>
      <c r="P458" s="14"/>
      <c r="Q458" s="11"/>
      <c r="R458" s="11"/>
      <c r="S458" s="15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5">
      <c r="A459" s="10"/>
      <c r="B459" s="11"/>
      <c r="C459" s="12"/>
      <c r="D459" s="11"/>
      <c r="E459" s="12"/>
      <c r="F459" s="12"/>
      <c r="G459" s="12"/>
      <c r="H459" s="11"/>
      <c r="I459" s="11"/>
      <c r="J459" s="11"/>
      <c r="K459" s="11"/>
      <c r="L459" s="11"/>
      <c r="M459" s="12"/>
      <c r="N459" s="11"/>
      <c r="O459" s="12"/>
      <c r="P459" s="14"/>
      <c r="Q459" s="11"/>
      <c r="R459" s="11"/>
      <c r="S459" s="15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5">
      <c r="A460" s="10"/>
      <c r="B460" s="11"/>
      <c r="C460" s="12"/>
      <c r="D460" s="11"/>
      <c r="E460" s="12"/>
      <c r="F460" s="12"/>
      <c r="G460" s="12"/>
      <c r="H460" s="11"/>
      <c r="I460" s="11"/>
      <c r="J460" s="11"/>
      <c r="K460" s="11"/>
      <c r="L460" s="11"/>
      <c r="M460" s="12"/>
      <c r="N460" s="11"/>
      <c r="O460" s="12"/>
      <c r="P460" s="14"/>
      <c r="Q460" s="11"/>
      <c r="R460" s="11"/>
      <c r="S460" s="15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5">
      <c r="A461" s="10"/>
      <c r="B461" s="11"/>
      <c r="C461" s="12"/>
      <c r="D461" s="11"/>
      <c r="E461" s="12"/>
      <c r="F461" s="12"/>
      <c r="G461" s="12"/>
      <c r="H461" s="11"/>
      <c r="I461" s="11"/>
      <c r="J461" s="11"/>
      <c r="K461" s="11"/>
      <c r="L461" s="11"/>
      <c r="M461" s="12"/>
      <c r="N461" s="11"/>
      <c r="O461" s="12"/>
      <c r="P461" s="14"/>
      <c r="Q461" s="11"/>
      <c r="R461" s="11"/>
      <c r="S461" s="15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5">
      <c r="A462" s="10"/>
      <c r="B462" s="11"/>
      <c r="C462" s="12"/>
      <c r="D462" s="11"/>
      <c r="E462" s="12"/>
      <c r="F462" s="12"/>
      <c r="G462" s="12"/>
      <c r="H462" s="11"/>
      <c r="I462" s="11"/>
      <c r="J462" s="11"/>
      <c r="K462" s="11"/>
      <c r="L462" s="11"/>
      <c r="M462" s="12"/>
      <c r="N462" s="11"/>
      <c r="O462" s="12"/>
      <c r="P462" s="14"/>
      <c r="Q462" s="11"/>
      <c r="R462" s="11"/>
      <c r="S462" s="15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5">
      <c r="A463" s="10"/>
      <c r="B463" s="11"/>
      <c r="C463" s="12"/>
      <c r="D463" s="11"/>
      <c r="E463" s="12"/>
      <c r="F463" s="12"/>
      <c r="G463" s="12"/>
      <c r="H463" s="11"/>
      <c r="I463" s="11"/>
      <c r="J463" s="11"/>
      <c r="K463" s="11"/>
      <c r="L463" s="11"/>
      <c r="M463" s="12"/>
      <c r="N463" s="11"/>
      <c r="O463" s="12"/>
      <c r="P463" s="14"/>
      <c r="Q463" s="11"/>
      <c r="R463" s="11"/>
      <c r="S463" s="15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5">
      <c r="A464" s="10"/>
      <c r="B464" s="11"/>
      <c r="C464" s="12"/>
      <c r="D464" s="11"/>
      <c r="E464" s="12"/>
      <c r="F464" s="12"/>
      <c r="G464" s="12"/>
      <c r="H464" s="11"/>
      <c r="I464" s="11"/>
      <c r="J464" s="11"/>
      <c r="K464" s="11"/>
      <c r="L464" s="11"/>
      <c r="M464" s="12"/>
      <c r="N464" s="11"/>
      <c r="O464" s="12"/>
      <c r="P464" s="14"/>
      <c r="Q464" s="11"/>
      <c r="R464" s="11"/>
      <c r="S464" s="15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5">
      <c r="A465" s="10"/>
      <c r="B465" s="11"/>
      <c r="C465" s="12"/>
      <c r="D465" s="11"/>
      <c r="E465" s="12"/>
      <c r="F465" s="12"/>
      <c r="G465" s="12"/>
      <c r="H465" s="11"/>
      <c r="I465" s="11"/>
      <c r="J465" s="11"/>
      <c r="K465" s="11"/>
      <c r="L465" s="11"/>
      <c r="M465" s="12"/>
      <c r="N465" s="11"/>
      <c r="O465" s="12"/>
      <c r="P465" s="14"/>
      <c r="Q465" s="11"/>
      <c r="R465" s="11"/>
      <c r="S465" s="15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5">
      <c r="A466" s="10"/>
      <c r="B466" s="11"/>
      <c r="C466" s="12"/>
      <c r="D466" s="11"/>
      <c r="E466" s="12"/>
      <c r="F466" s="12"/>
      <c r="G466" s="12"/>
      <c r="H466" s="11"/>
      <c r="I466" s="11"/>
      <c r="J466" s="11"/>
      <c r="K466" s="11"/>
      <c r="L466" s="11"/>
      <c r="M466" s="12"/>
      <c r="N466" s="11"/>
      <c r="O466" s="12"/>
      <c r="P466" s="14"/>
      <c r="Q466" s="11"/>
      <c r="R466" s="11"/>
      <c r="S466" s="15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5">
      <c r="A467" s="10"/>
      <c r="B467" s="11"/>
      <c r="C467" s="12"/>
      <c r="D467" s="11"/>
      <c r="E467" s="12"/>
      <c r="F467" s="12"/>
      <c r="G467" s="12"/>
      <c r="H467" s="11"/>
      <c r="I467" s="11"/>
      <c r="J467" s="11"/>
      <c r="K467" s="11"/>
      <c r="L467" s="11"/>
      <c r="M467" s="12"/>
      <c r="N467" s="11"/>
      <c r="O467" s="12"/>
      <c r="P467" s="14"/>
      <c r="Q467" s="11"/>
      <c r="R467" s="11"/>
      <c r="S467" s="15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5">
      <c r="A468" s="10"/>
      <c r="B468" s="11"/>
      <c r="C468" s="12"/>
      <c r="D468" s="11"/>
      <c r="E468" s="12"/>
      <c r="F468" s="12"/>
      <c r="G468" s="12"/>
      <c r="H468" s="11"/>
      <c r="I468" s="11"/>
      <c r="J468" s="11"/>
      <c r="K468" s="11"/>
      <c r="L468" s="11"/>
      <c r="M468" s="12"/>
      <c r="N468" s="11"/>
      <c r="O468" s="12"/>
      <c r="P468" s="14"/>
      <c r="Q468" s="11"/>
      <c r="R468" s="11"/>
      <c r="S468" s="15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5">
      <c r="A469" s="10"/>
      <c r="B469" s="11"/>
      <c r="C469" s="12"/>
      <c r="D469" s="11"/>
      <c r="E469" s="12"/>
      <c r="F469" s="12"/>
      <c r="G469" s="12"/>
      <c r="H469" s="11"/>
      <c r="I469" s="11"/>
      <c r="J469" s="11"/>
      <c r="K469" s="11"/>
      <c r="L469" s="11"/>
      <c r="M469" s="12"/>
      <c r="N469" s="11"/>
      <c r="O469" s="12"/>
      <c r="P469" s="14"/>
      <c r="Q469" s="11"/>
      <c r="R469" s="11"/>
      <c r="S469" s="15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5">
      <c r="A470" s="10"/>
      <c r="B470" s="11"/>
      <c r="C470" s="12"/>
      <c r="D470" s="11"/>
      <c r="E470" s="12"/>
      <c r="F470" s="12"/>
      <c r="G470" s="12"/>
      <c r="H470" s="11"/>
      <c r="I470" s="11"/>
      <c r="J470" s="11"/>
      <c r="K470" s="11"/>
      <c r="L470" s="11"/>
      <c r="M470" s="12"/>
      <c r="N470" s="11"/>
      <c r="O470" s="12"/>
      <c r="P470" s="14"/>
      <c r="Q470" s="11"/>
      <c r="R470" s="11"/>
      <c r="S470" s="15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5">
      <c r="A471" s="10"/>
      <c r="B471" s="11"/>
      <c r="C471" s="12"/>
      <c r="D471" s="11"/>
      <c r="E471" s="12"/>
      <c r="F471" s="12"/>
      <c r="G471" s="12"/>
      <c r="H471" s="11"/>
      <c r="I471" s="11"/>
      <c r="J471" s="11"/>
      <c r="K471" s="11"/>
      <c r="L471" s="11"/>
      <c r="M471" s="12"/>
      <c r="N471" s="11"/>
      <c r="O471" s="12"/>
      <c r="P471" s="14"/>
      <c r="Q471" s="11"/>
      <c r="R471" s="11"/>
      <c r="S471" s="15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5">
      <c r="A472" s="10"/>
      <c r="B472" s="11"/>
      <c r="C472" s="12"/>
      <c r="D472" s="11"/>
      <c r="E472" s="12"/>
      <c r="F472" s="12"/>
      <c r="G472" s="12"/>
      <c r="H472" s="11"/>
      <c r="I472" s="11"/>
      <c r="J472" s="11"/>
      <c r="K472" s="11"/>
      <c r="L472" s="11"/>
      <c r="M472" s="12"/>
      <c r="N472" s="11"/>
      <c r="O472" s="12"/>
      <c r="P472" s="14"/>
      <c r="Q472" s="11"/>
      <c r="R472" s="11"/>
      <c r="S472" s="15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5">
      <c r="A473" s="10"/>
      <c r="B473" s="11"/>
      <c r="C473" s="12"/>
      <c r="D473" s="11"/>
      <c r="E473" s="12"/>
      <c r="F473" s="12"/>
      <c r="G473" s="12"/>
      <c r="H473" s="11"/>
      <c r="I473" s="11"/>
      <c r="J473" s="11"/>
      <c r="K473" s="11"/>
      <c r="L473" s="11"/>
      <c r="M473" s="12"/>
      <c r="N473" s="11"/>
      <c r="O473" s="12"/>
      <c r="P473" s="14"/>
      <c r="Q473" s="11"/>
      <c r="R473" s="11"/>
      <c r="S473" s="15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5">
      <c r="A474" s="10"/>
      <c r="B474" s="11"/>
      <c r="C474" s="12"/>
      <c r="D474" s="11"/>
      <c r="E474" s="12"/>
      <c r="F474" s="12"/>
      <c r="G474" s="12"/>
      <c r="H474" s="11"/>
      <c r="I474" s="11"/>
      <c r="J474" s="11"/>
      <c r="K474" s="11"/>
      <c r="L474" s="11"/>
      <c r="M474" s="12"/>
      <c r="N474" s="11"/>
      <c r="O474" s="12"/>
      <c r="P474" s="14"/>
      <c r="Q474" s="11"/>
      <c r="R474" s="11"/>
      <c r="S474" s="15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5">
      <c r="A475" s="10"/>
      <c r="B475" s="11"/>
      <c r="C475" s="12"/>
      <c r="D475" s="11"/>
      <c r="E475" s="12"/>
      <c r="F475" s="12"/>
      <c r="G475" s="12"/>
      <c r="H475" s="11"/>
      <c r="I475" s="11"/>
      <c r="J475" s="11"/>
      <c r="K475" s="11"/>
      <c r="L475" s="11"/>
      <c r="M475" s="12"/>
      <c r="N475" s="11"/>
      <c r="O475" s="12"/>
      <c r="P475" s="14"/>
      <c r="Q475" s="11"/>
      <c r="R475" s="11"/>
      <c r="S475" s="15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5">
      <c r="A476" s="10"/>
      <c r="B476" s="11"/>
      <c r="C476" s="12"/>
      <c r="D476" s="11"/>
      <c r="E476" s="12"/>
      <c r="F476" s="12"/>
      <c r="G476" s="12"/>
      <c r="H476" s="11"/>
      <c r="I476" s="11"/>
      <c r="J476" s="11"/>
      <c r="K476" s="11"/>
      <c r="L476" s="11"/>
      <c r="M476" s="12"/>
      <c r="N476" s="11"/>
      <c r="O476" s="12"/>
      <c r="P476" s="14"/>
      <c r="Q476" s="11"/>
      <c r="R476" s="11"/>
      <c r="S476" s="15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5">
      <c r="A477" s="10"/>
      <c r="B477" s="11"/>
      <c r="C477" s="12"/>
      <c r="D477" s="11"/>
      <c r="E477" s="12"/>
      <c r="F477" s="12"/>
      <c r="G477" s="12"/>
      <c r="H477" s="11"/>
      <c r="I477" s="11"/>
      <c r="J477" s="11"/>
      <c r="K477" s="11"/>
      <c r="L477" s="11"/>
      <c r="M477" s="12"/>
      <c r="N477" s="11"/>
      <c r="O477" s="12"/>
      <c r="P477" s="14"/>
      <c r="Q477" s="11"/>
      <c r="R477" s="11"/>
      <c r="S477" s="15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5">
      <c r="A478" s="10"/>
      <c r="B478" s="11"/>
      <c r="C478" s="12"/>
      <c r="D478" s="11"/>
      <c r="E478" s="12"/>
      <c r="F478" s="12"/>
      <c r="G478" s="12"/>
      <c r="H478" s="11"/>
      <c r="I478" s="11"/>
      <c r="J478" s="11"/>
      <c r="K478" s="11"/>
      <c r="L478" s="11"/>
      <c r="M478" s="12"/>
      <c r="N478" s="11"/>
      <c r="O478" s="12"/>
      <c r="P478" s="14"/>
      <c r="Q478" s="11"/>
      <c r="R478" s="11"/>
      <c r="S478" s="15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5">
      <c r="A479" s="10"/>
      <c r="B479" s="11"/>
      <c r="C479" s="12"/>
      <c r="D479" s="11"/>
      <c r="E479" s="12"/>
      <c r="F479" s="12"/>
      <c r="G479" s="12"/>
      <c r="H479" s="11"/>
      <c r="I479" s="11"/>
      <c r="J479" s="11"/>
      <c r="K479" s="11"/>
      <c r="L479" s="11"/>
      <c r="M479" s="12"/>
      <c r="N479" s="11"/>
      <c r="O479" s="12"/>
      <c r="P479" s="14"/>
      <c r="Q479" s="11"/>
      <c r="R479" s="11"/>
      <c r="S479" s="15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5">
      <c r="A480" s="10"/>
      <c r="B480" s="11"/>
      <c r="C480" s="12"/>
      <c r="D480" s="11"/>
      <c r="E480" s="12"/>
      <c r="F480" s="12"/>
      <c r="G480" s="12"/>
      <c r="H480" s="11"/>
      <c r="I480" s="11"/>
      <c r="J480" s="11"/>
      <c r="K480" s="11"/>
      <c r="L480" s="11"/>
      <c r="M480" s="12"/>
      <c r="N480" s="11"/>
      <c r="O480" s="12"/>
      <c r="P480" s="14"/>
      <c r="Q480" s="11"/>
      <c r="R480" s="11"/>
      <c r="S480" s="15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5">
      <c r="A481" s="10"/>
      <c r="B481" s="11"/>
      <c r="C481" s="12"/>
      <c r="D481" s="11"/>
      <c r="E481" s="12"/>
      <c r="F481" s="12"/>
      <c r="G481" s="12"/>
      <c r="H481" s="11"/>
      <c r="I481" s="11"/>
      <c r="J481" s="11"/>
      <c r="K481" s="11"/>
      <c r="L481" s="11"/>
      <c r="M481" s="12"/>
      <c r="N481" s="11"/>
      <c r="O481" s="12"/>
      <c r="P481" s="14"/>
      <c r="Q481" s="11"/>
      <c r="R481" s="11"/>
      <c r="S481" s="15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5">
      <c r="A482" s="10"/>
      <c r="B482" s="11"/>
      <c r="C482" s="12"/>
      <c r="D482" s="11"/>
      <c r="E482" s="12"/>
      <c r="F482" s="12"/>
      <c r="G482" s="12"/>
      <c r="H482" s="11"/>
      <c r="I482" s="11"/>
      <c r="J482" s="11"/>
      <c r="K482" s="11"/>
      <c r="L482" s="11"/>
      <c r="M482" s="12"/>
      <c r="N482" s="11"/>
      <c r="O482" s="12"/>
      <c r="P482" s="14"/>
      <c r="Q482" s="11"/>
      <c r="R482" s="11"/>
      <c r="S482" s="15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5">
      <c r="A483" s="10"/>
      <c r="B483" s="11"/>
      <c r="C483" s="12"/>
      <c r="D483" s="11"/>
      <c r="E483" s="12"/>
      <c r="F483" s="12"/>
      <c r="G483" s="12"/>
      <c r="H483" s="11"/>
      <c r="I483" s="11"/>
      <c r="J483" s="11"/>
      <c r="K483" s="11"/>
      <c r="L483" s="11"/>
      <c r="M483" s="12"/>
      <c r="N483" s="11"/>
      <c r="O483" s="12"/>
      <c r="P483" s="14"/>
      <c r="Q483" s="11"/>
      <c r="R483" s="11"/>
      <c r="S483" s="15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5">
      <c r="A484" s="10"/>
      <c r="B484" s="11"/>
      <c r="C484" s="12"/>
      <c r="D484" s="11"/>
      <c r="E484" s="12"/>
      <c r="F484" s="12"/>
      <c r="G484" s="12"/>
      <c r="H484" s="11"/>
      <c r="I484" s="11"/>
      <c r="J484" s="11"/>
      <c r="K484" s="11"/>
      <c r="L484" s="11"/>
      <c r="M484" s="12"/>
      <c r="N484" s="11"/>
      <c r="O484" s="12"/>
      <c r="P484" s="14"/>
      <c r="Q484" s="11"/>
      <c r="R484" s="11"/>
      <c r="S484" s="15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5">
      <c r="A485" s="10"/>
      <c r="B485" s="11"/>
      <c r="C485" s="12"/>
      <c r="D485" s="11"/>
      <c r="E485" s="12"/>
      <c r="F485" s="12"/>
      <c r="G485" s="12"/>
      <c r="H485" s="11"/>
      <c r="I485" s="11"/>
      <c r="J485" s="11"/>
      <c r="K485" s="11"/>
      <c r="L485" s="11"/>
      <c r="M485" s="12"/>
      <c r="N485" s="11"/>
      <c r="O485" s="12"/>
      <c r="P485" s="14"/>
      <c r="Q485" s="11"/>
      <c r="R485" s="11"/>
      <c r="S485" s="15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5">
      <c r="A486" s="10"/>
      <c r="B486" s="11"/>
      <c r="C486" s="12"/>
      <c r="D486" s="11"/>
      <c r="E486" s="12"/>
      <c r="F486" s="12"/>
      <c r="G486" s="12"/>
      <c r="H486" s="11"/>
      <c r="I486" s="11"/>
      <c r="J486" s="11"/>
      <c r="K486" s="11"/>
      <c r="L486" s="11"/>
      <c r="M486" s="12"/>
      <c r="N486" s="11"/>
      <c r="O486" s="12"/>
      <c r="P486" s="14"/>
      <c r="Q486" s="11"/>
      <c r="R486" s="11"/>
      <c r="S486" s="15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5">
      <c r="A487" s="10"/>
      <c r="B487" s="11"/>
      <c r="C487" s="12"/>
      <c r="D487" s="11"/>
      <c r="E487" s="12"/>
      <c r="F487" s="12"/>
      <c r="G487" s="12"/>
      <c r="H487" s="11"/>
      <c r="I487" s="11"/>
      <c r="J487" s="11"/>
      <c r="K487" s="11"/>
      <c r="L487" s="11"/>
      <c r="M487" s="12"/>
      <c r="N487" s="11"/>
      <c r="O487" s="12"/>
      <c r="P487" s="14"/>
      <c r="Q487" s="11"/>
      <c r="R487" s="11"/>
      <c r="S487" s="15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5">
      <c r="A488" s="10"/>
      <c r="B488" s="11"/>
      <c r="C488" s="12"/>
      <c r="D488" s="11"/>
      <c r="E488" s="12"/>
      <c r="F488" s="12"/>
      <c r="G488" s="12"/>
      <c r="H488" s="11"/>
      <c r="I488" s="11"/>
      <c r="J488" s="11"/>
      <c r="K488" s="11"/>
      <c r="L488" s="11"/>
      <c r="M488" s="12"/>
      <c r="N488" s="11"/>
      <c r="O488" s="12"/>
      <c r="P488" s="14"/>
      <c r="Q488" s="11"/>
      <c r="R488" s="11"/>
      <c r="S488" s="15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5">
      <c r="A489" s="10"/>
      <c r="B489" s="11"/>
      <c r="C489" s="12"/>
      <c r="D489" s="11"/>
      <c r="E489" s="12"/>
      <c r="F489" s="12"/>
      <c r="G489" s="12"/>
      <c r="H489" s="11"/>
      <c r="I489" s="11"/>
      <c r="J489" s="11"/>
      <c r="K489" s="11"/>
      <c r="L489" s="11"/>
      <c r="M489" s="12"/>
      <c r="N489" s="11"/>
      <c r="O489" s="12"/>
      <c r="P489" s="14"/>
      <c r="Q489" s="11"/>
      <c r="R489" s="11"/>
      <c r="S489" s="15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5">
      <c r="A490" s="10"/>
      <c r="B490" s="11"/>
      <c r="C490" s="12"/>
      <c r="D490" s="11"/>
      <c r="E490" s="12"/>
      <c r="F490" s="12"/>
      <c r="G490" s="12"/>
      <c r="H490" s="11"/>
      <c r="I490" s="11"/>
      <c r="J490" s="11"/>
      <c r="K490" s="11"/>
      <c r="L490" s="11"/>
      <c r="M490" s="12"/>
      <c r="N490" s="11"/>
      <c r="O490" s="12"/>
      <c r="P490" s="14"/>
      <c r="Q490" s="11"/>
      <c r="R490" s="11"/>
      <c r="S490" s="15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5">
      <c r="A491" s="10"/>
      <c r="B491" s="11"/>
      <c r="C491" s="12"/>
      <c r="D491" s="11"/>
      <c r="E491" s="12"/>
      <c r="F491" s="12"/>
      <c r="G491" s="12"/>
      <c r="H491" s="11"/>
      <c r="I491" s="11"/>
      <c r="J491" s="11"/>
      <c r="K491" s="11"/>
      <c r="L491" s="11"/>
      <c r="M491" s="12"/>
      <c r="N491" s="11"/>
      <c r="O491" s="12"/>
      <c r="P491" s="14"/>
      <c r="Q491" s="11"/>
      <c r="R491" s="11"/>
      <c r="S491" s="15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5">
      <c r="A492" s="10"/>
      <c r="B492" s="11"/>
      <c r="C492" s="12"/>
      <c r="D492" s="11"/>
      <c r="E492" s="12"/>
      <c r="F492" s="12"/>
      <c r="G492" s="12"/>
      <c r="H492" s="11"/>
      <c r="I492" s="11"/>
      <c r="J492" s="11"/>
      <c r="K492" s="11"/>
      <c r="L492" s="11"/>
      <c r="M492" s="12"/>
      <c r="N492" s="11"/>
      <c r="O492" s="12"/>
      <c r="P492" s="14"/>
      <c r="Q492" s="11"/>
      <c r="R492" s="11"/>
      <c r="S492" s="15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5">
      <c r="A493" s="10"/>
      <c r="B493" s="11"/>
      <c r="C493" s="12"/>
      <c r="D493" s="11"/>
      <c r="E493" s="12"/>
      <c r="F493" s="12"/>
      <c r="G493" s="12"/>
      <c r="H493" s="11"/>
      <c r="I493" s="11"/>
      <c r="J493" s="11"/>
      <c r="K493" s="11"/>
      <c r="L493" s="11"/>
      <c r="M493" s="12"/>
      <c r="N493" s="11"/>
      <c r="O493" s="12"/>
      <c r="P493" s="14"/>
      <c r="Q493" s="11"/>
      <c r="R493" s="11"/>
      <c r="S493" s="15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5">
      <c r="A494" s="10"/>
      <c r="B494" s="11"/>
      <c r="C494" s="12"/>
      <c r="D494" s="11"/>
      <c r="E494" s="12"/>
      <c r="F494" s="12"/>
      <c r="G494" s="12"/>
      <c r="H494" s="11"/>
      <c r="I494" s="11"/>
      <c r="J494" s="11"/>
      <c r="K494" s="11"/>
      <c r="L494" s="11"/>
      <c r="M494" s="12"/>
      <c r="N494" s="11"/>
      <c r="O494" s="12"/>
      <c r="P494" s="14"/>
      <c r="Q494" s="11"/>
      <c r="R494" s="11"/>
      <c r="S494" s="15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5">
      <c r="A495" s="10"/>
      <c r="B495" s="11"/>
      <c r="C495" s="12"/>
      <c r="D495" s="11"/>
      <c r="E495" s="12"/>
      <c r="F495" s="12"/>
      <c r="G495" s="12"/>
      <c r="H495" s="11"/>
      <c r="I495" s="11"/>
      <c r="J495" s="11"/>
      <c r="K495" s="11"/>
      <c r="L495" s="11"/>
      <c r="M495" s="12"/>
      <c r="N495" s="11"/>
      <c r="O495" s="12"/>
      <c r="P495" s="14"/>
      <c r="Q495" s="11"/>
      <c r="R495" s="11"/>
      <c r="S495" s="15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5">
      <c r="A496" s="10"/>
      <c r="B496" s="11"/>
      <c r="C496" s="12"/>
      <c r="D496" s="11"/>
      <c r="E496" s="12"/>
      <c r="F496" s="12"/>
      <c r="G496" s="12"/>
      <c r="H496" s="11"/>
      <c r="I496" s="11"/>
      <c r="J496" s="11"/>
      <c r="K496" s="11"/>
      <c r="L496" s="11"/>
      <c r="M496" s="12"/>
      <c r="N496" s="11"/>
      <c r="O496" s="12"/>
      <c r="P496" s="14"/>
      <c r="Q496" s="11"/>
      <c r="R496" s="11"/>
      <c r="S496" s="15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5">
      <c r="A497" s="10"/>
      <c r="B497" s="11"/>
      <c r="C497" s="12"/>
      <c r="D497" s="11"/>
      <c r="E497" s="12"/>
      <c r="F497" s="12"/>
      <c r="G497" s="12"/>
      <c r="H497" s="11"/>
      <c r="I497" s="11"/>
      <c r="J497" s="11"/>
      <c r="K497" s="11"/>
      <c r="L497" s="11"/>
      <c r="M497" s="12"/>
      <c r="N497" s="11"/>
      <c r="O497" s="12"/>
      <c r="P497" s="14"/>
      <c r="Q497" s="11"/>
      <c r="R497" s="11"/>
      <c r="S497" s="15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5">
      <c r="A498" s="10"/>
      <c r="B498" s="11"/>
      <c r="C498" s="12"/>
      <c r="D498" s="11"/>
      <c r="E498" s="12"/>
      <c r="F498" s="12"/>
      <c r="G498" s="12"/>
      <c r="H498" s="11"/>
      <c r="I498" s="11"/>
      <c r="J498" s="11"/>
      <c r="K498" s="11"/>
      <c r="L498" s="11"/>
      <c r="M498" s="12"/>
      <c r="N498" s="11"/>
      <c r="O498" s="12"/>
      <c r="P498" s="14"/>
      <c r="Q498" s="11"/>
      <c r="R498" s="11"/>
      <c r="S498" s="15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5">
      <c r="A499" s="10"/>
      <c r="B499" s="11"/>
      <c r="C499" s="12"/>
      <c r="D499" s="11"/>
      <c r="E499" s="12"/>
      <c r="F499" s="12"/>
      <c r="G499" s="12"/>
      <c r="H499" s="11"/>
      <c r="I499" s="11"/>
      <c r="J499" s="11"/>
      <c r="K499" s="11"/>
      <c r="L499" s="11"/>
      <c r="M499" s="12"/>
      <c r="N499" s="11"/>
      <c r="O499" s="12"/>
      <c r="P499" s="14"/>
      <c r="Q499" s="11"/>
      <c r="R499" s="11"/>
      <c r="S499" s="15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5">
      <c r="A500" s="10"/>
      <c r="B500" s="11"/>
      <c r="C500" s="12"/>
      <c r="D500" s="11"/>
      <c r="E500" s="12"/>
      <c r="F500" s="12"/>
      <c r="G500" s="12"/>
      <c r="H500" s="11"/>
      <c r="I500" s="11"/>
      <c r="J500" s="11"/>
      <c r="K500" s="11"/>
      <c r="L500" s="11"/>
      <c r="M500" s="12"/>
      <c r="N500" s="11"/>
      <c r="O500" s="12"/>
      <c r="P500" s="14"/>
      <c r="Q500" s="11"/>
      <c r="R500" s="11"/>
      <c r="S500" s="15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5">
      <c r="A501" s="10"/>
      <c r="B501" s="11"/>
      <c r="C501" s="12"/>
      <c r="D501" s="11"/>
      <c r="E501" s="12"/>
      <c r="F501" s="12"/>
      <c r="G501" s="12"/>
      <c r="H501" s="11"/>
      <c r="I501" s="11"/>
      <c r="J501" s="11"/>
      <c r="K501" s="11"/>
      <c r="L501" s="11"/>
      <c r="M501" s="12"/>
      <c r="N501" s="11"/>
      <c r="O501" s="12"/>
      <c r="P501" s="14"/>
      <c r="Q501" s="11"/>
      <c r="R501" s="11"/>
      <c r="S501" s="15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5">
      <c r="A502" s="10"/>
      <c r="B502" s="11"/>
      <c r="C502" s="12"/>
      <c r="D502" s="11"/>
      <c r="E502" s="12"/>
      <c r="F502" s="12"/>
      <c r="G502" s="12"/>
      <c r="H502" s="11"/>
      <c r="I502" s="11"/>
      <c r="J502" s="11"/>
      <c r="K502" s="11"/>
      <c r="L502" s="11"/>
      <c r="M502" s="12"/>
      <c r="N502" s="11"/>
      <c r="O502" s="12"/>
      <c r="P502" s="14"/>
      <c r="Q502" s="11"/>
      <c r="R502" s="11"/>
      <c r="S502" s="15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5">
      <c r="A503" s="10"/>
      <c r="B503" s="11"/>
      <c r="C503" s="12"/>
      <c r="D503" s="11"/>
      <c r="E503" s="12"/>
      <c r="F503" s="12"/>
      <c r="G503" s="12"/>
      <c r="H503" s="11"/>
      <c r="I503" s="11"/>
      <c r="J503" s="11"/>
      <c r="K503" s="11"/>
      <c r="L503" s="11"/>
      <c r="M503" s="12"/>
      <c r="N503" s="11"/>
      <c r="O503" s="12"/>
      <c r="P503" s="14"/>
      <c r="Q503" s="11"/>
      <c r="R503" s="11"/>
      <c r="S503" s="15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5">
      <c r="A504" s="10"/>
      <c r="B504" s="11"/>
      <c r="C504" s="12"/>
      <c r="D504" s="11"/>
      <c r="E504" s="12"/>
      <c r="F504" s="12"/>
      <c r="G504" s="12"/>
      <c r="H504" s="11"/>
      <c r="I504" s="11"/>
      <c r="J504" s="11"/>
      <c r="K504" s="11"/>
      <c r="L504" s="11"/>
      <c r="M504" s="12"/>
      <c r="N504" s="11"/>
      <c r="O504" s="12"/>
      <c r="P504" s="14"/>
      <c r="Q504" s="11"/>
      <c r="R504" s="11"/>
      <c r="S504" s="15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5">
      <c r="A505" s="10"/>
      <c r="B505" s="11"/>
      <c r="C505" s="12"/>
      <c r="D505" s="11"/>
      <c r="E505" s="12"/>
      <c r="F505" s="12"/>
      <c r="G505" s="12"/>
      <c r="H505" s="11"/>
      <c r="I505" s="11"/>
      <c r="J505" s="11"/>
      <c r="K505" s="11"/>
      <c r="L505" s="11"/>
      <c r="M505" s="12"/>
      <c r="N505" s="11"/>
      <c r="O505" s="12"/>
      <c r="P505" s="14"/>
      <c r="Q505" s="11"/>
      <c r="R505" s="11"/>
      <c r="S505" s="15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5">
      <c r="A506" s="10"/>
      <c r="B506" s="11"/>
      <c r="C506" s="12"/>
      <c r="D506" s="11"/>
      <c r="E506" s="12"/>
      <c r="F506" s="12"/>
      <c r="G506" s="12"/>
      <c r="H506" s="11"/>
      <c r="I506" s="11"/>
      <c r="J506" s="11"/>
      <c r="K506" s="11"/>
      <c r="L506" s="11"/>
      <c r="M506" s="12"/>
      <c r="N506" s="11"/>
      <c r="O506" s="12"/>
      <c r="P506" s="14"/>
      <c r="Q506" s="11"/>
      <c r="R506" s="11"/>
      <c r="S506" s="15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5">
      <c r="A507" s="10"/>
      <c r="B507" s="11"/>
      <c r="C507" s="12"/>
      <c r="D507" s="11"/>
      <c r="E507" s="12"/>
      <c r="F507" s="12"/>
      <c r="G507" s="12"/>
      <c r="H507" s="11"/>
      <c r="I507" s="11"/>
      <c r="J507" s="11"/>
      <c r="K507" s="11"/>
      <c r="L507" s="11"/>
      <c r="M507" s="12"/>
      <c r="N507" s="11"/>
      <c r="O507" s="12"/>
      <c r="P507" s="14"/>
      <c r="Q507" s="11"/>
      <c r="R507" s="11"/>
      <c r="S507" s="15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5">
      <c r="A508" s="10"/>
      <c r="B508" s="11"/>
      <c r="C508" s="12"/>
      <c r="D508" s="11"/>
      <c r="E508" s="12"/>
      <c r="F508" s="12"/>
      <c r="G508" s="12"/>
      <c r="H508" s="11"/>
      <c r="I508" s="11"/>
      <c r="J508" s="11"/>
      <c r="K508" s="11"/>
      <c r="L508" s="11"/>
      <c r="M508" s="12"/>
      <c r="N508" s="11"/>
      <c r="O508" s="12"/>
      <c r="P508" s="14"/>
      <c r="Q508" s="11"/>
      <c r="R508" s="11"/>
      <c r="S508" s="15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5">
      <c r="A509" s="10"/>
      <c r="B509" s="11"/>
      <c r="C509" s="12"/>
      <c r="D509" s="11"/>
      <c r="E509" s="12"/>
      <c r="F509" s="12"/>
      <c r="G509" s="12"/>
      <c r="H509" s="11"/>
      <c r="I509" s="11"/>
      <c r="J509" s="11"/>
      <c r="K509" s="11"/>
      <c r="L509" s="11"/>
      <c r="M509" s="12"/>
      <c r="N509" s="11"/>
      <c r="O509" s="12"/>
      <c r="P509" s="14"/>
      <c r="Q509" s="11"/>
      <c r="R509" s="11"/>
      <c r="S509" s="15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5">
      <c r="A510" s="10"/>
      <c r="B510" s="11"/>
      <c r="C510" s="12"/>
      <c r="D510" s="11"/>
      <c r="E510" s="12"/>
      <c r="F510" s="12"/>
      <c r="G510" s="12"/>
      <c r="H510" s="11"/>
      <c r="I510" s="11"/>
      <c r="J510" s="11"/>
      <c r="K510" s="11"/>
      <c r="L510" s="11"/>
      <c r="M510" s="12"/>
      <c r="N510" s="11"/>
      <c r="O510" s="12"/>
      <c r="P510" s="14"/>
      <c r="Q510" s="11"/>
      <c r="R510" s="11"/>
      <c r="S510" s="15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5">
      <c r="A511" s="10"/>
      <c r="B511" s="11"/>
      <c r="C511" s="12"/>
      <c r="D511" s="11"/>
      <c r="E511" s="12"/>
      <c r="F511" s="12"/>
      <c r="G511" s="12"/>
      <c r="H511" s="11"/>
      <c r="I511" s="11"/>
      <c r="J511" s="11"/>
      <c r="K511" s="11"/>
      <c r="L511" s="11"/>
      <c r="M511" s="12"/>
      <c r="N511" s="11"/>
      <c r="O511" s="12"/>
      <c r="P511" s="14"/>
      <c r="Q511" s="11"/>
      <c r="R511" s="11"/>
      <c r="S511" s="15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5">
      <c r="A512" s="10"/>
      <c r="B512" s="11"/>
      <c r="C512" s="12"/>
      <c r="D512" s="11"/>
      <c r="E512" s="12"/>
      <c r="F512" s="12"/>
      <c r="G512" s="12"/>
      <c r="H512" s="11"/>
      <c r="I512" s="11"/>
      <c r="J512" s="11"/>
      <c r="K512" s="11"/>
      <c r="L512" s="11"/>
      <c r="M512" s="12"/>
      <c r="N512" s="11"/>
      <c r="O512" s="12"/>
      <c r="P512" s="14"/>
      <c r="Q512" s="11"/>
      <c r="R512" s="11"/>
      <c r="S512" s="15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5">
      <c r="A513" s="10"/>
      <c r="B513" s="11"/>
      <c r="C513" s="12"/>
      <c r="D513" s="11"/>
      <c r="E513" s="12"/>
      <c r="F513" s="12"/>
      <c r="G513" s="12"/>
      <c r="H513" s="11"/>
      <c r="I513" s="11"/>
      <c r="J513" s="11"/>
      <c r="K513" s="11"/>
      <c r="L513" s="11"/>
      <c r="M513" s="12"/>
      <c r="N513" s="11"/>
      <c r="O513" s="12"/>
      <c r="P513" s="14"/>
      <c r="Q513" s="11"/>
      <c r="R513" s="11"/>
      <c r="S513" s="15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5">
      <c r="A514" s="10"/>
      <c r="B514" s="11"/>
      <c r="C514" s="12"/>
      <c r="D514" s="11"/>
      <c r="E514" s="12"/>
      <c r="F514" s="12"/>
      <c r="G514" s="12"/>
      <c r="H514" s="11"/>
      <c r="I514" s="11"/>
      <c r="J514" s="11"/>
      <c r="K514" s="11"/>
      <c r="L514" s="11"/>
      <c r="M514" s="12"/>
      <c r="N514" s="11"/>
      <c r="O514" s="12"/>
      <c r="P514" s="14"/>
      <c r="Q514" s="11"/>
      <c r="R514" s="11"/>
      <c r="S514" s="15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5">
      <c r="A515" s="10"/>
      <c r="B515" s="11"/>
      <c r="C515" s="12"/>
      <c r="D515" s="11"/>
      <c r="E515" s="12"/>
      <c r="F515" s="12"/>
      <c r="G515" s="12"/>
      <c r="H515" s="11"/>
      <c r="I515" s="11"/>
      <c r="J515" s="11"/>
      <c r="K515" s="11"/>
      <c r="L515" s="11"/>
      <c r="M515" s="12"/>
      <c r="N515" s="11"/>
      <c r="O515" s="12"/>
      <c r="P515" s="14"/>
      <c r="Q515" s="11"/>
      <c r="R515" s="11"/>
      <c r="S515" s="15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5">
      <c r="A516" s="10"/>
      <c r="B516" s="11"/>
      <c r="C516" s="12"/>
      <c r="D516" s="11"/>
      <c r="E516" s="12"/>
      <c r="F516" s="12"/>
      <c r="G516" s="12"/>
      <c r="H516" s="11"/>
      <c r="I516" s="11"/>
      <c r="J516" s="11"/>
      <c r="K516" s="11"/>
      <c r="L516" s="11"/>
      <c r="M516" s="12"/>
      <c r="N516" s="11"/>
      <c r="O516" s="12"/>
      <c r="P516" s="14"/>
      <c r="Q516" s="11"/>
      <c r="R516" s="11"/>
      <c r="S516" s="15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5">
      <c r="A517" s="10"/>
      <c r="B517" s="11"/>
      <c r="C517" s="12"/>
      <c r="D517" s="11"/>
      <c r="E517" s="12"/>
      <c r="F517" s="12"/>
      <c r="G517" s="12"/>
      <c r="H517" s="11"/>
      <c r="I517" s="11"/>
      <c r="J517" s="11"/>
      <c r="K517" s="11"/>
      <c r="L517" s="11"/>
      <c r="M517" s="12"/>
      <c r="N517" s="11"/>
      <c r="O517" s="12"/>
      <c r="P517" s="14"/>
      <c r="Q517" s="11"/>
      <c r="R517" s="11"/>
      <c r="S517" s="15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5">
      <c r="A518" s="10"/>
      <c r="B518" s="11"/>
      <c r="C518" s="12"/>
      <c r="D518" s="11"/>
      <c r="E518" s="12"/>
      <c r="F518" s="12"/>
      <c r="G518" s="12"/>
      <c r="H518" s="11"/>
      <c r="I518" s="11"/>
      <c r="J518" s="11"/>
      <c r="K518" s="11"/>
      <c r="L518" s="11"/>
      <c r="M518" s="12"/>
      <c r="N518" s="11"/>
      <c r="O518" s="12"/>
      <c r="P518" s="14"/>
      <c r="Q518" s="11"/>
      <c r="R518" s="11"/>
      <c r="S518" s="15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5">
      <c r="A519" s="10"/>
      <c r="B519" s="11"/>
      <c r="C519" s="12"/>
      <c r="D519" s="11"/>
      <c r="E519" s="12"/>
      <c r="F519" s="12"/>
      <c r="G519" s="12"/>
      <c r="H519" s="11"/>
      <c r="I519" s="11"/>
      <c r="J519" s="11"/>
      <c r="K519" s="11"/>
      <c r="L519" s="11"/>
      <c r="M519" s="12"/>
      <c r="N519" s="11"/>
      <c r="O519" s="12"/>
      <c r="P519" s="14"/>
      <c r="Q519" s="11"/>
      <c r="R519" s="11"/>
      <c r="S519" s="15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5">
      <c r="A520" s="10"/>
      <c r="B520" s="11"/>
      <c r="C520" s="12"/>
      <c r="D520" s="11"/>
      <c r="E520" s="12"/>
      <c r="F520" s="12"/>
      <c r="G520" s="12"/>
      <c r="H520" s="11"/>
      <c r="I520" s="11"/>
      <c r="J520" s="11"/>
      <c r="K520" s="11"/>
      <c r="L520" s="11"/>
      <c r="M520" s="12"/>
      <c r="N520" s="11"/>
      <c r="O520" s="12"/>
      <c r="P520" s="14"/>
      <c r="Q520" s="11"/>
      <c r="R520" s="11"/>
      <c r="S520" s="15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5">
      <c r="A521" s="10"/>
      <c r="B521" s="11"/>
      <c r="C521" s="12"/>
      <c r="D521" s="11"/>
      <c r="E521" s="12"/>
      <c r="F521" s="12"/>
      <c r="G521" s="12"/>
      <c r="H521" s="11"/>
      <c r="I521" s="11"/>
      <c r="J521" s="11"/>
      <c r="K521" s="11"/>
      <c r="L521" s="11"/>
      <c r="M521" s="12"/>
      <c r="N521" s="11"/>
      <c r="O521" s="12"/>
      <c r="P521" s="14"/>
      <c r="Q521" s="11"/>
      <c r="R521" s="11"/>
      <c r="S521" s="15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5">
      <c r="A522" s="10"/>
      <c r="B522" s="11"/>
      <c r="C522" s="12"/>
      <c r="D522" s="11"/>
      <c r="E522" s="12"/>
      <c r="F522" s="12"/>
      <c r="G522" s="12"/>
      <c r="H522" s="11"/>
      <c r="I522" s="11"/>
      <c r="J522" s="11"/>
      <c r="K522" s="11"/>
      <c r="L522" s="11"/>
      <c r="M522" s="12"/>
      <c r="N522" s="11"/>
      <c r="O522" s="12"/>
      <c r="P522" s="14"/>
      <c r="Q522" s="11"/>
      <c r="R522" s="11"/>
      <c r="S522" s="15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5">
      <c r="A523" s="10"/>
      <c r="B523" s="11"/>
      <c r="C523" s="12"/>
      <c r="D523" s="11"/>
      <c r="E523" s="12"/>
      <c r="F523" s="12"/>
      <c r="G523" s="12"/>
      <c r="H523" s="11"/>
      <c r="I523" s="11"/>
      <c r="J523" s="11"/>
      <c r="K523" s="11"/>
      <c r="L523" s="11"/>
      <c r="M523" s="12"/>
      <c r="N523" s="11"/>
      <c r="O523" s="12"/>
      <c r="P523" s="14"/>
      <c r="Q523" s="11"/>
      <c r="R523" s="11"/>
      <c r="S523" s="15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5">
      <c r="A524" s="10"/>
      <c r="B524" s="11"/>
      <c r="C524" s="12"/>
      <c r="D524" s="11"/>
      <c r="E524" s="12"/>
      <c r="F524" s="12"/>
      <c r="G524" s="12"/>
      <c r="H524" s="11"/>
      <c r="I524" s="11"/>
      <c r="J524" s="11"/>
      <c r="K524" s="11"/>
      <c r="L524" s="11"/>
      <c r="M524" s="12"/>
      <c r="N524" s="11"/>
      <c r="O524" s="12"/>
      <c r="P524" s="14"/>
      <c r="Q524" s="11"/>
      <c r="R524" s="11"/>
      <c r="S524" s="15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5">
      <c r="A525" s="10"/>
      <c r="B525" s="11"/>
      <c r="C525" s="12"/>
      <c r="D525" s="11"/>
      <c r="E525" s="12"/>
      <c r="F525" s="12"/>
      <c r="G525" s="12"/>
      <c r="H525" s="11"/>
      <c r="I525" s="11"/>
      <c r="J525" s="11"/>
      <c r="K525" s="11"/>
      <c r="L525" s="11"/>
      <c r="M525" s="12"/>
      <c r="N525" s="11"/>
      <c r="O525" s="12"/>
      <c r="P525" s="14"/>
      <c r="Q525" s="11"/>
      <c r="R525" s="11"/>
      <c r="S525" s="15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5">
      <c r="A526" s="10"/>
      <c r="B526" s="11"/>
      <c r="C526" s="12"/>
      <c r="D526" s="11"/>
      <c r="E526" s="12"/>
      <c r="F526" s="12"/>
      <c r="G526" s="12"/>
      <c r="H526" s="11"/>
      <c r="I526" s="11"/>
      <c r="J526" s="11"/>
      <c r="K526" s="11"/>
      <c r="L526" s="11"/>
      <c r="M526" s="12"/>
      <c r="N526" s="11"/>
      <c r="O526" s="12"/>
      <c r="P526" s="14"/>
      <c r="Q526" s="11"/>
      <c r="R526" s="11"/>
      <c r="S526" s="15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5">
      <c r="A527" s="10"/>
      <c r="B527" s="11"/>
      <c r="C527" s="12"/>
      <c r="D527" s="11"/>
      <c r="E527" s="12"/>
      <c r="F527" s="12"/>
      <c r="G527" s="12"/>
      <c r="H527" s="11"/>
      <c r="I527" s="11"/>
      <c r="J527" s="11"/>
      <c r="K527" s="11"/>
      <c r="L527" s="11"/>
      <c r="M527" s="12"/>
      <c r="N527" s="11"/>
      <c r="O527" s="12"/>
      <c r="P527" s="14"/>
      <c r="Q527" s="11"/>
      <c r="R527" s="11"/>
      <c r="S527" s="15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5">
      <c r="A528" s="10"/>
      <c r="B528" s="11"/>
      <c r="C528" s="12"/>
      <c r="D528" s="11"/>
      <c r="E528" s="12"/>
      <c r="F528" s="12"/>
      <c r="G528" s="12"/>
      <c r="H528" s="11"/>
      <c r="I528" s="11"/>
      <c r="J528" s="11"/>
      <c r="K528" s="11"/>
      <c r="L528" s="11"/>
      <c r="M528" s="12"/>
      <c r="N528" s="11"/>
      <c r="O528" s="12"/>
      <c r="P528" s="14"/>
      <c r="Q528" s="11"/>
      <c r="R528" s="11"/>
      <c r="S528" s="15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5">
      <c r="A529" s="10"/>
      <c r="B529" s="11"/>
      <c r="C529" s="12"/>
      <c r="D529" s="11"/>
      <c r="E529" s="12"/>
      <c r="F529" s="12"/>
      <c r="G529" s="12"/>
      <c r="H529" s="11"/>
      <c r="I529" s="11"/>
      <c r="J529" s="11"/>
      <c r="K529" s="11"/>
      <c r="L529" s="11"/>
      <c r="M529" s="12"/>
      <c r="N529" s="11"/>
      <c r="O529" s="12"/>
      <c r="P529" s="14"/>
      <c r="Q529" s="11"/>
      <c r="R529" s="11"/>
      <c r="S529" s="15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5">
      <c r="A530" s="10"/>
      <c r="B530" s="11"/>
      <c r="C530" s="12"/>
      <c r="D530" s="11"/>
      <c r="E530" s="12"/>
      <c r="F530" s="12"/>
      <c r="G530" s="12"/>
      <c r="H530" s="11"/>
      <c r="I530" s="11"/>
      <c r="J530" s="11"/>
      <c r="K530" s="11"/>
      <c r="L530" s="11"/>
      <c r="M530" s="12"/>
      <c r="N530" s="11"/>
      <c r="O530" s="12"/>
      <c r="P530" s="14"/>
      <c r="Q530" s="11"/>
      <c r="R530" s="11"/>
      <c r="S530" s="15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5">
      <c r="A531" s="10"/>
      <c r="B531" s="11"/>
      <c r="C531" s="12"/>
      <c r="D531" s="11"/>
      <c r="E531" s="12"/>
      <c r="F531" s="12"/>
      <c r="G531" s="12"/>
      <c r="H531" s="11"/>
      <c r="I531" s="11"/>
      <c r="J531" s="11"/>
      <c r="K531" s="11"/>
      <c r="L531" s="11"/>
      <c r="M531" s="12"/>
      <c r="N531" s="11"/>
      <c r="O531" s="12"/>
      <c r="P531" s="14"/>
      <c r="Q531" s="11"/>
      <c r="R531" s="11"/>
      <c r="S531" s="15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5">
      <c r="A532" s="10"/>
      <c r="B532" s="11"/>
      <c r="C532" s="12"/>
      <c r="D532" s="11"/>
      <c r="E532" s="12"/>
      <c r="F532" s="12"/>
      <c r="G532" s="12"/>
      <c r="H532" s="11"/>
      <c r="I532" s="11"/>
      <c r="J532" s="11"/>
      <c r="K532" s="11"/>
      <c r="L532" s="11"/>
      <c r="M532" s="12"/>
      <c r="N532" s="11"/>
      <c r="O532" s="12"/>
      <c r="P532" s="14"/>
      <c r="Q532" s="11"/>
      <c r="R532" s="11"/>
      <c r="S532" s="15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5">
      <c r="A533" s="10"/>
      <c r="B533" s="11"/>
      <c r="C533" s="12"/>
      <c r="D533" s="11"/>
      <c r="E533" s="12"/>
      <c r="F533" s="12"/>
      <c r="G533" s="12"/>
      <c r="H533" s="11"/>
      <c r="I533" s="11"/>
      <c r="J533" s="11"/>
      <c r="K533" s="11"/>
      <c r="L533" s="11"/>
      <c r="M533" s="12"/>
      <c r="N533" s="11"/>
      <c r="O533" s="12"/>
      <c r="P533" s="14"/>
      <c r="Q533" s="11"/>
      <c r="R533" s="11"/>
      <c r="S533" s="15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5">
      <c r="A534" s="10"/>
      <c r="B534" s="11"/>
      <c r="C534" s="12"/>
      <c r="D534" s="11"/>
      <c r="E534" s="12"/>
      <c r="F534" s="12"/>
      <c r="G534" s="12"/>
      <c r="H534" s="11"/>
      <c r="I534" s="11"/>
      <c r="J534" s="11"/>
      <c r="K534" s="11"/>
      <c r="L534" s="11"/>
      <c r="M534" s="12"/>
      <c r="N534" s="11"/>
      <c r="O534" s="12"/>
      <c r="P534" s="14"/>
      <c r="Q534" s="11"/>
      <c r="R534" s="11"/>
      <c r="S534" s="15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5">
      <c r="A535" s="10"/>
      <c r="B535" s="11"/>
      <c r="C535" s="12"/>
      <c r="D535" s="11"/>
      <c r="E535" s="12"/>
      <c r="F535" s="12"/>
      <c r="G535" s="12"/>
      <c r="H535" s="11"/>
      <c r="I535" s="11"/>
      <c r="J535" s="11"/>
      <c r="K535" s="11"/>
      <c r="L535" s="11"/>
      <c r="M535" s="12"/>
      <c r="N535" s="11"/>
      <c r="O535" s="12"/>
      <c r="P535" s="14"/>
      <c r="Q535" s="11"/>
      <c r="R535" s="11"/>
      <c r="S535" s="15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5">
      <c r="A536" s="10"/>
      <c r="B536" s="11"/>
      <c r="C536" s="12"/>
      <c r="D536" s="11"/>
      <c r="E536" s="12"/>
      <c r="F536" s="12"/>
      <c r="G536" s="12"/>
      <c r="H536" s="11"/>
      <c r="I536" s="11"/>
      <c r="J536" s="11"/>
      <c r="K536" s="11"/>
      <c r="L536" s="11"/>
      <c r="M536" s="12"/>
      <c r="N536" s="11"/>
      <c r="O536" s="12"/>
      <c r="P536" s="14"/>
      <c r="Q536" s="11"/>
      <c r="R536" s="11"/>
      <c r="S536" s="15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5">
      <c r="A537" s="10"/>
      <c r="B537" s="11"/>
      <c r="C537" s="12"/>
      <c r="D537" s="11"/>
      <c r="E537" s="12"/>
      <c r="F537" s="12"/>
      <c r="G537" s="12"/>
      <c r="H537" s="11"/>
      <c r="I537" s="11"/>
      <c r="J537" s="11"/>
      <c r="K537" s="11"/>
      <c r="L537" s="11"/>
      <c r="M537" s="12"/>
      <c r="N537" s="11"/>
      <c r="O537" s="12"/>
      <c r="P537" s="14"/>
      <c r="Q537" s="11"/>
      <c r="R537" s="11"/>
      <c r="S537" s="15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5">
      <c r="A538" s="10"/>
      <c r="B538" s="11"/>
      <c r="C538" s="12"/>
      <c r="D538" s="11"/>
      <c r="E538" s="12"/>
      <c r="F538" s="12"/>
      <c r="G538" s="12"/>
      <c r="H538" s="11"/>
      <c r="I538" s="11"/>
      <c r="J538" s="11"/>
      <c r="K538" s="11"/>
      <c r="L538" s="11"/>
      <c r="M538" s="12"/>
      <c r="N538" s="11"/>
      <c r="O538" s="12"/>
      <c r="P538" s="14"/>
      <c r="Q538" s="11"/>
      <c r="R538" s="11"/>
      <c r="S538" s="15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5">
      <c r="A539" s="10"/>
      <c r="B539" s="11"/>
      <c r="C539" s="12"/>
      <c r="D539" s="11"/>
      <c r="E539" s="12"/>
      <c r="F539" s="12"/>
      <c r="G539" s="12"/>
      <c r="H539" s="11"/>
      <c r="I539" s="11"/>
      <c r="J539" s="11"/>
      <c r="K539" s="11"/>
      <c r="L539" s="11"/>
      <c r="M539" s="12"/>
      <c r="N539" s="11"/>
      <c r="O539" s="12"/>
      <c r="P539" s="14"/>
      <c r="Q539" s="11"/>
      <c r="R539" s="11"/>
      <c r="S539" s="15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5">
      <c r="A540" s="10"/>
      <c r="B540" s="11"/>
      <c r="C540" s="12"/>
      <c r="D540" s="11"/>
      <c r="E540" s="12"/>
      <c r="F540" s="12"/>
      <c r="G540" s="12"/>
      <c r="H540" s="11"/>
      <c r="I540" s="11"/>
      <c r="J540" s="11"/>
      <c r="K540" s="11"/>
      <c r="L540" s="11"/>
      <c r="M540" s="12"/>
      <c r="N540" s="11"/>
      <c r="O540" s="12"/>
      <c r="P540" s="14"/>
      <c r="Q540" s="11"/>
      <c r="R540" s="11"/>
      <c r="S540" s="15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5">
      <c r="A541" s="10"/>
      <c r="B541" s="11"/>
      <c r="C541" s="12"/>
      <c r="D541" s="11"/>
      <c r="E541" s="12"/>
      <c r="F541" s="12"/>
      <c r="G541" s="12"/>
      <c r="H541" s="11"/>
      <c r="I541" s="11"/>
      <c r="J541" s="11"/>
      <c r="K541" s="11"/>
      <c r="L541" s="11"/>
      <c r="M541" s="12"/>
      <c r="N541" s="11"/>
      <c r="O541" s="12"/>
      <c r="P541" s="14"/>
      <c r="Q541" s="11"/>
      <c r="R541" s="11"/>
      <c r="S541" s="15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5">
      <c r="A542" s="10"/>
      <c r="B542" s="11"/>
      <c r="C542" s="12"/>
      <c r="D542" s="11"/>
      <c r="E542" s="12"/>
      <c r="F542" s="12"/>
      <c r="G542" s="12"/>
      <c r="H542" s="11"/>
      <c r="I542" s="11"/>
      <c r="J542" s="11"/>
      <c r="K542" s="11"/>
      <c r="L542" s="11"/>
      <c r="M542" s="12"/>
      <c r="N542" s="11"/>
      <c r="O542" s="12"/>
      <c r="P542" s="14"/>
      <c r="Q542" s="11"/>
      <c r="R542" s="11"/>
      <c r="S542" s="15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5">
      <c r="A543" s="10"/>
      <c r="B543" s="11"/>
      <c r="C543" s="12"/>
      <c r="D543" s="11"/>
      <c r="E543" s="12"/>
      <c r="F543" s="12"/>
      <c r="G543" s="12"/>
      <c r="H543" s="11"/>
      <c r="I543" s="11"/>
      <c r="J543" s="11"/>
      <c r="K543" s="11"/>
      <c r="L543" s="11"/>
      <c r="M543" s="12"/>
      <c r="N543" s="11"/>
      <c r="O543" s="12"/>
      <c r="P543" s="14"/>
      <c r="Q543" s="11"/>
      <c r="R543" s="11"/>
      <c r="S543" s="15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5">
      <c r="A544" s="10"/>
      <c r="B544" s="11"/>
      <c r="C544" s="12"/>
      <c r="D544" s="11"/>
      <c r="E544" s="12"/>
      <c r="F544" s="12"/>
      <c r="G544" s="12"/>
      <c r="H544" s="11"/>
      <c r="I544" s="11"/>
      <c r="J544" s="11"/>
      <c r="K544" s="11"/>
      <c r="L544" s="11"/>
      <c r="M544" s="12"/>
      <c r="N544" s="11"/>
      <c r="O544" s="12"/>
      <c r="P544" s="14"/>
      <c r="Q544" s="11"/>
      <c r="R544" s="11"/>
      <c r="S544" s="15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5">
      <c r="A545" s="10"/>
      <c r="B545" s="11"/>
      <c r="C545" s="12"/>
      <c r="D545" s="11"/>
      <c r="E545" s="12"/>
      <c r="F545" s="12"/>
      <c r="G545" s="12"/>
      <c r="H545" s="11"/>
      <c r="I545" s="11"/>
      <c r="J545" s="11"/>
      <c r="K545" s="11"/>
      <c r="L545" s="11"/>
      <c r="M545" s="12"/>
      <c r="N545" s="11"/>
      <c r="O545" s="12"/>
      <c r="P545" s="14"/>
      <c r="Q545" s="11"/>
      <c r="R545" s="11"/>
      <c r="S545" s="15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5">
      <c r="A546" s="10"/>
      <c r="B546" s="11"/>
      <c r="C546" s="12"/>
      <c r="D546" s="11"/>
      <c r="E546" s="12"/>
      <c r="F546" s="12"/>
      <c r="G546" s="12"/>
      <c r="H546" s="11"/>
      <c r="I546" s="11"/>
      <c r="J546" s="11"/>
      <c r="K546" s="11"/>
      <c r="L546" s="11"/>
      <c r="M546" s="12"/>
      <c r="N546" s="11"/>
      <c r="O546" s="12"/>
      <c r="P546" s="14"/>
      <c r="Q546" s="11"/>
      <c r="R546" s="11"/>
      <c r="S546" s="15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5">
      <c r="A547" s="10"/>
      <c r="B547" s="11"/>
      <c r="C547" s="12"/>
      <c r="D547" s="11"/>
      <c r="E547" s="12"/>
      <c r="F547" s="12"/>
      <c r="G547" s="12"/>
      <c r="H547" s="11"/>
      <c r="I547" s="11"/>
      <c r="J547" s="11"/>
      <c r="K547" s="11"/>
      <c r="L547" s="11"/>
      <c r="M547" s="12"/>
      <c r="N547" s="11"/>
      <c r="O547" s="12"/>
      <c r="P547" s="14"/>
      <c r="Q547" s="11"/>
      <c r="R547" s="11"/>
      <c r="S547" s="15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5">
      <c r="A548" s="10"/>
      <c r="B548" s="11"/>
      <c r="C548" s="12"/>
      <c r="D548" s="11"/>
      <c r="E548" s="12"/>
      <c r="F548" s="12"/>
      <c r="G548" s="12"/>
      <c r="H548" s="11"/>
      <c r="I548" s="11"/>
      <c r="J548" s="11"/>
      <c r="K548" s="11"/>
      <c r="L548" s="11"/>
      <c r="M548" s="12"/>
      <c r="N548" s="11"/>
      <c r="O548" s="12"/>
      <c r="P548" s="14"/>
      <c r="Q548" s="11"/>
      <c r="R548" s="11"/>
      <c r="S548" s="15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5">
      <c r="A549" s="10"/>
      <c r="B549" s="11"/>
      <c r="C549" s="12"/>
      <c r="D549" s="11"/>
      <c r="E549" s="12"/>
      <c r="F549" s="12"/>
      <c r="G549" s="12"/>
      <c r="H549" s="11"/>
      <c r="I549" s="11"/>
      <c r="J549" s="11"/>
      <c r="K549" s="11"/>
      <c r="L549" s="11"/>
      <c r="M549" s="12"/>
      <c r="N549" s="11"/>
      <c r="O549" s="12"/>
      <c r="P549" s="14"/>
      <c r="Q549" s="11"/>
      <c r="R549" s="11"/>
      <c r="S549" s="15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5">
      <c r="A550" s="10"/>
      <c r="B550" s="11"/>
      <c r="C550" s="12"/>
      <c r="D550" s="11"/>
      <c r="E550" s="12"/>
      <c r="F550" s="12"/>
      <c r="G550" s="12"/>
      <c r="H550" s="11"/>
      <c r="I550" s="11"/>
      <c r="J550" s="11"/>
      <c r="K550" s="11"/>
      <c r="L550" s="11"/>
      <c r="M550" s="12"/>
      <c r="N550" s="11"/>
      <c r="O550" s="12"/>
      <c r="P550" s="14"/>
      <c r="Q550" s="11"/>
      <c r="R550" s="11"/>
      <c r="S550" s="15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5">
      <c r="A551" s="10"/>
      <c r="B551" s="11"/>
      <c r="C551" s="12"/>
      <c r="D551" s="11"/>
      <c r="E551" s="12"/>
      <c r="F551" s="12"/>
      <c r="G551" s="12"/>
      <c r="H551" s="11"/>
      <c r="I551" s="11"/>
      <c r="J551" s="11"/>
      <c r="K551" s="11"/>
      <c r="L551" s="11"/>
      <c r="M551" s="12"/>
      <c r="N551" s="11"/>
      <c r="O551" s="12"/>
      <c r="P551" s="14"/>
      <c r="Q551" s="11"/>
      <c r="R551" s="11"/>
      <c r="S551" s="15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5">
      <c r="A552" s="10"/>
      <c r="B552" s="11"/>
      <c r="C552" s="12"/>
      <c r="D552" s="11"/>
      <c r="E552" s="12"/>
      <c r="F552" s="12"/>
      <c r="G552" s="12"/>
      <c r="H552" s="11"/>
      <c r="I552" s="11"/>
      <c r="J552" s="11"/>
      <c r="K552" s="11"/>
      <c r="L552" s="11"/>
      <c r="M552" s="12"/>
      <c r="N552" s="11"/>
      <c r="O552" s="12"/>
      <c r="P552" s="14"/>
      <c r="Q552" s="11"/>
      <c r="R552" s="11"/>
      <c r="S552" s="15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5">
      <c r="A553" s="10"/>
      <c r="B553" s="11"/>
      <c r="C553" s="12"/>
      <c r="D553" s="11"/>
      <c r="E553" s="12"/>
      <c r="F553" s="12"/>
      <c r="G553" s="12"/>
      <c r="H553" s="11"/>
      <c r="I553" s="11"/>
      <c r="J553" s="11"/>
      <c r="K553" s="11"/>
      <c r="L553" s="11"/>
      <c r="M553" s="12"/>
      <c r="N553" s="11"/>
      <c r="O553" s="12"/>
      <c r="P553" s="14"/>
      <c r="Q553" s="11"/>
      <c r="R553" s="11"/>
      <c r="S553" s="15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5">
      <c r="A554" s="10"/>
      <c r="B554" s="11"/>
      <c r="C554" s="12"/>
      <c r="D554" s="11"/>
      <c r="E554" s="12"/>
      <c r="F554" s="12"/>
      <c r="G554" s="12"/>
      <c r="H554" s="11"/>
      <c r="I554" s="11"/>
      <c r="J554" s="11"/>
      <c r="K554" s="11"/>
      <c r="L554" s="11"/>
      <c r="M554" s="12"/>
      <c r="N554" s="11"/>
      <c r="O554" s="12"/>
      <c r="P554" s="14"/>
      <c r="Q554" s="11"/>
      <c r="R554" s="11"/>
      <c r="S554" s="15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5">
      <c r="A555" s="10"/>
      <c r="B555" s="11"/>
      <c r="C555" s="12"/>
      <c r="D555" s="11"/>
      <c r="E555" s="12"/>
      <c r="F555" s="12"/>
      <c r="G555" s="12"/>
      <c r="H555" s="11"/>
      <c r="I555" s="11"/>
      <c r="J555" s="11"/>
      <c r="K555" s="11"/>
      <c r="L555" s="11"/>
      <c r="M555" s="12"/>
      <c r="N555" s="11"/>
      <c r="O555" s="12"/>
      <c r="P555" s="14"/>
      <c r="Q555" s="11"/>
      <c r="R555" s="11"/>
      <c r="S555" s="15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5">
      <c r="A556" s="10"/>
      <c r="B556" s="11"/>
      <c r="C556" s="12"/>
      <c r="D556" s="11"/>
      <c r="E556" s="12"/>
      <c r="F556" s="12"/>
      <c r="G556" s="12"/>
      <c r="H556" s="11"/>
      <c r="I556" s="11"/>
      <c r="J556" s="11"/>
      <c r="K556" s="11"/>
      <c r="L556" s="11"/>
      <c r="M556" s="12"/>
      <c r="N556" s="11"/>
      <c r="O556" s="12"/>
      <c r="P556" s="14"/>
      <c r="Q556" s="11"/>
      <c r="R556" s="11"/>
      <c r="S556" s="15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5">
      <c r="A557" s="10"/>
      <c r="B557" s="11"/>
      <c r="C557" s="12"/>
      <c r="D557" s="11"/>
      <c r="E557" s="12"/>
      <c r="F557" s="12"/>
      <c r="G557" s="12"/>
      <c r="H557" s="11"/>
      <c r="I557" s="11"/>
      <c r="J557" s="11"/>
      <c r="K557" s="11"/>
      <c r="L557" s="11"/>
      <c r="M557" s="12"/>
      <c r="N557" s="11"/>
      <c r="O557" s="12"/>
      <c r="P557" s="14"/>
      <c r="Q557" s="11"/>
      <c r="R557" s="11"/>
      <c r="S557" s="15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5">
      <c r="A558" s="10"/>
      <c r="B558" s="11"/>
      <c r="C558" s="12"/>
      <c r="D558" s="11"/>
      <c r="E558" s="12"/>
      <c r="F558" s="12"/>
      <c r="G558" s="12"/>
      <c r="H558" s="11"/>
      <c r="I558" s="11"/>
      <c r="J558" s="11"/>
      <c r="K558" s="11"/>
      <c r="L558" s="11"/>
      <c r="M558" s="12"/>
      <c r="N558" s="11"/>
      <c r="O558" s="12"/>
      <c r="P558" s="14"/>
      <c r="Q558" s="11"/>
      <c r="R558" s="11"/>
      <c r="S558" s="15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5">
      <c r="A559" s="10"/>
      <c r="B559" s="11"/>
      <c r="C559" s="12"/>
      <c r="D559" s="11"/>
      <c r="E559" s="12"/>
      <c r="F559" s="12"/>
      <c r="G559" s="12"/>
      <c r="H559" s="11"/>
      <c r="I559" s="11"/>
      <c r="J559" s="11"/>
      <c r="K559" s="11"/>
      <c r="L559" s="11"/>
      <c r="M559" s="12"/>
      <c r="N559" s="11"/>
      <c r="O559" s="12"/>
      <c r="P559" s="14"/>
      <c r="Q559" s="11"/>
      <c r="R559" s="11"/>
      <c r="S559" s="15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5">
      <c r="A560" s="10"/>
      <c r="B560" s="11"/>
      <c r="C560" s="12"/>
      <c r="D560" s="11"/>
      <c r="E560" s="12"/>
      <c r="F560" s="12"/>
      <c r="G560" s="12"/>
      <c r="H560" s="11"/>
      <c r="I560" s="11"/>
      <c r="J560" s="11"/>
      <c r="K560" s="11"/>
      <c r="L560" s="11"/>
      <c r="M560" s="12"/>
      <c r="N560" s="11"/>
      <c r="O560" s="12"/>
      <c r="P560" s="14"/>
      <c r="Q560" s="11"/>
      <c r="R560" s="11"/>
      <c r="S560" s="15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5">
      <c r="A561" s="10"/>
      <c r="B561" s="11"/>
      <c r="C561" s="12"/>
      <c r="D561" s="11"/>
      <c r="E561" s="12"/>
      <c r="F561" s="12"/>
      <c r="G561" s="12"/>
      <c r="H561" s="11"/>
      <c r="I561" s="11"/>
      <c r="J561" s="11"/>
      <c r="K561" s="11"/>
      <c r="L561" s="11"/>
      <c r="M561" s="12"/>
      <c r="N561" s="11"/>
      <c r="O561" s="12"/>
      <c r="P561" s="14"/>
      <c r="Q561" s="11"/>
      <c r="R561" s="11"/>
      <c r="S561" s="15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5">
      <c r="A562" s="10"/>
      <c r="B562" s="11"/>
      <c r="C562" s="12"/>
      <c r="D562" s="11"/>
      <c r="E562" s="12"/>
      <c r="F562" s="12"/>
      <c r="G562" s="12"/>
      <c r="H562" s="11"/>
      <c r="I562" s="11"/>
      <c r="J562" s="11"/>
      <c r="K562" s="11"/>
      <c r="L562" s="11"/>
      <c r="M562" s="12"/>
      <c r="N562" s="11"/>
      <c r="O562" s="12"/>
      <c r="P562" s="14"/>
      <c r="Q562" s="11"/>
      <c r="R562" s="11"/>
      <c r="S562" s="15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5">
      <c r="A563" s="10"/>
      <c r="B563" s="11"/>
      <c r="C563" s="12"/>
      <c r="D563" s="11"/>
      <c r="E563" s="12"/>
      <c r="F563" s="12"/>
      <c r="G563" s="12"/>
      <c r="H563" s="11"/>
      <c r="I563" s="11"/>
      <c r="J563" s="11"/>
      <c r="K563" s="11"/>
      <c r="L563" s="11"/>
      <c r="M563" s="12"/>
      <c r="N563" s="11"/>
      <c r="O563" s="12"/>
      <c r="P563" s="14"/>
      <c r="Q563" s="11"/>
      <c r="R563" s="11"/>
      <c r="S563" s="15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5">
      <c r="A564" s="10"/>
      <c r="B564" s="11"/>
      <c r="C564" s="12"/>
      <c r="D564" s="11"/>
      <c r="E564" s="12"/>
      <c r="F564" s="12"/>
      <c r="G564" s="12"/>
      <c r="H564" s="11"/>
      <c r="I564" s="11"/>
      <c r="J564" s="11"/>
      <c r="K564" s="11"/>
      <c r="L564" s="11"/>
      <c r="M564" s="12"/>
      <c r="N564" s="11"/>
      <c r="O564" s="12"/>
      <c r="P564" s="14"/>
      <c r="Q564" s="11"/>
      <c r="R564" s="11"/>
      <c r="S564" s="15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5">
      <c r="A565" s="10"/>
      <c r="B565" s="11"/>
      <c r="C565" s="12"/>
      <c r="D565" s="11"/>
      <c r="E565" s="12"/>
      <c r="F565" s="12"/>
      <c r="G565" s="12"/>
      <c r="H565" s="11"/>
      <c r="I565" s="11"/>
      <c r="J565" s="11"/>
      <c r="K565" s="11"/>
      <c r="L565" s="11"/>
      <c r="M565" s="12"/>
      <c r="N565" s="11"/>
      <c r="O565" s="12"/>
      <c r="P565" s="14"/>
      <c r="Q565" s="11"/>
      <c r="R565" s="11"/>
      <c r="S565" s="15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5">
      <c r="A566" s="10"/>
      <c r="B566" s="11"/>
      <c r="C566" s="12"/>
      <c r="D566" s="11"/>
      <c r="E566" s="12"/>
      <c r="F566" s="12"/>
      <c r="G566" s="12"/>
      <c r="H566" s="11"/>
      <c r="I566" s="11"/>
      <c r="J566" s="11"/>
      <c r="K566" s="11"/>
      <c r="L566" s="11"/>
      <c r="M566" s="12"/>
      <c r="N566" s="11"/>
      <c r="O566" s="12"/>
      <c r="P566" s="14"/>
      <c r="Q566" s="11"/>
      <c r="R566" s="11"/>
      <c r="S566" s="15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5">
      <c r="A567" s="10"/>
      <c r="B567" s="11"/>
      <c r="C567" s="12"/>
      <c r="D567" s="11"/>
      <c r="E567" s="12"/>
      <c r="F567" s="12"/>
      <c r="G567" s="12"/>
      <c r="H567" s="11"/>
      <c r="I567" s="11"/>
      <c r="J567" s="11"/>
      <c r="K567" s="11"/>
      <c r="L567" s="11"/>
      <c r="M567" s="12"/>
      <c r="N567" s="11"/>
      <c r="O567" s="12"/>
      <c r="P567" s="14"/>
      <c r="Q567" s="11"/>
      <c r="R567" s="11"/>
      <c r="S567" s="15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5">
      <c r="A568" s="10"/>
      <c r="B568" s="11"/>
      <c r="C568" s="12"/>
      <c r="D568" s="11"/>
      <c r="E568" s="12"/>
      <c r="F568" s="12"/>
      <c r="G568" s="12"/>
      <c r="H568" s="11"/>
      <c r="I568" s="11"/>
      <c r="J568" s="11"/>
      <c r="K568" s="11"/>
      <c r="L568" s="11"/>
      <c r="M568" s="12"/>
      <c r="N568" s="11"/>
      <c r="O568" s="12"/>
      <c r="P568" s="14"/>
      <c r="Q568" s="11"/>
      <c r="R568" s="11"/>
      <c r="S568" s="15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5">
      <c r="A569" s="10"/>
      <c r="B569" s="11"/>
      <c r="C569" s="12"/>
      <c r="D569" s="11"/>
      <c r="E569" s="12"/>
      <c r="F569" s="12"/>
      <c r="G569" s="12"/>
      <c r="H569" s="11"/>
      <c r="I569" s="11"/>
      <c r="J569" s="11"/>
      <c r="K569" s="11"/>
      <c r="L569" s="11"/>
      <c r="M569" s="12"/>
      <c r="N569" s="11"/>
      <c r="O569" s="12"/>
      <c r="P569" s="14"/>
      <c r="Q569" s="11"/>
      <c r="R569" s="11"/>
      <c r="S569" s="15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5">
      <c r="A570" s="10"/>
      <c r="B570" s="11"/>
      <c r="C570" s="12"/>
      <c r="D570" s="11"/>
      <c r="E570" s="12"/>
      <c r="F570" s="12"/>
      <c r="G570" s="12"/>
      <c r="H570" s="11"/>
      <c r="I570" s="11"/>
      <c r="J570" s="11"/>
      <c r="K570" s="11"/>
      <c r="L570" s="11"/>
      <c r="M570" s="12"/>
      <c r="N570" s="11"/>
      <c r="O570" s="12"/>
      <c r="P570" s="14"/>
      <c r="Q570" s="11"/>
      <c r="R570" s="11"/>
      <c r="S570" s="15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5">
      <c r="A571" s="10"/>
      <c r="B571" s="11"/>
      <c r="C571" s="12"/>
      <c r="D571" s="11"/>
      <c r="E571" s="12"/>
      <c r="F571" s="12"/>
      <c r="G571" s="12"/>
      <c r="H571" s="11"/>
      <c r="I571" s="11"/>
      <c r="J571" s="11"/>
      <c r="K571" s="11"/>
      <c r="L571" s="11"/>
      <c r="M571" s="12"/>
      <c r="N571" s="11"/>
      <c r="O571" s="12"/>
      <c r="P571" s="14"/>
      <c r="Q571" s="11"/>
      <c r="R571" s="11"/>
      <c r="S571" s="15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5">
      <c r="A572" s="10"/>
      <c r="B572" s="11"/>
      <c r="C572" s="12"/>
      <c r="D572" s="11"/>
      <c r="E572" s="12"/>
      <c r="F572" s="12"/>
      <c r="G572" s="12"/>
      <c r="H572" s="11"/>
      <c r="I572" s="11"/>
      <c r="J572" s="11"/>
      <c r="K572" s="11"/>
      <c r="L572" s="11"/>
      <c r="M572" s="12"/>
      <c r="N572" s="11"/>
      <c r="O572" s="12"/>
      <c r="P572" s="14"/>
      <c r="Q572" s="11"/>
      <c r="R572" s="11"/>
      <c r="S572" s="15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5">
      <c r="A573" s="10"/>
      <c r="B573" s="11"/>
      <c r="C573" s="12"/>
      <c r="D573" s="11"/>
      <c r="E573" s="12"/>
      <c r="F573" s="12"/>
      <c r="G573" s="12"/>
      <c r="H573" s="11"/>
      <c r="I573" s="11"/>
      <c r="J573" s="11"/>
      <c r="K573" s="11"/>
      <c r="L573" s="11"/>
      <c r="M573" s="12"/>
      <c r="N573" s="11"/>
      <c r="O573" s="12"/>
      <c r="P573" s="14"/>
      <c r="Q573" s="11"/>
      <c r="R573" s="11"/>
      <c r="S573" s="15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5">
      <c r="A574" s="10"/>
      <c r="B574" s="11"/>
      <c r="C574" s="12"/>
      <c r="D574" s="11"/>
      <c r="E574" s="12"/>
      <c r="F574" s="12"/>
      <c r="G574" s="12"/>
      <c r="H574" s="11"/>
      <c r="I574" s="11"/>
      <c r="J574" s="11"/>
      <c r="K574" s="11"/>
      <c r="L574" s="11"/>
      <c r="M574" s="12"/>
      <c r="N574" s="11"/>
      <c r="O574" s="12"/>
      <c r="P574" s="14"/>
      <c r="Q574" s="11"/>
      <c r="R574" s="11"/>
      <c r="S574" s="15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5">
      <c r="A575" s="10"/>
      <c r="B575" s="11"/>
      <c r="C575" s="12"/>
      <c r="D575" s="11"/>
      <c r="E575" s="12"/>
      <c r="F575" s="12"/>
      <c r="G575" s="12"/>
      <c r="H575" s="11"/>
      <c r="I575" s="11"/>
      <c r="J575" s="11"/>
      <c r="K575" s="11"/>
      <c r="L575" s="11"/>
      <c r="M575" s="12"/>
      <c r="N575" s="11"/>
      <c r="O575" s="12"/>
      <c r="P575" s="14"/>
      <c r="Q575" s="11"/>
      <c r="R575" s="11"/>
      <c r="S575" s="15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5">
      <c r="A576" s="10"/>
      <c r="B576" s="11"/>
      <c r="C576" s="12"/>
      <c r="D576" s="11"/>
      <c r="E576" s="12"/>
      <c r="F576" s="12"/>
      <c r="G576" s="12"/>
      <c r="H576" s="11"/>
      <c r="I576" s="11"/>
      <c r="J576" s="11"/>
      <c r="K576" s="11"/>
      <c r="L576" s="11"/>
      <c r="M576" s="12"/>
      <c r="N576" s="11"/>
      <c r="O576" s="12"/>
      <c r="P576" s="14"/>
      <c r="Q576" s="11"/>
      <c r="R576" s="11"/>
      <c r="S576" s="15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5">
      <c r="A577" s="10"/>
      <c r="B577" s="11"/>
      <c r="C577" s="12"/>
      <c r="D577" s="11"/>
      <c r="E577" s="12"/>
      <c r="F577" s="12"/>
      <c r="G577" s="12"/>
      <c r="H577" s="11"/>
      <c r="I577" s="11"/>
      <c r="J577" s="11"/>
      <c r="K577" s="11"/>
      <c r="L577" s="11"/>
      <c r="M577" s="12"/>
      <c r="N577" s="11"/>
      <c r="O577" s="12"/>
      <c r="P577" s="14"/>
      <c r="Q577" s="11"/>
      <c r="R577" s="11"/>
      <c r="S577" s="15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5">
      <c r="A578" s="10"/>
      <c r="B578" s="11"/>
      <c r="C578" s="12"/>
      <c r="D578" s="11"/>
      <c r="E578" s="12"/>
      <c r="F578" s="12"/>
      <c r="G578" s="12"/>
      <c r="H578" s="11"/>
      <c r="I578" s="11"/>
      <c r="J578" s="11"/>
      <c r="K578" s="11"/>
      <c r="L578" s="11"/>
      <c r="M578" s="12"/>
      <c r="N578" s="11"/>
      <c r="O578" s="12"/>
      <c r="P578" s="14"/>
      <c r="Q578" s="11"/>
      <c r="R578" s="11"/>
      <c r="S578" s="15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5">
      <c r="A579" s="10"/>
      <c r="B579" s="11"/>
      <c r="C579" s="12"/>
      <c r="D579" s="11"/>
      <c r="E579" s="12"/>
      <c r="F579" s="12"/>
      <c r="G579" s="12"/>
      <c r="H579" s="11"/>
      <c r="I579" s="11"/>
      <c r="J579" s="11"/>
      <c r="K579" s="11"/>
      <c r="L579" s="11"/>
      <c r="M579" s="12"/>
      <c r="N579" s="11"/>
      <c r="O579" s="12"/>
      <c r="P579" s="14"/>
      <c r="Q579" s="11"/>
      <c r="R579" s="11"/>
      <c r="S579" s="15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5">
      <c r="A580" s="10"/>
      <c r="B580" s="11"/>
      <c r="C580" s="12"/>
      <c r="D580" s="11"/>
      <c r="E580" s="12"/>
      <c r="F580" s="12"/>
      <c r="G580" s="12"/>
      <c r="H580" s="11"/>
      <c r="I580" s="11"/>
      <c r="J580" s="11"/>
      <c r="K580" s="11"/>
      <c r="L580" s="11"/>
      <c r="M580" s="12"/>
      <c r="N580" s="11"/>
      <c r="O580" s="12"/>
      <c r="P580" s="14"/>
      <c r="Q580" s="11"/>
      <c r="R580" s="11"/>
      <c r="S580" s="15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5">
      <c r="A581" s="10"/>
      <c r="B581" s="11"/>
      <c r="C581" s="12"/>
      <c r="D581" s="11"/>
      <c r="E581" s="12"/>
      <c r="F581" s="12"/>
      <c r="G581" s="12"/>
      <c r="H581" s="11"/>
      <c r="I581" s="11"/>
      <c r="J581" s="11"/>
      <c r="K581" s="11"/>
      <c r="L581" s="11"/>
      <c r="M581" s="12"/>
      <c r="N581" s="11"/>
      <c r="O581" s="12"/>
      <c r="P581" s="14"/>
      <c r="Q581" s="11"/>
      <c r="R581" s="11"/>
      <c r="S581" s="15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5">
      <c r="A582" s="10"/>
      <c r="B582" s="11"/>
      <c r="C582" s="12"/>
      <c r="D582" s="11"/>
      <c r="E582" s="12"/>
      <c r="F582" s="12"/>
      <c r="G582" s="12"/>
      <c r="H582" s="11"/>
      <c r="I582" s="11"/>
      <c r="J582" s="11"/>
      <c r="K582" s="11"/>
      <c r="L582" s="11"/>
      <c r="M582" s="12"/>
      <c r="N582" s="11"/>
      <c r="O582" s="12"/>
      <c r="P582" s="14"/>
      <c r="Q582" s="11"/>
      <c r="R582" s="11"/>
      <c r="S582" s="15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5">
      <c r="A583" s="10"/>
      <c r="B583" s="11"/>
      <c r="C583" s="12"/>
      <c r="D583" s="11"/>
      <c r="E583" s="12"/>
      <c r="F583" s="12"/>
      <c r="G583" s="12"/>
      <c r="H583" s="11"/>
      <c r="I583" s="11"/>
      <c r="J583" s="11"/>
      <c r="K583" s="11"/>
      <c r="L583" s="11"/>
      <c r="M583" s="12"/>
      <c r="N583" s="11"/>
      <c r="O583" s="12"/>
      <c r="P583" s="14"/>
      <c r="Q583" s="11"/>
      <c r="R583" s="11"/>
      <c r="S583" s="15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5">
      <c r="A584" s="10"/>
      <c r="B584" s="11"/>
      <c r="C584" s="12"/>
      <c r="D584" s="11"/>
      <c r="E584" s="12"/>
      <c r="F584" s="12"/>
      <c r="G584" s="12"/>
      <c r="H584" s="11"/>
      <c r="I584" s="11"/>
      <c r="J584" s="11"/>
      <c r="K584" s="11"/>
      <c r="L584" s="11"/>
      <c r="M584" s="12"/>
      <c r="N584" s="11"/>
      <c r="O584" s="12"/>
      <c r="P584" s="14"/>
      <c r="Q584" s="11"/>
      <c r="R584" s="11"/>
      <c r="S584" s="15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5">
      <c r="A585" s="10"/>
      <c r="B585" s="11"/>
      <c r="C585" s="12"/>
      <c r="D585" s="11"/>
      <c r="E585" s="12"/>
      <c r="F585" s="12"/>
      <c r="G585" s="12"/>
      <c r="H585" s="11"/>
      <c r="I585" s="11"/>
      <c r="J585" s="11"/>
      <c r="K585" s="11"/>
      <c r="L585" s="11"/>
      <c r="M585" s="12"/>
      <c r="N585" s="11"/>
      <c r="O585" s="12"/>
      <c r="P585" s="14"/>
      <c r="Q585" s="11"/>
      <c r="R585" s="11"/>
      <c r="S585" s="15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5">
      <c r="A586" s="10"/>
      <c r="B586" s="11"/>
      <c r="C586" s="12"/>
      <c r="D586" s="11"/>
      <c r="E586" s="12"/>
      <c r="F586" s="12"/>
      <c r="G586" s="12"/>
      <c r="H586" s="11"/>
      <c r="I586" s="11"/>
      <c r="J586" s="11"/>
      <c r="K586" s="11"/>
      <c r="L586" s="11"/>
      <c r="M586" s="12"/>
      <c r="N586" s="11"/>
      <c r="O586" s="12"/>
      <c r="P586" s="14"/>
      <c r="Q586" s="11"/>
      <c r="R586" s="11"/>
      <c r="S586" s="15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5">
      <c r="A587" s="10"/>
      <c r="B587" s="11"/>
      <c r="C587" s="12"/>
      <c r="D587" s="11"/>
      <c r="E587" s="12"/>
      <c r="F587" s="12"/>
      <c r="G587" s="12"/>
      <c r="H587" s="11"/>
      <c r="I587" s="11"/>
      <c r="J587" s="11"/>
      <c r="K587" s="11"/>
      <c r="L587" s="11"/>
      <c r="M587" s="12"/>
      <c r="N587" s="11"/>
      <c r="O587" s="12"/>
      <c r="P587" s="14"/>
      <c r="Q587" s="11"/>
      <c r="R587" s="11"/>
      <c r="S587" s="15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5">
      <c r="A588" s="10"/>
      <c r="B588" s="11"/>
      <c r="C588" s="12"/>
      <c r="D588" s="11"/>
      <c r="E588" s="12"/>
      <c r="F588" s="12"/>
      <c r="G588" s="12"/>
      <c r="H588" s="11"/>
      <c r="I588" s="11"/>
      <c r="J588" s="11"/>
      <c r="K588" s="11"/>
      <c r="L588" s="11"/>
      <c r="M588" s="12"/>
      <c r="N588" s="11"/>
      <c r="O588" s="12"/>
      <c r="P588" s="14"/>
      <c r="Q588" s="11"/>
      <c r="R588" s="11"/>
      <c r="S588" s="15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5">
      <c r="A589" s="10"/>
      <c r="B589" s="11"/>
      <c r="C589" s="12"/>
      <c r="D589" s="11"/>
      <c r="E589" s="12"/>
      <c r="F589" s="12"/>
      <c r="G589" s="12"/>
      <c r="H589" s="11"/>
      <c r="I589" s="11"/>
      <c r="J589" s="11"/>
      <c r="K589" s="11"/>
      <c r="L589" s="11"/>
      <c r="M589" s="12"/>
      <c r="N589" s="11"/>
      <c r="O589" s="12"/>
      <c r="P589" s="14"/>
      <c r="Q589" s="11"/>
      <c r="R589" s="11"/>
      <c r="S589" s="15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5">
      <c r="A590" s="10"/>
      <c r="B590" s="11"/>
      <c r="C590" s="12"/>
      <c r="D590" s="11"/>
      <c r="E590" s="12"/>
      <c r="F590" s="12"/>
      <c r="G590" s="12"/>
      <c r="H590" s="11"/>
      <c r="I590" s="11"/>
      <c r="J590" s="11"/>
      <c r="K590" s="11"/>
      <c r="L590" s="11"/>
      <c r="M590" s="12"/>
      <c r="N590" s="11"/>
      <c r="O590" s="12"/>
      <c r="P590" s="14"/>
      <c r="Q590" s="11"/>
      <c r="R590" s="11"/>
      <c r="S590" s="15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5">
      <c r="A591" s="10"/>
      <c r="B591" s="11"/>
      <c r="C591" s="12"/>
      <c r="D591" s="11"/>
      <c r="E591" s="12"/>
      <c r="F591" s="12"/>
      <c r="G591" s="12"/>
      <c r="H591" s="11"/>
      <c r="I591" s="11"/>
      <c r="J591" s="11"/>
      <c r="K591" s="11"/>
      <c r="L591" s="11"/>
      <c r="M591" s="12"/>
      <c r="N591" s="11"/>
      <c r="O591" s="12"/>
      <c r="P591" s="14"/>
      <c r="Q591" s="11"/>
      <c r="R591" s="11"/>
      <c r="S591" s="15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5">
      <c r="A592" s="10"/>
      <c r="B592" s="11"/>
      <c r="C592" s="12"/>
      <c r="D592" s="11"/>
      <c r="E592" s="12"/>
      <c r="F592" s="12"/>
      <c r="G592" s="12"/>
      <c r="H592" s="11"/>
      <c r="I592" s="11"/>
      <c r="J592" s="11"/>
      <c r="K592" s="11"/>
      <c r="L592" s="11"/>
      <c r="M592" s="12"/>
      <c r="N592" s="11"/>
      <c r="O592" s="12"/>
      <c r="P592" s="14"/>
      <c r="Q592" s="11"/>
      <c r="R592" s="11"/>
      <c r="S592" s="15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5">
      <c r="A593" s="10"/>
      <c r="B593" s="11"/>
      <c r="C593" s="12"/>
      <c r="D593" s="11"/>
      <c r="E593" s="12"/>
      <c r="F593" s="12"/>
      <c r="G593" s="12"/>
      <c r="H593" s="11"/>
      <c r="I593" s="11"/>
      <c r="J593" s="11"/>
      <c r="K593" s="11"/>
      <c r="L593" s="11"/>
      <c r="M593" s="12"/>
      <c r="N593" s="11"/>
      <c r="O593" s="12"/>
      <c r="P593" s="14"/>
      <c r="Q593" s="11"/>
      <c r="R593" s="11"/>
      <c r="S593" s="15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5">
      <c r="A594" s="10"/>
      <c r="B594" s="11"/>
      <c r="C594" s="12"/>
      <c r="D594" s="11"/>
      <c r="E594" s="12"/>
      <c r="F594" s="12"/>
      <c r="G594" s="12"/>
      <c r="H594" s="11"/>
      <c r="I594" s="11"/>
      <c r="J594" s="11"/>
      <c r="K594" s="11"/>
      <c r="L594" s="11"/>
      <c r="M594" s="12"/>
      <c r="N594" s="11"/>
      <c r="O594" s="12"/>
      <c r="P594" s="14"/>
      <c r="Q594" s="11"/>
      <c r="R594" s="11"/>
      <c r="S594" s="15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5">
      <c r="A595" s="10"/>
      <c r="B595" s="11"/>
      <c r="C595" s="12"/>
      <c r="D595" s="11"/>
      <c r="E595" s="12"/>
      <c r="F595" s="12"/>
      <c r="G595" s="12"/>
      <c r="H595" s="11"/>
      <c r="I595" s="11"/>
      <c r="J595" s="11"/>
      <c r="K595" s="11"/>
      <c r="L595" s="11"/>
      <c r="M595" s="12"/>
      <c r="N595" s="11"/>
      <c r="O595" s="12"/>
      <c r="P595" s="14"/>
      <c r="Q595" s="11"/>
      <c r="R595" s="11"/>
      <c r="S595" s="15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5">
      <c r="A596" s="10"/>
      <c r="B596" s="11"/>
      <c r="C596" s="12"/>
      <c r="D596" s="11"/>
      <c r="E596" s="12"/>
      <c r="F596" s="12"/>
      <c r="G596" s="12"/>
      <c r="H596" s="11"/>
      <c r="I596" s="11"/>
      <c r="J596" s="11"/>
      <c r="K596" s="11"/>
      <c r="L596" s="11"/>
      <c r="M596" s="12"/>
      <c r="N596" s="11"/>
      <c r="O596" s="12"/>
      <c r="P596" s="14"/>
      <c r="Q596" s="11"/>
      <c r="R596" s="11"/>
      <c r="S596" s="15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5">
      <c r="A597" s="10"/>
      <c r="B597" s="11"/>
      <c r="C597" s="12"/>
      <c r="D597" s="11"/>
      <c r="E597" s="12"/>
      <c r="F597" s="12"/>
      <c r="G597" s="12"/>
      <c r="H597" s="11"/>
      <c r="I597" s="11"/>
      <c r="J597" s="11"/>
      <c r="K597" s="11"/>
      <c r="L597" s="11"/>
      <c r="M597" s="12"/>
      <c r="N597" s="11"/>
      <c r="O597" s="12"/>
      <c r="P597" s="14"/>
      <c r="Q597" s="11"/>
      <c r="R597" s="11"/>
      <c r="S597" s="15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5">
      <c r="A598" s="10"/>
      <c r="B598" s="11"/>
      <c r="C598" s="12"/>
      <c r="D598" s="11"/>
      <c r="E598" s="12"/>
      <c r="F598" s="12"/>
      <c r="G598" s="12"/>
      <c r="H598" s="11"/>
      <c r="I598" s="11"/>
      <c r="J598" s="11"/>
      <c r="K598" s="11"/>
      <c r="L598" s="11"/>
      <c r="M598" s="12"/>
      <c r="N598" s="11"/>
      <c r="O598" s="12"/>
      <c r="P598" s="14"/>
      <c r="Q598" s="11"/>
      <c r="R598" s="11"/>
      <c r="S598" s="15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5">
      <c r="A599" s="10"/>
      <c r="B599" s="11"/>
      <c r="C599" s="12"/>
      <c r="D599" s="11"/>
      <c r="E599" s="12"/>
      <c r="F599" s="12"/>
      <c r="G599" s="12"/>
      <c r="H599" s="11"/>
      <c r="I599" s="11"/>
      <c r="J599" s="11"/>
      <c r="K599" s="11"/>
      <c r="L599" s="11"/>
      <c r="M599" s="12"/>
      <c r="N599" s="11"/>
      <c r="O599" s="12"/>
      <c r="P599" s="14"/>
      <c r="Q599" s="11"/>
      <c r="R599" s="11"/>
      <c r="S599" s="15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5">
      <c r="A600" s="10"/>
      <c r="B600" s="11"/>
      <c r="C600" s="12"/>
      <c r="D600" s="11"/>
      <c r="E600" s="12"/>
      <c r="F600" s="12"/>
      <c r="G600" s="12"/>
      <c r="H600" s="11"/>
      <c r="I600" s="11"/>
      <c r="J600" s="11"/>
      <c r="K600" s="11"/>
      <c r="L600" s="11"/>
      <c r="M600" s="12"/>
      <c r="N600" s="11"/>
      <c r="O600" s="12"/>
      <c r="P600" s="14"/>
      <c r="Q600" s="11"/>
      <c r="R600" s="11"/>
      <c r="S600" s="15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5">
      <c r="A601" s="10"/>
      <c r="B601" s="11"/>
      <c r="C601" s="12"/>
      <c r="D601" s="11"/>
      <c r="E601" s="12"/>
      <c r="F601" s="12"/>
      <c r="G601" s="12"/>
      <c r="H601" s="11"/>
      <c r="I601" s="11"/>
      <c r="J601" s="11"/>
      <c r="K601" s="11"/>
      <c r="L601" s="11"/>
      <c r="M601" s="12"/>
      <c r="N601" s="11"/>
      <c r="O601" s="12"/>
      <c r="P601" s="14"/>
      <c r="Q601" s="11"/>
      <c r="R601" s="11"/>
      <c r="S601" s="15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5">
      <c r="A602" s="10"/>
      <c r="B602" s="11"/>
      <c r="C602" s="12"/>
      <c r="D602" s="11"/>
      <c r="E602" s="12"/>
      <c r="F602" s="12"/>
      <c r="G602" s="12"/>
      <c r="H602" s="11"/>
      <c r="I602" s="11"/>
      <c r="J602" s="11"/>
      <c r="K602" s="11"/>
      <c r="L602" s="11"/>
      <c r="M602" s="12"/>
      <c r="N602" s="11"/>
      <c r="O602" s="12"/>
      <c r="P602" s="14"/>
      <c r="Q602" s="11"/>
      <c r="R602" s="11"/>
      <c r="S602" s="15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5">
      <c r="A603" s="10"/>
      <c r="B603" s="11"/>
      <c r="C603" s="12"/>
      <c r="D603" s="11"/>
      <c r="E603" s="12"/>
      <c r="F603" s="12"/>
      <c r="G603" s="12"/>
      <c r="H603" s="11"/>
      <c r="I603" s="11"/>
      <c r="J603" s="11"/>
      <c r="K603" s="11"/>
      <c r="L603" s="11"/>
      <c r="M603" s="12"/>
      <c r="N603" s="11"/>
      <c r="O603" s="12"/>
      <c r="P603" s="14"/>
      <c r="Q603" s="11"/>
      <c r="R603" s="11"/>
      <c r="S603" s="15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5">
      <c r="A604" s="10"/>
      <c r="B604" s="11"/>
      <c r="C604" s="12"/>
      <c r="D604" s="11"/>
      <c r="E604" s="12"/>
      <c r="F604" s="12"/>
      <c r="G604" s="12"/>
      <c r="H604" s="11"/>
      <c r="I604" s="11"/>
      <c r="J604" s="11"/>
      <c r="K604" s="11"/>
      <c r="L604" s="11"/>
      <c r="M604" s="12"/>
      <c r="N604" s="11"/>
      <c r="O604" s="12"/>
      <c r="P604" s="14"/>
      <c r="Q604" s="11"/>
      <c r="R604" s="11"/>
      <c r="S604" s="15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5">
      <c r="A605" s="10"/>
      <c r="B605" s="11"/>
      <c r="C605" s="12"/>
      <c r="D605" s="11"/>
      <c r="E605" s="12"/>
      <c r="F605" s="12"/>
      <c r="G605" s="12"/>
      <c r="H605" s="11"/>
      <c r="I605" s="11"/>
      <c r="J605" s="11"/>
      <c r="K605" s="11"/>
      <c r="L605" s="11"/>
      <c r="M605" s="12"/>
      <c r="N605" s="11"/>
      <c r="O605" s="12"/>
      <c r="P605" s="14"/>
      <c r="Q605" s="11"/>
      <c r="R605" s="11"/>
      <c r="S605" s="15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5">
      <c r="A606" s="10"/>
      <c r="B606" s="11"/>
      <c r="C606" s="12"/>
      <c r="D606" s="11"/>
      <c r="E606" s="12"/>
      <c r="F606" s="12"/>
      <c r="G606" s="12"/>
      <c r="H606" s="11"/>
      <c r="I606" s="11"/>
      <c r="J606" s="11"/>
      <c r="K606" s="11"/>
      <c r="L606" s="11"/>
      <c r="M606" s="12"/>
      <c r="N606" s="11"/>
      <c r="O606" s="12"/>
      <c r="P606" s="14"/>
      <c r="Q606" s="11"/>
      <c r="R606" s="11"/>
      <c r="S606" s="15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5">
      <c r="A607" s="10"/>
      <c r="B607" s="11"/>
      <c r="C607" s="12"/>
      <c r="D607" s="11"/>
      <c r="E607" s="12"/>
      <c r="F607" s="12"/>
      <c r="G607" s="12"/>
      <c r="H607" s="11"/>
      <c r="I607" s="11"/>
      <c r="J607" s="11"/>
      <c r="K607" s="11"/>
      <c r="L607" s="11"/>
      <c r="M607" s="12"/>
      <c r="N607" s="11"/>
      <c r="O607" s="12"/>
      <c r="P607" s="14"/>
      <c r="Q607" s="11"/>
      <c r="R607" s="11"/>
      <c r="S607" s="15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5">
      <c r="A608" s="10"/>
      <c r="B608" s="11"/>
      <c r="C608" s="12"/>
      <c r="D608" s="11"/>
      <c r="E608" s="12"/>
      <c r="F608" s="12"/>
      <c r="G608" s="12"/>
      <c r="H608" s="11"/>
      <c r="I608" s="11"/>
      <c r="J608" s="11"/>
      <c r="K608" s="11"/>
      <c r="L608" s="11"/>
      <c r="M608" s="12"/>
      <c r="N608" s="11"/>
      <c r="O608" s="12"/>
      <c r="P608" s="14"/>
      <c r="Q608" s="11"/>
      <c r="R608" s="11"/>
      <c r="S608" s="15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5">
      <c r="A609" s="10"/>
      <c r="B609" s="11"/>
      <c r="C609" s="12"/>
      <c r="D609" s="11"/>
      <c r="E609" s="12"/>
      <c r="F609" s="12"/>
      <c r="G609" s="12"/>
      <c r="H609" s="11"/>
      <c r="I609" s="11"/>
      <c r="J609" s="11"/>
      <c r="K609" s="11"/>
      <c r="L609" s="11"/>
      <c r="M609" s="12"/>
      <c r="N609" s="11"/>
      <c r="O609" s="12"/>
      <c r="P609" s="14"/>
      <c r="Q609" s="11"/>
      <c r="R609" s="11"/>
      <c r="S609" s="15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5">
      <c r="A610" s="10"/>
      <c r="B610" s="11"/>
      <c r="C610" s="12"/>
      <c r="D610" s="11"/>
      <c r="E610" s="12"/>
      <c r="F610" s="12"/>
      <c r="G610" s="12"/>
      <c r="H610" s="11"/>
      <c r="I610" s="11"/>
      <c r="J610" s="11"/>
      <c r="K610" s="11"/>
      <c r="L610" s="11"/>
      <c r="M610" s="12"/>
      <c r="N610" s="11"/>
      <c r="O610" s="12"/>
      <c r="P610" s="14"/>
      <c r="Q610" s="11"/>
      <c r="R610" s="11"/>
      <c r="S610" s="15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5">
      <c r="A611" s="10"/>
      <c r="B611" s="11"/>
      <c r="C611" s="12"/>
      <c r="D611" s="11"/>
      <c r="E611" s="12"/>
      <c r="F611" s="12"/>
      <c r="G611" s="12"/>
      <c r="H611" s="11"/>
      <c r="I611" s="11"/>
      <c r="J611" s="11"/>
      <c r="K611" s="11"/>
      <c r="L611" s="11"/>
      <c r="M611" s="12"/>
      <c r="N611" s="11"/>
      <c r="O611" s="12"/>
      <c r="P611" s="14"/>
      <c r="Q611" s="11"/>
      <c r="R611" s="11"/>
      <c r="S611" s="15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5">
      <c r="A612" s="10"/>
      <c r="B612" s="11"/>
      <c r="C612" s="12"/>
      <c r="D612" s="11"/>
      <c r="E612" s="12"/>
      <c r="F612" s="12"/>
      <c r="G612" s="12"/>
      <c r="H612" s="11"/>
      <c r="I612" s="11"/>
      <c r="J612" s="11"/>
      <c r="K612" s="11"/>
      <c r="L612" s="11"/>
      <c r="M612" s="12"/>
      <c r="N612" s="11"/>
      <c r="O612" s="12"/>
      <c r="P612" s="14"/>
      <c r="Q612" s="11"/>
      <c r="R612" s="11"/>
      <c r="S612" s="15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5">
      <c r="A613" s="10"/>
      <c r="B613" s="11"/>
      <c r="C613" s="12"/>
      <c r="D613" s="11"/>
      <c r="E613" s="12"/>
      <c r="F613" s="12"/>
      <c r="G613" s="12"/>
      <c r="H613" s="11"/>
      <c r="I613" s="11"/>
      <c r="J613" s="11"/>
      <c r="K613" s="11"/>
      <c r="L613" s="11"/>
      <c r="M613" s="12"/>
      <c r="N613" s="11"/>
      <c r="O613" s="12"/>
      <c r="P613" s="14"/>
      <c r="Q613" s="11"/>
      <c r="R613" s="11"/>
      <c r="S613" s="15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5">
      <c r="A614" s="10"/>
      <c r="B614" s="11"/>
      <c r="C614" s="12"/>
      <c r="D614" s="11"/>
      <c r="E614" s="12"/>
      <c r="F614" s="12"/>
      <c r="G614" s="12"/>
      <c r="H614" s="11"/>
      <c r="I614" s="11"/>
      <c r="J614" s="11"/>
      <c r="K614" s="11"/>
      <c r="L614" s="11"/>
      <c r="M614" s="12"/>
      <c r="N614" s="11"/>
      <c r="O614" s="12"/>
      <c r="P614" s="14"/>
      <c r="Q614" s="11"/>
      <c r="R614" s="11"/>
      <c r="S614" s="15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5">
      <c r="A615" s="10"/>
      <c r="B615" s="11"/>
      <c r="C615" s="12"/>
      <c r="D615" s="11"/>
      <c r="E615" s="12"/>
      <c r="F615" s="12"/>
      <c r="G615" s="12"/>
      <c r="H615" s="11"/>
      <c r="I615" s="11"/>
      <c r="J615" s="11"/>
      <c r="K615" s="11"/>
      <c r="L615" s="11"/>
      <c r="M615" s="12"/>
      <c r="N615" s="11"/>
      <c r="O615" s="12"/>
      <c r="P615" s="14"/>
      <c r="Q615" s="11"/>
      <c r="R615" s="11"/>
      <c r="S615" s="15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5">
      <c r="A616" s="10"/>
      <c r="B616" s="11"/>
      <c r="C616" s="12"/>
      <c r="D616" s="11"/>
      <c r="E616" s="12"/>
      <c r="F616" s="12"/>
      <c r="G616" s="12"/>
      <c r="H616" s="11"/>
      <c r="I616" s="11"/>
      <c r="J616" s="11"/>
      <c r="K616" s="11"/>
      <c r="L616" s="11"/>
      <c r="M616" s="12"/>
      <c r="N616" s="11"/>
      <c r="O616" s="12"/>
      <c r="P616" s="14"/>
      <c r="Q616" s="11"/>
      <c r="R616" s="11"/>
      <c r="S616" s="15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5">
      <c r="A617" s="10"/>
      <c r="B617" s="11"/>
      <c r="C617" s="12"/>
      <c r="D617" s="11"/>
      <c r="E617" s="12"/>
      <c r="F617" s="12"/>
      <c r="G617" s="12"/>
      <c r="H617" s="11"/>
      <c r="I617" s="11"/>
      <c r="J617" s="11"/>
      <c r="K617" s="11"/>
      <c r="L617" s="11"/>
      <c r="M617" s="12"/>
      <c r="N617" s="11"/>
      <c r="O617" s="12"/>
      <c r="P617" s="14"/>
      <c r="Q617" s="11"/>
      <c r="R617" s="11"/>
      <c r="S617" s="15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5">
      <c r="A618" s="10"/>
      <c r="B618" s="11"/>
      <c r="C618" s="12"/>
      <c r="D618" s="11"/>
      <c r="E618" s="12"/>
      <c r="F618" s="12"/>
      <c r="G618" s="12"/>
      <c r="H618" s="11"/>
      <c r="I618" s="11"/>
      <c r="J618" s="11"/>
      <c r="K618" s="11"/>
      <c r="L618" s="11"/>
      <c r="M618" s="12"/>
      <c r="N618" s="11"/>
      <c r="O618" s="12"/>
      <c r="P618" s="14"/>
      <c r="Q618" s="11"/>
      <c r="R618" s="11"/>
      <c r="S618" s="15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5">
      <c r="A619" s="10"/>
      <c r="B619" s="11"/>
      <c r="C619" s="12"/>
      <c r="D619" s="11"/>
      <c r="E619" s="12"/>
      <c r="F619" s="12"/>
      <c r="G619" s="12"/>
      <c r="H619" s="11"/>
      <c r="I619" s="11"/>
      <c r="J619" s="11"/>
      <c r="K619" s="11"/>
      <c r="L619" s="11"/>
      <c r="M619" s="12"/>
      <c r="N619" s="11"/>
      <c r="O619" s="12"/>
      <c r="P619" s="14"/>
      <c r="Q619" s="11"/>
      <c r="R619" s="11"/>
      <c r="S619" s="15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5">
      <c r="A620" s="10"/>
      <c r="B620" s="11"/>
      <c r="C620" s="12"/>
      <c r="D620" s="11"/>
      <c r="E620" s="12"/>
      <c r="F620" s="12"/>
      <c r="G620" s="12"/>
      <c r="H620" s="11"/>
      <c r="I620" s="11"/>
      <c r="J620" s="11"/>
      <c r="K620" s="11"/>
      <c r="L620" s="11"/>
      <c r="M620" s="12"/>
      <c r="N620" s="11"/>
      <c r="O620" s="12"/>
      <c r="P620" s="14"/>
      <c r="Q620" s="11"/>
      <c r="R620" s="11"/>
      <c r="S620" s="15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5">
      <c r="A621" s="10"/>
      <c r="B621" s="11"/>
      <c r="C621" s="12"/>
      <c r="D621" s="11"/>
      <c r="E621" s="12"/>
      <c r="F621" s="12"/>
      <c r="G621" s="12"/>
      <c r="H621" s="11"/>
      <c r="I621" s="11"/>
      <c r="J621" s="11"/>
      <c r="K621" s="11"/>
      <c r="L621" s="11"/>
      <c r="M621" s="12"/>
      <c r="N621" s="11"/>
      <c r="O621" s="12"/>
      <c r="P621" s="14"/>
      <c r="Q621" s="11"/>
      <c r="R621" s="11"/>
      <c r="S621" s="15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5">
      <c r="A622" s="10"/>
      <c r="B622" s="11"/>
      <c r="C622" s="12"/>
      <c r="D622" s="11"/>
      <c r="E622" s="12"/>
      <c r="F622" s="12"/>
      <c r="G622" s="12"/>
      <c r="H622" s="11"/>
      <c r="I622" s="11"/>
      <c r="J622" s="11"/>
      <c r="K622" s="11"/>
      <c r="L622" s="11"/>
      <c r="M622" s="12"/>
      <c r="N622" s="11"/>
      <c r="O622" s="12"/>
      <c r="P622" s="14"/>
      <c r="Q622" s="11"/>
      <c r="R622" s="11"/>
      <c r="S622" s="15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5">
      <c r="A623" s="10"/>
      <c r="B623" s="11"/>
      <c r="C623" s="12"/>
      <c r="D623" s="11"/>
      <c r="E623" s="12"/>
      <c r="F623" s="12"/>
      <c r="G623" s="12"/>
      <c r="H623" s="11"/>
      <c r="I623" s="11"/>
      <c r="J623" s="11"/>
      <c r="K623" s="11"/>
      <c r="L623" s="11"/>
      <c r="M623" s="12"/>
      <c r="N623" s="11"/>
      <c r="O623" s="12"/>
      <c r="P623" s="14"/>
      <c r="Q623" s="11"/>
      <c r="R623" s="11"/>
      <c r="S623" s="15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5">
      <c r="A624" s="10"/>
      <c r="B624" s="11"/>
      <c r="C624" s="12"/>
      <c r="D624" s="11"/>
      <c r="E624" s="12"/>
      <c r="F624" s="12"/>
      <c r="G624" s="12"/>
      <c r="H624" s="11"/>
      <c r="I624" s="11"/>
      <c r="J624" s="11"/>
      <c r="K624" s="11"/>
      <c r="L624" s="11"/>
      <c r="M624" s="12"/>
      <c r="N624" s="11"/>
      <c r="O624" s="12"/>
      <c r="P624" s="14"/>
      <c r="Q624" s="11"/>
      <c r="R624" s="11"/>
      <c r="S624" s="15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5">
      <c r="A625" s="10"/>
      <c r="B625" s="11"/>
      <c r="C625" s="12"/>
      <c r="D625" s="11"/>
      <c r="E625" s="12"/>
      <c r="F625" s="12"/>
      <c r="G625" s="12"/>
      <c r="H625" s="11"/>
      <c r="I625" s="11"/>
      <c r="J625" s="11"/>
      <c r="K625" s="11"/>
      <c r="L625" s="11"/>
      <c r="M625" s="12"/>
      <c r="N625" s="11"/>
      <c r="O625" s="12"/>
      <c r="P625" s="14"/>
      <c r="Q625" s="11"/>
      <c r="R625" s="11"/>
      <c r="S625" s="15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5">
      <c r="A626" s="10"/>
      <c r="B626" s="11"/>
      <c r="C626" s="12"/>
      <c r="D626" s="11"/>
      <c r="E626" s="12"/>
      <c r="F626" s="12"/>
      <c r="G626" s="12"/>
      <c r="H626" s="11"/>
      <c r="I626" s="11"/>
      <c r="J626" s="11"/>
      <c r="K626" s="11"/>
      <c r="L626" s="11"/>
      <c r="M626" s="12"/>
      <c r="N626" s="11"/>
      <c r="O626" s="12"/>
      <c r="P626" s="14"/>
      <c r="Q626" s="11"/>
      <c r="R626" s="11"/>
      <c r="S626" s="15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5">
      <c r="A627" s="10"/>
      <c r="B627" s="11"/>
      <c r="C627" s="12"/>
      <c r="D627" s="11"/>
      <c r="E627" s="12"/>
      <c r="F627" s="12"/>
      <c r="G627" s="12"/>
      <c r="H627" s="11"/>
      <c r="I627" s="11"/>
      <c r="J627" s="11"/>
      <c r="K627" s="11"/>
      <c r="L627" s="11"/>
      <c r="M627" s="12"/>
      <c r="N627" s="11"/>
      <c r="O627" s="12"/>
      <c r="P627" s="14"/>
      <c r="Q627" s="11"/>
      <c r="R627" s="11"/>
      <c r="S627" s="15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5">
      <c r="A628" s="10"/>
      <c r="B628" s="11"/>
      <c r="C628" s="12"/>
      <c r="D628" s="11"/>
      <c r="E628" s="12"/>
      <c r="F628" s="12"/>
      <c r="G628" s="12"/>
      <c r="H628" s="11"/>
      <c r="I628" s="11"/>
      <c r="J628" s="11"/>
      <c r="K628" s="11"/>
      <c r="L628" s="11"/>
      <c r="M628" s="12"/>
      <c r="N628" s="11"/>
      <c r="O628" s="12"/>
      <c r="P628" s="14"/>
      <c r="Q628" s="11"/>
      <c r="R628" s="11"/>
      <c r="S628" s="15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5">
      <c r="A629" s="10"/>
      <c r="B629" s="11"/>
      <c r="C629" s="12"/>
      <c r="D629" s="11"/>
      <c r="E629" s="12"/>
      <c r="F629" s="12"/>
      <c r="G629" s="12"/>
      <c r="H629" s="11"/>
      <c r="I629" s="11"/>
      <c r="J629" s="11"/>
      <c r="K629" s="11"/>
      <c r="L629" s="11"/>
      <c r="M629" s="12"/>
      <c r="N629" s="11"/>
      <c r="O629" s="12"/>
      <c r="P629" s="14"/>
      <c r="Q629" s="11"/>
      <c r="R629" s="11"/>
      <c r="S629" s="15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5">
      <c r="A630" s="10"/>
      <c r="B630" s="11"/>
      <c r="C630" s="12"/>
      <c r="D630" s="11"/>
      <c r="E630" s="12"/>
      <c r="F630" s="12"/>
      <c r="G630" s="12"/>
      <c r="H630" s="11"/>
      <c r="I630" s="11"/>
      <c r="J630" s="11"/>
      <c r="K630" s="11"/>
      <c r="L630" s="11"/>
      <c r="M630" s="12"/>
      <c r="N630" s="11"/>
      <c r="O630" s="12"/>
      <c r="P630" s="14"/>
      <c r="Q630" s="11"/>
      <c r="R630" s="11"/>
      <c r="S630" s="15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5">
      <c r="A631" s="10"/>
      <c r="B631" s="11"/>
      <c r="C631" s="12"/>
      <c r="D631" s="11"/>
      <c r="E631" s="12"/>
      <c r="F631" s="12"/>
      <c r="G631" s="12"/>
      <c r="H631" s="11"/>
      <c r="I631" s="11"/>
      <c r="J631" s="11"/>
      <c r="K631" s="11"/>
      <c r="L631" s="11"/>
      <c r="M631" s="12"/>
      <c r="N631" s="11"/>
      <c r="O631" s="12"/>
      <c r="P631" s="14"/>
      <c r="Q631" s="11"/>
      <c r="R631" s="11"/>
      <c r="S631" s="15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5">
      <c r="A632" s="10"/>
      <c r="B632" s="11"/>
      <c r="C632" s="12"/>
      <c r="D632" s="11"/>
      <c r="E632" s="12"/>
      <c r="F632" s="12"/>
      <c r="G632" s="12"/>
      <c r="H632" s="11"/>
      <c r="I632" s="11"/>
      <c r="J632" s="11"/>
      <c r="K632" s="11"/>
      <c r="L632" s="11"/>
      <c r="M632" s="12"/>
      <c r="N632" s="11"/>
      <c r="O632" s="12"/>
      <c r="P632" s="14"/>
      <c r="Q632" s="11"/>
      <c r="R632" s="11"/>
      <c r="S632" s="15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5">
      <c r="A633" s="10"/>
      <c r="B633" s="11"/>
      <c r="C633" s="12"/>
      <c r="D633" s="11"/>
      <c r="E633" s="12"/>
      <c r="F633" s="12"/>
      <c r="G633" s="12"/>
      <c r="H633" s="11"/>
      <c r="I633" s="11"/>
      <c r="J633" s="11"/>
      <c r="K633" s="11"/>
      <c r="L633" s="11"/>
      <c r="M633" s="12"/>
      <c r="N633" s="11"/>
      <c r="O633" s="12"/>
      <c r="P633" s="14"/>
      <c r="Q633" s="11"/>
      <c r="R633" s="11"/>
      <c r="S633" s="15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5">
      <c r="A634" s="10"/>
      <c r="B634" s="11"/>
      <c r="C634" s="12"/>
      <c r="D634" s="11"/>
      <c r="E634" s="12"/>
      <c r="F634" s="12"/>
      <c r="G634" s="12"/>
      <c r="H634" s="11"/>
      <c r="I634" s="11"/>
      <c r="J634" s="11"/>
      <c r="K634" s="11"/>
      <c r="L634" s="11"/>
      <c r="M634" s="12"/>
      <c r="N634" s="11"/>
      <c r="O634" s="12"/>
      <c r="P634" s="14"/>
      <c r="Q634" s="11"/>
      <c r="R634" s="11"/>
      <c r="S634" s="15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5">
      <c r="A635" s="10"/>
      <c r="B635" s="11"/>
      <c r="C635" s="12"/>
      <c r="D635" s="11"/>
      <c r="E635" s="12"/>
      <c r="F635" s="12"/>
      <c r="G635" s="12"/>
      <c r="H635" s="11"/>
      <c r="I635" s="11"/>
      <c r="J635" s="11"/>
      <c r="K635" s="11"/>
      <c r="L635" s="11"/>
      <c r="M635" s="12"/>
      <c r="N635" s="11"/>
      <c r="O635" s="12"/>
      <c r="P635" s="14"/>
      <c r="Q635" s="11"/>
      <c r="R635" s="11"/>
      <c r="S635" s="15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5">
      <c r="A636" s="10"/>
      <c r="B636" s="11"/>
      <c r="C636" s="12"/>
      <c r="D636" s="11"/>
      <c r="E636" s="12"/>
      <c r="F636" s="12"/>
      <c r="G636" s="12"/>
      <c r="H636" s="11"/>
      <c r="I636" s="11"/>
      <c r="J636" s="11"/>
      <c r="K636" s="11"/>
      <c r="L636" s="11"/>
      <c r="M636" s="12"/>
      <c r="N636" s="11"/>
      <c r="O636" s="12"/>
      <c r="P636" s="14"/>
      <c r="Q636" s="11"/>
      <c r="R636" s="11"/>
      <c r="S636" s="15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5">
      <c r="A637" s="10"/>
      <c r="B637" s="11"/>
      <c r="C637" s="12"/>
      <c r="D637" s="11"/>
      <c r="E637" s="12"/>
      <c r="F637" s="12"/>
      <c r="G637" s="12"/>
      <c r="H637" s="11"/>
      <c r="I637" s="11"/>
      <c r="J637" s="11"/>
      <c r="K637" s="11"/>
      <c r="L637" s="11"/>
      <c r="M637" s="12"/>
      <c r="N637" s="11"/>
      <c r="O637" s="12"/>
      <c r="P637" s="14"/>
      <c r="Q637" s="11"/>
      <c r="R637" s="11"/>
      <c r="S637" s="15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5">
      <c r="A638" s="10"/>
      <c r="B638" s="11"/>
      <c r="C638" s="12"/>
      <c r="D638" s="11"/>
      <c r="E638" s="12"/>
      <c r="F638" s="12"/>
      <c r="G638" s="12"/>
      <c r="H638" s="11"/>
      <c r="I638" s="11"/>
      <c r="J638" s="11"/>
      <c r="K638" s="11"/>
      <c r="L638" s="11"/>
      <c r="M638" s="12"/>
      <c r="N638" s="11"/>
      <c r="O638" s="12"/>
      <c r="P638" s="14"/>
      <c r="Q638" s="11"/>
      <c r="R638" s="11"/>
      <c r="S638" s="15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5">
      <c r="A639" s="10"/>
      <c r="B639" s="11"/>
      <c r="C639" s="12"/>
      <c r="D639" s="11"/>
      <c r="E639" s="12"/>
      <c r="F639" s="12"/>
      <c r="G639" s="12"/>
      <c r="H639" s="11"/>
      <c r="I639" s="11"/>
      <c r="J639" s="11"/>
      <c r="K639" s="11"/>
      <c r="L639" s="11"/>
      <c r="M639" s="12"/>
      <c r="N639" s="11"/>
      <c r="O639" s="12"/>
      <c r="P639" s="14"/>
      <c r="Q639" s="11"/>
      <c r="R639" s="11"/>
      <c r="S639" s="15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5">
      <c r="A640" s="10"/>
      <c r="B640" s="11"/>
      <c r="C640" s="12"/>
      <c r="D640" s="11"/>
      <c r="E640" s="12"/>
      <c r="F640" s="12"/>
      <c r="G640" s="12"/>
      <c r="H640" s="11"/>
      <c r="I640" s="11"/>
      <c r="J640" s="11"/>
      <c r="K640" s="11"/>
      <c r="L640" s="11"/>
      <c r="M640" s="12"/>
      <c r="N640" s="11"/>
      <c r="O640" s="12"/>
      <c r="P640" s="14"/>
      <c r="Q640" s="11"/>
      <c r="R640" s="11"/>
      <c r="S640" s="15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5">
      <c r="A641" s="10"/>
      <c r="B641" s="11"/>
      <c r="C641" s="12"/>
      <c r="D641" s="11"/>
      <c r="E641" s="12"/>
      <c r="F641" s="12"/>
      <c r="G641" s="12"/>
      <c r="H641" s="11"/>
      <c r="I641" s="11"/>
      <c r="J641" s="11"/>
      <c r="K641" s="11"/>
      <c r="L641" s="11"/>
      <c r="M641" s="12"/>
      <c r="N641" s="11"/>
      <c r="O641" s="12"/>
      <c r="P641" s="14"/>
      <c r="Q641" s="11"/>
      <c r="R641" s="11"/>
      <c r="S641" s="15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5">
      <c r="A642" s="10"/>
      <c r="B642" s="11"/>
      <c r="C642" s="12"/>
      <c r="D642" s="11"/>
      <c r="E642" s="12"/>
      <c r="F642" s="12"/>
      <c r="G642" s="12"/>
      <c r="H642" s="11"/>
      <c r="I642" s="11"/>
      <c r="J642" s="11"/>
      <c r="K642" s="11"/>
      <c r="L642" s="11"/>
      <c r="M642" s="12"/>
      <c r="N642" s="11"/>
      <c r="O642" s="12"/>
      <c r="P642" s="14"/>
      <c r="Q642" s="11"/>
      <c r="R642" s="11"/>
      <c r="S642" s="15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5">
      <c r="A643" s="10"/>
      <c r="B643" s="11"/>
      <c r="C643" s="12"/>
      <c r="D643" s="11"/>
      <c r="E643" s="12"/>
      <c r="F643" s="12"/>
      <c r="G643" s="12"/>
      <c r="H643" s="11"/>
      <c r="I643" s="11"/>
      <c r="J643" s="11"/>
      <c r="K643" s="11"/>
      <c r="L643" s="11"/>
      <c r="M643" s="12"/>
      <c r="N643" s="11"/>
      <c r="O643" s="12"/>
      <c r="P643" s="14"/>
      <c r="Q643" s="11"/>
      <c r="R643" s="11"/>
      <c r="S643" s="15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5">
      <c r="A644" s="10"/>
      <c r="B644" s="11"/>
      <c r="C644" s="12"/>
      <c r="D644" s="11"/>
      <c r="E644" s="12"/>
      <c r="F644" s="12"/>
      <c r="G644" s="12"/>
      <c r="H644" s="11"/>
      <c r="I644" s="11"/>
      <c r="J644" s="11"/>
      <c r="K644" s="11"/>
      <c r="L644" s="11"/>
      <c r="M644" s="12"/>
      <c r="N644" s="11"/>
      <c r="O644" s="12"/>
      <c r="P644" s="14"/>
      <c r="Q644" s="11"/>
      <c r="R644" s="11"/>
      <c r="S644" s="15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5">
      <c r="A645" s="10"/>
      <c r="B645" s="11"/>
      <c r="C645" s="12"/>
      <c r="D645" s="11"/>
      <c r="E645" s="12"/>
      <c r="F645" s="12"/>
      <c r="G645" s="12"/>
      <c r="H645" s="11"/>
      <c r="I645" s="11"/>
      <c r="J645" s="11"/>
      <c r="K645" s="11"/>
      <c r="L645" s="11"/>
      <c r="M645" s="12"/>
      <c r="N645" s="11"/>
      <c r="O645" s="12"/>
      <c r="P645" s="14"/>
      <c r="Q645" s="11"/>
      <c r="R645" s="11"/>
      <c r="S645" s="15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5">
      <c r="A646" s="10"/>
      <c r="B646" s="11"/>
      <c r="C646" s="12"/>
      <c r="D646" s="11"/>
      <c r="E646" s="12"/>
      <c r="F646" s="12"/>
      <c r="G646" s="12"/>
      <c r="H646" s="11"/>
      <c r="I646" s="11"/>
      <c r="J646" s="11"/>
      <c r="K646" s="11"/>
      <c r="L646" s="11"/>
      <c r="M646" s="12"/>
      <c r="N646" s="11"/>
      <c r="O646" s="12"/>
      <c r="P646" s="14"/>
      <c r="Q646" s="11"/>
      <c r="R646" s="11"/>
      <c r="S646" s="15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5">
      <c r="A647" s="10"/>
      <c r="B647" s="11"/>
      <c r="C647" s="12"/>
      <c r="D647" s="11"/>
      <c r="E647" s="12"/>
      <c r="F647" s="12"/>
      <c r="G647" s="12"/>
      <c r="H647" s="11"/>
      <c r="I647" s="11"/>
      <c r="J647" s="11"/>
      <c r="K647" s="11"/>
      <c r="L647" s="11"/>
      <c r="M647" s="12"/>
      <c r="N647" s="11"/>
      <c r="O647" s="12"/>
      <c r="P647" s="14"/>
      <c r="Q647" s="11"/>
      <c r="R647" s="11"/>
      <c r="S647" s="15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5">
      <c r="A648" s="10"/>
      <c r="B648" s="11"/>
      <c r="C648" s="12"/>
      <c r="D648" s="11"/>
      <c r="E648" s="12"/>
      <c r="F648" s="12"/>
      <c r="G648" s="12"/>
      <c r="H648" s="11"/>
      <c r="I648" s="11"/>
      <c r="J648" s="11"/>
      <c r="K648" s="11"/>
      <c r="L648" s="11"/>
      <c r="M648" s="12"/>
      <c r="N648" s="11"/>
      <c r="O648" s="12"/>
      <c r="P648" s="14"/>
      <c r="Q648" s="11"/>
      <c r="R648" s="11"/>
      <c r="S648" s="15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5">
      <c r="A649" s="10"/>
      <c r="B649" s="11"/>
      <c r="C649" s="12"/>
      <c r="D649" s="11"/>
      <c r="E649" s="12"/>
      <c r="F649" s="12"/>
      <c r="G649" s="12"/>
      <c r="H649" s="11"/>
      <c r="I649" s="11"/>
      <c r="J649" s="11"/>
      <c r="K649" s="11"/>
      <c r="L649" s="11"/>
      <c r="M649" s="12"/>
      <c r="N649" s="11"/>
      <c r="O649" s="12"/>
      <c r="P649" s="14"/>
      <c r="Q649" s="11"/>
      <c r="R649" s="11"/>
      <c r="S649" s="15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5">
      <c r="A650" s="10"/>
      <c r="B650" s="11"/>
      <c r="C650" s="12"/>
      <c r="D650" s="11"/>
      <c r="E650" s="12"/>
      <c r="F650" s="12"/>
      <c r="G650" s="12"/>
      <c r="H650" s="11"/>
      <c r="I650" s="11"/>
      <c r="J650" s="11"/>
      <c r="K650" s="11"/>
      <c r="L650" s="11"/>
      <c r="M650" s="12"/>
      <c r="N650" s="11"/>
      <c r="O650" s="12"/>
      <c r="P650" s="14"/>
      <c r="Q650" s="11"/>
      <c r="R650" s="11"/>
      <c r="S650" s="15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5">
      <c r="A651" s="10"/>
      <c r="B651" s="11"/>
      <c r="C651" s="12"/>
      <c r="D651" s="11"/>
      <c r="E651" s="12"/>
      <c r="F651" s="12"/>
      <c r="G651" s="12"/>
      <c r="H651" s="11"/>
      <c r="I651" s="11"/>
      <c r="J651" s="11"/>
      <c r="K651" s="11"/>
      <c r="L651" s="11"/>
      <c r="M651" s="12"/>
      <c r="N651" s="11"/>
      <c r="O651" s="12"/>
      <c r="P651" s="14"/>
      <c r="Q651" s="11"/>
      <c r="R651" s="11"/>
      <c r="S651" s="15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5">
      <c r="A652" s="10"/>
      <c r="B652" s="11"/>
      <c r="C652" s="12"/>
      <c r="D652" s="11"/>
      <c r="E652" s="12"/>
      <c r="F652" s="12"/>
      <c r="G652" s="12"/>
      <c r="H652" s="11"/>
      <c r="I652" s="11"/>
      <c r="J652" s="11"/>
      <c r="K652" s="11"/>
      <c r="L652" s="11"/>
      <c r="M652" s="12"/>
      <c r="N652" s="11"/>
      <c r="O652" s="12"/>
      <c r="P652" s="14"/>
      <c r="Q652" s="11"/>
      <c r="R652" s="11"/>
      <c r="S652" s="15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5">
      <c r="A653" s="10"/>
      <c r="B653" s="11"/>
      <c r="C653" s="12"/>
      <c r="D653" s="11"/>
      <c r="E653" s="12"/>
      <c r="F653" s="12"/>
      <c r="G653" s="12"/>
      <c r="H653" s="11"/>
      <c r="I653" s="11"/>
      <c r="J653" s="11"/>
      <c r="K653" s="11"/>
      <c r="L653" s="11"/>
      <c r="M653" s="12"/>
      <c r="N653" s="11"/>
      <c r="O653" s="12"/>
      <c r="P653" s="14"/>
      <c r="Q653" s="11"/>
      <c r="R653" s="11"/>
      <c r="S653" s="15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5">
      <c r="A654" s="10"/>
      <c r="B654" s="11"/>
      <c r="C654" s="12"/>
      <c r="D654" s="11"/>
      <c r="E654" s="12"/>
      <c r="F654" s="12"/>
      <c r="G654" s="12"/>
      <c r="H654" s="11"/>
      <c r="I654" s="11"/>
      <c r="J654" s="11"/>
      <c r="K654" s="11"/>
      <c r="L654" s="11"/>
      <c r="M654" s="12"/>
      <c r="N654" s="11"/>
      <c r="O654" s="12"/>
      <c r="P654" s="14"/>
      <c r="Q654" s="11"/>
      <c r="R654" s="11"/>
      <c r="S654" s="15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5">
      <c r="A655" s="10"/>
      <c r="B655" s="11"/>
      <c r="C655" s="12"/>
      <c r="D655" s="11"/>
      <c r="E655" s="12"/>
      <c r="F655" s="12"/>
      <c r="G655" s="12"/>
      <c r="H655" s="11"/>
      <c r="I655" s="11"/>
      <c r="J655" s="11"/>
      <c r="K655" s="11"/>
      <c r="L655" s="11"/>
      <c r="M655" s="12"/>
      <c r="N655" s="11"/>
      <c r="O655" s="12"/>
      <c r="P655" s="14"/>
      <c r="Q655" s="11"/>
      <c r="R655" s="11"/>
      <c r="S655" s="15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5">
      <c r="A656" s="10"/>
      <c r="B656" s="11"/>
      <c r="C656" s="12"/>
      <c r="D656" s="11"/>
      <c r="E656" s="12"/>
      <c r="F656" s="12"/>
      <c r="G656" s="12"/>
      <c r="H656" s="11"/>
      <c r="I656" s="11"/>
      <c r="J656" s="11"/>
      <c r="K656" s="11"/>
      <c r="L656" s="11"/>
      <c r="M656" s="12"/>
      <c r="N656" s="11"/>
      <c r="O656" s="12"/>
      <c r="P656" s="14"/>
      <c r="Q656" s="11"/>
      <c r="R656" s="11"/>
      <c r="S656" s="15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5">
      <c r="A657" s="10"/>
      <c r="B657" s="11"/>
      <c r="C657" s="12"/>
      <c r="D657" s="11"/>
      <c r="E657" s="12"/>
      <c r="F657" s="12"/>
      <c r="G657" s="12"/>
      <c r="H657" s="11"/>
      <c r="I657" s="11"/>
      <c r="J657" s="11"/>
      <c r="K657" s="11"/>
      <c r="L657" s="11"/>
      <c r="M657" s="12"/>
      <c r="N657" s="11"/>
      <c r="O657" s="12"/>
      <c r="P657" s="14"/>
      <c r="Q657" s="11"/>
      <c r="R657" s="11"/>
      <c r="S657" s="15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5">
      <c r="A658" s="10"/>
      <c r="B658" s="11"/>
      <c r="C658" s="12"/>
      <c r="D658" s="11"/>
      <c r="E658" s="12"/>
      <c r="F658" s="12"/>
      <c r="G658" s="12"/>
      <c r="H658" s="11"/>
      <c r="I658" s="11"/>
      <c r="J658" s="11"/>
      <c r="K658" s="11"/>
      <c r="L658" s="11"/>
      <c r="M658" s="12"/>
      <c r="N658" s="11"/>
      <c r="O658" s="12"/>
      <c r="P658" s="14"/>
      <c r="Q658" s="11"/>
      <c r="R658" s="11"/>
      <c r="S658" s="15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5">
      <c r="A659" s="10"/>
      <c r="B659" s="11"/>
      <c r="C659" s="12"/>
      <c r="D659" s="11"/>
      <c r="E659" s="12"/>
      <c r="F659" s="12"/>
      <c r="G659" s="12"/>
      <c r="H659" s="11"/>
      <c r="I659" s="11"/>
      <c r="J659" s="11"/>
      <c r="K659" s="11"/>
      <c r="L659" s="11"/>
      <c r="M659" s="12"/>
      <c r="N659" s="11"/>
      <c r="O659" s="12"/>
      <c r="P659" s="14"/>
      <c r="Q659" s="11"/>
      <c r="R659" s="11"/>
      <c r="S659" s="15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5">
      <c r="A660" s="10"/>
      <c r="B660" s="11"/>
      <c r="C660" s="12"/>
      <c r="D660" s="11"/>
      <c r="E660" s="12"/>
      <c r="F660" s="12"/>
      <c r="G660" s="12"/>
      <c r="H660" s="11"/>
      <c r="I660" s="11"/>
      <c r="J660" s="11"/>
      <c r="K660" s="11"/>
      <c r="L660" s="11"/>
      <c r="M660" s="12"/>
      <c r="N660" s="11"/>
      <c r="O660" s="12"/>
      <c r="P660" s="14"/>
      <c r="Q660" s="11"/>
      <c r="R660" s="11"/>
      <c r="S660" s="15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5">
      <c r="A661" s="10"/>
      <c r="B661" s="11"/>
      <c r="C661" s="12"/>
      <c r="D661" s="11"/>
      <c r="E661" s="12"/>
      <c r="F661" s="12"/>
      <c r="G661" s="12"/>
      <c r="H661" s="11"/>
      <c r="I661" s="11"/>
      <c r="J661" s="11"/>
      <c r="K661" s="11"/>
      <c r="L661" s="11"/>
      <c r="M661" s="12"/>
      <c r="N661" s="11"/>
      <c r="O661" s="12"/>
      <c r="P661" s="14"/>
      <c r="Q661" s="11"/>
      <c r="R661" s="11"/>
      <c r="S661" s="15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5">
      <c r="A662" s="10"/>
      <c r="B662" s="11"/>
      <c r="C662" s="12"/>
      <c r="D662" s="11"/>
      <c r="E662" s="12"/>
      <c r="F662" s="12"/>
      <c r="G662" s="12"/>
      <c r="H662" s="11"/>
      <c r="I662" s="11"/>
      <c r="J662" s="11"/>
      <c r="K662" s="11"/>
      <c r="L662" s="11"/>
      <c r="M662" s="12"/>
      <c r="N662" s="11"/>
      <c r="O662" s="12"/>
      <c r="P662" s="14"/>
      <c r="Q662" s="11"/>
      <c r="R662" s="11"/>
      <c r="S662" s="15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5">
      <c r="A663" s="10"/>
      <c r="B663" s="11"/>
      <c r="C663" s="12"/>
      <c r="D663" s="11"/>
      <c r="E663" s="12"/>
      <c r="F663" s="12"/>
      <c r="G663" s="12"/>
      <c r="H663" s="11"/>
      <c r="I663" s="11"/>
      <c r="J663" s="11"/>
      <c r="K663" s="11"/>
      <c r="L663" s="11"/>
      <c r="M663" s="12"/>
      <c r="N663" s="11"/>
      <c r="O663" s="12"/>
      <c r="P663" s="14"/>
      <c r="Q663" s="11"/>
      <c r="R663" s="11"/>
      <c r="S663" s="15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5">
      <c r="A664" s="10"/>
      <c r="B664" s="11"/>
      <c r="C664" s="12"/>
      <c r="D664" s="11"/>
      <c r="E664" s="12"/>
      <c r="F664" s="12"/>
      <c r="G664" s="12"/>
      <c r="H664" s="11"/>
      <c r="I664" s="11"/>
      <c r="J664" s="11"/>
      <c r="K664" s="11"/>
      <c r="L664" s="11"/>
      <c r="M664" s="12"/>
      <c r="N664" s="11"/>
      <c r="O664" s="12"/>
      <c r="P664" s="14"/>
      <c r="Q664" s="11"/>
      <c r="R664" s="11"/>
      <c r="S664" s="15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5">
      <c r="A665" s="10"/>
      <c r="B665" s="11"/>
      <c r="C665" s="12"/>
      <c r="D665" s="11"/>
      <c r="E665" s="12"/>
      <c r="F665" s="12"/>
      <c r="G665" s="12"/>
      <c r="H665" s="11"/>
      <c r="I665" s="11"/>
      <c r="J665" s="11"/>
      <c r="K665" s="11"/>
      <c r="L665" s="11"/>
      <c r="M665" s="12"/>
      <c r="N665" s="11"/>
      <c r="O665" s="12"/>
      <c r="P665" s="14"/>
      <c r="Q665" s="11"/>
      <c r="R665" s="11"/>
      <c r="S665" s="15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5">
      <c r="A666" s="10"/>
      <c r="B666" s="11"/>
      <c r="C666" s="12"/>
      <c r="D666" s="11"/>
      <c r="E666" s="12"/>
      <c r="F666" s="12"/>
      <c r="G666" s="12"/>
      <c r="H666" s="11"/>
      <c r="I666" s="11"/>
      <c r="J666" s="11"/>
      <c r="K666" s="11"/>
      <c r="L666" s="11"/>
      <c r="M666" s="12"/>
      <c r="N666" s="11"/>
      <c r="O666" s="12"/>
      <c r="P666" s="14"/>
      <c r="Q666" s="11"/>
      <c r="R666" s="11"/>
      <c r="S666" s="15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5">
      <c r="A667" s="10"/>
      <c r="B667" s="11"/>
      <c r="C667" s="12"/>
      <c r="D667" s="11"/>
      <c r="E667" s="12"/>
      <c r="F667" s="12"/>
      <c r="G667" s="12"/>
      <c r="H667" s="11"/>
      <c r="I667" s="11"/>
      <c r="J667" s="11"/>
      <c r="K667" s="11"/>
      <c r="L667" s="11"/>
      <c r="M667" s="12"/>
      <c r="N667" s="11"/>
      <c r="O667" s="12"/>
      <c r="P667" s="14"/>
      <c r="Q667" s="11"/>
      <c r="R667" s="11"/>
      <c r="S667" s="15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5">
      <c r="A668" s="10"/>
      <c r="B668" s="11"/>
      <c r="C668" s="12"/>
      <c r="D668" s="11"/>
      <c r="E668" s="12"/>
      <c r="F668" s="12"/>
      <c r="G668" s="12"/>
      <c r="H668" s="11"/>
      <c r="I668" s="11"/>
      <c r="J668" s="11"/>
      <c r="K668" s="11"/>
      <c r="L668" s="11"/>
      <c r="M668" s="12"/>
      <c r="N668" s="11"/>
      <c r="O668" s="12"/>
      <c r="P668" s="14"/>
      <c r="Q668" s="11"/>
      <c r="R668" s="11"/>
      <c r="S668" s="15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5">
      <c r="A669" s="10"/>
      <c r="B669" s="11"/>
      <c r="C669" s="12"/>
      <c r="D669" s="11"/>
      <c r="E669" s="12"/>
      <c r="F669" s="12"/>
      <c r="G669" s="12"/>
      <c r="H669" s="11"/>
      <c r="I669" s="11"/>
      <c r="J669" s="11"/>
      <c r="K669" s="11"/>
      <c r="L669" s="11"/>
      <c r="M669" s="12"/>
      <c r="N669" s="11"/>
      <c r="O669" s="12"/>
      <c r="P669" s="14"/>
      <c r="Q669" s="11"/>
      <c r="R669" s="11"/>
      <c r="S669" s="15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5">
      <c r="A670" s="10"/>
      <c r="B670" s="11"/>
      <c r="C670" s="12"/>
      <c r="D670" s="11"/>
      <c r="E670" s="12"/>
      <c r="F670" s="12"/>
      <c r="G670" s="12"/>
      <c r="H670" s="11"/>
      <c r="I670" s="11"/>
      <c r="J670" s="11"/>
      <c r="K670" s="11"/>
      <c r="L670" s="11"/>
      <c r="M670" s="12"/>
      <c r="N670" s="11"/>
      <c r="O670" s="12"/>
      <c r="P670" s="14"/>
      <c r="Q670" s="11"/>
      <c r="R670" s="11"/>
      <c r="S670" s="15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5">
      <c r="A671" s="10"/>
      <c r="B671" s="11"/>
      <c r="C671" s="12"/>
      <c r="D671" s="11"/>
      <c r="E671" s="12"/>
      <c r="F671" s="12"/>
      <c r="G671" s="12"/>
      <c r="H671" s="11"/>
      <c r="I671" s="11"/>
      <c r="J671" s="11"/>
      <c r="K671" s="11"/>
      <c r="L671" s="11"/>
      <c r="M671" s="12"/>
      <c r="N671" s="11"/>
      <c r="O671" s="12"/>
      <c r="P671" s="14"/>
      <c r="Q671" s="11"/>
      <c r="R671" s="11"/>
      <c r="S671" s="15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5">
      <c r="A672" s="10"/>
      <c r="B672" s="11"/>
      <c r="C672" s="12"/>
      <c r="D672" s="11"/>
      <c r="E672" s="12"/>
      <c r="F672" s="12"/>
      <c r="G672" s="12"/>
      <c r="H672" s="11"/>
      <c r="I672" s="11"/>
      <c r="J672" s="11"/>
      <c r="K672" s="11"/>
      <c r="L672" s="11"/>
      <c r="M672" s="12"/>
      <c r="N672" s="11"/>
      <c r="O672" s="12"/>
      <c r="P672" s="14"/>
      <c r="Q672" s="11"/>
      <c r="R672" s="11"/>
      <c r="S672" s="15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5">
      <c r="A673" s="10"/>
      <c r="B673" s="11"/>
      <c r="C673" s="12"/>
      <c r="D673" s="11"/>
      <c r="E673" s="12"/>
      <c r="F673" s="12"/>
      <c r="G673" s="12"/>
      <c r="H673" s="11"/>
      <c r="I673" s="11"/>
      <c r="J673" s="11"/>
      <c r="K673" s="11"/>
      <c r="L673" s="11"/>
      <c r="M673" s="12"/>
      <c r="N673" s="11"/>
      <c r="O673" s="12"/>
      <c r="P673" s="14"/>
      <c r="Q673" s="11"/>
      <c r="R673" s="11"/>
      <c r="S673" s="15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5">
      <c r="A674" s="10"/>
      <c r="B674" s="11"/>
      <c r="C674" s="12"/>
      <c r="D674" s="11"/>
      <c r="E674" s="12"/>
      <c r="F674" s="12"/>
      <c r="G674" s="12"/>
      <c r="H674" s="11"/>
      <c r="I674" s="11"/>
      <c r="J674" s="11"/>
      <c r="K674" s="11"/>
      <c r="L674" s="11"/>
      <c r="M674" s="12"/>
      <c r="N674" s="11"/>
      <c r="O674" s="12"/>
      <c r="P674" s="14"/>
      <c r="Q674" s="11"/>
      <c r="R674" s="11"/>
      <c r="S674" s="15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5">
      <c r="A675" s="10"/>
      <c r="B675" s="11"/>
      <c r="C675" s="12"/>
      <c r="D675" s="11"/>
      <c r="E675" s="12"/>
      <c r="F675" s="12"/>
      <c r="G675" s="12"/>
      <c r="H675" s="11"/>
      <c r="I675" s="11"/>
      <c r="J675" s="11"/>
      <c r="K675" s="11"/>
      <c r="L675" s="11"/>
      <c r="M675" s="12"/>
      <c r="N675" s="11"/>
      <c r="O675" s="12"/>
      <c r="P675" s="14"/>
      <c r="Q675" s="11"/>
      <c r="R675" s="11"/>
      <c r="S675" s="15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5">
      <c r="A676" s="10"/>
      <c r="B676" s="11"/>
      <c r="C676" s="12"/>
      <c r="D676" s="11"/>
      <c r="E676" s="12"/>
      <c r="F676" s="12"/>
      <c r="G676" s="12"/>
      <c r="H676" s="11"/>
      <c r="I676" s="11"/>
      <c r="J676" s="11"/>
      <c r="K676" s="11"/>
      <c r="L676" s="11"/>
      <c r="M676" s="12"/>
      <c r="N676" s="11"/>
      <c r="O676" s="12"/>
      <c r="P676" s="14"/>
      <c r="Q676" s="11"/>
      <c r="R676" s="11"/>
      <c r="S676" s="15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5">
      <c r="A677" s="10"/>
      <c r="B677" s="11"/>
      <c r="C677" s="12"/>
      <c r="D677" s="11"/>
      <c r="E677" s="12"/>
      <c r="F677" s="12"/>
      <c r="G677" s="12"/>
      <c r="H677" s="11"/>
      <c r="I677" s="11"/>
      <c r="J677" s="11"/>
      <c r="K677" s="11"/>
      <c r="L677" s="11"/>
      <c r="M677" s="12"/>
      <c r="N677" s="11"/>
      <c r="O677" s="12"/>
      <c r="P677" s="14"/>
      <c r="Q677" s="11"/>
      <c r="R677" s="11"/>
      <c r="S677" s="15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5">
      <c r="A678" s="10"/>
      <c r="B678" s="11"/>
      <c r="C678" s="12"/>
      <c r="D678" s="11"/>
      <c r="E678" s="12"/>
      <c r="F678" s="12"/>
      <c r="G678" s="12"/>
      <c r="H678" s="11"/>
      <c r="I678" s="11"/>
      <c r="J678" s="11"/>
      <c r="K678" s="11"/>
      <c r="L678" s="11"/>
      <c r="M678" s="12"/>
      <c r="N678" s="11"/>
      <c r="O678" s="12"/>
      <c r="P678" s="14"/>
      <c r="Q678" s="11"/>
      <c r="R678" s="11"/>
      <c r="S678" s="15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5">
      <c r="A679" s="10"/>
      <c r="B679" s="11"/>
      <c r="C679" s="12"/>
      <c r="D679" s="11"/>
      <c r="E679" s="12"/>
      <c r="F679" s="12"/>
      <c r="G679" s="12"/>
      <c r="H679" s="11"/>
      <c r="I679" s="11"/>
      <c r="J679" s="11"/>
      <c r="K679" s="11"/>
      <c r="L679" s="11"/>
      <c r="M679" s="12"/>
      <c r="N679" s="11"/>
      <c r="O679" s="12"/>
      <c r="P679" s="14"/>
      <c r="Q679" s="11"/>
      <c r="R679" s="11"/>
      <c r="S679" s="15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5">
      <c r="A680" s="10"/>
      <c r="B680" s="11"/>
      <c r="C680" s="12"/>
      <c r="D680" s="11"/>
      <c r="E680" s="12"/>
      <c r="F680" s="12"/>
      <c r="G680" s="12"/>
      <c r="H680" s="11"/>
      <c r="I680" s="11"/>
      <c r="J680" s="11"/>
      <c r="K680" s="11"/>
      <c r="L680" s="11"/>
      <c r="M680" s="12"/>
      <c r="N680" s="11"/>
      <c r="O680" s="12"/>
      <c r="P680" s="14"/>
      <c r="Q680" s="11"/>
      <c r="R680" s="11"/>
      <c r="S680" s="15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5">
      <c r="A681" s="10"/>
      <c r="B681" s="11"/>
      <c r="C681" s="12"/>
      <c r="D681" s="11"/>
      <c r="E681" s="12"/>
      <c r="F681" s="12"/>
      <c r="G681" s="12"/>
      <c r="H681" s="11"/>
      <c r="I681" s="11"/>
      <c r="J681" s="11"/>
      <c r="K681" s="11"/>
      <c r="L681" s="11"/>
      <c r="M681" s="12"/>
      <c r="N681" s="11"/>
      <c r="O681" s="12"/>
      <c r="P681" s="14"/>
      <c r="Q681" s="11"/>
      <c r="R681" s="11"/>
      <c r="S681" s="15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5">
      <c r="A682" s="10"/>
      <c r="B682" s="11"/>
      <c r="C682" s="12"/>
      <c r="D682" s="11"/>
      <c r="E682" s="12"/>
      <c r="F682" s="12"/>
      <c r="G682" s="12"/>
      <c r="H682" s="11"/>
      <c r="I682" s="11"/>
      <c r="J682" s="11"/>
      <c r="K682" s="11"/>
      <c r="L682" s="11"/>
      <c r="M682" s="12"/>
      <c r="N682" s="11"/>
      <c r="O682" s="12"/>
      <c r="P682" s="14"/>
      <c r="Q682" s="11"/>
      <c r="R682" s="11"/>
      <c r="S682" s="15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5">
      <c r="A683" s="10"/>
      <c r="B683" s="11"/>
      <c r="C683" s="12"/>
      <c r="D683" s="11"/>
      <c r="E683" s="12"/>
      <c r="F683" s="12"/>
      <c r="G683" s="12"/>
      <c r="H683" s="11"/>
      <c r="I683" s="11"/>
      <c r="J683" s="11"/>
      <c r="K683" s="11"/>
      <c r="L683" s="11"/>
      <c r="M683" s="12"/>
      <c r="N683" s="11"/>
      <c r="O683" s="12"/>
      <c r="P683" s="14"/>
      <c r="Q683" s="11"/>
      <c r="R683" s="11"/>
      <c r="S683" s="15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5">
      <c r="A684" s="10"/>
      <c r="B684" s="11"/>
      <c r="C684" s="12"/>
      <c r="D684" s="11"/>
      <c r="E684" s="12"/>
      <c r="F684" s="12"/>
      <c r="G684" s="12"/>
      <c r="H684" s="11"/>
      <c r="I684" s="11"/>
      <c r="J684" s="11"/>
      <c r="K684" s="11"/>
      <c r="L684" s="11"/>
      <c r="M684" s="12"/>
      <c r="N684" s="11"/>
      <c r="O684" s="12"/>
      <c r="P684" s="14"/>
      <c r="Q684" s="11"/>
      <c r="R684" s="11"/>
      <c r="S684" s="15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5">
      <c r="A685" s="10"/>
      <c r="B685" s="11"/>
      <c r="C685" s="12"/>
      <c r="D685" s="11"/>
      <c r="E685" s="12"/>
      <c r="F685" s="12"/>
      <c r="G685" s="12"/>
      <c r="H685" s="11"/>
      <c r="I685" s="11"/>
      <c r="J685" s="11"/>
      <c r="K685" s="11"/>
      <c r="L685" s="11"/>
      <c r="M685" s="12"/>
      <c r="N685" s="11"/>
      <c r="O685" s="12"/>
      <c r="P685" s="14"/>
      <c r="Q685" s="11"/>
      <c r="R685" s="11"/>
      <c r="S685" s="15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5">
      <c r="A686" s="10"/>
      <c r="B686" s="11"/>
      <c r="C686" s="12"/>
      <c r="D686" s="11"/>
      <c r="E686" s="12"/>
      <c r="F686" s="12"/>
      <c r="G686" s="12"/>
      <c r="H686" s="11"/>
      <c r="I686" s="11"/>
      <c r="J686" s="11"/>
      <c r="K686" s="11"/>
      <c r="L686" s="11"/>
      <c r="M686" s="12"/>
      <c r="N686" s="11"/>
      <c r="O686" s="12"/>
      <c r="P686" s="14"/>
      <c r="Q686" s="11"/>
      <c r="R686" s="11"/>
      <c r="S686" s="15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5">
      <c r="A687" s="10"/>
      <c r="B687" s="11"/>
      <c r="C687" s="12"/>
      <c r="D687" s="11"/>
      <c r="E687" s="12"/>
      <c r="F687" s="12"/>
      <c r="G687" s="12"/>
      <c r="H687" s="11"/>
      <c r="I687" s="11"/>
      <c r="J687" s="11"/>
      <c r="K687" s="11"/>
      <c r="L687" s="11"/>
      <c r="M687" s="12"/>
      <c r="N687" s="11"/>
      <c r="O687" s="12"/>
      <c r="P687" s="14"/>
      <c r="Q687" s="11"/>
      <c r="R687" s="11"/>
      <c r="S687" s="15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5">
      <c r="A688" s="10"/>
      <c r="B688" s="11"/>
      <c r="C688" s="12"/>
      <c r="D688" s="11"/>
      <c r="E688" s="12"/>
      <c r="F688" s="12"/>
      <c r="G688" s="12"/>
      <c r="H688" s="11"/>
      <c r="I688" s="11"/>
      <c r="J688" s="11"/>
      <c r="K688" s="11"/>
      <c r="L688" s="11"/>
      <c r="M688" s="12"/>
      <c r="N688" s="11"/>
      <c r="O688" s="12"/>
      <c r="P688" s="14"/>
      <c r="Q688" s="11"/>
      <c r="R688" s="11"/>
      <c r="S688" s="15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5">
      <c r="A689" s="10"/>
      <c r="B689" s="11"/>
      <c r="C689" s="12"/>
      <c r="D689" s="11"/>
      <c r="E689" s="12"/>
      <c r="F689" s="12"/>
      <c r="G689" s="12"/>
      <c r="H689" s="11"/>
      <c r="I689" s="11"/>
      <c r="J689" s="11"/>
      <c r="K689" s="11"/>
      <c r="L689" s="11"/>
      <c r="M689" s="12"/>
      <c r="N689" s="11"/>
      <c r="O689" s="12"/>
      <c r="P689" s="14"/>
      <c r="Q689" s="11"/>
      <c r="R689" s="11"/>
      <c r="S689" s="15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5">
      <c r="A690" s="10"/>
      <c r="B690" s="11"/>
      <c r="C690" s="12"/>
      <c r="D690" s="11"/>
      <c r="E690" s="12"/>
      <c r="F690" s="12"/>
      <c r="G690" s="12"/>
      <c r="H690" s="11"/>
      <c r="I690" s="11"/>
      <c r="J690" s="11"/>
      <c r="K690" s="11"/>
      <c r="L690" s="11"/>
      <c r="M690" s="12"/>
      <c r="N690" s="11"/>
      <c r="O690" s="12"/>
      <c r="P690" s="14"/>
      <c r="Q690" s="11"/>
      <c r="R690" s="11"/>
      <c r="S690" s="15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5">
      <c r="A691" s="10"/>
      <c r="B691" s="11"/>
      <c r="C691" s="12"/>
      <c r="D691" s="11"/>
      <c r="E691" s="12"/>
      <c r="F691" s="12"/>
      <c r="G691" s="12"/>
      <c r="H691" s="11"/>
      <c r="I691" s="11"/>
      <c r="J691" s="11"/>
      <c r="K691" s="11"/>
      <c r="L691" s="11"/>
      <c r="M691" s="12"/>
      <c r="N691" s="11"/>
      <c r="O691" s="12"/>
      <c r="P691" s="14"/>
      <c r="Q691" s="11"/>
      <c r="R691" s="11"/>
      <c r="S691" s="15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5">
      <c r="A692" s="10"/>
      <c r="B692" s="11"/>
      <c r="C692" s="12"/>
      <c r="D692" s="11"/>
      <c r="E692" s="12"/>
      <c r="F692" s="12"/>
      <c r="G692" s="12"/>
      <c r="H692" s="11"/>
      <c r="I692" s="11"/>
      <c r="J692" s="11"/>
      <c r="K692" s="11"/>
      <c r="L692" s="11"/>
      <c r="M692" s="12"/>
      <c r="N692" s="11"/>
      <c r="O692" s="12"/>
      <c r="P692" s="14"/>
      <c r="Q692" s="11"/>
      <c r="R692" s="11"/>
      <c r="S692" s="15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5">
      <c r="A693" s="10"/>
      <c r="B693" s="11"/>
      <c r="C693" s="12"/>
      <c r="D693" s="11"/>
      <c r="E693" s="12"/>
      <c r="F693" s="12"/>
      <c r="G693" s="12"/>
      <c r="H693" s="11"/>
      <c r="I693" s="11"/>
      <c r="J693" s="11"/>
      <c r="K693" s="11"/>
      <c r="L693" s="11"/>
      <c r="M693" s="12"/>
      <c r="N693" s="11"/>
      <c r="O693" s="12"/>
      <c r="P693" s="14"/>
      <c r="Q693" s="11"/>
      <c r="R693" s="11"/>
      <c r="S693" s="15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5">
      <c r="A694" s="10"/>
      <c r="B694" s="11"/>
      <c r="C694" s="12"/>
      <c r="D694" s="11"/>
      <c r="E694" s="12"/>
      <c r="F694" s="12"/>
      <c r="G694" s="12"/>
      <c r="H694" s="11"/>
      <c r="I694" s="11"/>
      <c r="J694" s="11"/>
      <c r="K694" s="11"/>
      <c r="L694" s="11"/>
      <c r="M694" s="12"/>
      <c r="N694" s="11"/>
      <c r="O694" s="12"/>
      <c r="P694" s="14"/>
      <c r="Q694" s="11"/>
      <c r="R694" s="11"/>
      <c r="S694" s="15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5">
      <c r="A695" s="10"/>
      <c r="B695" s="11"/>
      <c r="C695" s="12"/>
      <c r="D695" s="11"/>
      <c r="E695" s="12"/>
      <c r="F695" s="12"/>
      <c r="G695" s="12"/>
      <c r="H695" s="11"/>
      <c r="I695" s="11"/>
      <c r="J695" s="11"/>
      <c r="K695" s="11"/>
      <c r="L695" s="11"/>
      <c r="M695" s="12"/>
      <c r="N695" s="11"/>
      <c r="O695" s="12"/>
      <c r="P695" s="14"/>
      <c r="Q695" s="11"/>
      <c r="R695" s="11"/>
      <c r="S695" s="15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5">
      <c r="A696" s="10"/>
      <c r="B696" s="11"/>
      <c r="C696" s="12"/>
      <c r="D696" s="11"/>
      <c r="E696" s="12"/>
      <c r="F696" s="12"/>
      <c r="G696" s="12"/>
      <c r="H696" s="11"/>
      <c r="I696" s="11"/>
      <c r="J696" s="11"/>
      <c r="K696" s="11"/>
      <c r="L696" s="11"/>
      <c r="M696" s="12"/>
      <c r="N696" s="11"/>
      <c r="O696" s="12"/>
      <c r="P696" s="14"/>
      <c r="Q696" s="11"/>
      <c r="R696" s="11"/>
      <c r="S696" s="15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5">
      <c r="A697" s="10"/>
      <c r="B697" s="11"/>
      <c r="C697" s="12"/>
      <c r="D697" s="11"/>
      <c r="E697" s="12"/>
      <c r="F697" s="12"/>
      <c r="G697" s="12"/>
      <c r="H697" s="11"/>
      <c r="I697" s="11"/>
      <c r="J697" s="11"/>
      <c r="K697" s="11"/>
      <c r="L697" s="11"/>
      <c r="M697" s="12"/>
      <c r="N697" s="11"/>
      <c r="O697" s="12"/>
      <c r="P697" s="14"/>
      <c r="Q697" s="11"/>
      <c r="R697" s="11"/>
      <c r="S697" s="15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5">
      <c r="A698" s="10"/>
      <c r="B698" s="11"/>
      <c r="C698" s="12"/>
      <c r="D698" s="11"/>
      <c r="E698" s="12"/>
      <c r="F698" s="12"/>
      <c r="G698" s="12"/>
      <c r="H698" s="11"/>
      <c r="I698" s="11"/>
      <c r="J698" s="11"/>
      <c r="K698" s="11"/>
      <c r="L698" s="11"/>
      <c r="M698" s="12"/>
      <c r="N698" s="11"/>
      <c r="O698" s="12"/>
      <c r="P698" s="14"/>
      <c r="Q698" s="11"/>
      <c r="R698" s="11"/>
      <c r="S698" s="15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5">
      <c r="A699" s="10"/>
      <c r="B699" s="11"/>
      <c r="C699" s="12"/>
      <c r="D699" s="11"/>
      <c r="E699" s="12"/>
      <c r="F699" s="12"/>
      <c r="G699" s="12"/>
      <c r="H699" s="11"/>
      <c r="I699" s="11"/>
      <c r="J699" s="11"/>
      <c r="K699" s="11"/>
      <c r="L699" s="11"/>
      <c r="M699" s="12"/>
      <c r="N699" s="11"/>
      <c r="O699" s="12"/>
      <c r="P699" s="14"/>
      <c r="Q699" s="11"/>
      <c r="R699" s="11"/>
      <c r="S699" s="15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5">
      <c r="A700" s="10"/>
      <c r="B700" s="11"/>
      <c r="C700" s="12"/>
      <c r="D700" s="11"/>
      <c r="E700" s="12"/>
      <c r="F700" s="12"/>
      <c r="G700" s="12"/>
      <c r="H700" s="11"/>
      <c r="I700" s="11"/>
      <c r="J700" s="11"/>
      <c r="K700" s="11"/>
      <c r="L700" s="11"/>
      <c r="M700" s="12"/>
      <c r="N700" s="11"/>
      <c r="O700" s="12"/>
      <c r="P700" s="14"/>
      <c r="Q700" s="11"/>
      <c r="R700" s="11"/>
      <c r="S700" s="15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5">
      <c r="A701" s="10"/>
      <c r="B701" s="11"/>
      <c r="C701" s="12"/>
      <c r="D701" s="11"/>
      <c r="E701" s="12"/>
      <c r="F701" s="12"/>
      <c r="G701" s="12"/>
      <c r="H701" s="11"/>
      <c r="I701" s="11"/>
      <c r="J701" s="11"/>
      <c r="K701" s="11"/>
      <c r="L701" s="11"/>
      <c r="M701" s="12"/>
      <c r="N701" s="11"/>
      <c r="O701" s="12"/>
      <c r="P701" s="14"/>
      <c r="Q701" s="11"/>
      <c r="R701" s="11"/>
      <c r="S701" s="15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5">
      <c r="A702" s="10"/>
      <c r="B702" s="11"/>
      <c r="C702" s="12"/>
      <c r="D702" s="11"/>
      <c r="E702" s="12"/>
      <c r="F702" s="12"/>
      <c r="G702" s="12"/>
      <c r="H702" s="11"/>
      <c r="I702" s="11"/>
      <c r="J702" s="11"/>
      <c r="K702" s="11"/>
      <c r="L702" s="11"/>
      <c r="M702" s="12"/>
      <c r="N702" s="11"/>
      <c r="O702" s="12"/>
      <c r="P702" s="14"/>
      <c r="Q702" s="11"/>
      <c r="R702" s="11"/>
      <c r="S702" s="15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5">
      <c r="A703" s="10"/>
      <c r="B703" s="11"/>
      <c r="C703" s="12"/>
      <c r="D703" s="11"/>
      <c r="E703" s="12"/>
      <c r="F703" s="12"/>
      <c r="G703" s="12"/>
      <c r="H703" s="11"/>
      <c r="I703" s="11"/>
      <c r="J703" s="11"/>
      <c r="K703" s="11"/>
      <c r="L703" s="11"/>
      <c r="M703" s="12"/>
      <c r="N703" s="11"/>
      <c r="O703" s="12"/>
      <c r="P703" s="14"/>
      <c r="Q703" s="11"/>
      <c r="R703" s="11"/>
      <c r="S703" s="15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5">
      <c r="A704" s="10"/>
      <c r="B704" s="11"/>
      <c r="C704" s="12"/>
      <c r="D704" s="11"/>
      <c r="E704" s="12"/>
      <c r="F704" s="12"/>
      <c r="G704" s="12"/>
      <c r="H704" s="11"/>
      <c r="I704" s="11"/>
      <c r="J704" s="11"/>
      <c r="K704" s="11"/>
      <c r="L704" s="11"/>
      <c r="M704" s="12"/>
      <c r="N704" s="11"/>
      <c r="O704" s="12"/>
      <c r="P704" s="14"/>
      <c r="Q704" s="11"/>
      <c r="R704" s="11"/>
      <c r="S704" s="15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5">
      <c r="A705" s="10"/>
      <c r="B705" s="11"/>
      <c r="C705" s="12"/>
      <c r="D705" s="11"/>
      <c r="E705" s="12"/>
      <c r="F705" s="12"/>
      <c r="G705" s="12"/>
      <c r="H705" s="11"/>
      <c r="I705" s="11"/>
      <c r="J705" s="11"/>
      <c r="K705" s="11"/>
      <c r="L705" s="11"/>
      <c r="M705" s="12"/>
      <c r="N705" s="11"/>
      <c r="O705" s="12"/>
      <c r="P705" s="14"/>
      <c r="Q705" s="11"/>
      <c r="R705" s="11"/>
      <c r="S705" s="15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5">
      <c r="A706" s="10"/>
      <c r="B706" s="11"/>
      <c r="C706" s="12"/>
      <c r="D706" s="11"/>
      <c r="E706" s="12"/>
      <c r="F706" s="12"/>
      <c r="G706" s="12"/>
      <c r="H706" s="11"/>
      <c r="I706" s="11"/>
      <c r="J706" s="11"/>
      <c r="K706" s="11"/>
      <c r="L706" s="11"/>
      <c r="M706" s="12"/>
      <c r="N706" s="11"/>
      <c r="O706" s="12"/>
      <c r="P706" s="14"/>
      <c r="Q706" s="11"/>
      <c r="R706" s="11"/>
      <c r="S706" s="15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5">
      <c r="A707" s="10"/>
      <c r="B707" s="11"/>
      <c r="C707" s="12"/>
      <c r="D707" s="11"/>
      <c r="E707" s="12"/>
      <c r="F707" s="12"/>
      <c r="G707" s="12"/>
      <c r="H707" s="11"/>
      <c r="I707" s="11"/>
      <c r="J707" s="11"/>
      <c r="K707" s="11"/>
      <c r="L707" s="11"/>
      <c r="M707" s="12"/>
      <c r="N707" s="11"/>
      <c r="O707" s="12"/>
      <c r="P707" s="14"/>
      <c r="Q707" s="11"/>
      <c r="R707" s="11"/>
      <c r="S707" s="15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5">
      <c r="A708" s="10"/>
      <c r="B708" s="11"/>
      <c r="C708" s="12"/>
      <c r="D708" s="11"/>
      <c r="E708" s="12"/>
      <c r="F708" s="12"/>
      <c r="G708" s="12"/>
      <c r="H708" s="11"/>
      <c r="I708" s="11"/>
      <c r="J708" s="11"/>
      <c r="K708" s="11"/>
      <c r="L708" s="11"/>
      <c r="M708" s="12"/>
      <c r="N708" s="11"/>
      <c r="O708" s="12"/>
      <c r="P708" s="14"/>
      <c r="Q708" s="11"/>
      <c r="R708" s="11"/>
      <c r="S708" s="15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5">
      <c r="A709" s="10"/>
      <c r="B709" s="11"/>
      <c r="C709" s="12"/>
      <c r="D709" s="11"/>
      <c r="E709" s="12"/>
      <c r="F709" s="12"/>
      <c r="G709" s="12"/>
      <c r="H709" s="11"/>
      <c r="I709" s="11"/>
      <c r="J709" s="11"/>
      <c r="K709" s="11"/>
      <c r="L709" s="11"/>
      <c r="M709" s="12"/>
      <c r="N709" s="11"/>
      <c r="O709" s="12"/>
      <c r="P709" s="14"/>
      <c r="Q709" s="11"/>
      <c r="R709" s="11"/>
      <c r="S709" s="15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5">
      <c r="A710" s="10"/>
      <c r="B710" s="11"/>
      <c r="C710" s="12"/>
      <c r="D710" s="11"/>
      <c r="E710" s="12"/>
      <c r="F710" s="12"/>
      <c r="G710" s="12"/>
      <c r="H710" s="11"/>
      <c r="I710" s="11"/>
      <c r="J710" s="11"/>
      <c r="K710" s="11"/>
      <c r="L710" s="11"/>
      <c r="M710" s="12"/>
      <c r="N710" s="11"/>
      <c r="O710" s="12"/>
      <c r="P710" s="14"/>
      <c r="Q710" s="11"/>
      <c r="R710" s="11"/>
      <c r="S710" s="15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5">
      <c r="A711" s="10"/>
      <c r="B711" s="11"/>
      <c r="C711" s="12"/>
      <c r="D711" s="11"/>
      <c r="E711" s="12"/>
      <c r="F711" s="12"/>
      <c r="G711" s="12"/>
      <c r="H711" s="11"/>
      <c r="I711" s="11"/>
      <c r="J711" s="11"/>
      <c r="K711" s="11"/>
      <c r="L711" s="11"/>
      <c r="M711" s="12"/>
      <c r="N711" s="11"/>
      <c r="O711" s="12"/>
      <c r="P711" s="14"/>
      <c r="Q711" s="11"/>
      <c r="R711" s="11"/>
      <c r="S711" s="15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5">
      <c r="A712" s="10"/>
      <c r="B712" s="11"/>
      <c r="C712" s="12"/>
      <c r="D712" s="11"/>
      <c r="E712" s="12"/>
      <c r="F712" s="12"/>
      <c r="G712" s="12"/>
      <c r="H712" s="11"/>
      <c r="I712" s="11"/>
      <c r="J712" s="11"/>
      <c r="K712" s="11"/>
      <c r="L712" s="11"/>
      <c r="M712" s="12"/>
      <c r="N712" s="11"/>
      <c r="O712" s="12"/>
      <c r="P712" s="14"/>
      <c r="Q712" s="11"/>
      <c r="R712" s="11"/>
      <c r="S712" s="15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5">
      <c r="A713" s="10"/>
      <c r="B713" s="11"/>
      <c r="C713" s="12"/>
      <c r="D713" s="11"/>
      <c r="E713" s="12"/>
      <c r="F713" s="12"/>
      <c r="G713" s="12"/>
      <c r="H713" s="11"/>
      <c r="I713" s="11"/>
      <c r="J713" s="11"/>
      <c r="K713" s="11"/>
      <c r="L713" s="11"/>
      <c r="M713" s="12"/>
      <c r="N713" s="11"/>
      <c r="O713" s="12"/>
      <c r="P713" s="14"/>
      <c r="Q713" s="11"/>
      <c r="R713" s="11"/>
      <c r="S713" s="15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5">
      <c r="A714" s="10"/>
      <c r="B714" s="11"/>
      <c r="C714" s="12"/>
      <c r="D714" s="11"/>
      <c r="E714" s="12"/>
      <c r="F714" s="12"/>
      <c r="G714" s="12"/>
      <c r="H714" s="11"/>
      <c r="I714" s="11"/>
      <c r="J714" s="11"/>
      <c r="K714" s="11"/>
      <c r="L714" s="11"/>
      <c r="M714" s="12"/>
      <c r="N714" s="11"/>
      <c r="O714" s="12"/>
      <c r="P714" s="14"/>
      <c r="Q714" s="11"/>
      <c r="R714" s="11"/>
      <c r="S714" s="15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5">
      <c r="A715" s="10"/>
      <c r="B715" s="11"/>
      <c r="C715" s="12"/>
      <c r="D715" s="11"/>
      <c r="E715" s="12"/>
      <c r="F715" s="12"/>
      <c r="G715" s="12"/>
      <c r="H715" s="11"/>
      <c r="I715" s="11"/>
      <c r="J715" s="11"/>
      <c r="K715" s="11"/>
      <c r="L715" s="11"/>
      <c r="M715" s="12"/>
      <c r="N715" s="11"/>
      <c r="O715" s="12"/>
      <c r="P715" s="14"/>
      <c r="Q715" s="11"/>
      <c r="R715" s="11"/>
      <c r="S715" s="15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5">
      <c r="A716" s="10"/>
      <c r="B716" s="11"/>
      <c r="C716" s="12"/>
      <c r="D716" s="11"/>
      <c r="E716" s="12"/>
      <c r="F716" s="12"/>
      <c r="G716" s="12"/>
      <c r="H716" s="11"/>
      <c r="I716" s="11"/>
      <c r="J716" s="11"/>
      <c r="K716" s="11"/>
      <c r="L716" s="11"/>
      <c r="M716" s="12"/>
      <c r="N716" s="11"/>
      <c r="O716" s="12"/>
      <c r="P716" s="14"/>
      <c r="Q716" s="11"/>
      <c r="R716" s="11"/>
      <c r="S716" s="15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5">
      <c r="A717" s="10"/>
      <c r="B717" s="11"/>
      <c r="C717" s="12"/>
      <c r="D717" s="11"/>
      <c r="E717" s="12"/>
      <c r="F717" s="12"/>
      <c r="G717" s="12"/>
      <c r="H717" s="11"/>
      <c r="I717" s="11"/>
      <c r="J717" s="11"/>
      <c r="K717" s="11"/>
      <c r="L717" s="11"/>
      <c r="M717" s="12"/>
      <c r="N717" s="11"/>
      <c r="O717" s="12"/>
      <c r="P717" s="14"/>
      <c r="Q717" s="11"/>
      <c r="R717" s="11"/>
      <c r="S717" s="15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5">
      <c r="A718" s="10"/>
      <c r="B718" s="11"/>
      <c r="C718" s="12"/>
      <c r="D718" s="11"/>
      <c r="E718" s="12"/>
      <c r="F718" s="12"/>
      <c r="G718" s="12"/>
      <c r="H718" s="11"/>
      <c r="I718" s="11"/>
      <c r="J718" s="11"/>
      <c r="K718" s="11"/>
      <c r="L718" s="11"/>
      <c r="M718" s="12"/>
      <c r="N718" s="11"/>
      <c r="O718" s="12"/>
      <c r="P718" s="14"/>
      <c r="Q718" s="11"/>
      <c r="R718" s="11"/>
      <c r="S718" s="15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5">
      <c r="A719" s="10"/>
      <c r="B719" s="11"/>
      <c r="C719" s="12"/>
      <c r="D719" s="11"/>
      <c r="E719" s="12"/>
      <c r="F719" s="12"/>
      <c r="G719" s="12"/>
      <c r="H719" s="11"/>
      <c r="I719" s="11"/>
      <c r="J719" s="11"/>
      <c r="K719" s="11"/>
      <c r="L719" s="11"/>
      <c r="M719" s="12"/>
      <c r="N719" s="11"/>
      <c r="O719" s="12"/>
      <c r="P719" s="14"/>
      <c r="Q719" s="11"/>
      <c r="R719" s="11"/>
      <c r="S719" s="15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5">
      <c r="A720" s="10"/>
      <c r="B720" s="11"/>
      <c r="C720" s="12"/>
      <c r="D720" s="11"/>
      <c r="E720" s="12"/>
      <c r="F720" s="12"/>
      <c r="G720" s="12"/>
      <c r="H720" s="11"/>
      <c r="I720" s="11"/>
      <c r="J720" s="11"/>
      <c r="K720" s="11"/>
      <c r="L720" s="11"/>
      <c r="M720" s="12"/>
      <c r="N720" s="11"/>
      <c r="O720" s="12"/>
      <c r="P720" s="14"/>
      <c r="Q720" s="11"/>
      <c r="R720" s="11"/>
      <c r="S720" s="15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5">
      <c r="A721" s="10"/>
      <c r="B721" s="11"/>
      <c r="C721" s="12"/>
      <c r="D721" s="11"/>
      <c r="E721" s="12"/>
      <c r="F721" s="12"/>
      <c r="G721" s="12"/>
      <c r="H721" s="11"/>
      <c r="I721" s="11"/>
      <c r="J721" s="11"/>
      <c r="K721" s="11"/>
      <c r="L721" s="11"/>
      <c r="M721" s="12"/>
      <c r="N721" s="11"/>
      <c r="O721" s="12"/>
      <c r="P721" s="14"/>
      <c r="Q721" s="11"/>
      <c r="R721" s="11"/>
      <c r="S721" s="15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5">
      <c r="A722" s="10"/>
      <c r="B722" s="11"/>
      <c r="C722" s="12"/>
      <c r="D722" s="11"/>
      <c r="E722" s="12"/>
      <c r="F722" s="12"/>
      <c r="G722" s="12"/>
      <c r="H722" s="11"/>
      <c r="I722" s="11"/>
      <c r="J722" s="11"/>
      <c r="K722" s="11"/>
      <c r="L722" s="11"/>
      <c r="M722" s="12"/>
      <c r="N722" s="11"/>
      <c r="O722" s="12"/>
      <c r="P722" s="14"/>
      <c r="Q722" s="11"/>
      <c r="R722" s="11"/>
      <c r="S722" s="15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5">
      <c r="A723" s="10"/>
      <c r="B723" s="11"/>
      <c r="C723" s="12"/>
      <c r="D723" s="11"/>
      <c r="E723" s="12"/>
      <c r="F723" s="12"/>
      <c r="G723" s="12"/>
      <c r="H723" s="11"/>
      <c r="I723" s="11"/>
      <c r="J723" s="11"/>
      <c r="K723" s="11"/>
      <c r="L723" s="11"/>
      <c r="M723" s="12"/>
      <c r="N723" s="11"/>
      <c r="O723" s="12"/>
      <c r="P723" s="14"/>
      <c r="Q723" s="11"/>
      <c r="R723" s="11"/>
      <c r="S723" s="15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5">
      <c r="A724" s="10"/>
      <c r="B724" s="11"/>
      <c r="C724" s="12"/>
      <c r="D724" s="11"/>
      <c r="E724" s="12"/>
      <c r="F724" s="12"/>
      <c r="G724" s="12"/>
      <c r="H724" s="11"/>
      <c r="I724" s="11"/>
      <c r="J724" s="11"/>
      <c r="K724" s="11"/>
      <c r="L724" s="11"/>
      <c r="M724" s="12"/>
      <c r="N724" s="11"/>
      <c r="O724" s="12"/>
      <c r="P724" s="14"/>
      <c r="Q724" s="11"/>
      <c r="R724" s="11"/>
      <c r="S724" s="15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5">
      <c r="A725" s="10"/>
      <c r="B725" s="11"/>
      <c r="C725" s="12"/>
      <c r="D725" s="11"/>
      <c r="E725" s="12"/>
      <c r="F725" s="12"/>
      <c r="G725" s="12"/>
      <c r="H725" s="11"/>
      <c r="I725" s="11"/>
      <c r="J725" s="11"/>
      <c r="K725" s="11"/>
      <c r="L725" s="11"/>
      <c r="M725" s="12"/>
      <c r="N725" s="11"/>
      <c r="O725" s="12"/>
      <c r="P725" s="14"/>
      <c r="Q725" s="11"/>
      <c r="R725" s="11"/>
      <c r="S725" s="15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5">
      <c r="A726" s="10"/>
      <c r="B726" s="11"/>
      <c r="C726" s="12"/>
      <c r="D726" s="11"/>
      <c r="E726" s="12"/>
      <c r="F726" s="12"/>
      <c r="G726" s="12"/>
      <c r="H726" s="11"/>
      <c r="I726" s="11"/>
      <c r="J726" s="11"/>
      <c r="K726" s="11"/>
      <c r="L726" s="11"/>
      <c r="M726" s="12"/>
      <c r="N726" s="11"/>
      <c r="O726" s="12"/>
      <c r="P726" s="14"/>
      <c r="Q726" s="11"/>
      <c r="R726" s="11"/>
      <c r="S726" s="15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5">
      <c r="A727" s="10"/>
      <c r="B727" s="11"/>
      <c r="C727" s="12"/>
      <c r="D727" s="11"/>
      <c r="E727" s="12"/>
      <c r="F727" s="12"/>
      <c r="G727" s="12"/>
      <c r="H727" s="11"/>
      <c r="I727" s="11"/>
      <c r="J727" s="11"/>
      <c r="K727" s="11"/>
      <c r="L727" s="11"/>
      <c r="M727" s="12"/>
      <c r="N727" s="11"/>
      <c r="O727" s="12"/>
      <c r="P727" s="14"/>
      <c r="Q727" s="11"/>
      <c r="R727" s="11"/>
      <c r="S727" s="15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5">
      <c r="A728" s="10"/>
      <c r="B728" s="11"/>
      <c r="C728" s="12"/>
      <c r="D728" s="11"/>
      <c r="E728" s="12"/>
      <c r="F728" s="12"/>
      <c r="G728" s="12"/>
      <c r="H728" s="11"/>
      <c r="I728" s="11"/>
      <c r="J728" s="11"/>
      <c r="K728" s="11"/>
      <c r="L728" s="11"/>
      <c r="M728" s="12"/>
      <c r="N728" s="11"/>
      <c r="O728" s="12"/>
      <c r="P728" s="14"/>
      <c r="Q728" s="11"/>
      <c r="R728" s="11"/>
      <c r="S728" s="15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5">
      <c r="A729" s="10"/>
      <c r="B729" s="11"/>
      <c r="C729" s="12"/>
      <c r="D729" s="11"/>
      <c r="E729" s="12"/>
      <c r="F729" s="12"/>
      <c r="G729" s="12"/>
      <c r="H729" s="11"/>
      <c r="I729" s="11"/>
      <c r="J729" s="11"/>
      <c r="K729" s="11"/>
      <c r="L729" s="11"/>
      <c r="M729" s="12"/>
      <c r="N729" s="11"/>
      <c r="O729" s="12"/>
      <c r="P729" s="14"/>
      <c r="Q729" s="11"/>
      <c r="R729" s="11"/>
      <c r="S729" s="15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5">
      <c r="A730" s="10"/>
      <c r="B730" s="11"/>
      <c r="C730" s="12"/>
      <c r="D730" s="11"/>
      <c r="E730" s="12"/>
      <c r="F730" s="12"/>
      <c r="G730" s="12"/>
      <c r="H730" s="11"/>
      <c r="I730" s="11"/>
      <c r="J730" s="11"/>
      <c r="K730" s="11"/>
      <c r="L730" s="11"/>
      <c r="M730" s="12"/>
      <c r="N730" s="11"/>
      <c r="O730" s="12"/>
      <c r="P730" s="14"/>
      <c r="Q730" s="11"/>
      <c r="R730" s="11"/>
      <c r="S730" s="15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5">
      <c r="A731" s="10"/>
      <c r="B731" s="11"/>
      <c r="C731" s="12"/>
      <c r="D731" s="11"/>
      <c r="E731" s="12"/>
      <c r="F731" s="12"/>
      <c r="G731" s="12"/>
      <c r="H731" s="11"/>
      <c r="I731" s="11"/>
      <c r="J731" s="11"/>
      <c r="K731" s="11"/>
      <c r="L731" s="11"/>
      <c r="M731" s="12"/>
      <c r="N731" s="11"/>
      <c r="O731" s="12"/>
      <c r="P731" s="14"/>
      <c r="Q731" s="11"/>
      <c r="R731" s="11"/>
      <c r="S731" s="15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5">
      <c r="A732" s="10"/>
      <c r="B732" s="11"/>
      <c r="C732" s="12"/>
      <c r="D732" s="11"/>
      <c r="E732" s="12"/>
      <c r="F732" s="12"/>
      <c r="G732" s="12"/>
      <c r="H732" s="11"/>
      <c r="I732" s="11"/>
      <c r="J732" s="11"/>
      <c r="K732" s="11"/>
      <c r="L732" s="11"/>
      <c r="M732" s="12"/>
      <c r="N732" s="11"/>
      <c r="O732" s="12"/>
      <c r="P732" s="14"/>
      <c r="Q732" s="11"/>
      <c r="R732" s="11"/>
      <c r="S732" s="15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5">
      <c r="A733" s="10"/>
      <c r="B733" s="11"/>
      <c r="C733" s="12"/>
      <c r="D733" s="11"/>
      <c r="E733" s="12"/>
      <c r="F733" s="12"/>
      <c r="G733" s="12"/>
      <c r="H733" s="11"/>
      <c r="I733" s="11"/>
      <c r="J733" s="11"/>
      <c r="K733" s="11"/>
      <c r="L733" s="11"/>
      <c r="M733" s="12"/>
      <c r="N733" s="11"/>
      <c r="O733" s="12"/>
      <c r="P733" s="14"/>
      <c r="Q733" s="11"/>
      <c r="R733" s="11"/>
      <c r="S733" s="15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5">
      <c r="A734" s="10"/>
      <c r="B734" s="11"/>
      <c r="C734" s="12"/>
      <c r="D734" s="11"/>
      <c r="E734" s="12"/>
      <c r="F734" s="12"/>
      <c r="G734" s="12"/>
      <c r="H734" s="11"/>
      <c r="I734" s="11"/>
      <c r="J734" s="11"/>
      <c r="K734" s="11"/>
      <c r="L734" s="11"/>
      <c r="M734" s="12"/>
      <c r="N734" s="11"/>
      <c r="O734" s="12"/>
      <c r="P734" s="14"/>
      <c r="Q734" s="11"/>
      <c r="R734" s="11"/>
      <c r="S734" s="15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5">
      <c r="A735" s="10"/>
      <c r="B735" s="11"/>
      <c r="C735" s="12"/>
      <c r="D735" s="11"/>
      <c r="E735" s="12"/>
      <c r="F735" s="12"/>
      <c r="G735" s="12"/>
      <c r="H735" s="11"/>
      <c r="I735" s="11"/>
      <c r="J735" s="11"/>
      <c r="K735" s="11"/>
      <c r="L735" s="11"/>
      <c r="M735" s="12"/>
      <c r="N735" s="11"/>
      <c r="O735" s="12"/>
      <c r="P735" s="14"/>
      <c r="Q735" s="11"/>
      <c r="R735" s="11"/>
      <c r="S735" s="15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5">
      <c r="A736" s="10"/>
      <c r="B736" s="11"/>
      <c r="C736" s="12"/>
      <c r="D736" s="11"/>
      <c r="E736" s="12"/>
      <c r="F736" s="12"/>
      <c r="G736" s="12"/>
      <c r="H736" s="11"/>
      <c r="I736" s="11"/>
      <c r="J736" s="11"/>
      <c r="K736" s="11"/>
      <c r="L736" s="11"/>
      <c r="M736" s="12"/>
      <c r="N736" s="11"/>
      <c r="O736" s="12"/>
      <c r="P736" s="14"/>
      <c r="Q736" s="11"/>
      <c r="R736" s="11"/>
      <c r="S736" s="15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5">
      <c r="A737" s="10"/>
      <c r="B737" s="11"/>
      <c r="C737" s="12"/>
      <c r="D737" s="11"/>
      <c r="E737" s="12"/>
      <c r="F737" s="12"/>
      <c r="G737" s="12"/>
      <c r="H737" s="11"/>
      <c r="I737" s="11"/>
      <c r="J737" s="11"/>
      <c r="K737" s="11"/>
      <c r="L737" s="11"/>
      <c r="M737" s="12"/>
      <c r="N737" s="11"/>
      <c r="O737" s="12"/>
      <c r="P737" s="14"/>
      <c r="Q737" s="11"/>
      <c r="R737" s="11"/>
      <c r="S737" s="15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5">
      <c r="A738" s="10"/>
      <c r="B738" s="11"/>
      <c r="C738" s="12"/>
      <c r="D738" s="11"/>
      <c r="E738" s="12"/>
      <c r="F738" s="12"/>
      <c r="G738" s="12"/>
      <c r="H738" s="11"/>
      <c r="I738" s="11"/>
      <c r="J738" s="11"/>
      <c r="K738" s="11"/>
      <c r="L738" s="11"/>
      <c r="M738" s="12"/>
      <c r="N738" s="11"/>
      <c r="O738" s="12"/>
      <c r="P738" s="14"/>
      <c r="Q738" s="11"/>
      <c r="R738" s="11"/>
      <c r="S738" s="15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5">
      <c r="A739" s="10"/>
      <c r="B739" s="11"/>
      <c r="C739" s="12"/>
      <c r="D739" s="11"/>
      <c r="E739" s="12"/>
      <c r="F739" s="12"/>
      <c r="G739" s="12"/>
      <c r="H739" s="11"/>
      <c r="I739" s="11"/>
      <c r="J739" s="11"/>
      <c r="K739" s="11"/>
      <c r="L739" s="11"/>
      <c r="M739" s="12"/>
      <c r="N739" s="11"/>
      <c r="O739" s="12"/>
      <c r="P739" s="14"/>
      <c r="Q739" s="11"/>
      <c r="R739" s="11"/>
      <c r="S739" s="15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5">
      <c r="A740" s="10"/>
      <c r="B740" s="11"/>
      <c r="C740" s="12"/>
      <c r="D740" s="11"/>
      <c r="E740" s="12"/>
      <c r="F740" s="12"/>
      <c r="G740" s="12"/>
      <c r="H740" s="11"/>
      <c r="I740" s="11"/>
      <c r="J740" s="11"/>
      <c r="K740" s="11"/>
      <c r="L740" s="11"/>
      <c r="M740" s="12"/>
      <c r="N740" s="11"/>
      <c r="O740" s="12"/>
      <c r="P740" s="14"/>
      <c r="Q740" s="11"/>
      <c r="R740" s="11"/>
      <c r="S740" s="15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5">
      <c r="A741" s="10"/>
      <c r="B741" s="11"/>
      <c r="C741" s="12"/>
      <c r="D741" s="11"/>
      <c r="E741" s="12"/>
      <c r="F741" s="12"/>
      <c r="G741" s="12"/>
      <c r="H741" s="11"/>
      <c r="I741" s="11"/>
      <c r="J741" s="11"/>
      <c r="K741" s="11"/>
      <c r="L741" s="11"/>
      <c r="M741" s="12"/>
      <c r="N741" s="11"/>
      <c r="O741" s="12"/>
      <c r="P741" s="14"/>
      <c r="Q741" s="11"/>
      <c r="R741" s="11"/>
      <c r="S741" s="15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5">
      <c r="A742" s="10"/>
      <c r="B742" s="11"/>
      <c r="C742" s="12"/>
      <c r="D742" s="11"/>
      <c r="E742" s="12"/>
      <c r="F742" s="12"/>
      <c r="G742" s="12"/>
      <c r="H742" s="11"/>
      <c r="I742" s="11"/>
      <c r="J742" s="11"/>
      <c r="K742" s="11"/>
      <c r="L742" s="11"/>
      <c r="M742" s="12"/>
      <c r="N742" s="11"/>
      <c r="O742" s="12"/>
      <c r="P742" s="14"/>
      <c r="Q742" s="11"/>
      <c r="R742" s="11"/>
      <c r="S742" s="15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5">
      <c r="A743" s="10"/>
      <c r="B743" s="11"/>
      <c r="C743" s="12"/>
      <c r="D743" s="11"/>
      <c r="E743" s="12"/>
      <c r="F743" s="12"/>
      <c r="G743" s="12"/>
      <c r="H743" s="11"/>
      <c r="I743" s="11"/>
      <c r="J743" s="11"/>
      <c r="K743" s="11"/>
      <c r="L743" s="11"/>
      <c r="M743" s="12"/>
      <c r="N743" s="11"/>
      <c r="O743" s="12"/>
      <c r="P743" s="14"/>
      <c r="Q743" s="11"/>
      <c r="R743" s="11"/>
      <c r="S743" s="15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5">
      <c r="A744" s="10"/>
      <c r="B744" s="11"/>
      <c r="C744" s="12"/>
      <c r="D744" s="11"/>
      <c r="E744" s="12"/>
      <c r="F744" s="12"/>
      <c r="G744" s="12"/>
      <c r="H744" s="11"/>
      <c r="I744" s="11"/>
      <c r="J744" s="11"/>
      <c r="K744" s="11"/>
      <c r="L744" s="11"/>
      <c r="M744" s="12"/>
      <c r="N744" s="11"/>
      <c r="O744" s="12"/>
      <c r="P744" s="14"/>
      <c r="Q744" s="11"/>
      <c r="R744" s="11"/>
      <c r="S744" s="15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5">
      <c r="A745" s="10"/>
      <c r="B745" s="11"/>
      <c r="C745" s="12"/>
      <c r="D745" s="11"/>
      <c r="E745" s="12"/>
      <c r="F745" s="12"/>
      <c r="G745" s="12"/>
      <c r="H745" s="11"/>
      <c r="I745" s="11"/>
      <c r="J745" s="11"/>
      <c r="K745" s="11"/>
      <c r="L745" s="11"/>
      <c r="M745" s="12"/>
      <c r="N745" s="11"/>
      <c r="O745" s="12"/>
      <c r="P745" s="14"/>
      <c r="Q745" s="11"/>
      <c r="R745" s="11"/>
      <c r="S745" s="15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5">
      <c r="A746" s="10"/>
      <c r="B746" s="11"/>
      <c r="C746" s="12"/>
      <c r="D746" s="11"/>
      <c r="E746" s="12"/>
      <c r="F746" s="12"/>
      <c r="G746" s="12"/>
      <c r="H746" s="11"/>
      <c r="I746" s="11"/>
      <c r="J746" s="11"/>
      <c r="K746" s="11"/>
      <c r="L746" s="11"/>
      <c r="M746" s="12"/>
      <c r="N746" s="11"/>
      <c r="O746" s="12"/>
      <c r="P746" s="14"/>
      <c r="Q746" s="11"/>
      <c r="R746" s="11"/>
      <c r="S746" s="15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5">
      <c r="A747" s="10"/>
      <c r="B747" s="11"/>
      <c r="C747" s="12"/>
      <c r="D747" s="11"/>
      <c r="E747" s="12"/>
      <c r="F747" s="12"/>
      <c r="G747" s="12"/>
      <c r="H747" s="11"/>
      <c r="I747" s="11"/>
      <c r="J747" s="11"/>
      <c r="K747" s="11"/>
      <c r="L747" s="11"/>
      <c r="M747" s="12"/>
      <c r="N747" s="11"/>
      <c r="O747" s="12"/>
      <c r="P747" s="14"/>
      <c r="Q747" s="11"/>
      <c r="R747" s="11"/>
      <c r="S747" s="15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5">
      <c r="A748" s="10"/>
      <c r="B748" s="11"/>
      <c r="C748" s="12"/>
      <c r="D748" s="11"/>
      <c r="E748" s="12"/>
      <c r="F748" s="12"/>
      <c r="G748" s="12"/>
      <c r="H748" s="11"/>
      <c r="I748" s="11"/>
      <c r="J748" s="11"/>
      <c r="K748" s="11"/>
      <c r="L748" s="11"/>
      <c r="M748" s="12"/>
      <c r="N748" s="11"/>
      <c r="O748" s="12"/>
      <c r="P748" s="14"/>
      <c r="Q748" s="11"/>
      <c r="R748" s="11"/>
      <c r="S748" s="15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5">
      <c r="A749" s="10"/>
      <c r="B749" s="11"/>
      <c r="C749" s="12"/>
      <c r="D749" s="11"/>
      <c r="E749" s="12"/>
      <c r="F749" s="12"/>
      <c r="G749" s="12"/>
      <c r="H749" s="11"/>
      <c r="I749" s="11"/>
      <c r="J749" s="11"/>
      <c r="K749" s="11"/>
      <c r="L749" s="11"/>
      <c r="M749" s="12"/>
      <c r="N749" s="11"/>
      <c r="O749" s="12"/>
      <c r="P749" s="14"/>
      <c r="Q749" s="11"/>
      <c r="R749" s="11"/>
      <c r="S749" s="15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5">
      <c r="A750" s="10"/>
      <c r="B750" s="11"/>
      <c r="C750" s="12"/>
      <c r="D750" s="11"/>
      <c r="E750" s="12"/>
      <c r="F750" s="12"/>
      <c r="G750" s="12"/>
      <c r="H750" s="11"/>
      <c r="I750" s="11"/>
      <c r="J750" s="11"/>
      <c r="K750" s="11"/>
      <c r="L750" s="11"/>
      <c r="M750" s="12"/>
      <c r="N750" s="11"/>
      <c r="O750" s="12"/>
      <c r="P750" s="14"/>
      <c r="Q750" s="11"/>
      <c r="R750" s="11"/>
      <c r="S750" s="15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5">
      <c r="A751" s="10"/>
      <c r="B751" s="11"/>
      <c r="C751" s="12"/>
      <c r="D751" s="11"/>
      <c r="E751" s="12"/>
      <c r="F751" s="12"/>
      <c r="G751" s="12"/>
      <c r="H751" s="11"/>
      <c r="I751" s="11"/>
      <c r="J751" s="11"/>
      <c r="K751" s="11"/>
      <c r="L751" s="11"/>
      <c r="M751" s="12"/>
      <c r="N751" s="11"/>
      <c r="O751" s="12"/>
      <c r="P751" s="14"/>
      <c r="Q751" s="11"/>
      <c r="R751" s="11"/>
      <c r="S751" s="15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5">
      <c r="A752" s="10"/>
      <c r="B752" s="11"/>
      <c r="C752" s="12"/>
      <c r="D752" s="11"/>
      <c r="E752" s="12"/>
      <c r="F752" s="12"/>
      <c r="G752" s="12"/>
      <c r="H752" s="11"/>
      <c r="I752" s="11"/>
      <c r="J752" s="11"/>
      <c r="K752" s="11"/>
      <c r="L752" s="11"/>
      <c r="M752" s="12"/>
      <c r="N752" s="11"/>
      <c r="O752" s="12"/>
      <c r="P752" s="14"/>
      <c r="Q752" s="11"/>
      <c r="R752" s="11"/>
      <c r="S752" s="15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5">
      <c r="A753" s="10"/>
      <c r="B753" s="11"/>
      <c r="C753" s="12"/>
      <c r="D753" s="11"/>
      <c r="E753" s="12"/>
      <c r="F753" s="12"/>
      <c r="G753" s="12"/>
      <c r="H753" s="11"/>
      <c r="I753" s="11"/>
      <c r="J753" s="11"/>
      <c r="K753" s="11"/>
      <c r="L753" s="11"/>
      <c r="M753" s="12"/>
      <c r="N753" s="11"/>
      <c r="O753" s="12"/>
      <c r="P753" s="14"/>
      <c r="Q753" s="11"/>
      <c r="R753" s="11"/>
      <c r="S753" s="15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5">
      <c r="A754" s="10"/>
      <c r="B754" s="11"/>
      <c r="C754" s="12"/>
      <c r="D754" s="11"/>
      <c r="E754" s="12"/>
      <c r="F754" s="12"/>
      <c r="G754" s="12"/>
      <c r="H754" s="11"/>
      <c r="I754" s="11"/>
      <c r="J754" s="11"/>
      <c r="K754" s="11"/>
      <c r="L754" s="11"/>
      <c r="M754" s="12"/>
      <c r="N754" s="11"/>
      <c r="O754" s="12"/>
      <c r="P754" s="14"/>
      <c r="Q754" s="11"/>
      <c r="R754" s="11"/>
      <c r="S754" s="15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5">
      <c r="A755" s="10"/>
      <c r="B755" s="11"/>
      <c r="C755" s="12"/>
      <c r="D755" s="11"/>
      <c r="E755" s="12"/>
      <c r="F755" s="12"/>
      <c r="G755" s="12"/>
      <c r="H755" s="11"/>
      <c r="I755" s="11"/>
      <c r="J755" s="11"/>
      <c r="K755" s="11"/>
      <c r="L755" s="11"/>
      <c r="M755" s="12"/>
      <c r="N755" s="11"/>
      <c r="O755" s="12"/>
      <c r="P755" s="14"/>
      <c r="Q755" s="11"/>
      <c r="R755" s="11"/>
      <c r="S755" s="15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5">
      <c r="A756" s="10"/>
      <c r="B756" s="11"/>
      <c r="C756" s="12"/>
      <c r="D756" s="11"/>
      <c r="E756" s="12"/>
      <c r="F756" s="12"/>
      <c r="G756" s="12"/>
      <c r="H756" s="11"/>
      <c r="I756" s="11"/>
      <c r="J756" s="11"/>
      <c r="K756" s="11"/>
      <c r="L756" s="11"/>
      <c r="M756" s="12"/>
      <c r="N756" s="11"/>
      <c r="O756" s="12"/>
      <c r="P756" s="14"/>
      <c r="Q756" s="11"/>
      <c r="R756" s="11"/>
      <c r="S756" s="15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5">
      <c r="A757" s="10"/>
      <c r="B757" s="11"/>
      <c r="C757" s="12"/>
      <c r="D757" s="11"/>
      <c r="E757" s="12"/>
      <c r="F757" s="12"/>
      <c r="G757" s="12"/>
      <c r="H757" s="11"/>
      <c r="I757" s="11"/>
      <c r="J757" s="11"/>
      <c r="K757" s="11"/>
      <c r="L757" s="11"/>
      <c r="M757" s="12"/>
      <c r="N757" s="11"/>
      <c r="O757" s="12"/>
      <c r="P757" s="14"/>
      <c r="Q757" s="11"/>
      <c r="R757" s="11"/>
      <c r="S757" s="15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5">
      <c r="A758" s="10"/>
      <c r="B758" s="11"/>
      <c r="C758" s="12"/>
      <c r="D758" s="11"/>
      <c r="E758" s="12"/>
      <c r="F758" s="12"/>
      <c r="G758" s="12"/>
      <c r="H758" s="11"/>
      <c r="I758" s="11"/>
      <c r="J758" s="11"/>
      <c r="K758" s="11"/>
      <c r="L758" s="11"/>
      <c r="M758" s="12"/>
      <c r="N758" s="11"/>
      <c r="O758" s="12"/>
      <c r="P758" s="14"/>
      <c r="Q758" s="11"/>
      <c r="R758" s="11"/>
      <c r="S758" s="15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5">
      <c r="A759" s="10"/>
      <c r="B759" s="11"/>
      <c r="C759" s="12"/>
      <c r="D759" s="11"/>
      <c r="E759" s="12"/>
      <c r="F759" s="12"/>
      <c r="G759" s="12"/>
      <c r="H759" s="11"/>
      <c r="I759" s="11"/>
      <c r="J759" s="11"/>
      <c r="K759" s="11"/>
      <c r="L759" s="11"/>
      <c r="M759" s="12"/>
      <c r="N759" s="11"/>
      <c r="O759" s="12"/>
      <c r="P759" s="14"/>
      <c r="Q759" s="11"/>
      <c r="R759" s="11"/>
      <c r="S759" s="15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5">
      <c r="A760" s="10"/>
      <c r="B760" s="11"/>
      <c r="C760" s="12"/>
      <c r="D760" s="11"/>
      <c r="E760" s="12"/>
      <c r="F760" s="12"/>
      <c r="G760" s="12"/>
      <c r="H760" s="11"/>
      <c r="I760" s="11"/>
      <c r="J760" s="11"/>
      <c r="K760" s="11"/>
      <c r="L760" s="11"/>
      <c r="M760" s="12"/>
      <c r="N760" s="11"/>
      <c r="O760" s="12"/>
      <c r="P760" s="14"/>
      <c r="Q760" s="11"/>
      <c r="R760" s="11"/>
      <c r="S760" s="15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5">
      <c r="A761" s="10"/>
      <c r="B761" s="11"/>
      <c r="C761" s="12"/>
      <c r="D761" s="11"/>
      <c r="E761" s="12"/>
      <c r="F761" s="12"/>
      <c r="G761" s="12"/>
      <c r="H761" s="11"/>
      <c r="I761" s="11"/>
      <c r="J761" s="11"/>
      <c r="K761" s="11"/>
      <c r="L761" s="11"/>
      <c r="M761" s="12"/>
      <c r="N761" s="11"/>
      <c r="O761" s="12"/>
      <c r="P761" s="14"/>
      <c r="Q761" s="11"/>
      <c r="R761" s="11"/>
      <c r="S761" s="15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5">
      <c r="A762" s="10"/>
      <c r="B762" s="11"/>
      <c r="C762" s="12"/>
      <c r="D762" s="11"/>
      <c r="E762" s="12"/>
      <c r="F762" s="12"/>
      <c r="G762" s="12"/>
      <c r="H762" s="11"/>
      <c r="I762" s="11"/>
      <c r="J762" s="11"/>
      <c r="K762" s="11"/>
      <c r="L762" s="11"/>
      <c r="M762" s="12"/>
      <c r="N762" s="11"/>
      <c r="O762" s="12"/>
      <c r="P762" s="14"/>
      <c r="Q762" s="11"/>
      <c r="R762" s="11"/>
      <c r="S762" s="15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5">
      <c r="A763" s="10"/>
      <c r="B763" s="11"/>
      <c r="C763" s="12"/>
      <c r="D763" s="11"/>
      <c r="E763" s="12"/>
      <c r="F763" s="12"/>
      <c r="G763" s="12"/>
      <c r="H763" s="11"/>
      <c r="I763" s="11"/>
      <c r="J763" s="11"/>
      <c r="K763" s="11"/>
      <c r="L763" s="11"/>
      <c r="M763" s="12"/>
      <c r="N763" s="11"/>
      <c r="O763" s="12"/>
      <c r="P763" s="14"/>
      <c r="Q763" s="11"/>
      <c r="R763" s="11"/>
      <c r="S763" s="15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5">
      <c r="A764" s="10"/>
      <c r="B764" s="11"/>
      <c r="C764" s="12"/>
      <c r="D764" s="11"/>
      <c r="E764" s="12"/>
      <c r="F764" s="12"/>
      <c r="G764" s="12"/>
      <c r="H764" s="11"/>
      <c r="I764" s="11"/>
      <c r="J764" s="11"/>
      <c r="K764" s="11"/>
      <c r="L764" s="11"/>
      <c r="M764" s="12"/>
      <c r="N764" s="11"/>
      <c r="O764" s="12"/>
      <c r="P764" s="14"/>
      <c r="Q764" s="11"/>
      <c r="R764" s="11"/>
      <c r="S764" s="15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5">
      <c r="A765" s="10"/>
      <c r="B765" s="11"/>
      <c r="C765" s="12"/>
      <c r="D765" s="11"/>
      <c r="E765" s="12"/>
      <c r="F765" s="12"/>
      <c r="G765" s="12"/>
      <c r="H765" s="11"/>
      <c r="I765" s="11"/>
      <c r="J765" s="11"/>
      <c r="K765" s="11"/>
      <c r="L765" s="11"/>
      <c r="M765" s="12"/>
      <c r="N765" s="11"/>
      <c r="O765" s="12"/>
      <c r="P765" s="14"/>
      <c r="Q765" s="11"/>
      <c r="R765" s="11"/>
      <c r="S765" s="15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5">
      <c r="A766" s="10"/>
      <c r="B766" s="11"/>
      <c r="C766" s="12"/>
      <c r="D766" s="11"/>
      <c r="E766" s="12"/>
      <c r="F766" s="12"/>
      <c r="G766" s="12"/>
      <c r="H766" s="11"/>
      <c r="I766" s="11"/>
      <c r="J766" s="11"/>
      <c r="K766" s="11"/>
      <c r="L766" s="11"/>
      <c r="M766" s="12"/>
      <c r="N766" s="11"/>
      <c r="O766" s="12"/>
      <c r="P766" s="14"/>
      <c r="Q766" s="11"/>
      <c r="R766" s="11"/>
      <c r="S766" s="15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5">
      <c r="A767" s="10"/>
      <c r="B767" s="11"/>
      <c r="C767" s="12"/>
      <c r="D767" s="11"/>
      <c r="E767" s="12"/>
      <c r="F767" s="12"/>
      <c r="G767" s="12"/>
      <c r="H767" s="11"/>
      <c r="I767" s="11"/>
      <c r="J767" s="11"/>
      <c r="K767" s="11"/>
      <c r="L767" s="11"/>
      <c r="M767" s="12"/>
      <c r="N767" s="11"/>
      <c r="O767" s="12"/>
      <c r="P767" s="14"/>
      <c r="Q767" s="11"/>
      <c r="R767" s="11"/>
      <c r="S767" s="15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5">
      <c r="A768" s="10"/>
      <c r="B768" s="11"/>
      <c r="C768" s="12"/>
      <c r="D768" s="11"/>
      <c r="E768" s="12"/>
      <c r="F768" s="12"/>
      <c r="G768" s="12"/>
      <c r="H768" s="11"/>
      <c r="I768" s="11"/>
      <c r="J768" s="11"/>
      <c r="K768" s="11"/>
      <c r="L768" s="11"/>
      <c r="M768" s="12"/>
      <c r="N768" s="11"/>
      <c r="O768" s="12"/>
      <c r="P768" s="14"/>
      <c r="Q768" s="11"/>
      <c r="R768" s="11"/>
      <c r="S768" s="15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5">
      <c r="A769" s="10"/>
      <c r="B769" s="11"/>
      <c r="C769" s="12"/>
      <c r="D769" s="11"/>
      <c r="E769" s="12"/>
      <c r="F769" s="12"/>
      <c r="G769" s="12"/>
      <c r="H769" s="11"/>
      <c r="I769" s="11"/>
      <c r="J769" s="11"/>
      <c r="K769" s="11"/>
      <c r="L769" s="11"/>
      <c r="M769" s="12"/>
      <c r="N769" s="11"/>
      <c r="O769" s="12"/>
      <c r="P769" s="14"/>
      <c r="Q769" s="11"/>
      <c r="R769" s="11"/>
      <c r="S769" s="15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5">
      <c r="A770" s="10"/>
      <c r="B770" s="11"/>
      <c r="C770" s="12"/>
      <c r="D770" s="11"/>
      <c r="E770" s="12"/>
      <c r="F770" s="12"/>
      <c r="G770" s="12"/>
      <c r="H770" s="11"/>
      <c r="I770" s="11"/>
      <c r="J770" s="11"/>
      <c r="K770" s="11"/>
      <c r="L770" s="11"/>
      <c r="M770" s="12"/>
      <c r="N770" s="11"/>
      <c r="O770" s="12"/>
      <c r="P770" s="14"/>
      <c r="Q770" s="11"/>
      <c r="R770" s="11"/>
      <c r="S770" s="15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5">
      <c r="A771" s="10"/>
      <c r="B771" s="11"/>
      <c r="C771" s="12"/>
      <c r="D771" s="11"/>
      <c r="E771" s="12"/>
      <c r="F771" s="12"/>
      <c r="G771" s="12"/>
      <c r="H771" s="11"/>
      <c r="I771" s="11"/>
      <c r="J771" s="11"/>
      <c r="K771" s="11"/>
      <c r="L771" s="11"/>
      <c r="M771" s="12"/>
      <c r="N771" s="11"/>
      <c r="O771" s="12"/>
      <c r="P771" s="14"/>
      <c r="Q771" s="11"/>
      <c r="R771" s="11"/>
      <c r="S771" s="15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5">
      <c r="A772" s="10"/>
      <c r="B772" s="11"/>
      <c r="C772" s="12"/>
      <c r="D772" s="11"/>
      <c r="E772" s="12"/>
      <c r="F772" s="12"/>
      <c r="G772" s="12"/>
      <c r="H772" s="11"/>
      <c r="I772" s="11"/>
      <c r="J772" s="11"/>
      <c r="K772" s="11"/>
      <c r="L772" s="11"/>
      <c r="M772" s="12"/>
      <c r="N772" s="11"/>
      <c r="O772" s="12"/>
      <c r="P772" s="14"/>
      <c r="Q772" s="11"/>
      <c r="R772" s="11"/>
      <c r="S772" s="15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5">
      <c r="A773" s="10"/>
      <c r="B773" s="11"/>
      <c r="C773" s="12"/>
      <c r="D773" s="11"/>
      <c r="E773" s="12"/>
      <c r="F773" s="12"/>
      <c r="G773" s="12"/>
      <c r="H773" s="11"/>
      <c r="I773" s="11"/>
      <c r="J773" s="11"/>
      <c r="K773" s="11"/>
      <c r="L773" s="11"/>
      <c r="M773" s="12"/>
      <c r="N773" s="11"/>
      <c r="O773" s="12"/>
      <c r="P773" s="14"/>
      <c r="Q773" s="11"/>
      <c r="R773" s="11"/>
      <c r="S773" s="15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5">
      <c r="A774" s="10"/>
      <c r="B774" s="11"/>
      <c r="C774" s="12"/>
      <c r="D774" s="11"/>
      <c r="E774" s="12"/>
      <c r="F774" s="12"/>
      <c r="G774" s="12"/>
      <c r="H774" s="11"/>
      <c r="I774" s="11"/>
      <c r="J774" s="11"/>
      <c r="K774" s="11"/>
      <c r="L774" s="11"/>
      <c r="M774" s="12"/>
      <c r="N774" s="11"/>
      <c r="O774" s="12"/>
      <c r="P774" s="14"/>
      <c r="Q774" s="11"/>
      <c r="R774" s="11"/>
      <c r="S774" s="15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5">
      <c r="A775" s="10"/>
      <c r="B775" s="11"/>
      <c r="C775" s="12"/>
      <c r="D775" s="11"/>
      <c r="E775" s="12"/>
      <c r="F775" s="12"/>
      <c r="G775" s="12"/>
      <c r="H775" s="11"/>
      <c r="I775" s="11"/>
      <c r="J775" s="11"/>
      <c r="K775" s="11"/>
      <c r="L775" s="11"/>
      <c r="M775" s="12"/>
      <c r="N775" s="11"/>
      <c r="O775" s="12"/>
      <c r="P775" s="14"/>
      <c r="Q775" s="11"/>
      <c r="R775" s="11"/>
      <c r="S775" s="15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5">
      <c r="A776" s="10"/>
      <c r="B776" s="11"/>
      <c r="C776" s="12"/>
      <c r="D776" s="11"/>
      <c r="E776" s="12"/>
      <c r="F776" s="12"/>
      <c r="G776" s="12"/>
      <c r="H776" s="11"/>
      <c r="I776" s="11"/>
      <c r="J776" s="11"/>
      <c r="K776" s="11"/>
      <c r="L776" s="11"/>
      <c r="M776" s="12"/>
      <c r="N776" s="11"/>
      <c r="O776" s="12"/>
      <c r="P776" s="14"/>
      <c r="Q776" s="11"/>
      <c r="R776" s="11"/>
      <c r="S776" s="15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5">
      <c r="A777" s="10"/>
      <c r="B777" s="11"/>
      <c r="C777" s="12"/>
      <c r="D777" s="11"/>
      <c r="E777" s="12"/>
      <c r="F777" s="12"/>
      <c r="G777" s="12"/>
      <c r="H777" s="11"/>
      <c r="I777" s="11"/>
      <c r="J777" s="11"/>
      <c r="K777" s="11"/>
      <c r="L777" s="11"/>
      <c r="M777" s="12"/>
      <c r="N777" s="11"/>
      <c r="O777" s="12"/>
      <c r="P777" s="14"/>
      <c r="Q777" s="11"/>
      <c r="R777" s="11"/>
      <c r="S777" s="15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5">
      <c r="A778" s="10"/>
      <c r="B778" s="11"/>
      <c r="C778" s="12"/>
      <c r="D778" s="11"/>
      <c r="E778" s="12"/>
      <c r="F778" s="12"/>
      <c r="G778" s="12"/>
      <c r="H778" s="11"/>
      <c r="I778" s="11"/>
      <c r="J778" s="11"/>
      <c r="K778" s="11"/>
      <c r="L778" s="11"/>
      <c r="M778" s="12"/>
      <c r="N778" s="11"/>
      <c r="O778" s="12"/>
      <c r="P778" s="14"/>
      <c r="Q778" s="11"/>
      <c r="R778" s="11"/>
      <c r="S778" s="15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5">
      <c r="A779" s="10"/>
      <c r="B779" s="11"/>
      <c r="C779" s="12"/>
      <c r="D779" s="11"/>
      <c r="E779" s="12"/>
      <c r="F779" s="12"/>
      <c r="G779" s="12"/>
      <c r="H779" s="11"/>
      <c r="I779" s="11"/>
      <c r="J779" s="11"/>
      <c r="K779" s="11"/>
      <c r="L779" s="11"/>
      <c r="M779" s="12"/>
      <c r="N779" s="11"/>
      <c r="O779" s="12"/>
      <c r="P779" s="14"/>
      <c r="Q779" s="11"/>
      <c r="R779" s="11"/>
      <c r="S779" s="15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5">
      <c r="A780" s="10"/>
      <c r="B780" s="11"/>
      <c r="C780" s="12"/>
      <c r="D780" s="11"/>
      <c r="E780" s="12"/>
      <c r="F780" s="12"/>
      <c r="G780" s="12"/>
      <c r="H780" s="11"/>
      <c r="I780" s="11"/>
      <c r="J780" s="11"/>
      <c r="K780" s="11"/>
      <c r="L780" s="11"/>
      <c r="M780" s="12"/>
      <c r="N780" s="11"/>
      <c r="O780" s="12"/>
      <c r="P780" s="14"/>
      <c r="Q780" s="11"/>
      <c r="R780" s="11"/>
      <c r="S780" s="15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5">
      <c r="A781" s="10"/>
      <c r="B781" s="11"/>
      <c r="C781" s="12"/>
      <c r="D781" s="11"/>
      <c r="E781" s="12"/>
      <c r="F781" s="12"/>
      <c r="G781" s="12"/>
      <c r="H781" s="11"/>
      <c r="I781" s="11"/>
      <c r="J781" s="11"/>
      <c r="K781" s="11"/>
      <c r="L781" s="11"/>
      <c r="M781" s="12"/>
      <c r="N781" s="11"/>
      <c r="O781" s="12"/>
      <c r="P781" s="14"/>
      <c r="Q781" s="11"/>
      <c r="R781" s="11"/>
      <c r="S781" s="15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5">
      <c r="A782" s="10"/>
      <c r="B782" s="11"/>
      <c r="C782" s="12"/>
      <c r="D782" s="11"/>
      <c r="E782" s="12"/>
      <c r="F782" s="12"/>
      <c r="G782" s="12"/>
      <c r="H782" s="11"/>
      <c r="I782" s="11"/>
      <c r="J782" s="11"/>
      <c r="K782" s="11"/>
      <c r="L782" s="11"/>
      <c r="M782" s="12"/>
      <c r="N782" s="11"/>
      <c r="O782" s="12"/>
      <c r="P782" s="14"/>
      <c r="Q782" s="11"/>
      <c r="R782" s="11"/>
      <c r="S782" s="15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5">
      <c r="A783" s="10"/>
      <c r="B783" s="11"/>
      <c r="C783" s="12"/>
      <c r="D783" s="11"/>
      <c r="E783" s="12"/>
      <c r="F783" s="12"/>
      <c r="G783" s="12"/>
      <c r="H783" s="11"/>
      <c r="I783" s="11"/>
      <c r="J783" s="11"/>
      <c r="K783" s="11"/>
      <c r="L783" s="11"/>
      <c r="M783" s="12"/>
      <c r="N783" s="11"/>
      <c r="O783" s="12"/>
      <c r="P783" s="14"/>
      <c r="Q783" s="11"/>
      <c r="R783" s="11"/>
      <c r="S783" s="15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5">
      <c r="A784" s="10"/>
      <c r="B784" s="11"/>
      <c r="C784" s="12"/>
      <c r="D784" s="11"/>
      <c r="E784" s="12"/>
      <c r="F784" s="12"/>
      <c r="G784" s="12"/>
      <c r="H784" s="11"/>
      <c r="I784" s="11"/>
      <c r="J784" s="11"/>
      <c r="K784" s="11"/>
      <c r="L784" s="11"/>
      <c r="M784" s="12"/>
      <c r="N784" s="11"/>
      <c r="O784" s="12"/>
      <c r="P784" s="14"/>
      <c r="Q784" s="11"/>
      <c r="R784" s="11"/>
      <c r="S784" s="15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5">
      <c r="A785" s="10"/>
      <c r="B785" s="11"/>
      <c r="C785" s="12"/>
      <c r="D785" s="11"/>
      <c r="E785" s="12"/>
      <c r="F785" s="12"/>
      <c r="G785" s="12"/>
      <c r="H785" s="11"/>
      <c r="I785" s="11"/>
      <c r="J785" s="11"/>
      <c r="K785" s="11"/>
      <c r="L785" s="11"/>
      <c r="M785" s="12"/>
      <c r="N785" s="11"/>
      <c r="O785" s="12"/>
      <c r="P785" s="14"/>
      <c r="Q785" s="11"/>
      <c r="R785" s="11"/>
      <c r="S785" s="15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5">
      <c r="A786" s="10"/>
      <c r="B786" s="11"/>
      <c r="C786" s="12"/>
      <c r="D786" s="11"/>
      <c r="E786" s="12"/>
      <c r="F786" s="12"/>
      <c r="G786" s="12"/>
      <c r="H786" s="11"/>
      <c r="I786" s="11"/>
      <c r="J786" s="11"/>
      <c r="K786" s="11"/>
      <c r="L786" s="11"/>
      <c r="M786" s="12"/>
      <c r="N786" s="11"/>
      <c r="O786" s="12"/>
      <c r="P786" s="14"/>
      <c r="Q786" s="11"/>
      <c r="R786" s="11"/>
      <c r="S786" s="15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5">
      <c r="A787" s="10"/>
      <c r="B787" s="11"/>
      <c r="C787" s="12"/>
      <c r="D787" s="11"/>
      <c r="E787" s="12"/>
      <c r="F787" s="12"/>
      <c r="G787" s="12"/>
      <c r="H787" s="11"/>
      <c r="I787" s="11"/>
      <c r="J787" s="11"/>
      <c r="K787" s="11"/>
      <c r="L787" s="11"/>
      <c r="M787" s="12"/>
      <c r="N787" s="11"/>
      <c r="O787" s="12"/>
      <c r="P787" s="14"/>
      <c r="Q787" s="11"/>
      <c r="R787" s="11"/>
      <c r="S787" s="15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5">
      <c r="A788" s="10"/>
      <c r="B788" s="11"/>
      <c r="C788" s="12"/>
      <c r="D788" s="11"/>
      <c r="E788" s="12"/>
      <c r="F788" s="12"/>
      <c r="G788" s="12"/>
      <c r="H788" s="11"/>
      <c r="I788" s="11"/>
      <c r="J788" s="11"/>
      <c r="K788" s="11"/>
      <c r="L788" s="11"/>
      <c r="M788" s="12"/>
      <c r="N788" s="11"/>
      <c r="O788" s="12"/>
      <c r="P788" s="14"/>
      <c r="Q788" s="11"/>
      <c r="R788" s="11"/>
      <c r="S788" s="15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5">
      <c r="A789" s="10"/>
      <c r="B789" s="11"/>
      <c r="C789" s="12"/>
      <c r="D789" s="11"/>
      <c r="E789" s="12"/>
      <c r="F789" s="12"/>
      <c r="G789" s="12"/>
      <c r="H789" s="11"/>
      <c r="I789" s="11"/>
      <c r="J789" s="11"/>
      <c r="K789" s="11"/>
      <c r="L789" s="11"/>
      <c r="M789" s="12"/>
      <c r="N789" s="11"/>
      <c r="O789" s="12"/>
      <c r="P789" s="14"/>
      <c r="Q789" s="11"/>
      <c r="R789" s="11"/>
      <c r="S789" s="15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5">
      <c r="A790" s="10"/>
      <c r="B790" s="11"/>
      <c r="C790" s="12"/>
      <c r="D790" s="11"/>
      <c r="E790" s="12"/>
      <c r="F790" s="12"/>
      <c r="G790" s="12"/>
      <c r="H790" s="11"/>
      <c r="I790" s="11"/>
      <c r="J790" s="11"/>
      <c r="K790" s="11"/>
      <c r="L790" s="11"/>
      <c r="M790" s="12"/>
      <c r="N790" s="11"/>
      <c r="O790" s="12"/>
      <c r="P790" s="14"/>
      <c r="Q790" s="11"/>
      <c r="R790" s="11"/>
      <c r="S790" s="15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5">
      <c r="A791" s="10"/>
      <c r="B791" s="11"/>
      <c r="C791" s="12"/>
      <c r="D791" s="11"/>
      <c r="E791" s="12"/>
      <c r="F791" s="12"/>
      <c r="G791" s="12"/>
      <c r="H791" s="11"/>
      <c r="I791" s="11"/>
      <c r="J791" s="11"/>
      <c r="K791" s="11"/>
      <c r="L791" s="11"/>
      <c r="M791" s="12"/>
      <c r="N791" s="11"/>
      <c r="O791" s="12"/>
      <c r="P791" s="14"/>
      <c r="Q791" s="11"/>
      <c r="R791" s="11"/>
      <c r="S791" s="15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5">
      <c r="A792" s="10"/>
      <c r="B792" s="11"/>
      <c r="C792" s="12"/>
      <c r="D792" s="11"/>
      <c r="E792" s="12"/>
      <c r="F792" s="12"/>
      <c r="G792" s="12"/>
      <c r="H792" s="11"/>
      <c r="I792" s="11"/>
      <c r="J792" s="11"/>
      <c r="K792" s="11"/>
      <c r="L792" s="11"/>
      <c r="M792" s="12"/>
      <c r="N792" s="11"/>
      <c r="O792" s="12"/>
      <c r="P792" s="14"/>
      <c r="Q792" s="11"/>
      <c r="R792" s="11"/>
      <c r="S792" s="15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5">
      <c r="A793" s="10"/>
      <c r="B793" s="11"/>
      <c r="C793" s="12"/>
      <c r="D793" s="11"/>
      <c r="E793" s="12"/>
      <c r="F793" s="12"/>
      <c r="G793" s="12"/>
      <c r="H793" s="11"/>
      <c r="I793" s="11"/>
      <c r="J793" s="11"/>
      <c r="K793" s="11"/>
      <c r="L793" s="11"/>
      <c r="M793" s="12"/>
      <c r="N793" s="11"/>
      <c r="O793" s="12"/>
      <c r="P793" s="14"/>
      <c r="Q793" s="11"/>
      <c r="R793" s="11"/>
      <c r="S793" s="15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5">
      <c r="A794" s="10"/>
      <c r="B794" s="11"/>
      <c r="C794" s="12"/>
      <c r="D794" s="11"/>
      <c r="E794" s="12"/>
      <c r="F794" s="12"/>
      <c r="G794" s="12"/>
      <c r="H794" s="11"/>
      <c r="I794" s="11"/>
      <c r="J794" s="11"/>
      <c r="K794" s="11"/>
      <c r="L794" s="11"/>
      <c r="M794" s="12"/>
      <c r="N794" s="11"/>
      <c r="O794" s="12"/>
      <c r="P794" s="14"/>
      <c r="Q794" s="11"/>
      <c r="R794" s="11"/>
      <c r="S794" s="15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5">
      <c r="A795" s="10"/>
      <c r="B795" s="11"/>
      <c r="C795" s="12"/>
      <c r="D795" s="11"/>
      <c r="E795" s="12"/>
      <c r="F795" s="12"/>
      <c r="G795" s="12"/>
      <c r="H795" s="11"/>
      <c r="I795" s="11"/>
      <c r="J795" s="11"/>
      <c r="K795" s="11"/>
      <c r="L795" s="11"/>
      <c r="M795" s="12"/>
      <c r="N795" s="11"/>
      <c r="O795" s="12"/>
      <c r="P795" s="14"/>
      <c r="Q795" s="11"/>
      <c r="R795" s="11"/>
      <c r="S795" s="15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5">
      <c r="A796" s="10"/>
      <c r="B796" s="11"/>
      <c r="C796" s="12"/>
      <c r="D796" s="11"/>
      <c r="E796" s="12"/>
      <c r="F796" s="12"/>
      <c r="G796" s="12"/>
      <c r="H796" s="11"/>
      <c r="I796" s="11"/>
      <c r="J796" s="11"/>
      <c r="K796" s="11"/>
      <c r="L796" s="11"/>
      <c r="M796" s="12"/>
      <c r="N796" s="11"/>
      <c r="O796" s="12"/>
      <c r="P796" s="14"/>
      <c r="Q796" s="11"/>
      <c r="R796" s="11"/>
      <c r="S796" s="15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5">
      <c r="A797" s="10"/>
      <c r="B797" s="11"/>
      <c r="C797" s="12"/>
      <c r="D797" s="11"/>
      <c r="E797" s="12"/>
      <c r="F797" s="12"/>
      <c r="G797" s="12"/>
      <c r="H797" s="11"/>
      <c r="I797" s="11"/>
      <c r="J797" s="11"/>
      <c r="K797" s="11"/>
      <c r="L797" s="11"/>
      <c r="M797" s="12"/>
      <c r="N797" s="11"/>
      <c r="O797" s="12"/>
      <c r="P797" s="14"/>
      <c r="Q797" s="11"/>
      <c r="R797" s="11"/>
      <c r="S797" s="15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5">
      <c r="A798" s="10"/>
      <c r="B798" s="11"/>
      <c r="C798" s="12"/>
      <c r="D798" s="11"/>
      <c r="E798" s="12"/>
      <c r="F798" s="12"/>
      <c r="G798" s="12"/>
      <c r="H798" s="11"/>
      <c r="I798" s="11"/>
      <c r="J798" s="11"/>
      <c r="K798" s="11"/>
      <c r="L798" s="11"/>
      <c r="M798" s="12"/>
      <c r="N798" s="11"/>
      <c r="O798" s="12"/>
      <c r="P798" s="14"/>
      <c r="Q798" s="11"/>
      <c r="R798" s="11"/>
      <c r="S798" s="15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5">
      <c r="A799" s="10"/>
      <c r="B799" s="11"/>
      <c r="C799" s="12"/>
      <c r="D799" s="11"/>
      <c r="E799" s="12"/>
      <c r="F799" s="12"/>
      <c r="G799" s="12"/>
      <c r="H799" s="11"/>
      <c r="I799" s="11"/>
      <c r="J799" s="11"/>
      <c r="K799" s="11"/>
      <c r="L799" s="11"/>
      <c r="M799" s="12"/>
      <c r="N799" s="11"/>
      <c r="O799" s="12"/>
      <c r="P799" s="14"/>
      <c r="Q799" s="11"/>
      <c r="R799" s="11"/>
      <c r="S799" s="15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5">
      <c r="A800" s="10"/>
      <c r="B800" s="11"/>
      <c r="C800" s="12"/>
      <c r="D800" s="11"/>
      <c r="E800" s="12"/>
      <c r="F800" s="12"/>
      <c r="G800" s="12"/>
      <c r="H800" s="11"/>
      <c r="I800" s="11"/>
      <c r="J800" s="11"/>
      <c r="K800" s="11"/>
      <c r="L800" s="11"/>
      <c r="M800" s="12"/>
      <c r="N800" s="11"/>
      <c r="O800" s="12"/>
      <c r="P800" s="14"/>
      <c r="Q800" s="11"/>
      <c r="R800" s="11"/>
      <c r="S800" s="15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5">
      <c r="A801" s="10"/>
      <c r="B801" s="11"/>
      <c r="C801" s="12"/>
      <c r="D801" s="11"/>
      <c r="E801" s="12"/>
      <c r="F801" s="12"/>
      <c r="G801" s="12"/>
      <c r="H801" s="11"/>
      <c r="I801" s="11"/>
      <c r="J801" s="11"/>
      <c r="K801" s="11"/>
      <c r="L801" s="11"/>
      <c r="M801" s="12"/>
      <c r="N801" s="11"/>
      <c r="O801" s="12"/>
      <c r="P801" s="14"/>
      <c r="Q801" s="11"/>
      <c r="R801" s="11"/>
      <c r="S801" s="15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5">
      <c r="A802" s="10"/>
      <c r="B802" s="11"/>
      <c r="C802" s="12"/>
      <c r="D802" s="11"/>
      <c r="E802" s="12"/>
      <c r="F802" s="12"/>
      <c r="G802" s="12"/>
      <c r="H802" s="11"/>
      <c r="I802" s="11"/>
      <c r="J802" s="11"/>
      <c r="K802" s="11"/>
      <c r="L802" s="11"/>
      <c r="M802" s="12"/>
      <c r="N802" s="11"/>
      <c r="O802" s="12"/>
      <c r="P802" s="14"/>
      <c r="Q802" s="11"/>
      <c r="R802" s="11"/>
      <c r="S802" s="15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5">
      <c r="A803" s="10"/>
      <c r="B803" s="11"/>
      <c r="C803" s="12"/>
      <c r="D803" s="11"/>
      <c r="E803" s="12"/>
      <c r="F803" s="12"/>
      <c r="G803" s="12"/>
      <c r="H803" s="11"/>
      <c r="I803" s="11"/>
      <c r="J803" s="11"/>
      <c r="K803" s="11"/>
      <c r="L803" s="11"/>
      <c r="M803" s="12"/>
      <c r="N803" s="11"/>
      <c r="O803" s="12"/>
      <c r="P803" s="14"/>
      <c r="Q803" s="11"/>
      <c r="R803" s="11"/>
      <c r="S803" s="15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5">
      <c r="A804" s="10"/>
      <c r="B804" s="11"/>
      <c r="C804" s="12"/>
      <c r="D804" s="11"/>
      <c r="E804" s="12"/>
      <c r="F804" s="12"/>
      <c r="G804" s="12"/>
      <c r="H804" s="11"/>
      <c r="I804" s="11"/>
      <c r="J804" s="11"/>
      <c r="K804" s="11"/>
      <c r="L804" s="11"/>
      <c r="M804" s="12"/>
      <c r="N804" s="11"/>
      <c r="O804" s="12"/>
      <c r="P804" s="14"/>
      <c r="Q804" s="11"/>
      <c r="R804" s="11"/>
      <c r="S804" s="15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5">
      <c r="A805" s="10"/>
      <c r="B805" s="11"/>
      <c r="C805" s="12"/>
      <c r="D805" s="11"/>
      <c r="E805" s="12"/>
      <c r="F805" s="12"/>
      <c r="G805" s="12"/>
      <c r="H805" s="11"/>
      <c r="I805" s="11"/>
      <c r="J805" s="11"/>
      <c r="K805" s="11"/>
      <c r="L805" s="11"/>
      <c r="M805" s="12"/>
      <c r="N805" s="11"/>
      <c r="O805" s="12"/>
      <c r="P805" s="14"/>
      <c r="Q805" s="11"/>
      <c r="R805" s="11"/>
      <c r="S805" s="15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5">
      <c r="A806" s="10"/>
      <c r="B806" s="11"/>
      <c r="C806" s="12"/>
      <c r="D806" s="11"/>
      <c r="E806" s="12"/>
      <c r="F806" s="12"/>
      <c r="G806" s="12"/>
      <c r="H806" s="11"/>
      <c r="I806" s="11"/>
      <c r="J806" s="11"/>
      <c r="K806" s="11"/>
      <c r="L806" s="11"/>
      <c r="M806" s="12"/>
      <c r="N806" s="11"/>
      <c r="O806" s="12"/>
      <c r="P806" s="14"/>
      <c r="Q806" s="11"/>
      <c r="R806" s="11"/>
      <c r="S806" s="15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5">
      <c r="A807" s="10"/>
      <c r="B807" s="11"/>
      <c r="C807" s="12"/>
      <c r="D807" s="11"/>
      <c r="E807" s="12"/>
      <c r="F807" s="12"/>
      <c r="G807" s="12"/>
      <c r="H807" s="11"/>
      <c r="I807" s="11"/>
      <c r="J807" s="11"/>
      <c r="K807" s="11"/>
      <c r="L807" s="11"/>
      <c r="M807" s="12"/>
      <c r="N807" s="11"/>
      <c r="O807" s="12"/>
      <c r="P807" s="14"/>
      <c r="Q807" s="11"/>
      <c r="R807" s="11"/>
      <c r="S807" s="15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5">
      <c r="A808" s="10"/>
      <c r="B808" s="11"/>
      <c r="C808" s="12"/>
      <c r="D808" s="11"/>
      <c r="E808" s="12"/>
      <c r="F808" s="12"/>
      <c r="G808" s="12"/>
      <c r="H808" s="11"/>
      <c r="I808" s="11"/>
      <c r="J808" s="11"/>
      <c r="K808" s="11"/>
      <c r="L808" s="11"/>
      <c r="M808" s="12"/>
      <c r="N808" s="11"/>
      <c r="O808" s="12"/>
      <c r="P808" s="14"/>
      <c r="Q808" s="11"/>
      <c r="R808" s="11"/>
      <c r="S808" s="15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5">
      <c r="A809" s="10"/>
      <c r="B809" s="11"/>
      <c r="C809" s="12"/>
      <c r="D809" s="11"/>
      <c r="E809" s="12"/>
      <c r="F809" s="12"/>
      <c r="G809" s="12"/>
      <c r="H809" s="11"/>
      <c r="I809" s="11"/>
      <c r="J809" s="11"/>
      <c r="K809" s="11"/>
      <c r="L809" s="11"/>
      <c r="M809" s="12"/>
      <c r="N809" s="11"/>
      <c r="O809" s="12"/>
      <c r="P809" s="14"/>
      <c r="Q809" s="11"/>
      <c r="R809" s="11"/>
      <c r="S809" s="15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5">
      <c r="A810" s="10"/>
      <c r="B810" s="11"/>
      <c r="C810" s="12"/>
      <c r="D810" s="11"/>
      <c r="E810" s="12"/>
      <c r="F810" s="12"/>
      <c r="G810" s="12"/>
      <c r="H810" s="11"/>
      <c r="I810" s="11"/>
      <c r="J810" s="11"/>
      <c r="K810" s="11"/>
      <c r="L810" s="11"/>
      <c r="M810" s="12"/>
      <c r="N810" s="11"/>
      <c r="O810" s="12"/>
      <c r="P810" s="14"/>
      <c r="Q810" s="11"/>
      <c r="R810" s="11"/>
      <c r="S810" s="15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5">
      <c r="A811" s="10"/>
      <c r="B811" s="11"/>
      <c r="C811" s="12"/>
      <c r="D811" s="11"/>
      <c r="E811" s="12"/>
      <c r="F811" s="12"/>
      <c r="G811" s="12"/>
      <c r="H811" s="11"/>
      <c r="I811" s="11"/>
      <c r="J811" s="11"/>
      <c r="K811" s="11"/>
      <c r="L811" s="11"/>
      <c r="M811" s="12"/>
      <c r="N811" s="11"/>
      <c r="O811" s="12"/>
      <c r="P811" s="14"/>
      <c r="Q811" s="11"/>
      <c r="R811" s="11"/>
      <c r="S811" s="15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5">
      <c r="A812" s="10"/>
      <c r="B812" s="11"/>
      <c r="C812" s="12"/>
      <c r="D812" s="11"/>
      <c r="E812" s="12"/>
      <c r="F812" s="12"/>
      <c r="G812" s="12"/>
      <c r="H812" s="11"/>
      <c r="I812" s="11"/>
      <c r="J812" s="11"/>
      <c r="K812" s="11"/>
      <c r="L812" s="11"/>
      <c r="M812" s="12"/>
      <c r="N812" s="11"/>
      <c r="O812" s="12"/>
      <c r="P812" s="14"/>
      <c r="Q812" s="11"/>
      <c r="R812" s="11"/>
      <c r="S812" s="15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5">
      <c r="A813" s="10"/>
      <c r="B813" s="11"/>
      <c r="C813" s="12"/>
      <c r="D813" s="11"/>
      <c r="E813" s="12"/>
      <c r="F813" s="12"/>
      <c r="G813" s="12"/>
      <c r="H813" s="11"/>
      <c r="I813" s="11"/>
      <c r="J813" s="11"/>
      <c r="K813" s="11"/>
      <c r="L813" s="11"/>
      <c r="M813" s="12"/>
      <c r="N813" s="11"/>
      <c r="O813" s="12"/>
      <c r="P813" s="14"/>
      <c r="Q813" s="11"/>
      <c r="R813" s="11"/>
      <c r="S813" s="15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5">
      <c r="A814" s="10"/>
      <c r="B814" s="11"/>
      <c r="C814" s="12"/>
      <c r="D814" s="11"/>
      <c r="E814" s="12"/>
      <c r="F814" s="12"/>
      <c r="G814" s="12"/>
      <c r="H814" s="11"/>
      <c r="I814" s="11"/>
      <c r="J814" s="11"/>
      <c r="K814" s="11"/>
      <c r="L814" s="11"/>
      <c r="M814" s="12"/>
      <c r="N814" s="11"/>
      <c r="O814" s="12"/>
      <c r="P814" s="14"/>
      <c r="Q814" s="11"/>
      <c r="R814" s="11"/>
      <c r="S814" s="15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5">
      <c r="A815" s="10"/>
      <c r="B815" s="11"/>
      <c r="C815" s="12"/>
      <c r="D815" s="11"/>
      <c r="E815" s="12"/>
      <c r="F815" s="12"/>
      <c r="G815" s="12"/>
      <c r="H815" s="11"/>
      <c r="I815" s="11"/>
      <c r="J815" s="11"/>
      <c r="K815" s="11"/>
      <c r="L815" s="11"/>
      <c r="M815" s="12"/>
      <c r="N815" s="11"/>
      <c r="O815" s="12"/>
      <c r="P815" s="14"/>
      <c r="Q815" s="11"/>
      <c r="R815" s="11"/>
      <c r="S815" s="15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5">
      <c r="A816" s="10"/>
      <c r="B816" s="11"/>
      <c r="C816" s="12"/>
      <c r="D816" s="11"/>
      <c r="E816" s="12"/>
      <c r="F816" s="12"/>
      <c r="G816" s="12"/>
      <c r="H816" s="11"/>
      <c r="I816" s="11"/>
      <c r="J816" s="11"/>
      <c r="K816" s="11"/>
      <c r="L816" s="11"/>
      <c r="M816" s="12"/>
      <c r="N816" s="11"/>
      <c r="O816" s="12"/>
      <c r="P816" s="14"/>
      <c r="Q816" s="11"/>
      <c r="R816" s="11"/>
      <c r="S816" s="15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5">
      <c r="A817" s="10"/>
      <c r="B817" s="11"/>
      <c r="C817" s="12"/>
      <c r="D817" s="11"/>
      <c r="E817" s="12"/>
      <c r="F817" s="12"/>
      <c r="G817" s="12"/>
      <c r="H817" s="11"/>
      <c r="I817" s="11"/>
      <c r="J817" s="11"/>
      <c r="K817" s="11"/>
      <c r="L817" s="11"/>
      <c r="M817" s="12"/>
      <c r="N817" s="11"/>
      <c r="O817" s="12"/>
      <c r="P817" s="14"/>
      <c r="Q817" s="11"/>
      <c r="R817" s="11"/>
      <c r="S817" s="15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5">
      <c r="A818" s="10"/>
      <c r="B818" s="11"/>
      <c r="C818" s="12"/>
      <c r="D818" s="11"/>
      <c r="E818" s="12"/>
      <c r="F818" s="12"/>
      <c r="G818" s="12"/>
      <c r="H818" s="11"/>
      <c r="I818" s="11"/>
      <c r="J818" s="11"/>
      <c r="K818" s="11"/>
      <c r="L818" s="11"/>
      <c r="M818" s="12"/>
      <c r="N818" s="11"/>
      <c r="O818" s="12"/>
      <c r="P818" s="14"/>
      <c r="Q818" s="11"/>
      <c r="R818" s="11"/>
      <c r="S818" s="15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5">
      <c r="A819" s="10"/>
      <c r="B819" s="11"/>
      <c r="C819" s="12"/>
      <c r="D819" s="11"/>
      <c r="E819" s="12"/>
      <c r="F819" s="12"/>
      <c r="G819" s="12"/>
      <c r="H819" s="11"/>
      <c r="I819" s="11"/>
      <c r="J819" s="11"/>
      <c r="K819" s="11"/>
      <c r="L819" s="11"/>
      <c r="M819" s="12"/>
      <c r="N819" s="11"/>
      <c r="O819" s="12"/>
      <c r="P819" s="14"/>
      <c r="Q819" s="11"/>
      <c r="R819" s="11"/>
      <c r="S819" s="15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5">
      <c r="A820" s="10"/>
      <c r="B820" s="11"/>
      <c r="C820" s="12"/>
      <c r="D820" s="11"/>
      <c r="E820" s="12"/>
      <c r="F820" s="12"/>
      <c r="G820" s="12"/>
      <c r="H820" s="11"/>
      <c r="I820" s="11"/>
      <c r="J820" s="11"/>
      <c r="K820" s="11"/>
      <c r="L820" s="11"/>
      <c r="M820" s="12"/>
      <c r="N820" s="11"/>
      <c r="O820" s="12"/>
      <c r="P820" s="14"/>
      <c r="Q820" s="11"/>
      <c r="R820" s="11"/>
      <c r="S820" s="15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5">
      <c r="A821" s="10"/>
      <c r="B821" s="11"/>
      <c r="C821" s="12"/>
      <c r="D821" s="11"/>
      <c r="E821" s="12"/>
      <c r="F821" s="12"/>
      <c r="G821" s="12"/>
      <c r="H821" s="11"/>
      <c r="I821" s="11"/>
      <c r="J821" s="11"/>
      <c r="K821" s="11"/>
      <c r="L821" s="11"/>
      <c r="M821" s="12"/>
      <c r="N821" s="11"/>
      <c r="O821" s="12"/>
      <c r="P821" s="14"/>
      <c r="Q821" s="11"/>
      <c r="R821" s="11"/>
      <c r="S821" s="15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5">
      <c r="A822" s="10"/>
      <c r="B822" s="11"/>
      <c r="C822" s="12"/>
      <c r="D822" s="11"/>
      <c r="E822" s="12"/>
      <c r="F822" s="12"/>
      <c r="G822" s="12"/>
      <c r="H822" s="11"/>
      <c r="I822" s="11"/>
      <c r="J822" s="11"/>
      <c r="K822" s="11"/>
      <c r="L822" s="11"/>
      <c r="M822" s="12"/>
      <c r="N822" s="11"/>
      <c r="O822" s="12"/>
      <c r="P822" s="14"/>
      <c r="Q822" s="11"/>
      <c r="R822" s="11"/>
      <c r="S822" s="15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5">
      <c r="A823" s="10"/>
      <c r="B823" s="11"/>
      <c r="C823" s="12"/>
      <c r="D823" s="11"/>
      <c r="E823" s="12"/>
      <c r="F823" s="12"/>
      <c r="G823" s="12"/>
      <c r="H823" s="11"/>
      <c r="I823" s="11"/>
      <c r="J823" s="11"/>
      <c r="K823" s="11"/>
      <c r="L823" s="11"/>
      <c r="M823" s="12"/>
      <c r="N823" s="11"/>
      <c r="O823" s="12"/>
      <c r="P823" s="14"/>
      <c r="Q823" s="11"/>
      <c r="R823" s="11"/>
      <c r="S823" s="15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5">
      <c r="A824" s="10"/>
      <c r="B824" s="11"/>
      <c r="C824" s="12"/>
      <c r="D824" s="11"/>
      <c r="E824" s="12"/>
      <c r="F824" s="12"/>
      <c r="G824" s="12"/>
      <c r="H824" s="11"/>
      <c r="I824" s="11"/>
      <c r="J824" s="11"/>
      <c r="K824" s="11"/>
      <c r="L824" s="11"/>
      <c r="M824" s="12"/>
      <c r="N824" s="11"/>
      <c r="O824" s="12"/>
      <c r="P824" s="14"/>
      <c r="Q824" s="11"/>
      <c r="R824" s="11"/>
      <c r="S824" s="15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5">
      <c r="A825" s="10"/>
      <c r="B825" s="11"/>
      <c r="C825" s="12"/>
      <c r="D825" s="11"/>
      <c r="E825" s="12"/>
      <c r="F825" s="12"/>
      <c r="G825" s="12"/>
      <c r="H825" s="11"/>
      <c r="I825" s="11"/>
      <c r="J825" s="11"/>
      <c r="K825" s="11"/>
      <c r="L825" s="11"/>
      <c r="M825" s="12"/>
      <c r="N825" s="11"/>
      <c r="O825" s="12"/>
      <c r="P825" s="14"/>
      <c r="Q825" s="11"/>
      <c r="R825" s="11"/>
      <c r="S825" s="15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5">
      <c r="A826" s="10"/>
      <c r="B826" s="11"/>
      <c r="C826" s="12"/>
      <c r="D826" s="11"/>
      <c r="E826" s="12"/>
      <c r="F826" s="12"/>
      <c r="G826" s="12"/>
      <c r="H826" s="11"/>
      <c r="I826" s="11"/>
      <c r="J826" s="11"/>
      <c r="K826" s="11"/>
      <c r="L826" s="11"/>
      <c r="M826" s="12"/>
      <c r="N826" s="11"/>
      <c r="O826" s="12"/>
      <c r="P826" s="14"/>
      <c r="Q826" s="11"/>
      <c r="R826" s="11"/>
      <c r="S826" s="15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5">
      <c r="A827" s="10"/>
      <c r="B827" s="11"/>
      <c r="C827" s="12"/>
      <c r="D827" s="11"/>
      <c r="E827" s="12"/>
      <c r="F827" s="12"/>
      <c r="G827" s="12"/>
      <c r="H827" s="11"/>
      <c r="I827" s="11"/>
      <c r="J827" s="11"/>
      <c r="K827" s="11"/>
      <c r="L827" s="11"/>
      <c r="M827" s="12"/>
      <c r="N827" s="11"/>
      <c r="O827" s="12"/>
      <c r="P827" s="14"/>
      <c r="Q827" s="11"/>
      <c r="R827" s="11"/>
      <c r="S827" s="15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5">
      <c r="A828" s="10"/>
      <c r="B828" s="11"/>
      <c r="C828" s="12"/>
      <c r="D828" s="11"/>
      <c r="E828" s="12"/>
      <c r="F828" s="12"/>
      <c r="G828" s="12"/>
      <c r="H828" s="11"/>
      <c r="I828" s="11"/>
      <c r="J828" s="11"/>
      <c r="K828" s="11"/>
      <c r="L828" s="11"/>
      <c r="M828" s="12"/>
      <c r="N828" s="11"/>
      <c r="O828" s="12"/>
      <c r="P828" s="14"/>
      <c r="Q828" s="11"/>
      <c r="R828" s="11"/>
      <c r="S828" s="15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5">
      <c r="A829" s="10"/>
      <c r="B829" s="11"/>
      <c r="C829" s="12"/>
      <c r="D829" s="11"/>
      <c r="E829" s="12"/>
      <c r="F829" s="12"/>
      <c r="G829" s="12"/>
      <c r="H829" s="11"/>
      <c r="I829" s="11"/>
      <c r="J829" s="11"/>
      <c r="K829" s="11"/>
      <c r="L829" s="11"/>
      <c r="M829" s="12"/>
      <c r="N829" s="11"/>
      <c r="O829" s="12"/>
      <c r="P829" s="14"/>
      <c r="Q829" s="11"/>
      <c r="R829" s="11"/>
      <c r="S829" s="15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5">
      <c r="A830" s="10"/>
      <c r="B830" s="11"/>
      <c r="C830" s="12"/>
      <c r="D830" s="11"/>
      <c r="E830" s="12"/>
      <c r="F830" s="12"/>
      <c r="G830" s="12"/>
      <c r="H830" s="11"/>
      <c r="I830" s="11"/>
      <c r="J830" s="11"/>
      <c r="K830" s="11"/>
      <c r="L830" s="11"/>
      <c r="M830" s="12"/>
      <c r="N830" s="11"/>
      <c r="O830" s="12"/>
      <c r="P830" s="14"/>
      <c r="Q830" s="11"/>
      <c r="R830" s="11"/>
      <c r="S830" s="15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5">
      <c r="A831" s="10"/>
      <c r="B831" s="11"/>
      <c r="C831" s="12"/>
      <c r="D831" s="11"/>
      <c r="E831" s="12"/>
      <c r="F831" s="12"/>
      <c r="G831" s="12"/>
      <c r="H831" s="11"/>
      <c r="I831" s="11"/>
      <c r="J831" s="11"/>
      <c r="K831" s="11"/>
      <c r="L831" s="11"/>
      <c r="M831" s="12"/>
      <c r="N831" s="11"/>
      <c r="O831" s="12"/>
      <c r="P831" s="14"/>
      <c r="Q831" s="11"/>
      <c r="R831" s="11"/>
      <c r="S831" s="15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5">
      <c r="A832" s="10"/>
      <c r="B832" s="11"/>
      <c r="C832" s="12"/>
      <c r="D832" s="11"/>
      <c r="E832" s="12"/>
      <c r="F832" s="12"/>
      <c r="G832" s="12"/>
      <c r="H832" s="11"/>
      <c r="I832" s="11"/>
      <c r="J832" s="11"/>
      <c r="K832" s="11"/>
      <c r="L832" s="11"/>
      <c r="M832" s="12"/>
      <c r="N832" s="11"/>
      <c r="O832" s="12"/>
      <c r="P832" s="14"/>
      <c r="Q832" s="11"/>
      <c r="R832" s="11"/>
      <c r="S832" s="15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5">
      <c r="A833" s="10"/>
      <c r="B833" s="11"/>
      <c r="C833" s="12"/>
      <c r="D833" s="11"/>
      <c r="E833" s="12"/>
      <c r="F833" s="12"/>
      <c r="G833" s="12"/>
      <c r="H833" s="11"/>
      <c r="I833" s="11"/>
      <c r="J833" s="11"/>
      <c r="K833" s="11"/>
      <c r="L833" s="11"/>
      <c r="M833" s="12"/>
      <c r="N833" s="11"/>
      <c r="O833" s="12"/>
      <c r="P833" s="14"/>
      <c r="Q833" s="11"/>
      <c r="R833" s="11"/>
      <c r="S833" s="15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5">
      <c r="A834" s="10"/>
      <c r="B834" s="11"/>
      <c r="C834" s="12"/>
      <c r="D834" s="11"/>
      <c r="E834" s="12"/>
      <c r="F834" s="12"/>
      <c r="G834" s="12"/>
      <c r="H834" s="11"/>
      <c r="I834" s="11"/>
      <c r="J834" s="11"/>
      <c r="K834" s="11"/>
      <c r="L834" s="11"/>
      <c r="M834" s="12"/>
      <c r="N834" s="11"/>
      <c r="O834" s="12"/>
      <c r="P834" s="14"/>
      <c r="Q834" s="11"/>
      <c r="R834" s="11"/>
      <c r="S834" s="15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5">
      <c r="A835" s="10"/>
      <c r="B835" s="11"/>
      <c r="C835" s="12"/>
      <c r="D835" s="11"/>
      <c r="E835" s="12"/>
      <c r="F835" s="12"/>
      <c r="G835" s="12"/>
      <c r="H835" s="11"/>
      <c r="I835" s="11"/>
      <c r="J835" s="11"/>
      <c r="K835" s="11"/>
      <c r="L835" s="11"/>
      <c r="M835" s="12"/>
      <c r="N835" s="11"/>
      <c r="O835" s="12"/>
      <c r="P835" s="14"/>
      <c r="Q835" s="11"/>
      <c r="R835" s="11"/>
      <c r="S835" s="15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5">
      <c r="A836" s="10"/>
      <c r="B836" s="11"/>
      <c r="C836" s="12"/>
      <c r="D836" s="11"/>
      <c r="E836" s="12"/>
      <c r="F836" s="12"/>
      <c r="G836" s="12"/>
      <c r="H836" s="11"/>
      <c r="I836" s="11"/>
      <c r="J836" s="11"/>
      <c r="K836" s="11"/>
      <c r="L836" s="11"/>
      <c r="M836" s="12"/>
      <c r="N836" s="11"/>
      <c r="O836" s="12"/>
      <c r="P836" s="14"/>
      <c r="Q836" s="11"/>
      <c r="R836" s="11"/>
      <c r="S836" s="15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5">
      <c r="A837" s="10"/>
      <c r="B837" s="11"/>
      <c r="C837" s="12"/>
      <c r="D837" s="11"/>
      <c r="E837" s="12"/>
      <c r="F837" s="12"/>
      <c r="G837" s="12"/>
      <c r="H837" s="11"/>
      <c r="I837" s="11"/>
      <c r="J837" s="11"/>
      <c r="K837" s="11"/>
      <c r="L837" s="11"/>
      <c r="M837" s="12"/>
      <c r="N837" s="11"/>
      <c r="O837" s="12"/>
      <c r="P837" s="14"/>
      <c r="Q837" s="11"/>
      <c r="R837" s="11"/>
      <c r="S837" s="15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5">
      <c r="A838" s="10"/>
      <c r="B838" s="11"/>
      <c r="C838" s="12"/>
      <c r="D838" s="11"/>
      <c r="E838" s="12"/>
      <c r="F838" s="12"/>
      <c r="G838" s="12"/>
      <c r="H838" s="11"/>
      <c r="I838" s="11"/>
      <c r="J838" s="11"/>
      <c r="K838" s="11"/>
      <c r="L838" s="11"/>
      <c r="M838" s="12"/>
      <c r="N838" s="11"/>
      <c r="O838" s="12"/>
      <c r="P838" s="14"/>
      <c r="Q838" s="11"/>
      <c r="R838" s="11"/>
      <c r="S838" s="15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5">
      <c r="A839" s="10"/>
      <c r="B839" s="11"/>
      <c r="C839" s="12"/>
      <c r="D839" s="11"/>
      <c r="E839" s="12"/>
      <c r="F839" s="12"/>
      <c r="G839" s="12"/>
      <c r="H839" s="11"/>
      <c r="I839" s="11"/>
      <c r="J839" s="11"/>
      <c r="K839" s="11"/>
      <c r="L839" s="11"/>
      <c r="M839" s="12"/>
      <c r="N839" s="11"/>
      <c r="O839" s="12"/>
      <c r="P839" s="14"/>
      <c r="Q839" s="11"/>
      <c r="R839" s="11"/>
      <c r="S839" s="15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5">
      <c r="A840" s="10"/>
      <c r="B840" s="11"/>
      <c r="C840" s="12"/>
      <c r="D840" s="11"/>
      <c r="E840" s="12"/>
      <c r="F840" s="12"/>
      <c r="G840" s="12"/>
      <c r="H840" s="11"/>
      <c r="I840" s="11"/>
      <c r="J840" s="11"/>
      <c r="K840" s="11"/>
      <c r="L840" s="11"/>
      <c r="M840" s="12"/>
      <c r="N840" s="11"/>
      <c r="O840" s="12"/>
      <c r="P840" s="14"/>
      <c r="Q840" s="11"/>
      <c r="R840" s="11"/>
      <c r="S840" s="15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5">
      <c r="A841" s="10"/>
      <c r="B841" s="11"/>
      <c r="C841" s="12"/>
      <c r="D841" s="11"/>
      <c r="E841" s="12"/>
      <c r="F841" s="12"/>
      <c r="G841" s="12"/>
      <c r="H841" s="11"/>
      <c r="I841" s="11"/>
      <c r="J841" s="11"/>
      <c r="K841" s="11"/>
      <c r="L841" s="11"/>
      <c r="M841" s="12"/>
      <c r="N841" s="11"/>
      <c r="O841" s="12"/>
      <c r="P841" s="14"/>
      <c r="Q841" s="11"/>
      <c r="R841" s="11"/>
      <c r="S841" s="15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5">
      <c r="A842" s="10"/>
      <c r="B842" s="11"/>
      <c r="C842" s="12"/>
      <c r="D842" s="11"/>
      <c r="E842" s="12"/>
      <c r="F842" s="12"/>
      <c r="G842" s="12"/>
      <c r="H842" s="11"/>
      <c r="I842" s="11"/>
      <c r="J842" s="11"/>
      <c r="K842" s="11"/>
      <c r="L842" s="11"/>
      <c r="M842" s="12"/>
      <c r="N842" s="11"/>
      <c r="O842" s="12"/>
      <c r="P842" s="14"/>
      <c r="Q842" s="11"/>
      <c r="R842" s="11"/>
      <c r="S842" s="15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5">
      <c r="A843" s="10"/>
      <c r="B843" s="11"/>
      <c r="C843" s="12"/>
      <c r="D843" s="11"/>
      <c r="E843" s="12"/>
      <c r="F843" s="12"/>
      <c r="G843" s="12"/>
      <c r="H843" s="11"/>
      <c r="I843" s="11"/>
      <c r="J843" s="11"/>
      <c r="K843" s="11"/>
      <c r="L843" s="11"/>
      <c r="M843" s="12"/>
      <c r="N843" s="11"/>
      <c r="O843" s="12"/>
      <c r="P843" s="14"/>
      <c r="Q843" s="11"/>
      <c r="R843" s="11"/>
      <c r="S843" s="15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5">
      <c r="A844" s="10"/>
      <c r="B844" s="11"/>
      <c r="C844" s="12"/>
      <c r="D844" s="11"/>
      <c r="E844" s="12"/>
      <c r="F844" s="12"/>
      <c r="G844" s="12"/>
      <c r="H844" s="11"/>
      <c r="I844" s="11"/>
      <c r="J844" s="11"/>
      <c r="K844" s="11"/>
      <c r="L844" s="11"/>
      <c r="M844" s="12"/>
      <c r="N844" s="11"/>
      <c r="O844" s="12"/>
      <c r="P844" s="14"/>
      <c r="Q844" s="11"/>
      <c r="R844" s="11"/>
      <c r="S844" s="15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5">
      <c r="A845" s="10"/>
      <c r="B845" s="11"/>
      <c r="C845" s="12"/>
      <c r="D845" s="11"/>
      <c r="E845" s="12"/>
      <c r="F845" s="12"/>
      <c r="G845" s="12"/>
      <c r="H845" s="11"/>
      <c r="I845" s="11"/>
      <c r="J845" s="11"/>
      <c r="K845" s="11"/>
      <c r="L845" s="11"/>
      <c r="M845" s="12"/>
      <c r="N845" s="11"/>
      <c r="O845" s="12"/>
      <c r="P845" s="14"/>
      <c r="Q845" s="11"/>
      <c r="R845" s="11"/>
      <c r="S845" s="15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5">
      <c r="A846" s="10"/>
      <c r="B846" s="11"/>
      <c r="C846" s="12"/>
      <c r="D846" s="11"/>
      <c r="E846" s="12"/>
      <c r="F846" s="12"/>
      <c r="G846" s="12"/>
      <c r="H846" s="11"/>
      <c r="I846" s="11"/>
      <c r="J846" s="11"/>
      <c r="K846" s="11"/>
      <c r="L846" s="11"/>
      <c r="M846" s="12"/>
      <c r="N846" s="11"/>
      <c r="O846" s="12"/>
      <c r="P846" s="14"/>
      <c r="Q846" s="11"/>
      <c r="R846" s="11"/>
      <c r="S846" s="15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5">
      <c r="A847" s="10"/>
      <c r="B847" s="11"/>
      <c r="C847" s="12"/>
      <c r="D847" s="11"/>
      <c r="E847" s="12"/>
      <c r="F847" s="12"/>
      <c r="G847" s="12"/>
      <c r="H847" s="11"/>
      <c r="I847" s="11"/>
      <c r="J847" s="11"/>
      <c r="K847" s="11"/>
      <c r="L847" s="11"/>
      <c r="M847" s="12"/>
      <c r="N847" s="11"/>
      <c r="O847" s="12"/>
      <c r="P847" s="14"/>
      <c r="Q847" s="11"/>
      <c r="R847" s="11"/>
      <c r="S847" s="15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5">
      <c r="A848" s="10"/>
      <c r="B848" s="11"/>
      <c r="C848" s="12"/>
      <c r="D848" s="11"/>
      <c r="E848" s="12"/>
      <c r="F848" s="12"/>
      <c r="G848" s="12"/>
      <c r="H848" s="11"/>
      <c r="I848" s="11"/>
      <c r="J848" s="11"/>
      <c r="K848" s="11"/>
      <c r="L848" s="11"/>
      <c r="M848" s="12"/>
      <c r="N848" s="11"/>
      <c r="O848" s="12"/>
      <c r="P848" s="14"/>
      <c r="Q848" s="11"/>
      <c r="R848" s="11"/>
      <c r="S848" s="15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5">
      <c r="A849" s="10"/>
      <c r="B849" s="11"/>
      <c r="C849" s="12"/>
      <c r="D849" s="11"/>
      <c r="E849" s="12"/>
      <c r="F849" s="12"/>
      <c r="G849" s="12"/>
      <c r="H849" s="11"/>
      <c r="I849" s="11"/>
      <c r="J849" s="11"/>
      <c r="K849" s="11"/>
      <c r="L849" s="11"/>
      <c r="M849" s="12"/>
      <c r="N849" s="11"/>
      <c r="O849" s="12"/>
      <c r="P849" s="14"/>
      <c r="Q849" s="11"/>
      <c r="R849" s="11"/>
      <c r="S849" s="15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5">
      <c r="A850" s="10"/>
      <c r="B850" s="11"/>
      <c r="C850" s="12"/>
      <c r="D850" s="11"/>
      <c r="E850" s="12"/>
      <c r="F850" s="12"/>
      <c r="G850" s="12"/>
      <c r="H850" s="11"/>
      <c r="I850" s="11"/>
      <c r="J850" s="11"/>
      <c r="K850" s="11"/>
      <c r="L850" s="11"/>
      <c r="M850" s="12"/>
      <c r="N850" s="11"/>
      <c r="O850" s="12"/>
      <c r="P850" s="14"/>
      <c r="Q850" s="11"/>
      <c r="R850" s="11"/>
      <c r="S850" s="15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5">
      <c r="A851" s="10"/>
      <c r="B851" s="11"/>
      <c r="C851" s="12"/>
      <c r="D851" s="11"/>
      <c r="E851" s="12"/>
      <c r="F851" s="12"/>
      <c r="G851" s="12"/>
      <c r="H851" s="11"/>
      <c r="I851" s="11"/>
      <c r="J851" s="11"/>
      <c r="K851" s="11"/>
      <c r="L851" s="11"/>
      <c r="M851" s="12"/>
      <c r="N851" s="11"/>
      <c r="O851" s="12"/>
      <c r="P851" s="14"/>
      <c r="Q851" s="11"/>
      <c r="R851" s="11"/>
      <c r="S851" s="15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5">
      <c r="A852" s="10"/>
      <c r="B852" s="11"/>
      <c r="C852" s="12"/>
      <c r="D852" s="11"/>
      <c r="E852" s="12"/>
      <c r="F852" s="12"/>
      <c r="G852" s="12"/>
      <c r="H852" s="11"/>
      <c r="I852" s="11"/>
      <c r="J852" s="11"/>
      <c r="K852" s="11"/>
      <c r="L852" s="11"/>
      <c r="M852" s="12"/>
      <c r="N852" s="11"/>
      <c r="O852" s="12"/>
      <c r="P852" s="14"/>
      <c r="Q852" s="11"/>
      <c r="R852" s="11"/>
      <c r="S852" s="15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5">
      <c r="A853" s="10"/>
      <c r="B853" s="11"/>
      <c r="C853" s="12"/>
      <c r="D853" s="11"/>
      <c r="E853" s="12"/>
      <c r="F853" s="12"/>
      <c r="G853" s="12"/>
      <c r="H853" s="11"/>
      <c r="I853" s="11"/>
      <c r="J853" s="11"/>
      <c r="K853" s="11"/>
      <c r="L853" s="11"/>
      <c r="M853" s="12"/>
      <c r="N853" s="11"/>
      <c r="O853" s="12"/>
      <c r="P853" s="14"/>
      <c r="Q853" s="11"/>
      <c r="R853" s="11"/>
      <c r="S853" s="15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5">
      <c r="A854" s="10"/>
      <c r="B854" s="11"/>
      <c r="C854" s="12"/>
      <c r="D854" s="11"/>
      <c r="E854" s="12"/>
      <c r="F854" s="12"/>
      <c r="G854" s="12"/>
      <c r="H854" s="11"/>
      <c r="I854" s="11"/>
      <c r="J854" s="11"/>
      <c r="K854" s="11"/>
      <c r="L854" s="11"/>
      <c r="M854" s="12"/>
      <c r="N854" s="11"/>
      <c r="O854" s="12"/>
      <c r="P854" s="14"/>
      <c r="Q854" s="11"/>
      <c r="R854" s="11"/>
      <c r="S854" s="15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5">
      <c r="A855" s="10"/>
      <c r="B855" s="11"/>
      <c r="C855" s="12"/>
      <c r="D855" s="11"/>
      <c r="E855" s="12"/>
      <c r="F855" s="12"/>
      <c r="G855" s="12"/>
      <c r="H855" s="11"/>
      <c r="I855" s="11"/>
      <c r="J855" s="11"/>
      <c r="K855" s="11"/>
      <c r="L855" s="11"/>
      <c r="M855" s="12"/>
      <c r="N855" s="11"/>
      <c r="O855" s="12"/>
      <c r="P855" s="14"/>
      <c r="Q855" s="11"/>
      <c r="R855" s="11"/>
      <c r="S855" s="15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5">
      <c r="A856" s="10"/>
      <c r="B856" s="11"/>
      <c r="C856" s="12"/>
      <c r="D856" s="11"/>
      <c r="E856" s="12"/>
      <c r="F856" s="12"/>
      <c r="G856" s="12"/>
      <c r="H856" s="11"/>
      <c r="I856" s="11"/>
      <c r="J856" s="11"/>
      <c r="K856" s="11"/>
      <c r="L856" s="11"/>
      <c r="M856" s="12"/>
      <c r="N856" s="11"/>
      <c r="O856" s="12"/>
      <c r="P856" s="14"/>
      <c r="Q856" s="11"/>
      <c r="R856" s="11"/>
      <c r="S856" s="15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5">
      <c r="A857" s="10"/>
      <c r="B857" s="11"/>
      <c r="C857" s="12"/>
      <c r="D857" s="11"/>
      <c r="E857" s="12"/>
      <c r="F857" s="12"/>
      <c r="G857" s="12"/>
      <c r="H857" s="11"/>
      <c r="I857" s="11"/>
      <c r="J857" s="11"/>
      <c r="K857" s="11"/>
      <c r="L857" s="11"/>
      <c r="M857" s="12"/>
      <c r="N857" s="11"/>
      <c r="O857" s="12"/>
      <c r="P857" s="14"/>
      <c r="Q857" s="11"/>
      <c r="R857" s="11"/>
      <c r="S857" s="15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5">
      <c r="A858" s="10"/>
      <c r="B858" s="11"/>
      <c r="C858" s="12"/>
      <c r="D858" s="11"/>
      <c r="E858" s="12"/>
      <c r="F858" s="12"/>
      <c r="G858" s="12"/>
      <c r="H858" s="11"/>
      <c r="I858" s="11"/>
      <c r="J858" s="11"/>
      <c r="K858" s="11"/>
      <c r="L858" s="11"/>
      <c r="M858" s="12"/>
      <c r="N858" s="11"/>
      <c r="O858" s="12"/>
      <c r="P858" s="14"/>
      <c r="Q858" s="11"/>
      <c r="R858" s="11"/>
      <c r="S858" s="15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5">
      <c r="A859" s="10"/>
      <c r="B859" s="11"/>
      <c r="C859" s="12"/>
      <c r="D859" s="11"/>
      <c r="E859" s="12"/>
      <c r="F859" s="12"/>
      <c r="G859" s="12"/>
      <c r="H859" s="11"/>
      <c r="I859" s="11"/>
      <c r="J859" s="11"/>
      <c r="K859" s="11"/>
      <c r="L859" s="11"/>
      <c r="M859" s="12"/>
      <c r="N859" s="11"/>
      <c r="O859" s="12"/>
      <c r="P859" s="14"/>
      <c r="Q859" s="11"/>
      <c r="R859" s="11"/>
      <c r="S859" s="15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5">
      <c r="A860" s="10"/>
      <c r="B860" s="11"/>
      <c r="C860" s="12"/>
      <c r="D860" s="11"/>
      <c r="E860" s="12"/>
      <c r="F860" s="12"/>
      <c r="G860" s="12"/>
      <c r="H860" s="11"/>
      <c r="I860" s="11"/>
      <c r="J860" s="11"/>
      <c r="K860" s="11"/>
      <c r="L860" s="11"/>
      <c r="M860" s="12"/>
      <c r="N860" s="11"/>
      <c r="O860" s="12"/>
      <c r="P860" s="14"/>
      <c r="Q860" s="11"/>
      <c r="R860" s="11"/>
      <c r="S860" s="15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5">
      <c r="A861" s="10"/>
      <c r="B861" s="11"/>
      <c r="C861" s="12"/>
      <c r="D861" s="11"/>
      <c r="E861" s="12"/>
      <c r="F861" s="12"/>
      <c r="G861" s="12"/>
      <c r="H861" s="11"/>
      <c r="I861" s="11"/>
      <c r="J861" s="11"/>
      <c r="K861" s="11"/>
      <c r="L861" s="11"/>
      <c r="M861" s="12"/>
      <c r="N861" s="11"/>
      <c r="O861" s="12"/>
      <c r="P861" s="14"/>
      <c r="Q861" s="11"/>
      <c r="R861" s="11"/>
      <c r="S861" s="15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5">
      <c r="A862" s="10"/>
      <c r="B862" s="11"/>
      <c r="C862" s="12"/>
      <c r="D862" s="11"/>
      <c r="E862" s="12"/>
      <c r="F862" s="12"/>
      <c r="G862" s="12"/>
      <c r="H862" s="11"/>
      <c r="I862" s="11"/>
      <c r="J862" s="11"/>
      <c r="K862" s="11"/>
      <c r="L862" s="11"/>
      <c r="M862" s="12"/>
      <c r="N862" s="11"/>
      <c r="O862" s="12"/>
      <c r="P862" s="14"/>
      <c r="Q862" s="11"/>
      <c r="R862" s="11"/>
      <c r="S862" s="15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5">
      <c r="A863" s="10"/>
      <c r="B863" s="11"/>
      <c r="C863" s="12"/>
      <c r="D863" s="11"/>
      <c r="E863" s="12"/>
      <c r="F863" s="12"/>
      <c r="G863" s="12"/>
      <c r="H863" s="11"/>
      <c r="I863" s="11"/>
      <c r="J863" s="11"/>
      <c r="K863" s="11"/>
      <c r="L863" s="11"/>
      <c r="M863" s="12"/>
      <c r="N863" s="11"/>
      <c r="O863" s="12"/>
      <c r="P863" s="14"/>
      <c r="Q863" s="11"/>
      <c r="R863" s="11"/>
      <c r="S863" s="15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5">
      <c r="A864" s="10"/>
      <c r="B864" s="11"/>
      <c r="C864" s="12"/>
      <c r="D864" s="11"/>
      <c r="E864" s="12"/>
      <c r="F864" s="12"/>
      <c r="G864" s="12"/>
      <c r="H864" s="11"/>
      <c r="I864" s="11"/>
      <c r="J864" s="11"/>
      <c r="K864" s="11"/>
      <c r="L864" s="11"/>
      <c r="M864" s="12"/>
      <c r="N864" s="11"/>
      <c r="O864" s="12"/>
      <c r="P864" s="14"/>
      <c r="Q864" s="11"/>
      <c r="R864" s="11"/>
      <c r="S864" s="15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5">
      <c r="A865" s="10"/>
      <c r="B865" s="11"/>
      <c r="C865" s="12"/>
      <c r="D865" s="11"/>
      <c r="E865" s="12"/>
      <c r="F865" s="12"/>
      <c r="G865" s="12"/>
      <c r="H865" s="11"/>
      <c r="I865" s="11"/>
      <c r="J865" s="11"/>
      <c r="K865" s="11"/>
      <c r="L865" s="11"/>
      <c r="M865" s="12"/>
      <c r="N865" s="11"/>
      <c r="O865" s="12"/>
      <c r="P865" s="14"/>
      <c r="Q865" s="11"/>
      <c r="R865" s="11"/>
      <c r="S865" s="15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5">
      <c r="A866" s="10"/>
      <c r="B866" s="11"/>
      <c r="C866" s="12"/>
      <c r="D866" s="11"/>
      <c r="E866" s="12"/>
      <c r="F866" s="12"/>
      <c r="G866" s="12"/>
      <c r="H866" s="11"/>
      <c r="I866" s="11"/>
      <c r="J866" s="11"/>
      <c r="K866" s="11"/>
      <c r="L866" s="11"/>
      <c r="M866" s="12"/>
      <c r="N866" s="11"/>
      <c r="O866" s="12"/>
      <c r="P866" s="14"/>
      <c r="Q866" s="11"/>
      <c r="R866" s="11"/>
      <c r="S866" s="15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5">
      <c r="A867" s="10"/>
      <c r="B867" s="11"/>
      <c r="C867" s="12"/>
      <c r="D867" s="11"/>
      <c r="E867" s="12"/>
      <c r="F867" s="12"/>
      <c r="G867" s="12"/>
      <c r="H867" s="11"/>
      <c r="I867" s="11"/>
      <c r="J867" s="11"/>
      <c r="K867" s="11"/>
      <c r="L867" s="11"/>
      <c r="M867" s="12"/>
      <c r="N867" s="11"/>
      <c r="O867" s="12"/>
      <c r="P867" s="14"/>
      <c r="Q867" s="11"/>
      <c r="R867" s="11"/>
      <c r="S867" s="15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5">
      <c r="A868" s="10"/>
      <c r="B868" s="11"/>
      <c r="C868" s="12"/>
      <c r="D868" s="11"/>
      <c r="E868" s="12"/>
      <c r="F868" s="12"/>
      <c r="G868" s="12"/>
      <c r="H868" s="11"/>
      <c r="I868" s="11"/>
      <c r="J868" s="11"/>
      <c r="K868" s="11"/>
      <c r="L868" s="11"/>
      <c r="M868" s="12"/>
      <c r="N868" s="11"/>
      <c r="O868" s="12"/>
      <c r="P868" s="14"/>
      <c r="Q868" s="11"/>
      <c r="R868" s="11"/>
      <c r="S868" s="15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5">
      <c r="A869" s="10"/>
      <c r="B869" s="11"/>
      <c r="C869" s="12"/>
      <c r="D869" s="11"/>
      <c r="E869" s="12"/>
      <c r="F869" s="12"/>
      <c r="G869" s="12"/>
      <c r="H869" s="11"/>
      <c r="I869" s="11"/>
      <c r="J869" s="11"/>
      <c r="K869" s="11"/>
      <c r="L869" s="11"/>
      <c r="M869" s="12"/>
      <c r="N869" s="11"/>
      <c r="O869" s="12"/>
      <c r="P869" s="14"/>
      <c r="Q869" s="11"/>
      <c r="R869" s="11"/>
      <c r="S869" s="15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5">
      <c r="A870" s="10"/>
      <c r="B870" s="11"/>
      <c r="C870" s="12"/>
      <c r="D870" s="11"/>
      <c r="E870" s="12"/>
      <c r="F870" s="12"/>
      <c r="G870" s="12"/>
      <c r="H870" s="11"/>
      <c r="I870" s="11"/>
      <c r="J870" s="11"/>
      <c r="K870" s="11"/>
      <c r="L870" s="11"/>
      <c r="M870" s="12"/>
      <c r="N870" s="11"/>
      <c r="O870" s="12"/>
      <c r="P870" s="14"/>
      <c r="Q870" s="11"/>
      <c r="R870" s="11"/>
      <c r="S870" s="15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5">
      <c r="A871" s="10"/>
      <c r="B871" s="11"/>
      <c r="C871" s="12"/>
      <c r="D871" s="11"/>
      <c r="E871" s="12"/>
      <c r="F871" s="12"/>
      <c r="G871" s="12"/>
      <c r="H871" s="11"/>
      <c r="I871" s="11"/>
      <c r="J871" s="11"/>
      <c r="K871" s="11"/>
      <c r="L871" s="11"/>
      <c r="M871" s="12"/>
      <c r="N871" s="11"/>
      <c r="O871" s="12"/>
      <c r="P871" s="14"/>
      <c r="Q871" s="11"/>
      <c r="R871" s="11"/>
      <c r="S871" s="15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5">
      <c r="A872" s="10"/>
      <c r="B872" s="11"/>
      <c r="C872" s="12"/>
      <c r="D872" s="11"/>
      <c r="E872" s="12"/>
      <c r="F872" s="12"/>
      <c r="G872" s="12"/>
      <c r="H872" s="11"/>
      <c r="I872" s="11"/>
      <c r="J872" s="11"/>
      <c r="K872" s="11"/>
      <c r="L872" s="11"/>
      <c r="M872" s="12"/>
      <c r="N872" s="11"/>
      <c r="O872" s="12"/>
      <c r="P872" s="14"/>
      <c r="Q872" s="11"/>
      <c r="R872" s="11"/>
      <c r="S872" s="15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5">
      <c r="A873" s="10"/>
      <c r="B873" s="11"/>
      <c r="C873" s="12"/>
      <c r="D873" s="11"/>
      <c r="E873" s="12"/>
      <c r="F873" s="12"/>
      <c r="G873" s="12"/>
      <c r="H873" s="11"/>
      <c r="I873" s="11"/>
      <c r="J873" s="11"/>
      <c r="K873" s="11"/>
      <c r="L873" s="11"/>
      <c r="M873" s="12"/>
      <c r="N873" s="11"/>
      <c r="O873" s="12"/>
      <c r="P873" s="14"/>
      <c r="Q873" s="11"/>
      <c r="R873" s="11"/>
      <c r="S873" s="15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5">
      <c r="A874" s="10"/>
      <c r="B874" s="11"/>
      <c r="C874" s="12"/>
      <c r="D874" s="11"/>
      <c r="E874" s="12"/>
      <c r="F874" s="12"/>
      <c r="G874" s="12"/>
      <c r="H874" s="11"/>
      <c r="I874" s="11"/>
      <c r="J874" s="11"/>
      <c r="K874" s="11"/>
      <c r="L874" s="11"/>
      <c r="M874" s="12"/>
      <c r="N874" s="11"/>
      <c r="O874" s="12"/>
      <c r="P874" s="14"/>
      <c r="Q874" s="11"/>
      <c r="R874" s="11"/>
      <c r="S874" s="15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5">
      <c r="A875" s="10"/>
      <c r="B875" s="11"/>
      <c r="C875" s="12"/>
      <c r="D875" s="11"/>
      <c r="E875" s="12"/>
      <c r="F875" s="12"/>
      <c r="G875" s="12"/>
      <c r="H875" s="11"/>
      <c r="I875" s="11"/>
      <c r="J875" s="11"/>
      <c r="K875" s="11"/>
      <c r="L875" s="11"/>
      <c r="M875" s="12"/>
      <c r="N875" s="11"/>
      <c r="O875" s="12"/>
      <c r="P875" s="14"/>
      <c r="Q875" s="11"/>
      <c r="R875" s="11"/>
      <c r="S875" s="15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5">
      <c r="A876" s="10"/>
      <c r="B876" s="11"/>
      <c r="C876" s="12"/>
      <c r="D876" s="11"/>
      <c r="E876" s="12"/>
      <c r="F876" s="12"/>
      <c r="G876" s="12"/>
      <c r="H876" s="11"/>
      <c r="I876" s="11"/>
      <c r="J876" s="11"/>
      <c r="K876" s="11"/>
      <c r="L876" s="11"/>
      <c r="M876" s="12"/>
      <c r="N876" s="11"/>
      <c r="O876" s="12"/>
      <c r="P876" s="14"/>
      <c r="Q876" s="11"/>
      <c r="R876" s="11"/>
      <c r="S876" s="15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5">
      <c r="A877" s="10"/>
      <c r="B877" s="11"/>
      <c r="C877" s="12"/>
      <c r="D877" s="11"/>
      <c r="E877" s="12"/>
      <c r="F877" s="12"/>
      <c r="G877" s="12"/>
      <c r="H877" s="11"/>
      <c r="I877" s="11"/>
      <c r="J877" s="11"/>
      <c r="K877" s="11"/>
      <c r="L877" s="11"/>
      <c r="M877" s="12"/>
      <c r="N877" s="11"/>
      <c r="O877" s="12"/>
      <c r="P877" s="14"/>
      <c r="Q877" s="11"/>
      <c r="R877" s="11"/>
      <c r="S877" s="15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5">
      <c r="A878" s="10"/>
      <c r="B878" s="11"/>
      <c r="C878" s="12"/>
      <c r="D878" s="11"/>
      <c r="E878" s="12"/>
      <c r="F878" s="12"/>
      <c r="G878" s="12"/>
      <c r="H878" s="11"/>
      <c r="I878" s="11"/>
      <c r="J878" s="11"/>
      <c r="K878" s="11"/>
      <c r="L878" s="11"/>
      <c r="M878" s="12"/>
      <c r="N878" s="11"/>
      <c r="O878" s="12"/>
      <c r="P878" s="14"/>
      <c r="Q878" s="11"/>
      <c r="R878" s="11"/>
      <c r="S878" s="15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5">
      <c r="A879" s="10"/>
      <c r="B879" s="11"/>
      <c r="C879" s="12"/>
      <c r="D879" s="11"/>
      <c r="E879" s="12"/>
      <c r="F879" s="12"/>
      <c r="G879" s="12"/>
      <c r="H879" s="11"/>
      <c r="I879" s="11"/>
      <c r="J879" s="11"/>
      <c r="K879" s="11"/>
      <c r="L879" s="11"/>
      <c r="M879" s="12"/>
      <c r="N879" s="11"/>
      <c r="O879" s="12"/>
      <c r="P879" s="14"/>
      <c r="Q879" s="11"/>
      <c r="R879" s="11"/>
      <c r="S879" s="15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5">
      <c r="A880" s="10"/>
      <c r="B880" s="11"/>
      <c r="C880" s="12"/>
      <c r="D880" s="11"/>
      <c r="E880" s="12"/>
      <c r="F880" s="12"/>
      <c r="G880" s="12"/>
      <c r="H880" s="11"/>
      <c r="I880" s="11"/>
      <c r="J880" s="11"/>
      <c r="K880" s="11"/>
      <c r="L880" s="11"/>
      <c r="M880" s="12"/>
      <c r="N880" s="11"/>
      <c r="O880" s="12"/>
      <c r="P880" s="14"/>
      <c r="Q880" s="11"/>
      <c r="R880" s="11"/>
      <c r="S880" s="15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5">
      <c r="A881" s="10"/>
      <c r="B881" s="11"/>
      <c r="C881" s="12"/>
      <c r="D881" s="11"/>
      <c r="E881" s="12"/>
      <c r="F881" s="12"/>
      <c r="G881" s="12"/>
      <c r="H881" s="11"/>
      <c r="I881" s="11"/>
      <c r="J881" s="11"/>
      <c r="K881" s="11"/>
      <c r="L881" s="11"/>
      <c r="M881" s="12"/>
      <c r="N881" s="11"/>
      <c r="O881" s="12"/>
      <c r="P881" s="14"/>
      <c r="Q881" s="11"/>
      <c r="R881" s="11"/>
      <c r="S881" s="15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5">
      <c r="A882" s="10"/>
      <c r="B882" s="11"/>
      <c r="C882" s="12"/>
      <c r="D882" s="11"/>
      <c r="E882" s="12"/>
      <c r="F882" s="12"/>
      <c r="G882" s="12"/>
      <c r="H882" s="11"/>
      <c r="I882" s="11"/>
      <c r="J882" s="11"/>
      <c r="K882" s="11"/>
      <c r="L882" s="11"/>
      <c r="M882" s="12"/>
      <c r="N882" s="11"/>
      <c r="O882" s="12"/>
      <c r="P882" s="14"/>
      <c r="Q882" s="11"/>
      <c r="R882" s="11"/>
      <c r="S882" s="15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5">
      <c r="A883" s="10"/>
      <c r="B883" s="11"/>
      <c r="C883" s="12"/>
      <c r="D883" s="11"/>
      <c r="E883" s="12"/>
      <c r="F883" s="12"/>
      <c r="G883" s="12"/>
      <c r="H883" s="11"/>
      <c r="I883" s="11"/>
      <c r="J883" s="11"/>
      <c r="K883" s="11"/>
      <c r="L883" s="11"/>
      <c r="M883" s="12"/>
      <c r="N883" s="11"/>
      <c r="O883" s="12"/>
      <c r="P883" s="14"/>
      <c r="Q883" s="11"/>
      <c r="R883" s="11"/>
      <c r="S883" s="15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5">
      <c r="A884" s="10"/>
      <c r="B884" s="11"/>
      <c r="C884" s="12"/>
      <c r="D884" s="11"/>
      <c r="E884" s="12"/>
      <c r="F884" s="12"/>
      <c r="G884" s="12"/>
      <c r="H884" s="11"/>
      <c r="I884" s="11"/>
      <c r="J884" s="11"/>
      <c r="K884" s="11"/>
      <c r="L884" s="11"/>
      <c r="M884" s="12"/>
      <c r="N884" s="11"/>
      <c r="O884" s="12"/>
      <c r="P884" s="14"/>
      <c r="Q884" s="11"/>
      <c r="R884" s="11"/>
      <c r="S884" s="15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5">
      <c r="A885" s="10"/>
      <c r="B885" s="11"/>
      <c r="C885" s="12"/>
      <c r="D885" s="11"/>
      <c r="E885" s="12"/>
      <c r="F885" s="12"/>
      <c r="G885" s="12"/>
      <c r="H885" s="11"/>
      <c r="I885" s="11"/>
      <c r="J885" s="11"/>
      <c r="K885" s="11"/>
      <c r="L885" s="11"/>
      <c r="M885" s="12"/>
      <c r="N885" s="11"/>
      <c r="O885" s="12"/>
      <c r="P885" s="14"/>
      <c r="Q885" s="11"/>
      <c r="R885" s="11"/>
      <c r="S885" s="15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5">
      <c r="A886" s="10"/>
      <c r="B886" s="11"/>
      <c r="C886" s="12"/>
      <c r="D886" s="11"/>
      <c r="E886" s="12"/>
      <c r="F886" s="12"/>
      <c r="G886" s="12"/>
      <c r="H886" s="11"/>
      <c r="I886" s="11"/>
      <c r="J886" s="11"/>
      <c r="K886" s="11"/>
      <c r="L886" s="11"/>
      <c r="M886" s="12"/>
      <c r="N886" s="11"/>
      <c r="O886" s="12"/>
      <c r="P886" s="14"/>
      <c r="Q886" s="11"/>
      <c r="R886" s="11"/>
      <c r="S886" s="15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5">
      <c r="A887" s="10"/>
      <c r="B887" s="11"/>
      <c r="C887" s="12"/>
      <c r="D887" s="11"/>
      <c r="E887" s="12"/>
      <c r="F887" s="12"/>
      <c r="G887" s="12"/>
      <c r="H887" s="11"/>
      <c r="I887" s="11"/>
      <c r="J887" s="11"/>
      <c r="K887" s="11"/>
      <c r="L887" s="11"/>
      <c r="M887" s="12"/>
      <c r="N887" s="11"/>
      <c r="O887" s="12"/>
      <c r="P887" s="14"/>
      <c r="Q887" s="11"/>
      <c r="R887" s="11"/>
      <c r="S887" s="15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5">
      <c r="A888" s="10"/>
      <c r="B888" s="11"/>
      <c r="C888" s="12"/>
      <c r="D888" s="11"/>
      <c r="E888" s="12"/>
      <c r="F888" s="12"/>
      <c r="G888" s="12"/>
      <c r="H888" s="11"/>
      <c r="I888" s="11"/>
      <c r="J888" s="11"/>
      <c r="K888" s="11"/>
      <c r="L888" s="11"/>
      <c r="M888" s="12"/>
      <c r="N888" s="11"/>
      <c r="O888" s="12"/>
      <c r="P888" s="14"/>
      <c r="Q888" s="11"/>
      <c r="R888" s="11"/>
      <c r="S888" s="15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5">
      <c r="A889" s="10"/>
      <c r="B889" s="11"/>
      <c r="C889" s="12"/>
      <c r="D889" s="11"/>
      <c r="E889" s="12"/>
      <c r="F889" s="12"/>
      <c r="G889" s="12"/>
      <c r="H889" s="11"/>
      <c r="I889" s="11"/>
      <c r="J889" s="11"/>
      <c r="K889" s="11"/>
      <c r="L889" s="11"/>
      <c r="M889" s="12"/>
      <c r="N889" s="11"/>
      <c r="O889" s="12"/>
      <c r="P889" s="14"/>
      <c r="Q889" s="11"/>
      <c r="R889" s="11"/>
      <c r="S889" s="15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5">
      <c r="A890" s="10"/>
      <c r="B890" s="11"/>
      <c r="C890" s="12"/>
      <c r="D890" s="11"/>
      <c r="E890" s="12"/>
      <c r="F890" s="12"/>
      <c r="G890" s="12"/>
      <c r="H890" s="11"/>
      <c r="I890" s="11"/>
      <c r="J890" s="11"/>
      <c r="K890" s="11"/>
      <c r="L890" s="11"/>
      <c r="M890" s="12"/>
      <c r="N890" s="11"/>
      <c r="O890" s="12"/>
      <c r="P890" s="14"/>
      <c r="Q890" s="11"/>
      <c r="R890" s="11"/>
      <c r="S890" s="15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5">
      <c r="A891" s="10"/>
      <c r="B891" s="11"/>
      <c r="C891" s="12"/>
      <c r="D891" s="11"/>
      <c r="E891" s="12"/>
      <c r="F891" s="12"/>
      <c r="G891" s="12"/>
      <c r="H891" s="11"/>
      <c r="I891" s="11"/>
      <c r="J891" s="11"/>
      <c r="K891" s="11"/>
      <c r="L891" s="11"/>
      <c r="M891" s="12"/>
      <c r="N891" s="11"/>
      <c r="O891" s="12"/>
      <c r="P891" s="14"/>
      <c r="Q891" s="11"/>
      <c r="R891" s="11"/>
      <c r="S891" s="15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5">
      <c r="A892" s="10"/>
      <c r="B892" s="11"/>
      <c r="C892" s="12"/>
      <c r="D892" s="11"/>
      <c r="E892" s="12"/>
      <c r="F892" s="12"/>
      <c r="G892" s="12"/>
      <c r="H892" s="11"/>
      <c r="I892" s="11"/>
      <c r="J892" s="11"/>
      <c r="K892" s="11"/>
      <c r="L892" s="11"/>
      <c r="M892" s="12"/>
      <c r="N892" s="11"/>
      <c r="O892" s="12"/>
      <c r="P892" s="14"/>
      <c r="Q892" s="11"/>
      <c r="R892" s="11"/>
      <c r="S892" s="15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5">
      <c r="A893" s="10"/>
      <c r="B893" s="11"/>
      <c r="C893" s="12"/>
      <c r="D893" s="11"/>
      <c r="E893" s="12"/>
      <c r="F893" s="12"/>
      <c r="G893" s="12"/>
      <c r="H893" s="11"/>
      <c r="I893" s="11"/>
      <c r="J893" s="11"/>
      <c r="K893" s="11"/>
      <c r="L893" s="11"/>
      <c r="M893" s="12"/>
      <c r="N893" s="11"/>
      <c r="O893" s="12"/>
      <c r="P893" s="14"/>
      <c r="Q893" s="11"/>
      <c r="R893" s="11"/>
      <c r="S893" s="15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5">
      <c r="A894" s="10"/>
      <c r="B894" s="11"/>
      <c r="C894" s="12"/>
      <c r="D894" s="11"/>
      <c r="E894" s="12"/>
      <c r="F894" s="12"/>
      <c r="G894" s="12"/>
      <c r="H894" s="11"/>
      <c r="I894" s="11"/>
      <c r="J894" s="11"/>
      <c r="K894" s="11"/>
      <c r="L894" s="11"/>
      <c r="M894" s="12"/>
      <c r="N894" s="11"/>
      <c r="O894" s="12"/>
      <c r="P894" s="14"/>
      <c r="Q894" s="11"/>
      <c r="R894" s="11"/>
      <c r="S894" s="15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5">
      <c r="A895" s="10"/>
      <c r="B895" s="11"/>
      <c r="C895" s="12"/>
      <c r="D895" s="11"/>
      <c r="E895" s="12"/>
      <c r="F895" s="12"/>
      <c r="G895" s="12"/>
      <c r="H895" s="11"/>
      <c r="I895" s="11"/>
      <c r="J895" s="11"/>
      <c r="K895" s="11"/>
      <c r="L895" s="11"/>
      <c r="M895" s="12"/>
      <c r="N895" s="11"/>
      <c r="O895" s="12"/>
      <c r="P895" s="14"/>
      <c r="Q895" s="11"/>
      <c r="R895" s="11"/>
      <c r="S895" s="15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5">
      <c r="A896" s="10"/>
      <c r="B896" s="11"/>
      <c r="C896" s="12"/>
      <c r="D896" s="11"/>
      <c r="E896" s="12"/>
      <c r="F896" s="12"/>
      <c r="G896" s="12"/>
      <c r="H896" s="11"/>
      <c r="I896" s="11"/>
      <c r="J896" s="11"/>
      <c r="K896" s="11"/>
      <c r="L896" s="11"/>
      <c r="M896" s="12"/>
      <c r="N896" s="11"/>
      <c r="O896" s="12"/>
      <c r="P896" s="14"/>
      <c r="Q896" s="11"/>
      <c r="R896" s="11"/>
      <c r="S896" s="15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5">
      <c r="A897" s="10"/>
      <c r="B897" s="11"/>
      <c r="C897" s="12"/>
      <c r="D897" s="11"/>
      <c r="E897" s="12"/>
      <c r="F897" s="12"/>
      <c r="G897" s="12"/>
      <c r="H897" s="11"/>
      <c r="I897" s="11"/>
      <c r="J897" s="11"/>
      <c r="K897" s="11"/>
      <c r="L897" s="11"/>
      <c r="M897" s="12"/>
      <c r="N897" s="11"/>
      <c r="O897" s="12"/>
      <c r="P897" s="14"/>
      <c r="Q897" s="11"/>
      <c r="R897" s="11"/>
      <c r="S897" s="15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5">
      <c r="A898" s="10"/>
      <c r="B898" s="11"/>
      <c r="C898" s="12"/>
      <c r="D898" s="11"/>
      <c r="E898" s="12"/>
      <c r="F898" s="12"/>
      <c r="G898" s="12"/>
      <c r="H898" s="11"/>
      <c r="I898" s="11"/>
      <c r="J898" s="11"/>
      <c r="K898" s="11"/>
      <c r="L898" s="11"/>
      <c r="M898" s="12"/>
      <c r="N898" s="11"/>
      <c r="O898" s="12"/>
      <c r="P898" s="14"/>
      <c r="Q898" s="11"/>
      <c r="R898" s="11"/>
      <c r="S898" s="15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5">
      <c r="A899" s="10"/>
      <c r="B899" s="11"/>
      <c r="C899" s="12"/>
      <c r="D899" s="11"/>
      <c r="E899" s="12"/>
      <c r="F899" s="12"/>
      <c r="G899" s="12"/>
      <c r="H899" s="11"/>
      <c r="I899" s="11"/>
      <c r="J899" s="11"/>
      <c r="K899" s="11"/>
      <c r="L899" s="11"/>
      <c r="M899" s="12"/>
      <c r="N899" s="11"/>
      <c r="O899" s="12"/>
      <c r="P899" s="14"/>
      <c r="Q899" s="11"/>
      <c r="R899" s="11"/>
      <c r="S899" s="15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5">
      <c r="A900" s="10"/>
      <c r="B900" s="11"/>
      <c r="C900" s="12"/>
      <c r="D900" s="11"/>
      <c r="E900" s="12"/>
      <c r="F900" s="12"/>
      <c r="G900" s="12"/>
      <c r="H900" s="11"/>
      <c r="I900" s="11"/>
      <c r="J900" s="11"/>
      <c r="K900" s="11"/>
      <c r="L900" s="11"/>
      <c r="M900" s="12"/>
      <c r="N900" s="11"/>
      <c r="O900" s="12"/>
      <c r="P900" s="14"/>
      <c r="Q900" s="11"/>
      <c r="R900" s="11"/>
      <c r="S900" s="15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5">
      <c r="A901" s="10"/>
      <c r="B901" s="11"/>
      <c r="C901" s="12"/>
      <c r="D901" s="11"/>
      <c r="E901" s="12"/>
      <c r="F901" s="12"/>
      <c r="G901" s="12"/>
      <c r="H901" s="11"/>
      <c r="I901" s="11"/>
      <c r="J901" s="11"/>
      <c r="K901" s="11"/>
      <c r="L901" s="11"/>
      <c r="M901" s="12"/>
      <c r="N901" s="11"/>
      <c r="O901" s="12"/>
      <c r="P901" s="14"/>
      <c r="Q901" s="11"/>
      <c r="R901" s="11"/>
      <c r="S901" s="15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5">
      <c r="A902" s="10"/>
      <c r="B902" s="11"/>
      <c r="C902" s="12"/>
      <c r="D902" s="11"/>
      <c r="E902" s="12"/>
      <c r="F902" s="12"/>
      <c r="G902" s="12"/>
      <c r="H902" s="11"/>
      <c r="I902" s="11"/>
      <c r="J902" s="11"/>
      <c r="K902" s="11"/>
      <c r="L902" s="11"/>
      <c r="M902" s="12"/>
      <c r="N902" s="11"/>
      <c r="O902" s="12"/>
      <c r="P902" s="14"/>
      <c r="Q902" s="11"/>
      <c r="R902" s="11"/>
      <c r="S902" s="15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5">
      <c r="A903" s="10"/>
      <c r="B903" s="11"/>
      <c r="C903" s="12"/>
      <c r="D903" s="11"/>
      <c r="E903" s="12"/>
      <c r="F903" s="12"/>
      <c r="G903" s="12"/>
      <c r="H903" s="11"/>
      <c r="I903" s="11"/>
      <c r="J903" s="11"/>
      <c r="K903" s="11"/>
      <c r="L903" s="11"/>
      <c r="M903" s="12"/>
      <c r="N903" s="11"/>
      <c r="O903" s="12"/>
      <c r="P903" s="14"/>
      <c r="Q903" s="11"/>
      <c r="R903" s="11"/>
      <c r="S903" s="15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5">
      <c r="A904" s="10"/>
      <c r="B904" s="11"/>
      <c r="C904" s="12"/>
      <c r="D904" s="11"/>
      <c r="E904" s="12"/>
      <c r="F904" s="12"/>
      <c r="G904" s="12"/>
      <c r="H904" s="11"/>
      <c r="I904" s="11"/>
      <c r="J904" s="11"/>
      <c r="K904" s="11"/>
      <c r="L904" s="11"/>
      <c r="M904" s="12"/>
      <c r="N904" s="11"/>
      <c r="O904" s="12"/>
      <c r="P904" s="14"/>
      <c r="Q904" s="11"/>
      <c r="R904" s="11"/>
      <c r="S904" s="15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5">
      <c r="A905" s="10"/>
      <c r="B905" s="11"/>
      <c r="C905" s="12"/>
      <c r="D905" s="11"/>
      <c r="E905" s="12"/>
      <c r="F905" s="12"/>
      <c r="G905" s="12"/>
      <c r="H905" s="11"/>
      <c r="I905" s="11"/>
      <c r="J905" s="11"/>
      <c r="K905" s="11"/>
      <c r="L905" s="11"/>
      <c r="M905" s="12"/>
      <c r="N905" s="11"/>
      <c r="O905" s="12"/>
      <c r="P905" s="14"/>
      <c r="Q905" s="11"/>
      <c r="R905" s="11"/>
      <c r="S905" s="15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5">
      <c r="A906" s="10"/>
      <c r="B906" s="11"/>
      <c r="C906" s="12"/>
      <c r="D906" s="11"/>
      <c r="E906" s="12"/>
      <c r="F906" s="12"/>
      <c r="G906" s="12"/>
      <c r="H906" s="11"/>
      <c r="I906" s="11"/>
      <c r="J906" s="11"/>
      <c r="K906" s="11"/>
      <c r="L906" s="11"/>
      <c r="M906" s="12"/>
      <c r="N906" s="11"/>
      <c r="O906" s="12"/>
      <c r="P906" s="14"/>
      <c r="Q906" s="11"/>
      <c r="R906" s="11"/>
      <c r="S906" s="15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5">
      <c r="A907" s="10"/>
      <c r="B907" s="11"/>
      <c r="C907" s="12"/>
      <c r="D907" s="11"/>
      <c r="E907" s="12"/>
      <c r="F907" s="12"/>
      <c r="G907" s="12"/>
      <c r="H907" s="11"/>
      <c r="I907" s="11"/>
      <c r="J907" s="11"/>
      <c r="K907" s="11"/>
      <c r="L907" s="11"/>
      <c r="M907" s="12"/>
      <c r="N907" s="11"/>
      <c r="O907" s="12"/>
      <c r="P907" s="14"/>
      <c r="Q907" s="11"/>
      <c r="R907" s="11"/>
      <c r="S907" s="15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5">
      <c r="A908" s="10"/>
      <c r="B908" s="11"/>
      <c r="C908" s="12"/>
      <c r="D908" s="11"/>
      <c r="E908" s="12"/>
      <c r="F908" s="12"/>
      <c r="G908" s="12"/>
      <c r="H908" s="11"/>
      <c r="I908" s="11"/>
      <c r="J908" s="11"/>
      <c r="K908" s="11"/>
      <c r="L908" s="11"/>
      <c r="M908" s="12"/>
      <c r="N908" s="11"/>
      <c r="O908" s="12"/>
      <c r="P908" s="14"/>
      <c r="Q908" s="11"/>
      <c r="R908" s="11"/>
      <c r="S908" s="15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5">
      <c r="A909" s="10"/>
      <c r="B909" s="11"/>
      <c r="C909" s="12"/>
      <c r="D909" s="11"/>
      <c r="E909" s="12"/>
      <c r="F909" s="12"/>
      <c r="G909" s="12"/>
      <c r="H909" s="11"/>
      <c r="I909" s="11"/>
      <c r="J909" s="11"/>
      <c r="K909" s="11"/>
      <c r="L909" s="11"/>
      <c r="M909" s="12"/>
      <c r="N909" s="11"/>
      <c r="O909" s="12"/>
      <c r="P909" s="14"/>
      <c r="Q909" s="11"/>
      <c r="R909" s="11"/>
      <c r="S909" s="15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5">
      <c r="A910" s="10"/>
      <c r="B910" s="11"/>
      <c r="C910" s="12"/>
      <c r="D910" s="11"/>
      <c r="E910" s="12"/>
      <c r="F910" s="12"/>
      <c r="G910" s="12"/>
      <c r="H910" s="11"/>
      <c r="I910" s="11"/>
      <c r="J910" s="11"/>
      <c r="K910" s="11"/>
      <c r="L910" s="11"/>
      <c r="M910" s="12"/>
      <c r="N910" s="11"/>
      <c r="O910" s="12"/>
      <c r="P910" s="14"/>
      <c r="Q910" s="11"/>
      <c r="R910" s="11"/>
      <c r="S910" s="15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5">
      <c r="A911" s="10"/>
      <c r="B911" s="11"/>
      <c r="C911" s="12"/>
      <c r="D911" s="11"/>
      <c r="E911" s="12"/>
      <c r="F911" s="12"/>
      <c r="G911" s="12"/>
      <c r="H911" s="11"/>
      <c r="I911" s="11"/>
      <c r="J911" s="11"/>
      <c r="K911" s="11"/>
      <c r="L911" s="11"/>
      <c r="M911" s="12"/>
      <c r="N911" s="11"/>
      <c r="O911" s="12"/>
      <c r="P911" s="14"/>
      <c r="Q911" s="11"/>
      <c r="R911" s="11"/>
      <c r="S911" s="15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5">
      <c r="A912" s="10"/>
      <c r="B912" s="11"/>
      <c r="C912" s="12"/>
      <c r="D912" s="11"/>
      <c r="E912" s="12"/>
      <c r="F912" s="12"/>
      <c r="G912" s="12"/>
      <c r="H912" s="11"/>
      <c r="I912" s="11"/>
      <c r="J912" s="11"/>
      <c r="K912" s="11"/>
      <c r="L912" s="11"/>
      <c r="M912" s="12"/>
      <c r="N912" s="11"/>
      <c r="O912" s="12"/>
      <c r="P912" s="14"/>
      <c r="Q912" s="11"/>
      <c r="R912" s="11"/>
      <c r="S912" s="15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5">
      <c r="A913" s="10"/>
      <c r="B913" s="11"/>
      <c r="C913" s="12"/>
      <c r="D913" s="11"/>
      <c r="E913" s="12"/>
      <c r="F913" s="12"/>
      <c r="G913" s="12"/>
      <c r="H913" s="11"/>
      <c r="I913" s="11"/>
      <c r="J913" s="11"/>
      <c r="K913" s="11"/>
      <c r="L913" s="11"/>
      <c r="M913" s="12"/>
      <c r="N913" s="11"/>
      <c r="O913" s="12"/>
      <c r="P913" s="14"/>
      <c r="Q913" s="11"/>
      <c r="R913" s="11"/>
      <c r="S913" s="15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5">
      <c r="A914" s="10"/>
      <c r="B914" s="11"/>
      <c r="C914" s="12"/>
      <c r="D914" s="11"/>
      <c r="E914" s="12"/>
      <c r="F914" s="12"/>
      <c r="G914" s="12"/>
      <c r="H914" s="11"/>
      <c r="I914" s="11"/>
      <c r="J914" s="11"/>
      <c r="K914" s="11"/>
      <c r="L914" s="11"/>
      <c r="M914" s="12"/>
      <c r="N914" s="11"/>
      <c r="O914" s="12"/>
      <c r="P914" s="14"/>
      <c r="Q914" s="11"/>
      <c r="R914" s="11"/>
      <c r="S914" s="15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5">
      <c r="A915" s="10"/>
      <c r="B915" s="11"/>
      <c r="C915" s="12"/>
      <c r="D915" s="11"/>
      <c r="E915" s="12"/>
      <c r="F915" s="12"/>
      <c r="G915" s="12"/>
      <c r="H915" s="11"/>
      <c r="I915" s="11"/>
      <c r="J915" s="11"/>
      <c r="K915" s="11"/>
      <c r="L915" s="11"/>
      <c r="M915" s="12"/>
      <c r="N915" s="11"/>
      <c r="O915" s="12"/>
      <c r="P915" s="14"/>
      <c r="Q915" s="11"/>
      <c r="R915" s="11"/>
      <c r="S915" s="15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5">
      <c r="A916" s="10"/>
      <c r="B916" s="11"/>
      <c r="C916" s="12"/>
      <c r="D916" s="11"/>
      <c r="E916" s="12"/>
      <c r="F916" s="12"/>
      <c r="G916" s="12"/>
      <c r="H916" s="11"/>
      <c r="I916" s="11"/>
      <c r="J916" s="11"/>
      <c r="K916" s="11"/>
      <c r="L916" s="11"/>
      <c r="M916" s="12"/>
      <c r="N916" s="11"/>
      <c r="O916" s="12"/>
      <c r="P916" s="14"/>
      <c r="Q916" s="11"/>
      <c r="R916" s="11"/>
      <c r="S916" s="15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5">
      <c r="A917" s="10"/>
      <c r="B917" s="11"/>
      <c r="C917" s="12"/>
      <c r="D917" s="11"/>
      <c r="E917" s="12"/>
      <c r="F917" s="12"/>
      <c r="G917" s="12"/>
      <c r="H917" s="11"/>
      <c r="I917" s="11"/>
      <c r="J917" s="11"/>
      <c r="K917" s="11"/>
      <c r="L917" s="11"/>
      <c r="M917" s="12"/>
      <c r="N917" s="11"/>
      <c r="O917" s="12"/>
      <c r="P917" s="14"/>
      <c r="Q917" s="11"/>
      <c r="R917" s="11"/>
      <c r="S917" s="15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5">
      <c r="A918" s="10"/>
      <c r="B918" s="11"/>
      <c r="C918" s="12"/>
      <c r="D918" s="11"/>
      <c r="E918" s="12"/>
      <c r="F918" s="12"/>
      <c r="G918" s="12"/>
      <c r="H918" s="11"/>
      <c r="I918" s="11"/>
      <c r="J918" s="11"/>
      <c r="K918" s="11"/>
      <c r="L918" s="11"/>
      <c r="M918" s="12"/>
      <c r="N918" s="11"/>
      <c r="O918" s="12"/>
      <c r="P918" s="14"/>
      <c r="Q918" s="11"/>
      <c r="R918" s="11"/>
      <c r="S918" s="15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5">
      <c r="A919" s="10"/>
      <c r="B919" s="11"/>
      <c r="C919" s="12"/>
      <c r="D919" s="11"/>
      <c r="E919" s="12"/>
      <c r="F919" s="12"/>
      <c r="G919" s="12"/>
      <c r="H919" s="11"/>
      <c r="I919" s="11"/>
      <c r="J919" s="11"/>
      <c r="K919" s="11"/>
      <c r="L919" s="11"/>
      <c r="M919" s="12"/>
      <c r="N919" s="11"/>
      <c r="O919" s="12"/>
      <c r="P919" s="14"/>
      <c r="Q919" s="11"/>
      <c r="R919" s="11"/>
      <c r="S919" s="15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5">
      <c r="A920" s="10"/>
      <c r="B920" s="11"/>
      <c r="C920" s="12"/>
      <c r="D920" s="11"/>
      <c r="E920" s="12"/>
      <c r="F920" s="12"/>
      <c r="G920" s="12"/>
      <c r="H920" s="11"/>
      <c r="I920" s="11"/>
      <c r="J920" s="11"/>
      <c r="K920" s="11"/>
      <c r="L920" s="11"/>
      <c r="M920" s="12"/>
      <c r="N920" s="11"/>
      <c r="O920" s="12"/>
      <c r="P920" s="14"/>
      <c r="Q920" s="11"/>
      <c r="R920" s="11"/>
      <c r="S920" s="15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5">
      <c r="A921" s="10"/>
      <c r="B921" s="11"/>
      <c r="C921" s="12"/>
      <c r="D921" s="11"/>
      <c r="E921" s="12"/>
      <c r="F921" s="12"/>
      <c r="G921" s="12"/>
      <c r="H921" s="11"/>
      <c r="I921" s="11"/>
      <c r="J921" s="11"/>
      <c r="K921" s="11"/>
      <c r="L921" s="11"/>
      <c r="M921" s="12"/>
      <c r="N921" s="11"/>
      <c r="O921" s="12"/>
      <c r="P921" s="14"/>
      <c r="Q921" s="11"/>
      <c r="R921" s="11"/>
      <c r="S921" s="15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5">
      <c r="A922" s="10"/>
      <c r="B922" s="11"/>
      <c r="C922" s="12"/>
      <c r="D922" s="11"/>
      <c r="E922" s="12"/>
      <c r="F922" s="12"/>
      <c r="G922" s="12"/>
      <c r="H922" s="11"/>
      <c r="I922" s="11"/>
      <c r="J922" s="11"/>
      <c r="K922" s="11"/>
      <c r="L922" s="11"/>
      <c r="M922" s="12"/>
      <c r="N922" s="11"/>
      <c r="O922" s="12"/>
      <c r="P922" s="14"/>
      <c r="Q922" s="11"/>
      <c r="R922" s="11"/>
      <c r="S922" s="15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5">
      <c r="A923" s="10"/>
      <c r="B923" s="11"/>
      <c r="C923" s="12"/>
      <c r="D923" s="11"/>
      <c r="E923" s="12"/>
      <c r="F923" s="12"/>
      <c r="G923" s="12"/>
      <c r="H923" s="11"/>
      <c r="I923" s="11"/>
      <c r="J923" s="11"/>
      <c r="K923" s="11"/>
      <c r="L923" s="11"/>
      <c r="M923" s="12"/>
      <c r="N923" s="11"/>
      <c r="O923" s="12"/>
      <c r="P923" s="14"/>
      <c r="Q923" s="11"/>
      <c r="R923" s="11"/>
      <c r="S923" s="15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5">
      <c r="A924" s="10"/>
      <c r="B924" s="11"/>
      <c r="C924" s="12"/>
      <c r="D924" s="11"/>
      <c r="E924" s="12"/>
      <c r="F924" s="12"/>
      <c r="G924" s="12"/>
      <c r="H924" s="11"/>
      <c r="I924" s="11"/>
      <c r="J924" s="11"/>
      <c r="K924" s="11"/>
      <c r="L924" s="11"/>
      <c r="M924" s="12"/>
      <c r="N924" s="11"/>
      <c r="O924" s="12"/>
      <c r="P924" s="14"/>
      <c r="Q924" s="11"/>
      <c r="R924" s="11"/>
      <c r="S924" s="15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5">
      <c r="A925" s="10"/>
      <c r="B925" s="11"/>
      <c r="C925" s="12"/>
      <c r="D925" s="11"/>
      <c r="E925" s="12"/>
      <c r="F925" s="12"/>
      <c r="G925" s="12"/>
      <c r="H925" s="11"/>
      <c r="I925" s="11"/>
      <c r="J925" s="11"/>
      <c r="K925" s="11"/>
      <c r="L925" s="11"/>
      <c r="M925" s="12"/>
      <c r="N925" s="11"/>
      <c r="O925" s="12"/>
      <c r="P925" s="14"/>
      <c r="Q925" s="11"/>
      <c r="R925" s="11"/>
      <c r="S925" s="15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5">
      <c r="A926" s="10"/>
      <c r="B926" s="11"/>
      <c r="C926" s="12"/>
      <c r="D926" s="11"/>
      <c r="E926" s="12"/>
      <c r="F926" s="12"/>
      <c r="G926" s="12"/>
      <c r="H926" s="11"/>
      <c r="I926" s="11"/>
      <c r="J926" s="11"/>
      <c r="K926" s="11"/>
      <c r="L926" s="11"/>
      <c r="M926" s="12"/>
      <c r="N926" s="11"/>
      <c r="O926" s="12"/>
      <c r="P926" s="14"/>
      <c r="Q926" s="11"/>
      <c r="R926" s="11"/>
      <c r="S926" s="15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5">
      <c r="A927" s="10"/>
      <c r="B927" s="11"/>
      <c r="C927" s="12"/>
      <c r="D927" s="11"/>
      <c r="E927" s="12"/>
      <c r="F927" s="12"/>
      <c r="G927" s="12"/>
      <c r="H927" s="11"/>
      <c r="I927" s="11"/>
      <c r="J927" s="11"/>
      <c r="K927" s="11"/>
      <c r="L927" s="11"/>
      <c r="M927" s="12"/>
      <c r="N927" s="11"/>
      <c r="O927" s="12"/>
      <c r="P927" s="14"/>
      <c r="Q927" s="11"/>
      <c r="R927" s="11"/>
      <c r="S927" s="15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5">
      <c r="A928" s="10"/>
      <c r="B928" s="11"/>
      <c r="C928" s="12"/>
      <c r="D928" s="11"/>
      <c r="E928" s="12"/>
      <c r="F928" s="12"/>
      <c r="G928" s="12"/>
      <c r="H928" s="11"/>
      <c r="I928" s="11"/>
      <c r="J928" s="11"/>
      <c r="K928" s="11"/>
      <c r="L928" s="11"/>
      <c r="M928" s="12"/>
      <c r="N928" s="11"/>
      <c r="O928" s="12"/>
      <c r="P928" s="14"/>
      <c r="Q928" s="11"/>
      <c r="R928" s="11"/>
      <c r="S928" s="15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5">
      <c r="A929" s="10"/>
      <c r="B929" s="11"/>
      <c r="C929" s="12"/>
      <c r="D929" s="11"/>
      <c r="E929" s="12"/>
      <c r="F929" s="12"/>
      <c r="G929" s="12"/>
      <c r="H929" s="11"/>
      <c r="I929" s="11"/>
      <c r="J929" s="11"/>
      <c r="K929" s="11"/>
      <c r="L929" s="11"/>
      <c r="M929" s="12"/>
      <c r="N929" s="11"/>
      <c r="O929" s="12"/>
      <c r="P929" s="14"/>
      <c r="Q929" s="11"/>
      <c r="R929" s="11"/>
      <c r="S929" s="15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5">
      <c r="A930" s="10"/>
      <c r="B930" s="11"/>
      <c r="C930" s="12"/>
      <c r="D930" s="11"/>
      <c r="E930" s="12"/>
      <c r="F930" s="12"/>
      <c r="G930" s="12"/>
      <c r="H930" s="11"/>
      <c r="I930" s="11"/>
      <c r="J930" s="11"/>
      <c r="K930" s="11"/>
      <c r="L930" s="11"/>
      <c r="M930" s="12"/>
      <c r="N930" s="11"/>
      <c r="O930" s="12"/>
      <c r="P930" s="14"/>
      <c r="Q930" s="11"/>
      <c r="R930" s="11"/>
      <c r="S930" s="15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5">
      <c r="A931" s="10"/>
      <c r="B931" s="11"/>
      <c r="C931" s="12"/>
      <c r="D931" s="11"/>
      <c r="E931" s="12"/>
      <c r="F931" s="12"/>
      <c r="G931" s="12"/>
      <c r="H931" s="11"/>
      <c r="I931" s="11"/>
      <c r="J931" s="11"/>
      <c r="K931" s="11"/>
      <c r="L931" s="11"/>
      <c r="M931" s="12"/>
      <c r="N931" s="11"/>
      <c r="O931" s="12"/>
      <c r="P931" s="14"/>
      <c r="Q931" s="11"/>
      <c r="R931" s="11"/>
      <c r="S931" s="15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5">
      <c r="A932" s="10"/>
      <c r="B932" s="11"/>
      <c r="C932" s="12"/>
      <c r="D932" s="11"/>
      <c r="E932" s="12"/>
      <c r="F932" s="12"/>
      <c r="G932" s="12"/>
      <c r="H932" s="11"/>
      <c r="I932" s="11"/>
      <c r="J932" s="11"/>
      <c r="K932" s="11"/>
      <c r="L932" s="11"/>
      <c r="M932" s="12"/>
      <c r="N932" s="11"/>
      <c r="O932" s="12"/>
      <c r="P932" s="14"/>
      <c r="Q932" s="11"/>
      <c r="R932" s="11"/>
      <c r="S932" s="15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5">
      <c r="A933" s="10"/>
      <c r="B933" s="11"/>
      <c r="C933" s="12"/>
      <c r="D933" s="11"/>
      <c r="E933" s="12"/>
      <c r="F933" s="12"/>
      <c r="G933" s="12"/>
      <c r="H933" s="11"/>
      <c r="I933" s="11"/>
      <c r="J933" s="11"/>
      <c r="K933" s="11"/>
      <c r="L933" s="11"/>
      <c r="M933" s="12"/>
      <c r="N933" s="11"/>
      <c r="O933" s="12"/>
      <c r="P933" s="14"/>
      <c r="Q933" s="11"/>
      <c r="R933" s="11"/>
      <c r="S933" s="15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5">
      <c r="A934" s="10"/>
      <c r="B934" s="11"/>
      <c r="C934" s="12"/>
      <c r="D934" s="11"/>
      <c r="E934" s="12"/>
      <c r="F934" s="12"/>
      <c r="G934" s="12"/>
      <c r="H934" s="11"/>
      <c r="I934" s="11"/>
      <c r="J934" s="11"/>
      <c r="K934" s="11"/>
      <c r="L934" s="11"/>
      <c r="M934" s="12"/>
      <c r="N934" s="11"/>
      <c r="O934" s="12"/>
      <c r="P934" s="14"/>
      <c r="Q934" s="11"/>
      <c r="R934" s="11"/>
      <c r="S934" s="15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5">
      <c r="A935" s="10"/>
      <c r="B935" s="11"/>
      <c r="C935" s="12"/>
      <c r="D935" s="11"/>
      <c r="E935" s="12"/>
      <c r="F935" s="12"/>
      <c r="G935" s="12"/>
      <c r="H935" s="11"/>
      <c r="I935" s="11"/>
      <c r="J935" s="11"/>
      <c r="K935" s="11"/>
      <c r="L935" s="11"/>
      <c r="M935" s="12"/>
      <c r="N935" s="11"/>
      <c r="O935" s="12"/>
      <c r="P935" s="14"/>
      <c r="Q935" s="11"/>
      <c r="R935" s="11"/>
      <c r="S935" s="15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5">
      <c r="A936" s="10"/>
      <c r="B936" s="11"/>
      <c r="C936" s="12"/>
      <c r="D936" s="11"/>
      <c r="E936" s="12"/>
      <c r="F936" s="12"/>
      <c r="G936" s="12"/>
      <c r="H936" s="11"/>
      <c r="I936" s="11"/>
      <c r="J936" s="11"/>
      <c r="K936" s="11"/>
      <c r="L936" s="11"/>
      <c r="M936" s="12"/>
      <c r="N936" s="11"/>
      <c r="O936" s="12"/>
      <c r="P936" s="14"/>
      <c r="Q936" s="11"/>
      <c r="R936" s="11"/>
      <c r="S936" s="15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5">
      <c r="A937" s="10"/>
      <c r="B937" s="11"/>
      <c r="C937" s="12"/>
      <c r="D937" s="11"/>
      <c r="E937" s="12"/>
      <c r="F937" s="12"/>
      <c r="G937" s="12"/>
      <c r="H937" s="11"/>
      <c r="I937" s="11"/>
      <c r="J937" s="11"/>
      <c r="K937" s="11"/>
      <c r="L937" s="11"/>
      <c r="M937" s="12"/>
      <c r="N937" s="11"/>
      <c r="O937" s="12"/>
      <c r="P937" s="14"/>
      <c r="Q937" s="11"/>
      <c r="R937" s="11"/>
      <c r="S937" s="15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5">
      <c r="A938" s="10"/>
      <c r="B938" s="11"/>
      <c r="C938" s="12"/>
      <c r="D938" s="11"/>
      <c r="E938" s="12"/>
      <c r="F938" s="12"/>
      <c r="G938" s="12"/>
      <c r="H938" s="11"/>
      <c r="I938" s="11"/>
      <c r="J938" s="11"/>
      <c r="K938" s="11"/>
      <c r="L938" s="11"/>
      <c r="M938" s="12"/>
      <c r="N938" s="11"/>
      <c r="O938" s="12"/>
      <c r="P938" s="14"/>
      <c r="Q938" s="11"/>
      <c r="R938" s="11"/>
      <c r="S938" s="15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5">
      <c r="A939" s="10"/>
      <c r="B939" s="11"/>
      <c r="C939" s="12"/>
      <c r="D939" s="11"/>
      <c r="E939" s="12"/>
      <c r="F939" s="12"/>
      <c r="G939" s="12"/>
      <c r="H939" s="11"/>
      <c r="I939" s="11"/>
      <c r="J939" s="11"/>
      <c r="K939" s="11"/>
      <c r="L939" s="11"/>
      <c r="M939" s="12"/>
      <c r="N939" s="11"/>
      <c r="O939" s="12"/>
      <c r="P939" s="14"/>
      <c r="Q939" s="11"/>
      <c r="R939" s="11"/>
      <c r="S939" s="15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5">
      <c r="A940" s="10"/>
      <c r="B940" s="11"/>
      <c r="C940" s="12"/>
      <c r="D940" s="11"/>
      <c r="E940" s="12"/>
      <c r="F940" s="12"/>
      <c r="G940" s="12"/>
      <c r="H940" s="11"/>
      <c r="I940" s="11"/>
      <c r="J940" s="11"/>
      <c r="K940" s="11"/>
      <c r="L940" s="11"/>
      <c r="M940" s="12"/>
      <c r="N940" s="11"/>
      <c r="O940" s="12"/>
      <c r="P940" s="14"/>
      <c r="Q940" s="11"/>
      <c r="R940" s="11"/>
      <c r="S940" s="15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5">
      <c r="A941" s="10"/>
      <c r="B941" s="11"/>
      <c r="C941" s="12"/>
      <c r="D941" s="11"/>
      <c r="E941" s="12"/>
      <c r="F941" s="12"/>
      <c r="G941" s="12"/>
      <c r="H941" s="11"/>
      <c r="I941" s="11"/>
      <c r="J941" s="11"/>
      <c r="K941" s="11"/>
      <c r="L941" s="11"/>
      <c r="M941" s="12"/>
      <c r="N941" s="11"/>
      <c r="O941" s="12"/>
      <c r="P941" s="14"/>
      <c r="Q941" s="11"/>
      <c r="R941" s="11"/>
      <c r="S941" s="15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5">
      <c r="A942" s="10"/>
      <c r="B942" s="11"/>
      <c r="C942" s="12"/>
      <c r="D942" s="11"/>
      <c r="E942" s="12"/>
      <c r="F942" s="12"/>
      <c r="G942" s="12"/>
      <c r="H942" s="11"/>
      <c r="I942" s="11"/>
      <c r="J942" s="11"/>
      <c r="K942" s="11"/>
      <c r="L942" s="11"/>
      <c r="M942" s="12"/>
      <c r="N942" s="11"/>
      <c r="O942" s="12"/>
      <c r="P942" s="14"/>
      <c r="Q942" s="11"/>
      <c r="R942" s="11"/>
      <c r="S942" s="15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5">
      <c r="A943" s="10"/>
      <c r="B943" s="11"/>
      <c r="C943" s="12"/>
      <c r="D943" s="11"/>
      <c r="E943" s="12"/>
      <c r="F943" s="12"/>
      <c r="G943" s="12"/>
      <c r="H943" s="11"/>
      <c r="I943" s="11"/>
      <c r="J943" s="11"/>
      <c r="K943" s="11"/>
      <c r="L943" s="11"/>
      <c r="M943" s="12"/>
      <c r="N943" s="11"/>
      <c r="O943" s="12"/>
      <c r="P943" s="14"/>
      <c r="Q943" s="11"/>
      <c r="R943" s="11"/>
      <c r="S943" s="15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5">
      <c r="A944" s="10"/>
      <c r="B944" s="11"/>
      <c r="C944" s="12"/>
      <c r="D944" s="11"/>
      <c r="E944" s="12"/>
      <c r="F944" s="12"/>
      <c r="G944" s="12"/>
      <c r="H944" s="11"/>
      <c r="I944" s="11"/>
      <c r="J944" s="11"/>
      <c r="K944" s="11"/>
      <c r="L944" s="11"/>
      <c r="M944" s="12"/>
      <c r="N944" s="11"/>
      <c r="O944" s="12"/>
      <c r="P944" s="14"/>
      <c r="Q944" s="11"/>
      <c r="R944" s="11"/>
      <c r="S944" s="15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5">
      <c r="A945" s="10"/>
      <c r="B945" s="11"/>
      <c r="C945" s="12"/>
      <c r="D945" s="11"/>
      <c r="E945" s="12"/>
      <c r="F945" s="12"/>
      <c r="G945" s="12"/>
      <c r="H945" s="11"/>
      <c r="I945" s="11"/>
      <c r="J945" s="11"/>
      <c r="K945" s="11"/>
      <c r="L945" s="11"/>
      <c r="M945" s="12"/>
      <c r="N945" s="11"/>
      <c r="O945" s="12"/>
      <c r="P945" s="14"/>
      <c r="Q945" s="11"/>
      <c r="R945" s="11"/>
      <c r="S945" s="15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5">
      <c r="A946" s="10"/>
      <c r="B946" s="11"/>
      <c r="C946" s="12"/>
      <c r="D946" s="11"/>
      <c r="E946" s="12"/>
      <c r="F946" s="12"/>
      <c r="G946" s="12"/>
      <c r="H946" s="11"/>
      <c r="I946" s="11"/>
      <c r="J946" s="11"/>
      <c r="K946" s="11"/>
      <c r="L946" s="11"/>
      <c r="M946" s="12"/>
      <c r="N946" s="11"/>
      <c r="O946" s="12"/>
      <c r="P946" s="14"/>
      <c r="Q946" s="11"/>
      <c r="R946" s="11"/>
      <c r="S946" s="15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5">
      <c r="A947" s="10"/>
      <c r="B947" s="11"/>
      <c r="C947" s="12"/>
      <c r="D947" s="11"/>
      <c r="E947" s="12"/>
      <c r="F947" s="12"/>
      <c r="G947" s="12"/>
      <c r="H947" s="11"/>
      <c r="I947" s="11"/>
      <c r="J947" s="11"/>
      <c r="K947" s="11"/>
      <c r="L947" s="11"/>
      <c r="M947" s="12"/>
      <c r="N947" s="11"/>
      <c r="O947" s="12"/>
      <c r="P947" s="14"/>
      <c r="Q947" s="11"/>
      <c r="R947" s="11"/>
      <c r="S947" s="15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5">
      <c r="A948" s="10"/>
      <c r="B948" s="11"/>
      <c r="C948" s="12"/>
      <c r="D948" s="11"/>
      <c r="E948" s="12"/>
      <c r="F948" s="12"/>
      <c r="G948" s="12"/>
      <c r="H948" s="11"/>
      <c r="I948" s="11"/>
      <c r="J948" s="11"/>
      <c r="K948" s="11"/>
      <c r="L948" s="11"/>
      <c r="M948" s="12"/>
      <c r="N948" s="11"/>
      <c r="O948" s="12"/>
      <c r="P948" s="14"/>
      <c r="Q948" s="11"/>
      <c r="R948" s="11"/>
      <c r="S948" s="15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5">
      <c r="A949" s="10"/>
      <c r="B949" s="11"/>
      <c r="C949" s="12"/>
      <c r="D949" s="11"/>
      <c r="E949" s="12"/>
      <c r="F949" s="12"/>
      <c r="G949" s="12"/>
      <c r="H949" s="11"/>
      <c r="I949" s="11"/>
      <c r="J949" s="11"/>
      <c r="K949" s="11"/>
      <c r="L949" s="11"/>
      <c r="M949" s="12"/>
      <c r="N949" s="11"/>
      <c r="O949" s="12"/>
      <c r="P949" s="14"/>
      <c r="Q949" s="11"/>
      <c r="R949" s="11"/>
      <c r="S949" s="15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5">
      <c r="A950" s="10"/>
      <c r="B950" s="11"/>
      <c r="C950" s="12"/>
      <c r="D950" s="11"/>
      <c r="E950" s="12"/>
      <c r="F950" s="12"/>
      <c r="G950" s="12"/>
      <c r="H950" s="11"/>
      <c r="I950" s="11"/>
      <c r="J950" s="11"/>
      <c r="K950" s="11"/>
      <c r="L950" s="11"/>
      <c r="M950" s="12"/>
      <c r="N950" s="11"/>
      <c r="O950" s="12"/>
      <c r="P950" s="14"/>
      <c r="Q950" s="11"/>
      <c r="R950" s="11"/>
      <c r="S950" s="15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5">
      <c r="A951" s="10"/>
      <c r="B951" s="11"/>
      <c r="C951" s="12"/>
      <c r="D951" s="11"/>
      <c r="E951" s="12"/>
      <c r="F951" s="12"/>
      <c r="G951" s="12"/>
      <c r="H951" s="11"/>
      <c r="I951" s="11"/>
      <c r="J951" s="11"/>
      <c r="K951" s="11"/>
      <c r="L951" s="11"/>
      <c r="M951" s="12"/>
      <c r="N951" s="11"/>
      <c r="O951" s="12"/>
      <c r="P951" s="14"/>
      <c r="Q951" s="11"/>
      <c r="R951" s="11"/>
      <c r="S951" s="15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5">
      <c r="A952" s="10"/>
      <c r="B952" s="11"/>
      <c r="C952" s="12"/>
      <c r="D952" s="11"/>
      <c r="E952" s="12"/>
      <c r="F952" s="12"/>
      <c r="G952" s="12"/>
      <c r="H952" s="11"/>
      <c r="I952" s="11"/>
      <c r="J952" s="11"/>
      <c r="K952" s="11"/>
      <c r="L952" s="11"/>
      <c r="M952" s="12"/>
      <c r="N952" s="11"/>
      <c r="O952" s="12"/>
      <c r="P952" s="14"/>
      <c r="Q952" s="11"/>
      <c r="R952" s="11"/>
      <c r="S952" s="15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5">
      <c r="A953" s="10"/>
      <c r="B953" s="11"/>
      <c r="C953" s="12"/>
      <c r="D953" s="11"/>
      <c r="E953" s="12"/>
      <c r="F953" s="12"/>
      <c r="G953" s="12"/>
      <c r="H953" s="11"/>
      <c r="I953" s="11"/>
      <c r="J953" s="11"/>
      <c r="K953" s="11"/>
      <c r="L953" s="11"/>
      <c r="M953" s="12"/>
      <c r="N953" s="11"/>
      <c r="O953" s="12"/>
      <c r="P953" s="14"/>
      <c r="Q953" s="11"/>
      <c r="R953" s="11"/>
      <c r="S953" s="15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5">
      <c r="A954" s="10"/>
      <c r="B954" s="11"/>
      <c r="C954" s="12"/>
      <c r="D954" s="11"/>
      <c r="E954" s="12"/>
      <c r="F954" s="12"/>
      <c r="G954" s="12"/>
      <c r="H954" s="11"/>
      <c r="I954" s="11"/>
      <c r="J954" s="11"/>
      <c r="K954" s="11"/>
      <c r="L954" s="11"/>
      <c r="M954" s="12"/>
      <c r="N954" s="11"/>
      <c r="O954" s="12"/>
      <c r="P954" s="14"/>
      <c r="Q954" s="11"/>
      <c r="R954" s="11"/>
      <c r="S954" s="15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5">
      <c r="A955" s="10"/>
      <c r="B955" s="11"/>
      <c r="C955" s="12"/>
      <c r="D955" s="11"/>
      <c r="E955" s="12"/>
      <c r="F955" s="12"/>
      <c r="G955" s="12"/>
      <c r="H955" s="11"/>
      <c r="I955" s="11"/>
      <c r="J955" s="11"/>
      <c r="K955" s="11"/>
      <c r="L955" s="11"/>
      <c r="M955" s="12"/>
      <c r="N955" s="11"/>
      <c r="O955" s="12"/>
      <c r="P955" s="14"/>
      <c r="Q955" s="11"/>
      <c r="R955" s="11"/>
      <c r="S955" s="15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5">
      <c r="A956" s="10"/>
      <c r="B956" s="11"/>
      <c r="C956" s="12"/>
      <c r="D956" s="11"/>
      <c r="E956" s="12"/>
      <c r="F956" s="12"/>
      <c r="G956" s="12"/>
      <c r="H956" s="11"/>
      <c r="I956" s="11"/>
      <c r="J956" s="11"/>
      <c r="K956" s="11"/>
      <c r="L956" s="11"/>
      <c r="M956" s="12"/>
      <c r="N956" s="11"/>
      <c r="O956" s="12"/>
      <c r="P956" s="14"/>
      <c r="Q956" s="11"/>
      <c r="R956" s="11"/>
      <c r="S956" s="15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5">
      <c r="A957" s="10"/>
      <c r="B957" s="11"/>
      <c r="C957" s="12"/>
      <c r="D957" s="11"/>
      <c r="E957" s="12"/>
      <c r="F957" s="12"/>
      <c r="G957" s="12"/>
      <c r="H957" s="11"/>
      <c r="I957" s="11"/>
      <c r="J957" s="11"/>
      <c r="K957" s="11"/>
      <c r="L957" s="11"/>
      <c r="M957" s="12"/>
      <c r="N957" s="11"/>
      <c r="O957" s="12"/>
      <c r="P957" s="14"/>
      <c r="Q957" s="11"/>
      <c r="R957" s="11"/>
      <c r="S957" s="15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5">
      <c r="A958" s="10"/>
      <c r="B958" s="11"/>
      <c r="C958" s="12"/>
      <c r="D958" s="11"/>
      <c r="E958" s="12"/>
      <c r="F958" s="12"/>
      <c r="G958" s="12"/>
      <c r="H958" s="11"/>
      <c r="I958" s="11"/>
      <c r="J958" s="11"/>
      <c r="K958" s="11"/>
      <c r="L958" s="11"/>
      <c r="M958" s="12"/>
      <c r="N958" s="11"/>
      <c r="O958" s="12"/>
      <c r="P958" s="14"/>
      <c r="Q958" s="11"/>
      <c r="R958" s="11"/>
      <c r="S958" s="15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5">
      <c r="A959" s="10"/>
      <c r="B959" s="11"/>
      <c r="C959" s="12"/>
      <c r="D959" s="11"/>
      <c r="E959" s="12"/>
      <c r="F959" s="12"/>
      <c r="G959" s="12"/>
      <c r="H959" s="11"/>
      <c r="I959" s="11"/>
      <c r="J959" s="11"/>
      <c r="K959" s="11"/>
      <c r="L959" s="11"/>
      <c r="M959" s="12"/>
      <c r="N959" s="11"/>
      <c r="O959" s="12"/>
      <c r="P959" s="14"/>
      <c r="Q959" s="11"/>
      <c r="R959" s="11"/>
      <c r="S959" s="15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5">
      <c r="A960" s="10"/>
      <c r="B960" s="11"/>
      <c r="C960" s="12"/>
      <c r="D960" s="11"/>
      <c r="E960" s="12"/>
      <c r="F960" s="12"/>
      <c r="G960" s="12"/>
      <c r="H960" s="11"/>
      <c r="I960" s="11"/>
      <c r="J960" s="11"/>
      <c r="K960" s="11"/>
      <c r="L960" s="11"/>
      <c r="M960" s="12"/>
      <c r="N960" s="11"/>
      <c r="O960" s="12"/>
      <c r="P960" s="14"/>
      <c r="Q960" s="11"/>
      <c r="R960" s="11"/>
      <c r="S960" s="15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5">
      <c r="A961" s="10"/>
      <c r="B961" s="11"/>
      <c r="C961" s="12"/>
      <c r="D961" s="11"/>
      <c r="E961" s="12"/>
      <c r="F961" s="12"/>
      <c r="G961" s="12"/>
      <c r="H961" s="11"/>
      <c r="I961" s="11"/>
      <c r="J961" s="11"/>
      <c r="K961" s="11"/>
      <c r="L961" s="11"/>
      <c r="M961" s="12"/>
      <c r="N961" s="11"/>
      <c r="O961" s="12"/>
      <c r="P961" s="14"/>
      <c r="Q961" s="11"/>
      <c r="R961" s="11"/>
      <c r="S961" s="15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5">
      <c r="A962" s="10"/>
      <c r="B962" s="11"/>
      <c r="C962" s="12"/>
      <c r="D962" s="11"/>
      <c r="E962" s="12"/>
      <c r="F962" s="12"/>
      <c r="G962" s="12"/>
      <c r="H962" s="11"/>
      <c r="I962" s="11"/>
      <c r="J962" s="11"/>
      <c r="K962" s="11"/>
      <c r="L962" s="11"/>
      <c r="M962" s="12"/>
      <c r="N962" s="11"/>
      <c r="O962" s="12"/>
      <c r="P962" s="14"/>
      <c r="Q962" s="11"/>
      <c r="R962" s="11"/>
      <c r="S962" s="15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5">
      <c r="A963" s="10"/>
      <c r="B963" s="11"/>
      <c r="C963" s="12"/>
      <c r="D963" s="11"/>
      <c r="E963" s="12"/>
      <c r="F963" s="12"/>
      <c r="G963" s="12"/>
      <c r="H963" s="11"/>
      <c r="I963" s="11"/>
      <c r="J963" s="11"/>
      <c r="K963" s="11"/>
      <c r="L963" s="11"/>
      <c r="M963" s="12"/>
      <c r="N963" s="11"/>
      <c r="O963" s="12"/>
      <c r="P963" s="14"/>
      <c r="Q963" s="11"/>
      <c r="R963" s="11"/>
      <c r="S963" s="15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5">
      <c r="A964" s="10"/>
      <c r="B964" s="11"/>
      <c r="C964" s="12"/>
      <c r="D964" s="11"/>
      <c r="E964" s="12"/>
      <c r="F964" s="12"/>
      <c r="G964" s="12"/>
      <c r="H964" s="11"/>
      <c r="I964" s="11"/>
      <c r="J964" s="11"/>
      <c r="K964" s="11"/>
      <c r="L964" s="11"/>
      <c r="M964" s="12"/>
      <c r="N964" s="11"/>
      <c r="O964" s="12"/>
      <c r="P964" s="14"/>
      <c r="Q964" s="11"/>
      <c r="R964" s="11"/>
      <c r="S964" s="15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5">
      <c r="A965" s="10"/>
      <c r="B965" s="11"/>
      <c r="C965" s="12"/>
      <c r="D965" s="11"/>
      <c r="E965" s="12"/>
      <c r="F965" s="12"/>
      <c r="G965" s="12"/>
      <c r="H965" s="11"/>
      <c r="I965" s="11"/>
      <c r="J965" s="11"/>
      <c r="K965" s="11"/>
      <c r="L965" s="11"/>
      <c r="M965" s="12"/>
      <c r="N965" s="11"/>
      <c r="O965" s="12"/>
      <c r="P965" s="14"/>
      <c r="Q965" s="11"/>
      <c r="R965" s="11"/>
      <c r="S965" s="15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5">
      <c r="A966" s="10"/>
      <c r="B966" s="11"/>
      <c r="C966" s="12"/>
      <c r="D966" s="11"/>
      <c r="E966" s="12"/>
      <c r="F966" s="12"/>
      <c r="G966" s="12"/>
      <c r="H966" s="11"/>
      <c r="I966" s="11"/>
      <c r="J966" s="11"/>
      <c r="K966" s="11"/>
      <c r="L966" s="11"/>
      <c r="M966" s="12"/>
      <c r="N966" s="11"/>
      <c r="O966" s="12"/>
      <c r="P966" s="14"/>
      <c r="Q966" s="11"/>
      <c r="R966" s="11"/>
      <c r="S966" s="15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5">
      <c r="A967" s="10"/>
      <c r="B967" s="11"/>
      <c r="C967" s="12"/>
      <c r="D967" s="11"/>
      <c r="E967" s="12"/>
      <c r="F967" s="12"/>
      <c r="G967" s="12"/>
      <c r="H967" s="11"/>
      <c r="I967" s="11"/>
      <c r="J967" s="11"/>
      <c r="K967" s="11"/>
      <c r="L967" s="11"/>
      <c r="M967" s="12"/>
      <c r="N967" s="11"/>
      <c r="O967" s="12"/>
      <c r="P967" s="14"/>
      <c r="Q967" s="11"/>
      <c r="R967" s="11"/>
      <c r="S967" s="15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5">
      <c r="A968" s="10"/>
      <c r="B968" s="11"/>
      <c r="C968" s="12"/>
      <c r="D968" s="11"/>
      <c r="E968" s="12"/>
      <c r="F968" s="12"/>
      <c r="G968" s="12"/>
      <c r="H968" s="11"/>
      <c r="I968" s="11"/>
      <c r="J968" s="11"/>
      <c r="K968" s="11"/>
      <c r="L968" s="11"/>
      <c r="M968" s="12"/>
      <c r="N968" s="11"/>
      <c r="O968" s="12"/>
      <c r="P968" s="14"/>
      <c r="Q968" s="11"/>
      <c r="R968" s="11"/>
      <c r="S968" s="15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5">
      <c r="A969" s="10"/>
      <c r="B969" s="11"/>
      <c r="C969" s="12"/>
      <c r="D969" s="11"/>
      <c r="E969" s="12"/>
      <c r="F969" s="12"/>
      <c r="G969" s="12"/>
      <c r="H969" s="11"/>
      <c r="I969" s="11"/>
      <c r="J969" s="11"/>
      <c r="K969" s="11"/>
      <c r="L969" s="11"/>
      <c r="M969" s="12"/>
      <c r="N969" s="11"/>
      <c r="O969" s="12"/>
      <c r="P969" s="14"/>
      <c r="Q969" s="11"/>
      <c r="R969" s="11"/>
      <c r="S969" s="15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5">
      <c r="A970" s="10"/>
      <c r="B970" s="11"/>
      <c r="C970" s="12"/>
      <c r="D970" s="11"/>
      <c r="E970" s="12"/>
      <c r="F970" s="12"/>
      <c r="G970" s="12"/>
      <c r="H970" s="11"/>
      <c r="I970" s="11"/>
      <c r="J970" s="11"/>
      <c r="K970" s="11"/>
      <c r="L970" s="11"/>
      <c r="M970" s="12"/>
      <c r="N970" s="11"/>
      <c r="O970" s="12"/>
      <c r="P970" s="14"/>
      <c r="Q970" s="11"/>
      <c r="R970" s="11"/>
      <c r="S970" s="15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5">
      <c r="A971" s="10"/>
      <c r="B971" s="11"/>
      <c r="C971" s="12"/>
      <c r="D971" s="11"/>
      <c r="E971" s="12"/>
      <c r="F971" s="12"/>
      <c r="G971" s="12"/>
      <c r="H971" s="11"/>
      <c r="I971" s="11"/>
      <c r="J971" s="11"/>
      <c r="K971" s="11"/>
      <c r="L971" s="11"/>
      <c r="M971" s="12"/>
      <c r="N971" s="11"/>
      <c r="O971" s="12"/>
      <c r="P971" s="14"/>
      <c r="Q971" s="11"/>
      <c r="R971" s="11"/>
      <c r="S971" s="15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5">
      <c r="A972" s="10"/>
      <c r="B972" s="11"/>
      <c r="C972" s="12"/>
      <c r="D972" s="11"/>
      <c r="E972" s="12"/>
      <c r="F972" s="12"/>
      <c r="G972" s="12"/>
      <c r="H972" s="11"/>
      <c r="I972" s="11"/>
      <c r="J972" s="11"/>
      <c r="K972" s="11"/>
      <c r="L972" s="11"/>
      <c r="M972" s="12"/>
      <c r="N972" s="11"/>
      <c r="O972" s="12"/>
      <c r="P972" s="14"/>
      <c r="Q972" s="11"/>
      <c r="R972" s="11"/>
      <c r="S972" s="15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5">
      <c r="A973" s="10"/>
      <c r="B973" s="11"/>
      <c r="C973" s="12"/>
      <c r="D973" s="11"/>
      <c r="E973" s="12"/>
      <c r="F973" s="12"/>
      <c r="G973" s="12"/>
      <c r="H973" s="11"/>
      <c r="I973" s="11"/>
      <c r="J973" s="11"/>
      <c r="K973" s="11"/>
      <c r="L973" s="11"/>
      <c r="M973" s="12"/>
      <c r="N973" s="11"/>
      <c r="O973" s="12"/>
      <c r="P973" s="14"/>
      <c r="Q973" s="11"/>
      <c r="R973" s="11"/>
      <c r="S973" s="15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5">
      <c r="A974" s="10"/>
      <c r="B974" s="11"/>
      <c r="C974" s="12"/>
      <c r="D974" s="11"/>
      <c r="E974" s="12"/>
      <c r="F974" s="12"/>
      <c r="G974" s="12"/>
      <c r="H974" s="11"/>
      <c r="I974" s="11"/>
      <c r="J974" s="11"/>
      <c r="K974" s="11"/>
      <c r="L974" s="11"/>
      <c r="M974" s="12"/>
      <c r="N974" s="11"/>
      <c r="O974" s="12"/>
      <c r="P974" s="14"/>
      <c r="Q974" s="11"/>
      <c r="R974" s="11"/>
      <c r="S974" s="15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5">
      <c r="A975" s="10"/>
      <c r="B975" s="11"/>
      <c r="C975" s="12"/>
      <c r="D975" s="11"/>
      <c r="E975" s="12"/>
      <c r="F975" s="12"/>
      <c r="G975" s="12"/>
      <c r="H975" s="11"/>
      <c r="I975" s="11"/>
      <c r="J975" s="11"/>
      <c r="K975" s="11"/>
      <c r="L975" s="11"/>
      <c r="M975" s="12"/>
      <c r="N975" s="11"/>
      <c r="O975" s="12"/>
      <c r="P975" s="14"/>
      <c r="Q975" s="11"/>
      <c r="R975" s="11"/>
      <c r="S975" s="15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5">
      <c r="A976" s="10"/>
      <c r="B976" s="11"/>
      <c r="C976" s="12"/>
      <c r="D976" s="11"/>
      <c r="E976" s="12"/>
      <c r="F976" s="12"/>
      <c r="G976" s="12"/>
      <c r="H976" s="11"/>
      <c r="I976" s="11"/>
      <c r="J976" s="11"/>
      <c r="K976" s="11"/>
      <c r="L976" s="11"/>
      <c r="M976" s="12"/>
      <c r="N976" s="11"/>
      <c r="O976" s="12"/>
      <c r="P976" s="14"/>
      <c r="Q976" s="11"/>
      <c r="R976" s="11"/>
      <c r="S976" s="15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5">
      <c r="A977" s="10"/>
      <c r="B977" s="11"/>
      <c r="C977" s="12"/>
      <c r="D977" s="11"/>
      <c r="E977" s="12"/>
      <c r="F977" s="12"/>
      <c r="G977" s="12"/>
      <c r="H977" s="11"/>
      <c r="I977" s="11"/>
      <c r="J977" s="11"/>
      <c r="K977" s="11"/>
      <c r="L977" s="11"/>
      <c r="M977" s="12"/>
      <c r="N977" s="11"/>
      <c r="O977" s="12"/>
      <c r="P977" s="14"/>
      <c r="Q977" s="11"/>
      <c r="R977" s="11"/>
      <c r="S977" s="15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5">
      <c r="A978" s="10"/>
      <c r="B978" s="11"/>
      <c r="C978" s="12"/>
      <c r="D978" s="11"/>
      <c r="E978" s="12"/>
      <c r="F978" s="12"/>
      <c r="G978" s="12"/>
      <c r="H978" s="11"/>
      <c r="I978" s="11"/>
      <c r="J978" s="11"/>
      <c r="K978" s="11"/>
      <c r="L978" s="11"/>
      <c r="M978" s="12"/>
      <c r="N978" s="11"/>
      <c r="O978" s="12"/>
      <c r="P978" s="14"/>
      <c r="Q978" s="11"/>
      <c r="R978" s="11"/>
      <c r="S978" s="15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5">
      <c r="A979" s="10"/>
      <c r="B979" s="11"/>
      <c r="C979" s="12"/>
      <c r="D979" s="11"/>
      <c r="E979" s="12"/>
      <c r="F979" s="12"/>
      <c r="G979" s="12"/>
      <c r="H979" s="11"/>
      <c r="I979" s="11"/>
      <c r="J979" s="11"/>
      <c r="K979" s="11"/>
      <c r="L979" s="11"/>
      <c r="M979" s="12"/>
      <c r="N979" s="11"/>
      <c r="O979" s="12"/>
      <c r="P979" s="14"/>
      <c r="Q979" s="11"/>
      <c r="R979" s="11"/>
      <c r="S979" s="15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5">
      <c r="A980" s="10"/>
      <c r="B980" s="11"/>
      <c r="C980" s="12"/>
      <c r="D980" s="11"/>
      <c r="E980" s="12"/>
      <c r="F980" s="12"/>
      <c r="G980" s="12"/>
      <c r="H980" s="11"/>
      <c r="I980" s="11"/>
      <c r="J980" s="11"/>
      <c r="K980" s="11"/>
      <c r="L980" s="11"/>
      <c r="M980" s="12"/>
      <c r="N980" s="11"/>
      <c r="O980" s="12"/>
      <c r="P980" s="14"/>
      <c r="Q980" s="11"/>
      <c r="R980" s="11"/>
      <c r="S980" s="15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5">
      <c r="A981" s="10"/>
      <c r="B981" s="11"/>
      <c r="C981" s="12"/>
      <c r="D981" s="11"/>
      <c r="E981" s="12"/>
      <c r="F981" s="12"/>
      <c r="G981" s="12"/>
      <c r="H981" s="11"/>
      <c r="I981" s="11"/>
      <c r="J981" s="11"/>
      <c r="K981" s="11"/>
      <c r="L981" s="11"/>
      <c r="M981" s="12"/>
      <c r="N981" s="11"/>
      <c r="O981" s="12"/>
      <c r="P981" s="14"/>
      <c r="Q981" s="11"/>
      <c r="R981" s="11"/>
      <c r="S981" s="15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5">
      <c r="A982" s="10"/>
      <c r="B982" s="11"/>
      <c r="C982" s="12"/>
      <c r="D982" s="11"/>
      <c r="E982" s="12"/>
      <c r="F982" s="12"/>
      <c r="G982" s="12"/>
      <c r="H982" s="11"/>
      <c r="I982" s="11"/>
      <c r="J982" s="11"/>
      <c r="K982" s="11"/>
      <c r="L982" s="11"/>
      <c r="M982" s="12"/>
      <c r="N982" s="11"/>
      <c r="O982" s="12"/>
      <c r="P982" s="14"/>
      <c r="Q982" s="11"/>
      <c r="R982" s="11"/>
      <c r="S982" s="15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5">
      <c r="A983" s="10"/>
      <c r="B983" s="11"/>
      <c r="C983" s="12"/>
      <c r="D983" s="11"/>
      <c r="E983" s="12"/>
      <c r="F983" s="12"/>
      <c r="G983" s="12"/>
      <c r="H983" s="11"/>
      <c r="I983" s="11"/>
      <c r="J983" s="11"/>
      <c r="K983" s="11"/>
      <c r="L983" s="11"/>
      <c r="M983" s="12"/>
      <c r="N983" s="11"/>
      <c r="O983" s="12"/>
      <c r="P983" s="14"/>
      <c r="Q983" s="11"/>
      <c r="R983" s="11"/>
      <c r="S983" s="15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5">
      <c r="A984" s="10"/>
      <c r="B984" s="11"/>
      <c r="C984" s="12"/>
      <c r="D984" s="11"/>
      <c r="E984" s="12"/>
      <c r="F984" s="12"/>
      <c r="G984" s="12"/>
      <c r="H984" s="11"/>
      <c r="I984" s="11"/>
      <c r="J984" s="11"/>
      <c r="K984" s="11"/>
      <c r="L984" s="11"/>
      <c r="M984" s="12"/>
      <c r="N984" s="11"/>
      <c r="O984" s="12"/>
      <c r="P984" s="14"/>
      <c r="Q984" s="11"/>
      <c r="R984" s="11"/>
      <c r="S984" s="15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5">
      <c r="A985" s="10"/>
      <c r="B985" s="11"/>
      <c r="C985" s="12"/>
      <c r="D985" s="11"/>
      <c r="E985" s="12"/>
      <c r="F985" s="12"/>
      <c r="G985" s="12"/>
      <c r="H985" s="11"/>
      <c r="I985" s="11"/>
      <c r="J985" s="11"/>
      <c r="K985" s="11"/>
      <c r="L985" s="11"/>
      <c r="M985" s="12"/>
      <c r="N985" s="11"/>
      <c r="O985" s="12"/>
      <c r="P985" s="14"/>
      <c r="Q985" s="11"/>
      <c r="R985" s="11"/>
      <c r="S985" s="15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5">
      <c r="A986" s="10"/>
      <c r="B986" s="11"/>
      <c r="C986" s="12"/>
      <c r="D986" s="11"/>
      <c r="E986" s="12"/>
      <c r="F986" s="12"/>
      <c r="G986" s="12"/>
      <c r="H986" s="11"/>
      <c r="I986" s="11"/>
      <c r="J986" s="11"/>
      <c r="K986" s="11"/>
      <c r="L986" s="11"/>
      <c r="M986" s="12"/>
      <c r="N986" s="11"/>
      <c r="O986" s="12"/>
      <c r="P986" s="14"/>
      <c r="Q986" s="11"/>
      <c r="R986" s="11"/>
      <c r="S986" s="15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5">
      <c r="A987" s="10"/>
      <c r="B987" s="11"/>
      <c r="C987" s="12"/>
      <c r="D987" s="11"/>
      <c r="E987" s="12"/>
      <c r="F987" s="12"/>
      <c r="G987" s="12"/>
      <c r="H987" s="11"/>
      <c r="I987" s="11"/>
      <c r="J987" s="11"/>
      <c r="K987" s="11"/>
      <c r="L987" s="11"/>
      <c r="M987" s="12"/>
      <c r="N987" s="11"/>
      <c r="O987" s="12"/>
      <c r="P987" s="14"/>
      <c r="Q987" s="11"/>
      <c r="R987" s="11"/>
      <c r="S987" s="15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5">
      <c r="A988" s="10"/>
      <c r="B988" s="11"/>
      <c r="C988" s="12"/>
      <c r="D988" s="11"/>
      <c r="E988" s="12"/>
      <c r="F988" s="12"/>
      <c r="G988" s="12"/>
      <c r="H988" s="11"/>
      <c r="I988" s="11"/>
      <c r="J988" s="11"/>
      <c r="K988" s="11"/>
      <c r="L988" s="11"/>
      <c r="M988" s="12"/>
      <c r="N988" s="11"/>
      <c r="O988" s="12"/>
      <c r="P988" s="14"/>
      <c r="Q988" s="11"/>
      <c r="R988" s="11"/>
      <c r="S988" s="15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5">
      <c r="A989" s="10"/>
      <c r="B989" s="11"/>
      <c r="C989" s="12"/>
      <c r="D989" s="11"/>
      <c r="E989" s="12"/>
      <c r="F989" s="12"/>
      <c r="G989" s="12"/>
      <c r="H989" s="11"/>
      <c r="I989" s="11"/>
      <c r="J989" s="11"/>
      <c r="K989" s="11"/>
      <c r="L989" s="11"/>
      <c r="M989" s="12"/>
      <c r="N989" s="11"/>
      <c r="O989" s="12"/>
      <c r="P989" s="14"/>
      <c r="Q989" s="11"/>
      <c r="R989" s="11"/>
      <c r="S989" s="15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5">
      <c r="A990" s="10"/>
      <c r="B990" s="11"/>
      <c r="C990" s="12"/>
      <c r="D990" s="11"/>
      <c r="E990" s="12"/>
      <c r="F990" s="12"/>
      <c r="G990" s="12"/>
      <c r="H990" s="11"/>
      <c r="I990" s="11"/>
      <c r="J990" s="11"/>
      <c r="K990" s="11"/>
      <c r="L990" s="11"/>
      <c r="M990" s="12"/>
      <c r="N990" s="11"/>
      <c r="O990" s="12"/>
      <c r="P990" s="14"/>
      <c r="Q990" s="11"/>
      <c r="R990" s="11"/>
      <c r="S990" s="15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5">
      <c r="A991" s="10"/>
      <c r="B991" s="11"/>
      <c r="C991" s="12"/>
      <c r="D991" s="11"/>
      <c r="E991" s="12"/>
      <c r="F991" s="12"/>
      <c r="G991" s="12"/>
      <c r="H991" s="11"/>
      <c r="I991" s="11"/>
      <c r="J991" s="11"/>
      <c r="K991" s="11"/>
      <c r="L991" s="11"/>
      <c r="M991" s="12"/>
      <c r="N991" s="11"/>
      <c r="O991" s="12"/>
      <c r="P991" s="14"/>
      <c r="Q991" s="11"/>
      <c r="R991" s="11"/>
      <c r="S991" s="15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5">
      <c r="A992" s="10"/>
      <c r="B992" s="11"/>
      <c r="C992" s="12"/>
      <c r="D992" s="11"/>
      <c r="E992" s="12"/>
      <c r="F992" s="12"/>
      <c r="G992" s="12"/>
      <c r="H992" s="11"/>
      <c r="I992" s="11"/>
      <c r="J992" s="11"/>
      <c r="K992" s="11"/>
      <c r="L992" s="11"/>
      <c r="M992" s="12"/>
      <c r="N992" s="11"/>
      <c r="O992" s="12"/>
      <c r="P992" s="14"/>
      <c r="Q992" s="11"/>
      <c r="R992" s="11"/>
      <c r="S992" s="15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5">
      <c r="A993" s="10"/>
      <c r="B993" s="11"/>
      <c r="C993" s="12"/>
      <c r="D993" s="11"/>
      <c r="E993" s="12"/>
      <c r="F993" s="12"/>
      <c r="G993" s="12"/>
      <c r="H993" s="11"/>
      <c r="I993" s="11"/>
      <c r="J993" s="11"/>
      <c r="K993" s="11"/>
      <c r="L993" s="11"/>
      <c r="M993" s="12"/>
      <c r="N993" s="11"/>
      <c r="O993" s="12"/>
      <c r="P993" s="14"/>
      <c r="Q993" s="11"/>
      <c r="R993" s="11"/>
      <c r="S993" s="15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5">
      <c r="A994" s="10"/>
      <c r="B994" s="11"/>
      <c r="C994" s="12"/>
      <c r="D994" s="11"/>
      <c r="E994" s="12"/>
      <c r="F994" s="12"/>
      <c r="G994" s="12"/>
      <c r="H994" s="11"/>
      <c r="I994" s="11"/>
      <c r="J994" s="11"/>
      <c r="K994" s="11"/>
      <c r="L994" s="11"/>
      <c r="M994" s="12"/>
      <c r="N994" s="11"/>
      <c r="O994" s="12"/>
      <c r="P994" s="14"/>
      <c r="Q994" s="11"/>
      <c r="R994" s="11"/>
      <c r="S994" s="15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5">
      <c r="A995" s="10"/>
      <c r="B995" s="11"/>
      <c r="C995" s="12"/>
      <c r="D995" s="11"/>
      <c r="E995" s="12"/>
      <c r="F995" s="12"/>
      <c r="G995" s="12"/>
      <c r="H995" s="11"/>
      <c r="I995" s="11"/>
      <c r="J995" s="11"/>
      <c r="K995" s="11"/>
      <c r="L995" s="11"/>
      <c r="M995" s="12"/>
      <c r="N995" s="11"/>
      <c r="O995" s="12"/>
      <c r="P995" s="14"/>
      <c r="Q995" s="11"/>
      <c r="R995" s="11"/>
      <c r="S995" s="15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5">
      <c r="A996" s="10"/>
      <c r="B996" s="11"/>
      <c r="C996" s="12"/>
      <c r="D996" s="11"/>
      <c r="E996" s="12"/>
      <c r="F996" s="12"/>
      <c r="G996" s="12"/>
      <c r="H996" s="11"/>
      <c r="I996" s="11"/>
      <c r="J996" s="11"/>
      <c r="K996" s="11"/>
      <c r="L996" s="11"/>
      <c r="M996" s="12"/>
      <c r="N996" s="11"/>
      <c r="O996" s="12"/>
      <c r="P996" s="14"/>
      <c r="Q996" s="11"/>
      <c r="R996" s="11"/>
      <c r="S996" s="15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5">
      <c r="A997" s="10"/>
      <c r="B997" s="11"/>
      <c r="C997" s="12"/>
      <c r="D997" s="11"/>
      <c r="E997" s="12"/>
      <c r="F997" s="12"/>
      <c r="G997" s="12"/>
      <c r="H997" s="11"/>
      <c r="I997" s="11"/>
      <c r="J997" s="11"/>
      <c r="K997" s="11"/>
      <c r="L997" s="11"/>
      <c r="M997" s="12"/>
      <c r="N997" s="11"/>
      <c r="O997" s="12"/>
      <c r="P997" s="14"/>
      <c r="Q997" s="11"/>
      <c r="R997" s="11"/>
      <c r="S997" s="15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5">
      <c r="A998" s="10"/>
      <c r="B998" s="11"/>
      <c r="C998" s="12"/>
      <c r="D998" s="11"/>
      <c r="E998" s="12"/>
      <c r="F998" s="12"/>
      <c r="G998" s="12"/>
      <c r="H998" s="11"/>
      <c r="I998" s="11"/>
      <c r="J998" s="11"/>
      <c r="K998" s="11"/>
      <c r="L998" s="11"/>
      <c r="M998" s="12"/>
      <c r="N998" s="11"/>
      <c r="O998" s="12"/>
      <c r="P998" s="14"/>
      <c r="Q998" s="11"/>
      <c r="R998" s="11"/>
      <c r="S998" s="15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5">
      <c r="A999" s="10"/>
      <c r="B999" s="11"/>
      <c r="C999" s="12"/>
      <c r="D999" s="11"/>
      <c r="E999" s="12"/>
      <c r="F999" s="12"/>
      <c r="G999" s="12"/>
      <c r="H999" s="11"/>
      <c r="I999" s="11"/>
      <c r="J999" s="11"/>
      <c r="K999" s="11"/>
      <c r="L999" s="11"/>
      <c r="M999" s="12"/>
      <c r="N999" s="11"/>
      <c r="O999" s="12"/>
      <c r="P999" s="14"/>
      <c r="Q999" s="11"/>
      <c r="R999" s="11"/>
      <c r="S999" s="15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5">
      <c r="A1000" s="10"/>
      <c r="B1000" s="11"/>
      <c r="C1000" s="12"/>
      <c r="D1000" s="11"/>
      <c r="E1000" s="12"/>
      <c r="F1000" s="12"/>
      <c r="G1000" s="12"/>
      <c r="H1000" s="11"/>
      <c r="I1000" s="11"/>
      <c r="J1000" s="11"/>
      <c r="K1000" s="11"/>
      <c r="L1000" s="11"/>
      <c r="M1000" s="12"/>
      <c r="N1000" s="11"/>
      <c r="O1000" s="12"/>
      <c r="P1000" s="14"/>
      <c r="Q1000" s="11"/>
      <c r="R1000" s="11"/>
      <c r="S1000" s="15"/>
      <c r="T1000" s="10"/>
      <c r="U1000" s="10"/>
      <c r="V1000" s="10"/>
      <c r="W1000" s="10"/>
      <c r="X1000" s="10"/>
      <c r="Y1000" s="10"/>
      <c r="Z1000" s="10"/>
    </row>
    <row r="1001" spans="1:26" ht="15.75" customHeight="1" x14ac:dyDescent="0.25">
      <c r="A1001" s="10"/>
      <c r="B1001" s="11"/>
      <c r="C1001" s="12"/>
      <c r="D1001" s="11"/>
      <c r="E1001" s="12"/>
      <c r="F1001" s="12"/>
      <c r="G1001" s="12"/>
      <c r="H1001" s="11"/>
      <c r="I1001" s="11"/>
      <c r="J1001" s="11"/>
      <c r="K1001" s="11"/>
      <c r="L1001" s="11"/>
      <c r="M1001" s="12"/>
      <c r="N1001" s="11"/>
      <c r="O1001" s="12"/>
      <c r="P1001" s="14"/>
      <c r="Q1001" s="11"/>
      <c r="R1001" s="11"/>
      <c r="S1001" s="15"/>
      <c r="T1001" s="10"/>
      <c r="U1001" s="10"/>
      <c r="V1001" s="10"/>
      <c r="W1001" s="10"/>
      <c r="X1001" s="10"/>
      <c r="Y1001" s="10"/>
      <c r="Z1001" s="10"/>
    </row>
    <row r="1002" spans="1:26" ht="15.75" customHeight="1" x14ac:dyDescent="0.25">
      <c r="A1002" s="10"/>
      <c r="B1002" s="11"/>
      <c r="C1002" s="12"/>
      <c r="D1002" s="11"/>
      <c r="E1002" s="12"/>
      <c r="F1002" s="12"/>
      <c r="G1002" s="12"/>
      <c r="H1002" s="11"/>
      <c r="I1002" s="11"/>
      <c r="J1002" s="11"/>
      <c r="K1002" s="11"/>
      <c r="L1002" s="11"/>
      <c r="M1002" s="12"/>
      <c r="N1002" s="11"/>
      <c r="O1002" s="12"/>
      <c r="P1002" s="14"/>
      <c r="Q1002" s="11"/>
      <c r="R1002" s="11"/>
      <c r="S1002" s="15"/>
      <c r="T1002" s="10"/>
      <c r="U1002" s="10"/>
      <c r="V1002" s="10"/>
      <c r="W1002" s="10"/>
      <c r="X1002" s="10"/>
      <c r="Y1002" s="10"/>
      <c r="Z1002" s="10"/>
    </row>
    <row r="1003" spans="1:26" ht="15.75" customHeight="1" x14ac:dyDescent="0.25">
      <c r="A1003" s="10"/>
      <c r="B1003" s="11"/>
      <c r="C1003" s="12"/>
      <c r="D1003" s="11"/>
      <c r="E1003" s="12"/>
      <c r="F1003" s="12"/>
      <c r="G1003" s="12"/>
      <c r="H1003" s="11"/>
      <c r="I1003" s="11"/>
      <c r="J1003" s="11"/>
      <c r="K1003" s="11"/>
      <c r="L1003" s="11"/>
      <c r="M1003" s="12"/>
      <c r="N1003" s="11"/>
      <c r="O1003" s="12"/>
      <c r="P1003" s="14"/>
      <c r="Q1003" s="11"/>
      <c r="R1003" s="11"/>
      <c r="S1003" s="15"/>
      <c r="T1003" s="10"/>
      <c r="U1003" s="10"/>
      <c r="V1003" s="10"/>
      <c r="W1003" s="10"/>
      <c r="X1003" s="10"/>
      <c r="Y1003" s="10"/>
      <c r="Z1003" s="10"/>
    </row>
    <row r="1004" spans="1:26" ht="15.75" customHeight="1" x14ac:dyDescent="0.25">
      <c r="A1004" s="10"/>
      <c r="B1004" s="11"/>
      <c r="C1004" s="12"/>
      <c r="D1004" s="11"/>
      <c r="E1004" s="12"/>
      <c r="F1004" s="12"/>
      <c r="G1004" s="12"/>
      <c r="H1004" s="11"/>
      <c r="I1004" s="11"/>
      <c r="J1004" s="11"/>
      <c r="K1004" s="11"/>
      <c r="L1004" s="11"/>
      <c r="M1004" s="12"/>
      <c r="N1004" s="11"/>
      <c r="O1004" s="12"/>
      <c r="P1004" s="14"/>
      <c r="Q1004" s="11"/>
      <c r="R1004" s="11"/>
      <c r="S1004" s="15"/>
      <c r="T1004" s="10"/>
      <c r="U1004" s="10"/>
      <c r="V1004" s="10"/>
      <c r="W1004" s="10"/>
      <c r="X1004" s="10"/>
      <c r="Y1004" s="10"/>
      <c r="Z1004" s="10"/>
    </row>
    <row r="1005" spans="1:26" ht="15.75" customHeight="1" x14ac:dyDescent="0.25">
      <c r="A1005" s="10"/>
      <c r="B1005" s="11"/>
      <c r="C1005" s="12"/>
      <c r="D1005" s="11"/>
      <c r="E1005" s="12"/>
      <c r="F1005" s="12"/>
      <c r="G1005" s="12"/>
      <c r="H1005" s="11"/>
      <c r="I1005" s="11"/>
      <c r="J1005" s="11"/>
      <c r="K1005" s="11"/>
      <c r="L1005" s="11"/>
      <c r="M1005" s="12"/>
      <c r="N1005" s="11"/>
      <c r="O1005" s="12"/>
      <c r="P1005" s="14"/>
      <c r="Q1005" s="11"/>
      <c r="R1005" s="11"/>
      <c r="S1005" s="15"/>
      <c r="T1005" s="10"/>
      <c r="U1005" s="10"/>
      <c r="V1005" s="10"/>
      <c r="W1005" s="10"/>
      <c r="X1005" s="10"/>
      <c r="Y1005" s="10"/>
      <c r="Z1005" s="10"/>
    </row>
    <row r="1006" spans="1:26" ht="15.75" customHeight="1" x14ac:dyDescent="0.25">
      <c r="A1006" s="10"/>
      <c r="B1006" s="11"/>
      <c r="C1006" s="12"/>
      <c r="D1006" s="11"/>
      <c r="E1006" s="12"/>
      <c r="F1006" s="12"/>
      <c r="G1006" s="12"/>
      <c r="H1006" s="11"/>
      <c r="I1006" s="11"/>
      <c r="J1006" s="11"/>
      <c r="K1006" s="11"/>
      <c r="L1006" s="11"/>
      <c r="M1006" s="12"/>
      <c r="N1006" s="11"/>
      <c r="O1006" s="12"/>
      <c r="P1006" s="14"/>
      <c r="Q1006" s="11"/>
      <c r="R1006" s="11"/>
      <c r="S1006" s="15"/>
      <c r="T1006" s="10"/>
      <c r="U1006" s="10"/>
      <c r="V1006" s="10"/>
      <c r="W1006" s="10"/>
      <c r="X1006" s="10"/>
      <c r="Y1006" s="10"/>
      <c r="Z1006" s="10"/>
    </row>
    <row r="1007" spans="1:26" ht="15.75" customHeight="1" x14ac:dyDescent="0.25">
      <c r="A1007" s="10"/>
      <c r="B1007" s="11"/>
      <c r="C1007" s="12"/>
      <c r="D1007" s="11"/>
      <c r="E1007" s="12"/>
      <c r="F1007" s="12"/>
      <c r="G1007" s="12"/>
      <c r="H1007" s="11"/>
      <c r="I1007" s="11"/>
      <c r="J1007" s="11"/>
      <c r="K1007" s="11"/>
      <c r="L1007" s="11"/>
      <c r="M1007" s="12"/>
      <c r="N1007" s="11"/>
      <c r="O1007" s="12"/>
      <c r="P1007" s="14"/>
      <c r="Q1007" s="11"/>
      <c r="R1007" s="11"/>
      <c r="S1007" s="15"/>
      <c r="T1007" s="10"/>
      <c r="U1007" s="10"/>
      <c r="V1007" s="10"/>
      <c r="W1007" s="10"/>
      <c r="X1007" s="10"/>
      <c r="Y1007" s="10"/>
      <c r="Z1007" s="10"/>
    </row>
    <row r="1008" spans="1:26" ht="15.75" customHeight="1" x14ac:dyDescent="0.25">
      <c r="A1008" s="10"/>
      <c r="B1008" s="11"/>
      <c r="C1008" s="12"/>
      <c r="D1008" s="11"/>
      <c r="E1008" s="12"/>
      <c r="F1008" s="12"/>
      <c r="G1008" s="12"/>
      <c r="H1008" s="11"/>
      <c r="I1008" s="11"/>
      <c r="J1008" s="11"/>
      <c r="K1008" s="11"/>
      <c r="L1008" s="11"/>
      <c r="M1008" s="12"/>
      <c r="N1008" s="11"/>
      <c r="O1008" s="12"/>
      <c r="P1008" s="14"/>
      <c r="Q1008" s="11"/>
      <c r="R1008" s="11"/>
      <c r="S1008" s="15"/>
      <c r="T1008" s="10"/>
      <c r="U1008" s="10"/>
      <c r="V1008" s="10"/>
      <c r="W1008" s="10"/>
      <c r="X1008" s="10"/>
      <c r="Y1008" s="10"/>
      <c r="Z1008" s="10"/>
    </row>
    <row r="1009" spans="1:26" ht="15.75" customHeight="1" x14ac:dyDescent="0.25">
      <c r="A1009" s="10"/>
      <c r="B1009" s="11"/>
      <c r="C1009" s="12"/>
      <c r="D1009" s="11"/>
      <c r="E1009" s="12"/>
      <c r="F1009" s="12"/>
      <c r="G1009" s="12"/>
      <c r="H1009" s="11"/>
      <c r="I1009" s="11"/>
      <c r="J1009" s="11"/>
      <c r="K1009" s="11"/>
      <c r="L1009" s="11"/>
      <c r="M1009" s="12"/>
      <c r="N1009" s="11"/>
      <c r="O1009" s="12"/>
      <c r="P1009" s="14"/>
      <c r="Q1009" s="11"/>
      <c r="R1009" s="11"/>
      <c r="S1009" s="15"/>
      <c r="T1009" s="10"/>
      <c r="U1009" s="10"/>
      <c r="V1009" s="10"/>
      <c r="W1009" s="10"/>
      <c r="X1009" s="10"/>
      <c r="Y1009" s="10"/>
      <c r="Z1009" s="10"/>
    </row>
    <row r="1010" spans="1:26" ht="15.75" customHeight="1" x14ac:dyDescent="0.25">
      <c r="A1010" s="10"/>
      <c r="B1010" s="11"/>
      <c r="C1010" s="12"/>
      <c r="D1010" s="11"/>
      <c r="E1010" s="12"/>
      <c r="F1010" s="12"/>
      <c r="G1010" s="12"/>
      <c r="H1010" s="11"/>
      <c r="I1010" s="11"/>
      <c r="J1010" s="11"/>
      <c r="K1010" s="11"/>
      <c r="L1010" s="11"/>
      <c r="M1010" s="12"/>
      <c r="N1010" s="11"/>
      <c r="O1010" s="12"/>
      <c r="P1010" s="14"/>
      <c r="Q1010" s="11"/>
      <c r="R1010" s="11"/>
      <c r="S1010" s="15"/>
      <c r="T1010" s="10"/>
      <c r="U1010" s="10"/>
      <c r="V1010" s="10"/>
      <c r="W1010" s="10"/>
      <c r="X1010" s="10"/>
      <c r="Y1010" s="10"/>
      <c r="Z1010" s="10"/>
    </row>
    <row r="1011" spans="1:26" ht="15.75" customHeight="1" x14ac:dyDescent="0.25">
      <c r="A1011" s="10"/>
      <c r="B1011" s="11"/>
      <c r="C1011" s="12"/>
      <c r="D1011" s="11"/>
      <c r="E1011" s="12"/>
      <c r="F1011" s="12"/>
      <c r="G1011" s="12"/>
      <c r="H1011" s="11"/>
      <c r="I1011" s="11"/>
      <c r="J1011" s="11"/>
      <c r="K1011" s="11"/>
      <c r="L1011" s="11"/>
      <c r="M1011" s="12"/>
      <c r="N1011" s="11"/>
      <c r="O1011" s="12"/>
      <c r="P1011" s="14"/>
      <c r="Q1011" s="11"/>
      <c r="R1011" s="11"/>
      <c r="S1011" s="15"/>
      <c r="T1011" s="10"/>
      <c r="U1011" s="10"/>
      <c r="V1011" s="10"/>
      <c r="W1011" s="10"/>
      <c r="X1011" s="10"/>
      <c r="Y1011" s="10"/>
      <c r="Z1011" s="10"/>
    </row>
    <row r="1012" spans="1:26" ht="15.75" customHeight="1" x14ac:dyDescent="0.25">
      <c r="A1012" s="10"/>
      <c r="B1012" s="11"/>
      <c r="C1012" s="12"/>
      <c r="D1012" s="11"/>
      <c r="E1012" s="12"/>
      <c r="F1012" s="12"/>
      <c r="G1012" s="12"/>
      <c r="H1012" s="11"/>
      <c r="I1012" s="11"/>
      <c r="J1012" s="11"/>
      <c r="K1012" s="11"/>
      <c r="L1012" s="11"/>
      <c r="M1012" s="12"/>
      <c r="N1012" s="11"/>
      <c r="O1012" s="12"/>
      <c r="P1012" s="14"/>
      <c r="Q1012" s="11"/>
      <c r="R1012" s="11"/>
      <c r="S1012" s="15"/>
      <c r="T1012" s="10"/>
      <c r="U1012" s="10"/>
      <c r="V1012" s="10"/>
      <c r="W1012" s="10"/>
      <c r="X1012" s="10"/>
      <c r="Y1012" s="10"/>
      <c r="Z1012" s="10"/>
    </row>
    <row r="1013" spans="1:26" ht="15.75" customHeight="1" x14ac:dyDescent="0.25">
      <c r="A1013" s="10"/>
      <c r="B1013" s="11"/>
      <c r="C1013" s="12"/>
      <c r="D1013" s="11"/>
      <c r="E1013" s="12"/>
      <c r="F1013" s="12"/>
      <c r="G1013" s="12"/>
      <c r="H1013" s="11"/>
      <c r="I1013" s="11"/>
      <c r="J1013" s="11"/>
      <c r="K1013" s="11"/>
      <c r="L1013" s="11"/>
      <c r="M1013" s="12"/>
      <c r="N1013" s="11"/>
      <c r="O1013" s="12"/>
      <c r="P1013" s="14"/>
      <c r="Q1013" s="11"/>
      <c r="R1013" s="11"/>
      <c r="S1013" s="15"/>
      <c r="T1013" s="10"/>
      <c r="U1013" s="10"/>
      <c r="V1013" s="10"/>
      <c r="W1013" s="10"/>
      <c r="X1013" s="10"/>
      <c r="Y1013" s="10"/>
      <c r="Z1013" s="10"/>
    </row>
    <row r="1014" spans="1:26" ht="15.75" customHeight="1" x14ac:dyDescent="0.25">
      <c r="A1014" s="10"/>
      <c r="B1014" s="11"/>
      <c r="C1014" s="12"/>
      <c r="D1014" s="11"/>
      <c r="E1014" s="12"/>
      <c r="F1014" s="12"/>
      <c r="G1014" s="12"/>
      <c r="H1014" s="11"/>
      <c r="I1014" s="11"/>
      <c r="J1014" s="11"/>
      <c r="K1014" s="11"/>
      <c r="L1014" s="11"/>
      <c r="M1014" s="12"/>
      <c r="N1014" s="11"/>
      <c r="O1014" s="12"/>
      <c r="P1014" s="14"/>
      <c r="Q1014" s="11"/>
      <c r="R1014" s="11"/>
      <c r="S1014" s="15"/>
      <c r="T1014" s="10"/>
      <c r="U1014" s="10"/>
      <c r="V1014" s="10"/>
      <c r="W1014" s="10"/>
      <c r="X1014" s="10"/>
      <c r="Y1014" s="10"/>
      <c r="Z1014" s="10"/>
    </row>
    <row r="1015" spans="1:26" ht="15.75" customHeight="1" x14ac:dyDescent="0.25">
      <c r="A1015" s="10"/>
      <c r="B1015" s="11"/>
      <c r="C1015" s="12"/>
      <c r="D1015" s="11"/>
      <c r="E1015" s="12"/>
      <c r="F1015" s="12"/>
      <c r="G1015" s="12"/>
      <c r="H1015" s="11"/>
      <c r="I1015" s="11"/>
      <c r="J1015" s="11"/>
      <c r="K1015" s="11"/>
      <c r="L1015" s="11"/>
      <c r="M1015" s="12"/>
      <c r="N1015" s="11"/>
      <c r="O1015" s="12"/>
      <c r="P1015" s="14"/>
      <c r="Q1015" s="11"/>
      <c r="R1015" s="11"/>
      <c r="S1015" s="15"/>
      <c r="T1015" s="10"/>
      <c r="U1015" s="10"/>
      <c r="V1015" s="10"/>
      <c r="W1015" s="10"/>
      <c r="X1015" s="10"/>
      <c r="Y1015" s="10"/>
      <c r="Z1015" s="10"/>
    </row>
    <row r="1016" spans="1:26" ht="15.75" customHeight="1" x14ac:dyDescent="0.25">
      <c r="A1016" s="10"/>
      <c r="B1016" s="11"/>
      <c r="C1016" s="12"/>
      <c r="D1016" s="11"/>
      <c r="E1016" s="12"/>
      <c r="F1016" s="12"/>
      <c r="G1016" s="12"/>
      <c r="H1016" s="11"/>
      <c r="I1016" s="11"/>
      <c r="J1016" s="11"/>
      <c r="K1016" s="11"/>
      <c r="L1016" s="11"/>
      <c r="M1016" s="12"/>
      <c r="N1016" s="11"/>
      <c r="O1016" s="12"/>
      <c r="P1016" s="14"/>
      <c r="Q1016" s="11"/>
      <c r="R1016" s="11"/>
      <c r="S1016" s="15"/>
      <c r="T1016" s="10"/>
      <c r="U1016" s="10"/>
      <c r="V1016" s="10"/>
      <c r="W1016" s="10"/>
      <c r="X1016" s="10"/>
      <c r="Y1016" s="10"/>
      <c r="Z1016" s="10"/>
    </row>
    <row r="1017" spans="1:26" ht="15.75" customHeight="1" x14ac:dyDescent="0.25">
      <c r="A1017" s="10"/>
      <c r="B1017" s="11"/>
      <c r="C1017" s="12"/>
      <c r="D1017" s="11"/>
      <c r="E1017" s="12"/>
      <c r="F1017" s="12"/>
      <c r="G1017" s="12"/>
      <c r="H1017" s="11"/>
      <c r="I1017" s="11"/>
      <c r="J1017" s="11"/>
      <c r="K1017" s="11"/>
      <c r="L1017" s="11"/>
      <c r="M1017" s="12"/>
      <c r="N1017" s="11"/>
      <c r="O1017" s="12"/>
      <c r="P1017" s="14"/>
      <c r="Q1017" s="11"/>
      <c r="R1017" s="11"/>
      <c r="S1017" s="15"/>
      <c r="T1017" s="10"/>
      <c r="U1017" s="10"/>
      <c r="V1017" s="10"/>
      <c r="W1017" s="10"/>
      <c r="X1017" s="10"/>
      <c r="Y1017" s="10"/>
      <c r="Z1017" s="10"/>
    </row>
    <row r="1018" spans="1:26" ht="15.75" customHeight="1" x14ac:dyDescent="0.25">
      <c r="A1018" s="10"/>
      <c r="B1018" s="11"/>
      <c r="C1018" s="12"/>
      <c r="D1018" s="11"/>
      <c r="E1018" s="12"/>
      <c r="F1018" s="12"/>
      <c r="G1018" s="12"/>
      <c r="H1018" s="11"/>
      <c r="I1018" s="11"/>
      <c r="J1018" s="11"/>
      <c r="K1018" s="11"/>
      <c r="L1018" s="11"/>
      <c r="M1018" s="12"/>
      <c r="N1018" s="11"/>
      <c r="O1018" s="12"/>
      <c r="P1018" s="14"/>
      <c r="Q1018" s="11"/>
      <c r="R1018" s="11"/>
      <c r="S1018" s="15"/>
      <c r="T1018" s="10"/>
      <c r="U1018" s="10"/>
      <c r="V1018" s="10"/>
      <c r="W1018" s="10"/>
      <c r="X1018" s="10"/>
      <c r="Y1018" s="10"/>
      <c r="Z1018" s="10"/>
    </row>
    <row r="1019" spans="1:26" ht="15.75" customHeight="1" x14ac:dyDescent="0.25">
      <c r="A1019" s="10"/>
      <c r="B1019" s="11"/>
      <c r="C1019" s="12"/>
      <c r="D1019" s="11"/>
      <c r="E1019" s="12"/>
      <c r="F1019" s="12"/>
      <c r="G1019" s="12"/>
      <c r="H1019" s="11"/>
      <c r="I1019" s="11"/>
      <c r="J1019" s="11"/>
      <c r="K1019" s="11"/>
      <c r="L1019" s="11"/>
      <c r="M1019" s="12"/>
      <c r="N1019" s="11"/>
      <c r="O1019" s="12"/>
      <c r="P1019" s="14"/>
      <c r="Q1019" s="11"/>
      <c r="R1019" s="11"/>
      <c r="S1019" s="15"/>
      <c r="T1019" s="10"/>
      <c r="U1019" s="10"/>
      <c r="V1019" s="10"/>
      <c r="W1019" s="10"/>
      <c r="X1019" s="10"/>
      <c r="Y1019" s="10"/>
      <c r="Z1019" s="10"/>
    </row>
    <row r="1020" spans="1:26" ht="15.75" customHeight="1" x14ac:dyDescent="0.25">
      <c r="A1020" s="10"/>
      <c r="B1020" s="11"/>
      <c r="C1020" s="12"/>
      <c r="D1020" s="11"/>
      <c r="E1020" s="12"/>
      <c r="F1020" s="12"/>
      <c r="G1020" s="12"/>
      <c r="H1020" s="11"/>
      <c r="I1020" s="11"/>
      <c r="J1020" s="11"/>
      <c r="K1020" s="11"/>
      <c r="L1020" s="11"/>
      <c r="M1020" s="12"/>
      <c r="N1020" s="11"/>
      <c r="O1020" s="12"/>
      <c r="P1020" s="14"/>
      <c r="Q1020" s="11"/>
      <c r="R1020" s="11"/>
      <c r="S1020" s="15"/>
      <c r="T1020" s="10"/>
      <c r="U1020" s="10"/>
      <c r="V1020" s="10"/>
      <c r="W1020" s="10"/>
      <c r="X1020" s="10"/>
      <c r="Y1020" s="10"/>
      <c r="Z1020" s="10"/>
    </row>
    <row r="1021" spans="1:26" ht="15.75" customHeight="1" x14ac:dyDescent="0.25">
      <c r="A1021" s="10"/>
      <c r="B1021" s="11"/>
      <c r="C1021" s="12"/>
      <c r="D1021" s="11"/>
      <c r="E1021" s="12"/>
      <c r="F1021" s="12"/>
      <c r="G1021" s="12"/>
      <c r="H1021" s="11"/>
      <c r="I1021" s="11"/>
      <c r="J1021" s="11"/>
      <c r="K1021" s="11"/>
      <c r="L1021" s="11"/>
      <c r="M1021" s="12"/>
      <c r="N1021" s="11"/>
      <c r="O1021" s="12"/>
      <c r="P1021" s="14"/>
      <c r="Q1021" s="11"/>
      <c r="R1021" s="11"/>
      <c r="S1021" s="15"/>
      <c r="T1021" s="10"/>
      <c r="U1021" s="10"/>
      <c r="V1021" s="10"/>
      <c r="W1021" s="10"/>
      <c r="X1021" s="10"/>
      <c r="Y1021" s="10"/>
      <c r="Z1021" s="10"/>
    </row>
    <row r="1022" spans="1:26" ht="15.75" customHeight="1" x14ac:dyDescent="0.25">
      <c r="A1022" s="10"/>
      <c r="B1022" s="11"/>
      <c r="C1022" s="12"/>
      <c r="D1022" s="11"/>
      <c r="E1022" s="12"/>
      <c r="F1022" s="12"/>
      <c r="G1022" s="12"/>
      <c r="H1022" s="11"/>
      <c r="I1022" s="11"/>
      <c r="J1022" s="11"/>
      <c r="K1022" s="11"/>
      <c r="L1022" s="11"/>
      <c r="M1022" s="12"/>
      <c r="N1022" s="11"/>
      <c r="O1022" s="12"/>
      <c r="P1022" s="14"/>
      <c r="Q1022" s="11"/>
      <c r="R1022" s="11"/>
      <c r="S1022" s="15"/>
      <c r="T1022" s="10"/>
      <c r="U1022" s="10"/>
      <c r="V1022" s="10"/>
      <c r="W1022" s="10"/>
      <c r="X1022" s="10"/>
      <c r="Y1022" s="10"/>
      <c r="Z1022" s="10"/>
    </row>
    <row r="1023" spans="1:26" ht="15.75" customHeight="1" x14ac:dyDescent="0.25">
      <c r="A1023" s="10"/>
      <c r="B1023" s="11"/>
      <c r="C1023" s="12"/>
      <c r="D1023" s="11"/>
      <c r="E1023" s="12"/>
      <c r="F1023" s="12"/>
      <c r="G1023" s="12"/>
      <c r="H1023" s="11"/>
      <c r="I1023" s="11"/>
      <c r="J1023" s="11"/>
      <c r="K1023" s="11"/>
      <c r="L1023" s="11"/>
      <c r="M1023" s="12"/>
      <c r="N1023" s="11"/>
      <c r="O1023" s="12"/>
      <c r="P1023" s="14"/>
      <c r="Q1023" s="11"/>
      <c r="R1023" s="11"/>
      <c r="S1023" s="15"/>
      <c r="T1023" s="10"/>
      <c r="U1023" s="10"/>
      <c r="V1023" s="10"/>
      <c r="W1023" s="10"/>
      <c r="X1023" s="10"/>
      <c r="Y1023" s="10"/>
      <c r="Z1023" s="10"/>
    </row>
    <row r="1024" spans="1:26" ht="15.75" customHeight="1" x14ac:dyDescent="0.25">
      <c r="A1024" s="10"/>
      <c r="B1024" s="11"/>
      <c r="C1024" s="12"/>
      <c r="D1024" s="11"/>
      <c r="E1024" s="12"/>
      <c r="F1024" s="12"/>
      <c r="G1024" s="12"/>
      <c r="H1024" s="11"/>
      <c r="I1024" s="11"/>
      <c r="J1024" s="11"/>
      <c r="K1024" s="11"/>
      <c r="L1024" s="11"/>
      <c r="M1024" s="12"/>
      <c r="N1024" s="11"/>
      <c r="O1024" s="12"/>
      <c r="P1024" s="14"/>
      <c r="Q1024" s="11"/>
      <c r="R1024" s="11"/>
      <c r="S1024" s="15"/>
      <c r="T1024" s="10"/>
      <c r="U1024" s="10"/>
      <c r="V1024" s="10"/>
      <c r="W1024" s="10"/>
      <c r="X1024" s="10"/>
      <c r="Y1024" s="10"/>
      <c r="Z1024" s="10"/>
    </row>
    <row r="1025" spans="1:26" ht="15.75" customHeight="1" x14ac:dyDescent="0.25">
      <c r="A1025" s="10"/>
      <c r="B1025" s="11"/>
      <c r="C1025" s="12"/>
      <c r="D1025" s="11"/>
      <c r="E1025" s="12"/>
      <c r="F1025" s="12"/>
      <c r="G1025" s="12"/>
      <c r="H1025" s="11"/>
      <c r="I1025" s="11"/>
      <c r="J1025" s="11"/>
      <c r="K1025" s="11"/>
      <c r="L1025" s="11"/>
      <c r="M1025" s="12"/>
      <c r="N1025" s="11"/>
      <c r="O1025" s="12"/>
      <c r="P1025" s="14"/>
      <c r="Q1025" s="11"/>
      <c r="R1025" s="11"/>
      <c r="S1025" s="15"/>
      <c r="T1025" s="10"/>
      <c r="U1025" s="10"/>
      <c r="V1025" s="10"/>
      <c r="W1025" s="10"/>
      <c r="X1025" s="10"/>
      <c r="Y1025" s="10"/>
      <c r="Z1025" s="10"/>
    </row>
    <row r="1026" spans="1:26" ht="15.75" customHeight="1" x14ac:dyDescent="0.25">
      <c r="A1026" s="10"/>
      <c r="B1026" s="11"/>
      <c r="C1026" s="12"/>
      <c r="D1026" s="11"/>
      <c r="E1026" s="12"/>
      <c r="F1026" s="12"/>
      <c r="G1026" s="12"/>
      <c r="H1026" s="11"/>
      <c r="I1026" s="11"/>
      <c r="J1026" s="11"/>
      <c r="K1026" s="11"/>
      <c r="L1026" s="11"/>
      <c r="M1026" s="12"/>
      <c r="N1026" s="11"/>
      <c r="O1026" s="12"/>
      <c r="P1026" s="14"/>
      <c r="Q1026" s="11"/>
      <c r="R1026" s="11"/>
      <c r="S1026" s="15"/>
      <c r="T1026" s="10"/>
      <c r="U1026" s="10"/>
      <c r="V1026" s="10"/>
      <c r="W1026" s="10"/>
      <c r="X1026" s="10"/>
      <c r="Y1026" s="10"/>
      <c r="Z1026" s="10"/>
    </row>
    <row r="1027" spans="1:26" ht="15.75" customHeight="1" x14ac:dyDescent="0.25">
      <c r="A1027" s="10"/>
      <c r="B1027" s="11"/>
      <c r="C1027" s="12"/>
      <c r="D1027" s="11"/>
      <c r="E1027" s="12"/>
      <c r="F1027" s="12"/>
      <c r="G1027" s="12"/>
      <c r="H1027" s="11"/>
      <c r="I1027" s="11"/>
      <c r="J1027" s="11"/>
      <c r="K1027" s="11"/>
      <c r="L1027" s="11"/>
      <c r="M1027" s="12"/>
      <c r="N1027" s="11"/>
      <c r="O1027" s="12"/>
      <c r="P1027" s="14"/>
      <c r="Q1027" s="11"/>
      <c r="R1027" s="11"/>
      <c r="S1027" s="15"/>
      <c r="T1027" s="10"/>
      <c r="U1027" s="10"/>
      <c r="V1027" s="10"/>
      <c r="W1027" s="10"/>
      <c r="X1027" s="10"/>
      <c r="Y1027" s="10"/>
      <c r="Z1027" s="10"/>
    </row>
    <row r="1028" spans="1:26" ht="15.75" customHeight="1" x14ac:dyDescent="0.25">
      <c r="A1028" s="10"/>
      <c r="B1028" s="11"/>
      <c r="C1028" s="12"/>
      <c r="D1028" s="11"/>
      <c r="E1028" s="12"/>
      <c r="F1028" s="12"/>
      <c r="G1028" s="12"/>
      <c r="H1028" s="11"/>
      <c r="I1028" s="11"/>
      <c r="J1028" s="11"/>
      <c r="K1028" s="11"/>
      <c r="L1028" s="11"/>
      <c r="M1028" s="12"/>
      <c r="N1028" s="11"/>
      <c r="O1028" s="12"/>
      <c r="P1028" s="14"/>
      <c r="Q1028" s="11"/>
      <c r="R1028" s="11"/>
      <c r="S1028" s="15"/>
      <c r="T1028" s="10"/>
      <c r="U1028" s="10"/>
      <c r="V1028" s="10"/>
      <c r="W1028" s="10"/>
      <c r="X1028" s="10"/>
      <c r="Y1028" s="10"/>
      <c r="Z1028" s="10"/>
    </row>
    <row r="1029" spans="1:26" ht="15.75" customHeight="1" x14ac:dyDescent="0.25">
      <c r="A1029" s="10"/>
      <c r="B1029" s="11"/>
      <c r="C1029" s="12"/>
      <c r="D1029" s="11"/>
      <c r="E1029" s="12"/>
      <c r="F1029" s="12"/>
      <c r="G1029" s="12"/>
      <c r="H1029" s="11"/>
      <c r="I1029" s="11"/>
      <c r="J1029" s="11"/>
      <c r="K1029" s="11"/>
      <c r="L1029" s="11"/>
      <c r="M1029" s="12"/>
      <c r="N1029" s="11"/>
      <c r="O1029" s="12"/>
      <c r="P1029" s="14"/>
      <c r="Q1029" s="11"/>
      <c r="R1029" s="11"/>
      <c r="S1029" s="15"/>
      <c r="T1029" s="10"/>
      <c r="U1029" s="10"/>
      <c r="V1029" s="10"/>
      <c r="W1029" s="10"/>
      <c r="X1029" s="10"/>
      <c r="Y1029" s="10"/>
      <c r="Z1029" s="10"/>
    </row>
    <row r="1030" spans="1:26" ht="15.75" customHeight="1" x14ac:dyDescent="0.25">
      <c r="A1030" s="10"/>
      <c r="B1030" s="11"/>
      <c r="C1030" s="12"/>
      <c r="D1030" s="11"/>
      <c r="E1030" s="12"/>
      <c r="F1030" s="12"/>
      <c r="G1030" s="12"/>
      <c r="H1030" s="11"/>
      <c r="I1030" s="11"/>
      <c r="J1030" s="11"/>
      <c r="K1030" s="11"/>
      <c r="L1030" s="11"/>
      <c r="M1030" s="12"/>
      <c r="N1030" s="11"/>
      <c r="O1030" s="12"/>
      <c r="P1030" s="14"/>
      <c r="Q1030" s="11"/>
      <c r="R1030" s="11"/>
      <c r="S1030" s="15"/>
      <c r="T1030" s="10"/>
      <c r="U1030" s="10"/>
      <c r="V1030" s="10"/>
      <c r="W1030" s="10"/>
      <c r="X1030" s="10"/>
      <c r="Y1030" s="10"/>
      <c r="Z1030" s="10"/>
    </row>
    <row r="1031" spans="1:26" ht="15.75" customHeight="1" x14ac:dyDescent="0.25">
      <c r="A1031" s="10"/>
      <c r="B1031" s="11"/>
      <c r="C1031" s="12"/>
      <c r="D1031" s="11"/>
      <c r="E1031" s="12"/>
      <c r="F1031" s="12"/>
      <c r="G1031" s="12"/>
      <c r="H1031" s="11"/>
      <c r="I1031" s="11"/>
      <c r="J1031" s="11"/>
      <c r="K1031" s="11"/>
      <c r="L1031" s="11"/>
      <c r="M1031" s="12"/>
      <c r="N1031" s="11"/>
      <c r="O1031" s="12"/>
      <c r="P1031" s="14"/>
      <c r="Q1031" s="11"/>
      <c r="R1031" s="11"/>
      <c r="S1031" s="15"/>
      <c r="T1031" s="10"/>
      <c r="U1031" s="10"/>
      <c r="V1031" s="10"/>
      <c r="W1031" s="10"/>
      <c r="X1031" s="10"/>
      <c r="Y1031" s="10"/>
      <c r="Z1031" s="10"/>
    </row>
    <row r="1032" spans="1:26" ht="15.75" customHeight="1" x14ac:dyDescent="0.25">
      <c r="A1032" s="10"/>
      <c r="B1032" s="11"/>
      <c r="C1032" s="12"/>
      <c r="D1032" s="11"/>
      <c r="E1032" s="12"/>
      <c r="F1032" s="12"/>
      <c r="G1032" s="12"/>
      <c r="H1032" s="11"/>
      <c r="I1032" s="11"/>
      <c r="J1032" s="11"/>
      <c r="K1032" s="11"/>
      <c r="L1032" s="11"/>
      <c r="M1032" s="12"/>
      <c r="N1032" s="11"/>
      <c r="O1032" s="12"/>
      <c r="P1032" s="14"/>
      <c r="Q1032" s="11"/>
      <c r="R1032" s="11"/>
      <c r="S1032" s="15"/>
      <c r="T1032" s="10"/>
      <c r="U1032" s="10"/>
      <c r="V1032" s="10"/>
      <c r="W1032" s="10"/>
      <c r="X1032" s="10"/>
      <c r="Y1032" s="10"/>
      <c r="Z1032" s="10"/>
    </row>
    <row r="1033" spans="1:26" ht="15.75" customHeight="1" x14ac:dyDescent="0.25">
      <c r="A1033" s="10"/>
      <c r="B1033" s="11"/>
      <c r="C1033" s="12"/>
      <c r="D1033" s="11"/>
      <c r="E1033" s="12"/>
      <c r="F1033" s="12"/>
      <c r="G1033" s="12"/>
      <c r="H1033" s="11"/>
      <c r="I1033" s="11"/>
      <c r="J1033" s="11"/>
      <c r="K1033" s="11"/>
      <c r="L1033" s="11"/>
      <c r="M1033" s="12"/>
      <c r="N1033" s="11"/>
      <c r="O1033" s="12"/>
      <c r="P1033" s="14"/>
      <c r="Q1033" s="11"/>
      <c r="R1033" s="11"/>
      <c r="S1033" s="15"/>
      <c r="T1033" s="10"/>
      <c r="U1033" s="10"/>
      <c r="V1033" s="10"/>
      <c r="W1033" s="10"/>
      <c r="X1033" s="10"/>
      <c r="Y1033" s="10"/>
      <c r="Z1033" s="10"/>
    </row>
    <row r="1034" spans="1:26" ht="15.75" customHeight="1" x14ac:dyDescent="0.25">
      <c r="A1034" s="10"/>
      <c r="B1034" s="11"/>
      <c r="C1034" s="12"/>
      <c r="D1034" s="11"/>
      <c r="E1034" s="12"/>
      <c r="F1034" s="12"/>
      <c r="G1034" s="12"/>
      <c r="H1034" s="11"/>
      <c r="I1034" s="11"/>
      <c r="J1034" s="11"/>
      <c r="K1034" s="11"/>
      <c r="L1034" s="11"/>
      <c r="M1034" s="12"/>
      <c r="N1034" s="11"/>
      <c r="O1034" s="12"/>
      <c r="P1034" s="14"/>
      <c r="Q1034" s="11"/>
      <c r="R1034" s="11"/>
      <c r="S1034" s="15"/>
      <c r="T1034" s="10"/>
      <c r="U1034" s="10"/>
      <c r="V1034" s="10"/>
      <c r="W1034" s="10"/>
      <c r="X1034" s="10"/>
      <c r="Y1034" s="10"/>
      <c r="Z1034" s="10"/>
    </row>
    <row r="1035" spans="1:26" ht="15.75" customHeight="1" x14ac:dyDescent="0.25">
      <c r="A1035" s="10"/>
      <c r="B1035" s="11"/>
      <c r="C1035" s="12"/>
      <c r="D1035" s="11"/>
      <c r="E1035" s="12"/>
      <c r="F1035" s="12"/>
      <c r="G1035" s="12"/>
      <c r="H1035" s="11"/>
      <c r="I1035" s="11"/>
      <c r="J1035" s="11"/>
      <c r="K1035" s="11"/>
      <c r="L1035" s="11"/>
      <c r="M1035" s="12"/>
      <c r="N1035" s="11"/>
      <c r="O1035" s="12"/>
      <c r="P1035" s="14"/>
      <c r="Q1035" s="11"/>
      <c r="R1035" s="11"/>
      <c r="S1035" s="15"/>
      <c r="T1035" s="10"/>
      <c r="U1035" s="10"/>
      <c r="V1035" s="10"/>
      <c r="W1035" s="10"/>
      <c r="X1035" s="10"/>
      <c r="Y1035" s="10"/>
      <c r="Z1035" s="10"/>
    </row>
    <row r="1036" spans="1:26" ht="15.75" customHeight="1" x14ac:dyDescent="0.25">
      <c r="A1036" s="10"/>
      <c r="B1036" s="11"/>
      <c r="C1036" s="12"/>
      <c r="D1036" s="11"/>
      <c r="E1036" s="12"/>
      <c r="F1036" s="12"/>
      <c r="G1036" s="12"/>
      <c r="H1036" s="11"/>
      <c r="I1036" s="11"/>
      <c r="J1036" s="11"/>
      <c r="K1036" s="11"/>
      <c r="L1036" s="11"/>
      <c r="M1036" s="12"/>
      <c r="N1036" s="11"/>
      <c r="O1036" s="12"/>
      <c r="P1036" s="14"/>
      <c r="Q1036" s="11"/>
      <c r="R1036" s="11"/>
      <c r="S1036" s="15"/>
      <c r="T1036" s="10"/>
      <c r="U1036" s="10"/>
      <c r="V1036" s="10"/>
      <c r="W1036" s="10"/>
      <c r="X1036" s="10"/>
      <c r="Y1036" s="10"/>
      <c r="Z1036" s="10"/>
    </row>
    <row r="1037" spans="1:26" ht="15.75" customHeight="1" x14ac:dyDescent="0.25">
      <c r="A1037" s="10"/>
      <c r="B1037" s="11"/>
      <c r="C1037" s="12"/>
      <c r="D1037" s="11"/>
      <c r="E1037" s="12"/>
      <c r="F1037" s="12"/>
      <c r="G1037" s="12"/>
      <c r="H1037" s="11"/>
      <c r="I1037" s="11"/>
      <c r="J1037" s="11"/>
      <c r="K1037" s="11"/>
      <c r="L1037" s="11"/>
      <c r="M1037" s="12"/>
      <c r="N1037" s="11"/>
      <c r="O1037" s="12"/>
      <c r="P1037" s="14"/>
      <c r="Q1037" s="11"/>
      <c r="R1037" s="11"/>
      <c r="S1037" s="15"/>
      <c r="T1037" s="10"/>
      <c r="U1037" s="10"/>
      <c r="V1037" s="10"/>
      <c r="W1037" s="10"/>
      <c r="X1037" s="10"/>
      <c r="Y1037" s="10"/>
      <c r="Z1037" s="10"/>
    </row>
    <row r="1038" spans="1:26" ht="15.75" customHeight="1" x14ac:dyDescent="0.25">
      <c r="A1038" s="10"/>
      <c r="B1038" s="11"/>
      <c r="C1038" s="12"/>
      <c r="D1038" s="11"/>
      <c r="E1038" s="12"/>
      <c r="F1038" s="12"/>
      <c r="G1038" s="12"/>
      <c r="H1038" s="11"/>
      <c r="I1038" s="11"/>
      <c r="J1038" s="11"/>
      <c r="K1038" s="11"/>
      <c r="L1038" s="11"/>
      <c r="M1038" s="12"/>
      <c r="N1038" s="11"/>
      <c r="O1038" s="12"/>
      <c r="P1038" s="14"/>
      <c r="Q1038" s="11"/>
      <c r="R1038" s="11"/>
      <c r="S1038" s="15"/>
      <c r="T1038" s="10"/>
      <c r="U1038" s="10"/>
      <c r="V1038" s="10"/>
      <c r="W1038" s="10"/>
      <c r="X1038" s="10"/>
      <c r="Y1038" s="10"/>
      <c r="Z1038" s="10"/>
    </row>
    <row r="1039" spans="1:26" ht="15.75" customHeight="1" x14ac:dyDescent="0.25">
      <c r="A1039" s="10"/>
      <c r="B1039" s="11"/>
      <c r="C1039" s="12"/>
      <c r="D1039" s="11"/>
      <c r="E1039" s="12"/>
      <c r="F1039" s="12"/>
      <c r="G1039" s="12"/>
      <c r="H1039" s="11"/>
      <c r="I1039" s="11"/>
      <c r="J1039" s="11"/>
      <c r="K1039" s="11"/>
      <c r="L1039" s="11"/>
      <c r="M1039" s="12"/>
      <c r="N1039" s="11"/>
      <c r="O1039" s="12"/>
      <c r="P1039" s="14"/>
      <c r="Q1039" s="11"/>
      <c r="R1039" s="11"/>
      <c r="S1039" s="15"/>
      <c r="T1039" s="10"/>
      <c r="U1039" s="10"/>
      <c r="V1039" s="10"/>
      <c r="W1039" s="10"/>
      <c r="X1039" s="10"/>
      <c r="Y1039" s="10"/>
      <c r="Z1039" s="10"/>
    </row>
    <row r="1040" spans="1:26" ht="15.75" customHeight="1" x14ac:dyDescent="0.25">
      <c r="A1040" s="10"/>
      <c r="B1040" s="11"/>
      <c r="C1040" s="12"/>
      <c r="D1040" s="11"/>
      <c r="E1040" s="12"/>
      <c r="F1040" s="12"/>
      <c r="G1040" s="12"/>
      <c r="H1040" s="11"/>
      <c r="I1040" s="11"/>
      <c r="J1040" s="11"/>
      <c r="K1040" s="11"/>
      <c r="L1040" s="11"/>
      <c r="M1040" s="12"/>
      <c r="N1040" s="11"/>
      <c r="O1040" s="12"/>
      <c r="P1040" s="14"/>
      <c r="Q1040" s="11"/>
      <c r="R1040" s="11"/>
      <c r="S1040" s="15"/>
      <c r="T1040" s="10"/>
      <c r="U1040" s="10"/>
      <c r="V1040" s="10"/>
      <c r="W1040" s="10"/>
      <c r="X1040" s="10"/>
      <c r="Y1040" s="10"/>
      <c r="Z1040" s="10"/>
    </row>
    <row r="1041" spans="1:26" ht="15.75" customHeight="1" x14ac:dyDescent="0.25">
      <c r="A1041" s="10"/>
      <c r="B1041" s="11"/>
      <c r="C1041" s="12"/>
      <c r="D1041" s="11"/>
      <c r="E1041" s="12"/>
      <c r="F1041" s="12"/>
      <c r="G1041" s="12"/>
      <c r="H1041" s="11"/>
      <c r="I1041" s="11"/>
      <c r="J1041" s="11"/>
      <c r="K1041" s="11"/>
      <c r="L1041" s="11"/>
      <c r="M1041" s="12"/>
      <c r="N1041" s="11"/>
      <c r="O1041" s="12"/>
      <c r="P1041" s="14"/>
      <c r="Q1041" s="11"/>
      <c r="R1041" s="11"/>
      <c r="S1041" s="15"/>
      <c r="T1041" s="10"/>
      <c r="U1041" s="10"/>
      <c r="V1041" s="10"/>
      <c r="W1041" s="10"/>
      <c r="X1041" s="10"/>
      <c r="Y1041" s="10"/>
      <c r="Z1041" s="10"/>
    </row>
    <row r="1042" spans="1:26" ht="15.75" customHeight="1" x14ac:dyDescent="0.25">
      <c r="A1042" s="10"/>
      <c r="B1042" s="11"/>
      <c r="C1042" s="12"/>
      <c r="D1042" s="11"/>
      <c r="E1042" s="12"/>
      <c r="F1042" s="12"/>
      <c r="G1042" s="12"/>
      <c r="H1042" s="11"/>
      <c r="I1042" s="11"/>
      <c r="J1042" s="11"/>
      <c r="K1042" s="11"/>
      <c r="L1042" s="11"/>
      <c r="M1042" s="12"/>
      <c r="N1042" s="11"/>
      <c r="O1042" s="12"/>
      <c r="P1042" s="14"/>
      <c r="Q1042" s="11"/>
      <c r="R1042" s="11"/>
      <c r="S1042" s="15"/>
      <c r="T1042" s="10"/>
      <c r="U1042" s="10"/>
      <c r="V1042" s="10"/>
      <c r="W1042" s="10"/>
      <c r="X1042" s="10"/>
      <c r="Y1042" s="10"/>
      <c r="Z1042" s="10"/>
    </row>
    <row r="1043" spans="1:26" ht="15.75" customHeight="1" x14ac:dyDescent="0.25">
      <c r="A1043" s="10"/>
      <c r="B1043" s="11"/>
      <c r="C1043" s="12"/>
      <c r="D1043" s="11"/>
      <c r="E1043" s="12"/>
      <c r="F1043" s="12"/>
      <c r="G1043" s="12"/>
      <c r="H1043" s="11"/>
      <c r="I1043" s="11"/>
      <c r="J1043" s="11"/>
      <c r="K1043" s="11"/>
      <c r="L1043" s="11"/>
      <c r="M1043" s="12"/>
      <c r="N1043" s="11"/>
      <c r="O1043" s="12"/>
      <c r="P1043" s="14"/>
      <c r="Q1043" s="11"/>
      <c r="R1043" s="11"/>
      <c r="S1043" s="15"/>
      <c r="T1043" s="10"/>
      <c r="U1043" s="10"/>
      <c r="V1043" s="10"/>
      <c r="W1043" s="10"/>
      <c r="X1043" s="10"/>
      <c r="Y1043" s="10"/>
      <c r="Z1043" s="10"/>
    </row>
    <row r="1044" spans="1:26" ht="15.75" customHeight="1" x14ac:dyDescent="0.25">
      <c r="A1044" s="10"/>
      <c r="B1044" s="11"/>
      <c r="C1044" s="12"/>
      <c r="D1044" s="11"/>
      <c r="E1044" s="12"/>
      <c r="F1044" s="12"/>
      <c r="G1044" s="12"/>
      <c r="H1044" s="11"/>
      <c r="I1044" s="11"/>
      <c r="J1044" s="11"/>
      <c r="K1044" s="11"/>
      <c r="L1044" s="11"/>
      <c r="M1044" s="12"/>
      <c r="N1044" s="11"/>
      <c r="O1044" s="12"/>
      <c r="P1044" s="14"/>
      <c r="Q1044" s="11"/>
      <c r="R1044" s="11"/>
      <c r="S1044" s="15"/>
      <c r="T1044" s="10"/>
      <c r="U1044" s="10"/>
      <c r="V1044" s="10"/>
      <c r="W1044" s="10"/>
      <c r="X1044" s="10"/>
      <c r="Y1044" s="10"/>
      <c r="Z1044" s="10"/>
    </row>
    <row r="1045" spans="1:26" ht="15.75" customHeight="1" x14ac:dyDescent="0.25">
      <c r="A1045" s="10"/>
      <c r="B1045" s="11"/>
      <c r="C1045" s="12"/>
      <c r="D1045" s="11"/>
      <c r="E1045" s="12"/>
      <c r="F1045" s="12"/>
      <c r="G1045" s="12"/>
      <c r="H1045" s="11"/>
      <c r="I1045" s="11"/>
      <c r="J1045" s="11"/>
      <c r="K1045" s="11"/>
      <c r="L1045" s="11"/>
      <c r="M1045" s="12"/>
      <c r="N1045" s="11"/>
      <c r="O1045" s="12"/>
      <c r="P1045" s="14"/>
      <c r="Q1045" s="11"/>
      <c r="R1045" s="11"/>
      <c r="S1045" s="15"/>
      <c r="T1045" s="10"/>
      <c r="U1045" s="10"/>
      <c r="V1045" s="10"/>
      <c r="W1045" s="10"/>
      <c r="X1045" s="10"/>
      <c r="Y1045" s="10"/>
      <c r="Z1045" s="10"/>
    </row>
    <row r="1046" spans="1:26" ht="15.75" customHeight="1" x14ac:dyDescent="0.25">
      <c r="A1046" s="10"/>
      <c r="B1046" s="11"/>
      <c r="C1046" s="12"/>
      <c r="D1046" s="11"/>
      <c r="E1046" s="12"/>
      <c r="F1046" s="12"/>
      <c r="G1046" s="12"/>
      <c r="H1046" s="11"/>
      <c r="I1046" s="11"/>
      <c r="J1046" s="11"/>
      <c r="K1046" s="11"/>
      <c r="L1046" s="11"/>
      <c r="M1046" s="12"/>
      <c r="N1046" s="11"/>
      <c r="O1046" s="12"/>
      <c r="P1046" s="14"/>
      <c r="Q1046" s="11"/>
      <c r="R1046" s="11"/>
      <c r="S1046" s="15"/>
      <c r="T1046" s="10"/>
      <c r="U1046" s="10"/>
      <c r="V1046" s="10"/>
      <c r="W1046" s="10"/>
      <c r="X1046" s="10"/>
      <c r="Y1046" s="10"/>
      <c r="Z1046" s="10"/>
    </row>
    <row r="1047" spans="1:26" ht="15.75" customHeight="1" x14ac:dyDescent="0.25">
      <c r="A1047" s="10"/>
      <c r="B1047" s="11"/>
      <c r="C1047" s="12"/>
      <c r="D1047" s="11"/>
      <c r="E1047" s="12"/>
      <c r="F1047" s="12"/>
      <c r="G1047" s="12"/>
      <c r="H1047" s="11"/>
      <c r="I1047" s="11"/>
      <c r="J1047" s="11"/>
      <c r="K1047" s="11"/>
      <c r="L1047" s="11"/>
      <c r="M1047" s="12"/>
      <c r="N1047" s="11"/>
      <c r="O1047" s="12"/>
      <c r="P1047" s="14"/>
      <c r="Q1047" s="11"/>
      <c r="R1047" s="11"/>
      <c r="S1047" s="15"/>
      <c r="T1047" s="10"/>
      <c r="U1047" s="10"/>
      <c r="V1047" s="10"/>
      <c r="W1047" s="10"/>
      <c r="X1047" s="10"/>
      <c r="Y1047" s="10"/>
      <c r="Z1047" s="10"/>
    </row>
    <row r="1048" spans="1:26" ht="15.75" customHeight="1" x14ac:dyDescent="0.25">
      <c r="A1048" s="10"/>
      <c r="B1048" s="11"/>
      <c r="C1048" s="12"/>
      <c r="D1048" s="11"/>
      <c r="E1048" s="12"/>
      <c r="F1048" s="12"/>
      <c r="G1048" s="12"/>
      <c r="H1048" s="11"/>
      <c r="I1048" s="11"/>
      <c r="J1048" s="11"/>
      <c r="K1048" s="11"/>
      <c r="L1048" s="11"/>
      <c r="M1048" s="12"/>
      <c r="N1048" s="11"/>
      <c r="O1048" s="12"/>
      <c r="P1048" s="14"/>
      <c r="Q1048" s="11"/>
      <c r="R1048" s="11"/>
      <c r="S1048" s="15"/>
      <c r="T1048" s="10"/>
      <c r="U1048" s="10"/>
      <c r="V1048" s="10"/>
      <c r="W1048" s="10"/>
      <c r="X1048" s="10"/>
      <c r="Y1048" s="10"/>
      <c r="Z1048" s="10"/>
    </row>
    <row r="1049" spans="1:26" ht="15.75" customHeight="1" x14ac:dyDescent="0.25">
      <c r="A1049" s="10"/>
      <c r="B1049" s="11"/>
      <c r="C1049" s="12"/>
      <c r="D1049" s="11"/>
      <c r="E1049" s="12"/>
      <c r="F1049" s="12"/>
      <c r="G1049" s="12"/>
      <c r="H1049" s="11"/>
      <c r="I1049" s="11"/>
      <c r="J1049" s="11"/>
      <c r="K1049" s="11"/>
      <c r="L1049" s="11"/>
      <c r="M1049" s="12"/>
      <c r="N1049" s="11"/>
      <c r="O1049" s="12"/>
      <c r="P1049" s="14"/>
      <c r="Q1049" s="11"/>
      <c r="R1049" s="11"/>
      <c r="S1049" s="15"/>
      <c r="T1049" s="10"/>
      <c r="U1049" s="10"/>
      <c r="V1049" s="10"/>
      <c r="W1049" s="10"/>
      <c r="X1049" s="10"/>
      <c r="Y1049" s="10"/>
      <c r="Z1049" s="10"/>
    </row>
    <row r="1050" spans="1:26" ht="15.75" customHeight="1" x14ac:dyDescent="0.25">
      <c r="A1050" s="10"/>
      <c r="B1050" s="11"/>
      <c r="C1050" s="12"/>
      <c r="D1050" s="11"/>
      <c r="E1050" s="12"/>
      <c r="F1050" s="12"/>
      <c r="G1050" s="12"/>
      <c r="H1050" s="11"/>
      <c r="I1050" s="11"/>
      <c r="J1050" s="11"/>
      <c r="K1050" s="11"/>
      <c r="L1050" s="11"/>
      <c r="M1050" s="12"/>
      <c r="N1050" s="11"/>
      <c r="O1050" s="12"/>
      <c r="P1050" s="14"/>
      <c r="Q1050" s="11"/>
      <c r="R1050" s="11"/>
      <c r="S1050" s="15"/>
      <c r="T1050" s="10"/>
      <c r="U1050" s="10"/>
      <c r="V1050" s="10"/>
      <c r="W1050" s="10"/>
      <c r="X1050" s="10"/>
      <c r="Y1050" s="10"/>
      <c r="Z1050" s="10"/>
    </row>
    <row r="1051" spans="1:26" ht="15.75" customHeight="1" x14ac:dyDescent="0.25">
      <c r="A1051" s="10"/>
      <c r="B1051" s="11"/>
      <c r="C1051" s="12"/>
      <c r="D1051" s="11"/>
      <c r="E1051" s="12"/>
      <c r="F1051" s="12"/>
      <c r="G1051" s="12"/>
      <c r="H1051" s="11"/>
      <c r="I1051" s="11"/>
      <c r="J1051" s="11"/>
      <c r="K1051" s="11"/>
      <c r="L1051" s="11"/>
      <c r="M1051" s="12"/>
      <c r="N1051" s="11"/>
      <c r="O1051" s="12"/>
      <c r="P1051" s="14"/>
      <c r="Q1051" s="11"/>
      <c r="R1051" s="11"/>
      <c r="S1051" s="15"/>
      <c r="T1051" s="10"/>
      <c r="U1051" s="10"/>
      <c r="V1051" s="10"/>
      <c r="W1051" s="10"/>
      <c r="X1051" s="10"/>
      <c r="Y1051" s="10"/>
      <c r="Z1051" s="10"/>
    </row>
    <row r="1052" spans="1:26" ht="15.75" customHeight="1" x14ac:dyDescent="0.25">
      <c r="A1052" s="10"/>
      <c r="B1052" s="11"/>
      <c r="C1052" s="12"/>
      <c r="D1052" s="11"/>
      <c r="E1052" s="12"/>
      <c r="F1052" s="12"/>
      <c r="G1052" s="12"/>
      <c r="H1052" s="11"/>
      <c r="I1052" s="11"/>
      <c r="J1052" s="11"/>
      <c r="K1052" s="11"/>
      <c r="L1052" s="11"/>
      <c r="M1052" s="12"/>
      <c r="N1052" s="11"/>
      <c r="O1052" s="12"/>
      <c r="P1052" s="14"/>
      <c r="Q1052" s="11"/>
      <c r="R1052" s="11"/>
      <c r="S1052" s="15"/>
      <c r="T1052" s="10"/>
      <c r="U1052" s="10"/>
      <c r="V1052" s="10"/>
      <c r="W1052" s="10"/>
      <c r="X1052" s="10"/>
      <c r="Y1052" s="10"/>
      <c r="Z1052" s="10"/>
    </row>
    <row r="1053" spans="1:26" ht="15.75" customHeight="1" x14ac:dyDescent="0.25">
      <c r="A1053" s="10"/>
      <c r="B1053" s="11"/>
      <c r="C1053" s="12"/>
      <c r="D1053" s="11"/>
      <c r="E1053" s="12"/>
      <c r="F1053" s="12"/>
      <c r="G1053" s="12"/>
      <c r="H1053" s="11"/>
      <c r="I1053" s="11"/>
      <c r="J1053" s="11"/>
      <c r="K1053" s="11"/>
      <c r="L1053" s="11"/>
      <c r="M1053" s="12"/>
      <c r="N1053" s="11"/>
      <c r="O1053" s="12"/>
      <c r="P1053" s="14"/>
      <c r="Q1053" s="11"/>
      <c r="R1053" s="11"/>
      <c r="S1053" s="15"/>
      <c r="T1053" s="10"/>
      <c r="U1053" s="10"/>
      <c r="V1053" s="10"/>
      <c r="W1053" s="10"/>
      <c r="X1053" s="10"/>
      <c r="Y1053" s="10"/>
      <c r="Z1053" s="10"/>
    </row>
    <row r="1054" spans="1:26" ht="15.75" customHeight="1" x14ac:dyDescent="0.25">
      <c r="A1054" s="10"/>
      <c r="B1054" s="11"/>
      <c r="C1054" s="12"/>
      <c r="D1054" s="11"/>
      <c r="E1054" s="12"/>
      <c r="F1054" s="12"/>
      <c r="G1054" s="12"/>
      <c r="H1054" s="11"/>
      <c r="I1054" s="11"/>
      <c r="J1054" s="11"/>
      <c r="K1054" s="11"/>
      <c r="L1054" s="11"/>
      <c r="M1054" s="12"/>
      <c r="N1054" s="11"/>
      <c r="O1054" s="12"/>
      <c r="P1054" s="14"/>
      <c r="Q1054" s="11"/>
      <c r="R1054" s="11"/>
      <c r="S1054" s="15"/>
      <c r="T1054" s="10"/>
      <c r="U1054" s="10"/>
      <c r="V1054" s="10"/>
      <c r="W1054" s="10"/>
      <c r="X1054" s="10"/>
      <c r="Y1054" s="10"/>
      <c r="Z1054" s="10"/>
    </row>
    <row r="1055" spans="1:26" ht="15.75" customHeight="1" x14ac:dyDescent="0.25">
      <c r="A1055" s="10"/>
      <c r="B1055" s="11"/>
      <c r="C1055" s="12"/>
      <c r="D1055" s="11"/>
      <c r="E1055" s="12"/>
      <c r="F1055" s="12"/>
      <c r="G1055" s="12"/>
      <c r="H1055" s="11"/>
      <c r="I1055" s="11"/>
      <c r="J1055" s="11"/>
      <c r="K1055" s="11"/>
      <c r="L1055" s="11"/>
      <c r="M1055" s="12"/>
      <c r="N1055" s="11"/>
      <c r="O1055" s="12"/>
      <c r="P1055" s="14"/>
      <c r="Q1055" s="11"/>
      <c r="R1055" s="11"/>
      <c r="S1055" s="15"/>
      <c r="T1055" s="10"/>
      <c r="U1055" s="10"/>
      <c r="V1055" s="10"/>
      <c r="W1055" s="10"/>
      <c r="X1055" s="10"/>
      <c r="Y1055" s="10"/>
      <c r="Z1055" s="10"/>
    </row>
    <row r="1056" spans="1:26" ht="15.75" customHeight="1" x14ac:dyDescent="0.25">
      <c r="A1056" s="10"/>
      <c r="B1056" s="11"/>
      <c r="C1056" s="12"/>
      <c r="D1056" s="11"/>
      <c r="E1056" s="12"/>
      <c r="F1056" s="12"/>
      <c r="G1056" s="12"/>
      <c r="H1056" s="11"/>
      <c r="I1056" s="11"/>
      <c r="J1056" s="11"/>
      <c r="K1056" s="11"/>
      <c r="L1056" s="11"/>
      <c r="M1056" s="12"/>
      <c r="N1056" s="11"/>
      <c r="O1056" s="12"/>
      <c r="P1056" s="14"/>
      <c r="Q1056" s="11"/>
      <c r="R1056" s="11"/>
      <c r="S1056" s="15"/>
      <c r="T1056" s="10"/>
      <c r="U1056" s="10"/>
      <c r="V1056" s="10"/>
      <c r="W1056" s="10"/>
      <c r="X1056" s="10"/>
      <c r="Y1056" s="10"/>
      <c r="Z1056" s="10"/>
    </row>
    <row r="1057" spans="1:26" ht="15.75" customHeight="1" x14ac:dyDescent="0.25">
      <c r="A1057" s="10"/>
      <c r="B1057" s="11"/>
      <c r="C1057" s="12"/>
      <c r="D1057" s="11"/>
      <c r="E1057" s="12"/>
      <c r="F1057" s="12"/>
      <c r="G1057" s="12"/>
      <c r="H1057" s="11"/>
      <c r="I1057" s="11"/>
      <c r="J1057" s="11"/>
      <c r="K1057" s="11"/>
      <c r="L1057" s="11"/>
      <c r="M1057" s="12"/>
      <c r="N1057" s="11"/>
      <c r="O1057" s="12"/>
      <c r="P1057" s="14"/>
      <c r="Q1057" s="11"/>
      <c r="R1057" s="11"/>
      <c r="S1057" s="15"/>
      <c r="T1057" s="10"/>
      <c r="U1057" s="10"/>
      <c r="V1057" s="10"/>
      <c r="W1057" s="10"/>
      <c r="X1057" s="10"/>
      <c r="Y1057" s="10"/>
      <c r="Z1057" s="10"/>
    </row>
    <row r="1058" spans="1:26" ht="15.75" customHeight="1" x14ac:dyDescent="0.25">
      <c r="A1058" s="10"/>
      <c r="B1058" s="11"/>
      <c r="C1058" s="12"/>
      <c r="D1058" s="11"/>
      <c r="E1058" s="12"/>
      <c r="F1058" s="12"/>
      <c r="G1058" s="12"/>
      <c r="H1058" s="11"/>
      <c r="I1058" s="11"/>
      <c r="J1058" s="11"/>
      <c r="K1058" s="11"/>
      <c r="L1058" s="11"/>
      <c r="M1058" s="12"/>
      <c r="N1058" s="11"/>
      <c r="O1058" s="12"/>
      <c r="P1058" s="14"/>
      <c r="Q1058" s="11"/>
      <c r="R1058" s="11"/>
      <c r="S1058" s="15"/>
      <c r="T1058" s="10"/>
      <c r="U1058" s="10"/>
      <c r="V1058" s="10"/>
      <c r="W1058" s="10"/>
      <c r="X1058" s="10"/>
      <c r="Y1058" s="10"/>
      <c r="Z1058" s="10"/>
    </row>
    <row r="1059" spans="1:26" ht="15.75" customHeight="1" x14ac:dyDescent="0.25">
      <c r="A1059" s="10"/>
      <c r="B1059" s="11"/>
      <c r="C1059" s="12"/>
      <c r="D1059" s="11"/>
      <c r="E1059" s="12"/>
      <c r="F1059" s="12"/>
      <c r="G1059" s="12"/>
      <c r="H1059" s="11"/>
      <c r="I1059" s="11"/>
      <c r="J1059" s="11"/>
      <c r="K1059" s="11"/>
      <c r="L1059" s="11"/>
      <c r="M1059" s="12"/>
      <c r="N1059" s="11"/>
      <c r="O1059" s="12"/>
      <c r="P1059" s="14"/>
      <c r="Q1059" s="11"/>
      <c r="R1059" s="11"/>
      <c r="S1059" s="15"/>
      <c r="T1059" s="10"/>
      <c r="U1059" s="10"/>
      <c r="V1059" s="10"/>
      <c r="W1059" s="10"/>
      <c r="X1059" s="10"/>
      <c r="Y1059" s="10"/>
      <c r="Z1059" s="10"/>
    </row>
    <row r="1060" spans="1:26" ht="15.75" customHeight="1" x14ac:dyDescent="0.25">
      <c r="A1060" s="10"/>
      <c r="B1060" s="11"/>
      <c r="C1060" s="12"/>
      <c r="D1060" s="11"/>
      <c r="E1060" s="12"/>
      <c r="F1060" s="12"/>
      <c r="G1060" s="12"/>
      <c r="H1060" s="11"/>
      <c r="I1060" s="11"/>
      <c r="J1060" s="11"/>
      <c r="K1060" s="11"/>
      <c r="L1060" s="11"/>
      <c r="M1060" s="12"/>
      <c r="N1060" s="11"/>
      <c r="O1060" s="12"/>
      <c r="P1060" s="14"/>
      <c r="Q1060" s="11"/>
      <c r="R1060" s="11"/>
      <c r="S1060" s="15"/>
      <c r="T1060" s="10"/>
      <c r="U1060" s="10"/>
      <c r="V1060" s="10"/>
      <c r="W1060" s="10"/>
      <c r="X1060" s="10"/>
      <c r="Y1060" s="10"/>
      <c r="Z1060" s="10"/>
    </row>
    <row r="1061" spans="1:26" ht="15.75" customHeight="1" x14ac:dyDescent="0.25">
      <c r="A1061" s="10"/>
      <c r="B1061" s="11"/>
      <c r="C1061" s="12"/>
      <c r="D1061" s="11"/>
      <c r="E1061" s="12"/>
      <c r="F1061" s="12"/>
      <c r="G1061" s="12"/>
      <c r="H1061" s="11"/>
      <c r="I1061" s="11"/>
      <c r="J1061" s="11"/>
      <c r="K1061" s="11"/>
      <c r="L1061" s="11"/>
      <c r="M1061" s="12"/>
      <c r="N1061" s="11"/>
      <c r="O1061" s="12"/>
      <c r="P1061" s="14"/>
      <c r="Q1061" s="11"/>
      <c r="R1061" s="11"/>
      <c r="S1061" s="15"/>
      <c r="T1061" s="10"/>
      <c r="U1061" s="10"/>
      <c r="V1061" s="10"/>
      <c r="W1061" s="10"/>
      <c r="X1061" s="10"/>
      <c r="Y1061" s="10"/>
      <c r="Z1061" s="10"/>
    </row>
    <row r="1062" spans="1:26" ht="15.75" customHeight="1" x14ac:dyDescent="0.25">
      <c r="A1062" s="10"/>
      <c r="B1062" s="11"/>
      <c r="C1062" s="12"/>
      <c r="D1062" s="11"/>
      <c r="E1062" s="12"/>
      <c r="F1062" s="12"/>
      <c r="G1062" s="12"/>
      <c r="H1062" s="11"/>
      <c r="I1062" s="11"/>
      <c r="J1062" s="11"/>
      <c r="K1062" s="11"/>
      <c r="L1062" s="11"/>
      <c r="M1062" s="12"/>
      <c r="N1062" s="11"/>
      <c r="O1062" s="12"/>
      <c r="P1062" s="14"/>
      <c r="Q1062" s="11"/>
      <c r="R1062" s="11"/>
      <c r="S1062" s="15"/>
      <c r="T1062" s="10"/>
      <c r="U1062" s="10"/>
      <c r="V1062" s="10"/>
      <c r="W1062" s="10"/>
      <c r="X1062" s="10"/>
      <c r="Y1062" s="10"/>
      <c r="Z1062" s="10"/>
    </row>
    <row r="1063" spans="1:26" ht="15.75" customHeight="1" x14ac:dyDescent="0.25">
      <c r="A1063" s="10"/>
      <c r="B1063" s="11"/>
      <c r="C1063" s="12"/>
      <c r="D1063" s="11"/>
      <c r="E1063" s="12"/>
      <c r="F1063" s="12"/>
      <c r="G1063" s="12"/>
      <c r="H1063" s="11"/>
      <c r="I1063" s="11"/>
      <c r="J1063" s="11"/>
      <c r="K1063" s="11"/>
      <c r="L1063" s="11"/>
      <c r="M1063" s="12"/>
      <c r="N1063" s="11"/>
      <c r="O1063" s="12"/>
      <c r="P1063" s="14"/>
      <c r="Q1063" s="11"/>
      <c r="R1063" s="11"/>
      <c r="S1063" s="15"/>
      <c r="T1063" s="10"/>
      <c r="U1063" s="10"/>
      <c r="V1063" s="10"/>
      <c r="W1063" s="10"/>
      <c r="X1063" s="10"/>
      <c r="Y1063" s="10"/>
      <c r="Z1063" s="10"/>
    </row>
    <row r="1064" spans="1:26" ht="15.75" customHeight="1" x14ac:dyDescent="0.25">
      <c r="A1064" s="10"/>
      <c r="B1064" s="11"/>
      <c r="C1064" s="12"/>
      <c r="D1064" s="11"/>
      <c r="E1064" s="12"/>
      <c r="F1064" s="12"/>
      <c r="G1064" s="12"/>
      <c r="H1064" s="11"/>
      <c r="I1064" s="11"/>
      <c r="J1064" s="11"/>
      <c r="K1064" s="11"/>
      <c r="L1064" s="11"/>
      <c r="M1064" s="12"/>
      <c r="N1064" s="11"/>
      <c r="O1064" s="12"/>
      <c r="P1064" s="14"/>
      <c r="Q1064" s="11"/>
      <c r="R1064" s="11"/>
      <c r="S1064" s="15"/>
      <c r="T1064" s="10"/>
      <c r="U1064" s="10"/>
      <c r="V1064" s="10"/>
      <c r="W1064" s="10"/>
      <c r="X1064" s="10"/>
      <c r="Y1064" s="10"/>
      <c r="Z1064" s="10"/>
    </row>
    <row r="1065" spans="1:26" ht="15.75" customHeight="1" x14ac:dyDescent="0.25">
      <c r="A1065" s="10"/>
      <c r="B1065" s="11"/>
      <c r="C1065" s="12"/>
      <c r="D1065" s="11"/>
      <c r="E1065" s="12"/>
      <c r="F1065" s="12"/>
      <c r="G1065" s="12"/>
      <c r="H1065" s="11"/>
      <c r="I1065" s="11"/>
      <c r="J1065" s="11"/>
      <c r="K1065" s="11"/>
      <c r="L1065" s="11"/>
      <c r="M1065" s="12"/>
      <c r="N1065" s="11"/>
      <c r="O1065" s="12"/>
      <c r="P1065" s="14"/>
      <c r="Q1065" s="11"/>
      <c r="R1065" s="11"/>
      <c r="S1065" s="15"/>
      <c r="T1065" s="10"/>
      <c r="U1065" s="10"/>
      <c r="V1065" s="10"/>
      <c r="W1065" s="10"/>
      <c r="X1065" s="10"/>
      <c r="Y1065" s="10"/>
      <c r="Z1065" s="10"/>
    </row>
    <row r="1066" spans="1:26" ht="15.75" customHeight="1" x14ac:dyDescent="0.25">
      <c r="A1066" s="10"/>
      <c r="B1066" s="11"/>
      <c r="C1066" s="12"/>
      <c r="D1066" s="11"/>
      <c r="E1066" s="12"/>
      <c r="F1066" s="12"/>
      <c r="G1066" s="12"/>
      <c r="H1066" s="11"/>
      <c r="I1066" s="11"/>
      <c r="J1066" s="11"/>
      <c r="K1066" s="11"/>
      <c r="L1066" s="11"/>
      <c r="M1066" s="12"/>
      <c r="N1066" s="11"/>
      <c r="O1066" s="12"/>
      <c r="P1066" s="14"/>
      <c r="Q1066" s="11"/>
      <c r="R1066" s="11"/>
      <c r="S1066" s="15"/>
      <c r="T1066" s="10"/>
      <c r="U1066" s="10"/>
      <c r="V1066" s="10"/>
      <c r="W1066" s="10"/>
      <c r="X1066" s="10"/>
      <c r="Y1066" s="10"/>
      <c r="Z1066" s="10"/>
    </row>
    <row r="1067" spans="1:26" ht="15.75" customHeight="1" x14ac:dyDescent="0.25">
      <c r="A1067" s="10"/>
      <c r="B1067" s="11"/>
      <c r="C1067" s="12"/>
      <c r="D1067" s="11"/>
      <c r="E1067" s="12"/>
      <c r="F1067" s="12"/>
      <c r="G1067" s="12"/>
      <c r="H1067" s="11"/>
      <c r="I1067" s="11"/>
      <c r="J1067" s="11"/>
      <c r="K1067" s="11"/>
      <c r="L1067" s="11"/>
      <c r="M1067" s="12"/>
      <c r="N1067" s="11"/>
      <c r="O1067" s="12"/>
      <c r="P1067" s="14"/>
      <c r="Q1067" s="11"/>
      <c r="R1067" s="11"/>
      <c r="S1067" s="15"/>
      <c r="T1067" s="10"/>
      <c r="U1067" s="10"/>
      <c r="V1067" s="10"/>
      <c r="W1067" s="10"/>
      <c r="X1067" s="10"/>
      <c r="Y1067" s="10"/>
      <c r="Z1067" s="10"/>
    </row>
    <row r="1068" spans="1:26" ht="15.75" customHeight="1" x14ac:dyDescent="0.25">
      <c r="A1068" s="10"/>
      <c r="B1068" s="11"/>
      <c r="C1068" s="12"/>
      <c r="D1068" s="11"/>
      <c r="E1068" s="12"/>
      <c r="F1068" s="12"/>
      <c r="G1068" s="12"/>
      <c r="H1068" s="11"/>
      <c r="I1068" s="11"/>
      <c r="J1068" s="11"/>
      <c r="K1068" s="11"/>
      <c r="L1068" s="11"/>
      <c r="M1068" s="12"/>
      <c r="N1068" s="11"/>
      <c r="O1068" s="12"/>
      <c r="P1068" s="14"/>
      <c r="Q1068" s="11"/>
      <c r="R1068" s="11"/>
      <c r="S1068" s="15"/>
      <c r="T1068" s="10"/>
      <c r="U1068" s="10"/>
      <c r="V1068" s="10"/>
      <c r="W1068" s="10"/>
      <c r="X1068" s="10"/>
      <c r="Y1068" s="10"/>
      <c r="Z1068" s="10"/>
    </row>
    <row r="1069" spans="1:26" ht="15.75" customHeight="1" x14ac:dyDescent="0.25">
      <c r="A1069" s="10"/>
      <c r="B1069" s="11"/>
      <c r="C1069" s="12"/>
      <c r="D1069" s="11"/>
      <c r="E1069" s="12"/>
      <c r="F1069" s="12"/>
      <c r="G1069" s="12"/>
      <c r="H1069" s="11"/>
      <c r="I1069" s="11"/>
      <c r="J1069" s="11"/>
      <c r="K1069" s="11"/>
      <c r="L1069" s="11"/>
      <c r="M1069" s="12"/>
      <c r="N1069" s="11"/>
      <c r="O1069" s="12"/>
      <c r="P1069" s="14"/>
      <c r="Q1069" s="11"/>
      <c r="R1069" s="11"/>
      <c r="S1069" s="15"/>
      <c r="T1069" s="10"/>
      <c r="U1069" s="10"/>
      <c r="V1069" s="10"/>
      <c r="W1069" s="10"/>
      <c r="X1069" s="10"/>
      <c r="Y1069" s="10"/>
      <c r="Z1069" s="10"/>
    </row>
    <row r="1070" spans="1:26" ht="15.75" customHeight="1" x14ac:dyDescent="0.25">
      <c r="A1070" s="10"/>
      <c r="B1070" s="11"/>
      <c r="C1070" s="12"/>
      <c r="D1070" s="11"/>
      <c r="E1070" s="12"/>
      <c r="F1070" s="12"/>
      <c r="G1070" s="12"/>
      <c r="H1070" s="11"/>
      <c r="I1070" s="11"/>
      <c r="J1070" s="11"/>
      <c r="K1070" s="11"/>
      <c r="L1070" s="11"/>
      <c r="M1070" s="12"/>
      <c r="N1070" s="11"/>
      <c r="O1070" s="12"/>
      <c r="P1070" s="14"/>
      <c r="Q1070" s="11"/>
      <c r="R1070" s="11"/>
      <c r="S1070" s="15"/>
      <c r="T1070" s="10"/>
      <c r="U1070" s="10"/>
      <c r="V1070" s="10"/>
      <c r="W1070" s="10"/>
      <c r="X1070" s="10"/>
      <c r="Y1070" s="10"/>
      <c r="Z1070" s="10"/>
    </row>
    <row r="1071" spans="1:26" ht="15.75" customHeight="1" x14ac:dyDescent="0.25">
      <c r="A1071" s="10"/>
      <c r="B1071" s="11"/>
      <c r="C1071" s="12"/>
      <c r="D1071" s="11"/>
      <c r="E1071" s="12"/>
      <c r="F1071" s="12"/>
      <c r="G1071" s="12"/>
      <c r="H1071" s="11"/>
      <c r="I1071" s="11"/>
      <c r="J1071" s="11"/>
      <c r="K1071" s="11"/>
      <c r="L1071" s="11"/>
      <c r="M1071" s="12"/>
      <c r="N1071" s="11"/>
      <c r="O1071" s="12"/>
      <c r="P1071" s="14"/>
      <c r="Q1071" s="11"/>
      <c r="R1071" s="11"/>
      <c r="S1071" s="15"/>
      <c r="T1071" s="10"/>
      <c r="U1071" s="10"/>
      <c r="V1071" s="10"/>
      <c r="W1071" s="10"/>
      <c r="X1071" s="10"/>
      <c r="Y1071" s="10"/>
      <c r="Z1071" s="10"/>
    </row>
    <row r="1072" spans="1:26" ht="15.75" customHeight="1" x14ac:dyDescent="0.25">
      <c r="A1072" s="10"/>
      <c r="B1072" s="11"/>
      <c r="C1072" s="12"/>
      <c r="D1072" s="11"/>
      <c r="E1072" s="12"/>
      <c r="F1072" s="12"/>
      <c r="G1072" s="12"/>
      <c r="H1072" s="11"/>
      <c r="I1072" s="11"/>
      <c r="J1072" s="11"/>
      <c r="K1072" s="11"/>
      <c r="L1072" s="11"/>
      <c r="M1072" s="12"/>
      <c r="N1072" s="11"/>
      <c r="O1072" s="12"/>
      <c r="P1072" s="14"/>
      <c r="Q1072" s="11"/>
      <c r="R1072" s="11"/>
      <c r="S1072" s="15"/>
      <c r="T1072" s="10"/>
      <c r="U1072" s="10"/>
      <c r="V1072" s="10"/>
      <c r="W1072" s="10"/>
      <c r="X1072" s="10"/>
      <c r="Y1072" s="10"/>
      <c r="Z1072" s="10"/>
    </row>
    <row r="1073" spans="1:26" ht="15.75" customHeight="1" x14ac:dyDescent="0.25">
      <c r="A1073" s="10"/>
      <c r="B1073" s="11"/>
      <c r="C1073" s="12"/>
      <c r="D1073" s="11"/>
      <c r="E1073" s="12"/>
      <c r="F1073" s="12"/>
      <c r="G1073" s="12"/>
      <c r="H1073" s="11"/>
      <c r="I1073" s="11"/>
      <c r="J1073" s="11"/>
      <c r="K1073" s="11"/>
      <c r="L1073" s="11"/>
      <c r="M1073" s="12"/>
      <c r="N1073" s="11"/>
      <c r="O1073" s="12"/>
      <c r="P1073" s="14"/>
      <c r="Q1073" s="11"/>
      <c r="R1073" s="11"/>
      <c r="S1073" s="15"/>
      <c r="T1073" s="10"/>
      <c r="U1073" s="10"/>
      <c r="V1073" s="10"/>
      <c r="W1073" s="10"/>
      <c r="X1073" s="10"/>
      <c r="Y1073" s="10"/>
      <c r="Z1073" s="10"/>
    </row>
    <row r="1074" spans="1:26" ht="15.75" customHeight="1" x14ac:dyDescent="0.25">
      <c r="A1074" s="10"/>
      <c r="B1074" s="11"/>
      <c r="C1074" s="12"/>
      <c r="D1074" s="11"/>
      <c r="E1074" s="12"/>
      <c r="F1074" s="12"/>
      <c r="G1074" s="12"/>
      <c r="H1074" s="11"/>
      <c r="I1074" s="11"/>
      <c r="J1074" s="11"/>
      <c r="K1074" s="11"/>
      <c r="L1074" s="11"/>
      <c r="M1074" s="12"/>
      <c r="N1074" s="11"/>
      <c r="O1074" s="12"/>
      <c r="P1074" s="14"/>
      <c r="Q1074" s="11"/>
      <c r="R1074" s="11"/>
      <c r="S1074" s="15"/>
      <c r="T1074" s="10"/>
      <c r="U1074" s="10"/>
      <c r="V1074" s="10"/>
      <c r="W1074" s="10"/>
      <c r="X1074" s="10"/>
      <c r="Y1074" s="10"/>
      <c r="Z1074" s="10"/>
    </row>
    <row r="1075" spans="1:26" ht="15.75" customHeight="1" x14ac:dyDescent="0.25">
      <c r="A1075" s="10"/>
      <c r="B1075" s="11"/>
      <c r="C1075" s="12"/>
      <c r="D1075" s="11"/>
      <c r="E1075" s="12"/>
      <c r="F1075" s="12"/>
      <c r="G1075" s="12"/>
      <c r="H1075" s="11"/>
      <c r="I1075" s="11"/>
      <c r="J1075" s="11"/>
      <c r="K1075" s="11"/>
      <c r="L1075" s="11"/>
      <c r="M1075" s="12"/>
      <c r="N1075" s="11"/>
      <c r="O1075" s="12"/>
      <c r="P1075" s="14"/>
      <c r="Q1075" s="11"/>
      <c r="R1075" s="11"/>
      <c r="S1075" s="15"/>
      <c r="T1075" s="10"/>
      <c r="U1075" s="10"/>
      <c r="V1075" s="10"/>
      <c r="W1075" s="10"/>
      <c r="X1075" s="10"/>
      <c r="Y1075" s="10"/>
      <c r="Z1075" s="10"/>
    </row>
    <row r="1076" spans="1:26" ht="15.75" customHeight="1" x14ac:dyDescent="0.25">
      <c r="A1076" s="10"/>
      <c r="B1076" s="11"/>
      <c r="C1076" s="12"/>
      <c r="D1076" s="11"/>
      <c r="E1076" s="12"/>
      <c r="F1076" s="12"/>
      <c r="G1076" s="12"/>
      <c r="H1076" s="11"/>
      <c r="I1076" s="11"/>
      <c r="J1076" s="11"/>
      <c r="K1076" s="11"/>
      <c r="L1076" s="11"/>
      <c r="M1076" s="12"/>
      <c r="N1076" s="11"/>
      <c r="O1076" s="12"/>
      <c r="P1076" s="14"/>
      <c r="Q1076" s="11"/>
      <c r="R1076" s="11"/>
      <c r="S1076" s="15"/>
      <c r="T1076" s="10"/>
      <c r="U1076" s="10"/>
      <c r="V1076" s="10"/>
      <c r="W1076" s="10"/>
      <c r="X1076" s="10"/>
      <c r="Y1076" s="10"/>
      <c r="Z1076" s="10"/>
    </row>
    <row r="1077" spans="1:26" ht="15.75" customHeight="1" x14ac:dyDescent="0.25">
      <c r="A1077" s="10"/>
      <c r="B1077" s="11"/>
      <c r="C1077" s="12"/>
      <c r="D1077" s="11"/>
      <c r="E1077" s="12"/>
      <c r="F1077" s="12"/>
      <c r="G1077" s="12"/>
      <c r="H1077" s="11"/>
      <c r="I1077" s="11"/>
      <c r="J1077" s="11"/>
      <c r="K1077" s="11"/>
      <c r="L1077" s="11"/>
      <c r="M1077" s="12"/>
      <c r="N1077" s="11"/>
      <c r="O1077" s="12"/>
      <c r="P1077" s="14"/>
      <c r="Q1077" s="11"/>
      <c r="R1077" s="11"/>
      <c r="S1077" s="15"/>
      <c r="T1077" s="10"/>
      <c r="U1077" s="10"/>
      <c r="V1077" s="10"/>
      <c r="W1077" s="10"/>
      <c r="X1077" s="10"/>
      <c r="Y1077" s="10"/>
      <c r="Z1077" s="10"/>
    </row>
    <row r="1078" spans="1:26" ht="15.75" customHeight="1" x14ac:dyDescent="0.25">
      <c r="A1078" s="10"/>
      <c r="B1078" s="11"/>
      <c r="C1078" s="12"/>
      <c r="D1078" s="11"/>
      <c r="E1078" s="12"/>
      <c r="F1078" s="12"/>
      <c r="G1078" s="12"/>
      <c r="H1078" s="11"/>
      <c r="I1078" s="11"/>
      <c r="J1078" s="11"/>
      <c r="K1078" s="11"/>
      <c r="L1078" s="11"/>
      <c r="M1078" s="12"/>
      <c r="N1078" s="11"/>
      <c r="O1078" s="12"/>
      <c r="P1078" s="14"/>
      <c r="Q1078" s="11"/>
      <c r="R1078" s="11"/>
      <c r="S1078" s="15"/>
      <c r="T1078" s="10"/>
      <c r="U1078" s="10"/>
      <c r="V1078" s="10"/>
      <c r="W1078" s="10"/>
      <c r="X1078" s="10"/>
      <c r="Y1078" s="10"/>
      <c r="Z1078" s="10"/>
    </row>
    <row r="1079" spans="1:26" ht="15.75" customHeight="1" x14ac:dyDescent="0.25">
      <c r="A1079" s="10"/>
      <c r="B1079" s="11"/>
      <c r="C1079" s="12"/>
      <c r="D1079" s="11"/>
      <c r="E1079" s="12"/>
      <c r="F1079" s="12"/>
      <c r="G1079" s="12"/>
      <c r="H1079" s="11"/>
      <c r="I1079" s="11"/>
      <c r="J1079" s="11"/>
      <c r="K1079" s="11"/>
      <c r="L1079" s="11"/>
      <c r="M1079" s="12"/>
      <c r="N1079" s="11"/>
      <c r="O1079" s="12"/>
      <c r="P1079" s="14"/>
      <c r="Q1079" s="11"/>
      <c r="R1079" s="11"/>
      <c r="S1079" s="15"/>
      <c r="T1079" s="10"/>
      <c r="U1079" s="10"/>
      <c r="V1079" s="10"/>
      <c r="W1079" s="10"/>
      <c r="X1079" s="10"/>
      <c r="Y1079" s="10"/>
      <c r="Z1079" s="10"/>
    </row>
    <row r="1080" spans="1:26" ht="15.75" customHeight="1" x14ac:dyDescent="0.25">
      <c r="A1080" s="10"/>
      <c r="B1080" s="11"/>
      <c r="C1080" s="12"/>
      <c r="D1080" s="11"/>
      <c r="E1080" s="12"/>
      <c r="F1080" s="12"/>
      <c r="G1080" s="12"/>
      <c r="H1080" s="11"/>
      <c r="I1080" s="11"/>
      <c r="J1080" s="11"/>
      <c r="K1080" s="11"/>
      <c r="L1080" s="11"/>
      <c r="M1080" s="12"/>
      <c r="N1080" s="11"/>
      <c r="O1080" s="12"/>
      <c r="P1080" s="14"/>
      <c r="Q1080" s="11"/>
      <c r="R1080" s="11"/>
      <c r="S1080" s="15"/>
      <c r="T1080" s="10"/>
      <c r="U1080" s="10"/>
      <c r="V1080" s="10"/>
      <c r="W1080" s="10"/>
      <c r="X1080" s="10"/>
      <c r="Y1080" s="10"/>
      <c r="Z1080" s="10"/>
    </row>
    <row r="1081" spans="1:26" ht="15.75" customHeight="1" x14ac:dyDescent="0.25">
      <c r="A1081" s="10"/>
      <c r="B1081" s="11"/>
      <c r="C1081" s="12"/>
      <c r="D1081" s="11"/>
      <c r="E1081" s="12"/>
      <c r="F1081" s="12"/>
      <c r="G1081" s="12"/>
      <c r="H1081" s="11"/>
      <c r="I1081" s="11"/>
      <c r="J1081" s="11"/>
      <c r="K1081" s="11"/>
      <c r="L1081" s="11"/>
      <c r="M1081" s="12"/>
      <c r="N1081" s="11"/>
      <c r="O1081" s="12"/>
      <c r="P1081" s="14"/>
      <c r="Q1081" s="11"/>
      <c r="R1081" s="11"/>
      <c r="S1081" s="15"/>
      <c r="T1081" s="10"/>
      <c r="U1081" s="10"/>
      <c r="V1081" s="10"/>
      <c r="W1081" s="10"/>
      <c r="X1081" s="10"/>
      <c r="Y1081" s="10"/>
      <c r="Z1081" s="10"/>
    </row>
    <row r="1082" spans="1:26" ht="15.75" customHeight="1" x14ac:dyDescent="0.25">
      <c r="A1082" s="10"/>
      <c r="B1082" s="11"/>
      <c r="C1082" s="12"/>
      <c r="D1082" s="11"/>
      <c r="E1082" s="12"/>
      <c r="F1082" s="12"/>
      <c r="G1082" s="12"/>
      <c r="H1082" s="11"/>
      <c r="I1082" s="11"/>
      <c r="J1082" s="11"/>
      <c r="K1082" s="11"/>
      <c r="L1082" s="11"/>
      <c r="M1082" s="12"/>
      <c r="N1082" s="11"/>
      <c r="O1082" s="12"/>
      <c r="P1082" s="14"/>
      <c r="Q1082" s="11"/>
      <c r="R1082" s="11"/>
      <c r="S1082" s="15"/>
      <c r="T1082" s="10"/>
      <c r="U1082" s="10"/>
      <c r="V1082" s="10"/>
      <c r="W1082" s="10"/>
      <c r="X1082" s="10"/>
      <c r="Y1082" s="10"/>
      <c r="Z1082" s="10"/>
    </row>
    <row r="1083" spans="1:26" ht="15.75" customHeight="1" x14ac:dyDescent="0.25">
      <c r="A1083" s="10"/>
      <c r="B1083" s="11"/>
      <c r="C1083" s="12"/>
      <c r="D1083" s="11"/>
      <c r="E1083" s="12"/>
      <c r="F1083" s="12"/>
      <c r="G1083" s="12"/>
      <c r="H1083" s="11"/>
      <c r="I1083" s="11"/>
      <c r="J1083" s="11"/>
      <c r="K1083" s="11"/>
      <c r="L1083" s="11"/>
      <c r="M1083" s="12"/>
      <c r="N1083" s="11"/>
      <c r="O1083" s="12"/>
      <c r="P1083" s="14"/>
      <c r="Q1083" s="11"/>
      <c r="R1083" s="11"/>
      <c r="S1083" s="15"/>
      <c r="T1083" s="10"/>
      <c r="U1083" s="10"/>
      <c r="V1083" s="10"/>
      <c r="W1083" s="10"/>
      <c r="X1083" s="10"/>
      <c r="Y1083" s="10"/>
      <c r="Z1083" s="10"/>
    </row>
    <row r="1084" spans="1:26" ht="15.75" customHeight="1" x14ac:dyDescent="0.25">
      <c r="A1084" s="10"/>
      <c r="B1084" s="11"/>
      <c r="C1084" s="12"/>
      <c r="D1084" s="11"/>
      <c r="E1084" s="12"/>
      <c r="F1084" s="12"/>
      <c r="G1084" s="12"/>
      <c r="H1084" s="11"/>
      <c r="I1084" s="11"/>
      <c r="J1084" s="11"/>
      <c r="K1084" s="11"/>
      <c r="L1084" s="11"/>
      <c r="M1084" s="12"/>
      <c r="N1084" s="11"/>
      <c r="O1084" s="12"/>
      <c r="P1084" s="14"/>
      <c r="Q1084" s="11"/>
      <c r="R1084" s="11"/>
      <c r="S1084" s="15"/>
      <c r="T1084" s="10"/>
      <c r="U1084" s="10"/>
      <c r="V1084" s="10"/>
      <c r="W1084" s="10"/>
      <c r="X1084" s="10"/>
      <c r="Y1084" s="10"/>
      <c r="Z1084" s="10"/>
    </row>
    <row r="1085" spans="1:26" ht="15.75" customHeight="1" x14ac:dyDescent="0.25">
      <c r="A1085" s="10"/>
      <c r="B1085" s="11"/>
      <c r="C1085" s="12"/>
      <c r="D1085" s="11"/>
      <c r="E1085" s="12"/>
      <c r="F1085" s="12"/>
      <c r="G1085" s="12"/>
      <c r="H1085" s="11"/>
      <c r="I1085" s="11"/>
      <c r="J1085" s="11"/>
      <c r="K1085" s="11"/>
      <c r="L1085" s="11"/>
      <c r="M1085" s="12"/>
      <c r="N1085" s="11"/>
      <c r="O1085" s="12"/>
      <c r="P1085" s="14"/>
      <c r="Q1085" s="11"/>
      <c r="R1085" s="11"/>
      <c r="S1085" s="15"/>
      <c r="T1085" s="10"/>
      <c r="U1085" s="10"/>
      <c r="V1085" s="10"/>
      <c r="W1085" s="10"/>
      <c r="X1085" s="10"/>
      <c r="Y1085" s="10"/>
      <c r="Z1085" s="10"/>
    </row>
    <row r="1086" spans="1:26" ht="15.75" customHeight="1" x14ac:dyDescent="0.25">
      <c r="A1086" s="10"/>
      <c r="B1086" s="11"/>
      <c r="C1086" s="12"/>
      <c r="D1086" s="11"/>
      <c r="E1086" s="12"/>
      <c r="F1086" s="12"/>
      <c r="G1086" s="12"/>
      <c r="H1086" s="11"/>
      <c r="I1086" s="11"/>
      <c r="J1086" s="11"/>
      <c r="K1086" s="11"/>
      <c r="L1086" s="11"/>
      <c r="M1086" s="12"/>
      <c r="N1086" s="11"/>
      <c r="O1086" s="12"/>
      <c r="P1086" s="14"/>
      <c r="Q1086" s="11"/>
      <c r="R1086" s="11"/>
      <c r="S1086" s="15"/>
      <c r="T1086" s="10"/>
      <c r="U1086" s="10"/>
      <c r="V1086" s="10"/>
      <c r="W1086" s="10"/>
      <c r="X1086" s="10"/>
      <c r="Y1086" s="10"/>
      <c r="Z1086" s="10"/>
    </row>
    <row r="1087" spans="1:26" ht="15.75" customHeight="1" x14ac:dyDescent="0.25">
      <c r="A1087" s="10"/>
      <c r="B1087" s="11"/>
      <c r="C1087" s="12"/>
      <c r="D1087" s="11"/>
      <c r="E1087" s="12"/>
      <c r="F1087" s="12"/>
      <c r="G1087" s="12"/>
      <c r="H1087" s="11"/>
      <c r="I1087" s="11"/>
      <c r="J1087" s="11"/>
      <c r="K1087" s="11"/>
      <c r="L1087" s="11"/>
      <c r="M1087" s="12"/>
      <c r="N1087" s="11"/>
      <c r="O1087" s="12"/>
      <c r="P1087" s="14"/>
      <c r="Q1087" s="11"/>
      <c r="R1087" s="11"/>
      <c r="S1087" s="15"/>
      <c r="T1087" s="10"/>
      <c r="U1087" s="10"/>
      <c r="V1087" s="10"/>
      <c r="W1087" s="10"/>
      <c r="X1087" s="10"/>
      <c r="Y1087" s="10"/>
      <c r="Z1087" s="10"/>
    </row>
    <row r="1088" spans="1:26" ht="15.75" customHeight="1" x14ac:dyDescent="0.25">
      <c r="A1088" s="10"/>
      <c r="B1088" s="11"/>
      <c r="C1088" s="12"/>
      <c r="D1088" s="11"/>
      <c r="E1088" s="12"/>
      <c r="F1088" s="12"/>
      <c r="G1088" s="12"/>
      <c r="H1088" s="11"/>
      <c r="I1088" s="11"/>
      <c r="J1088" s="11"/>
      <c r="K1088" s="11"/>
      <c r="L1088" s="11"/>
      <c r="M1088" s="12"/>
      <c r="N1088" s="11"/>
      <c r="O1088" s="12"/>
      <c r="P1088" s="14"/>
      <c r="Q1088" s="11"/>
      <c r="R1088" s="11"/>
      <c r="S1088" s="15"/>
      <c r="T1088" s="10"/>
      <c r="U1088" s="10"/>
      <c r="V1088" s="10"/>
      <c r="W1088" s="10"/>
      <c r="X1088" s="10"/>
      <c r="Y1088" s="10"/>
      <c r="Z1088" s="10"/>
    </row>
    <row r="1089" spans="1:26" ht="15.75" customHeight="1" x14ac:dyDescent="0.25">
      <c r="A1089" s="10"/>
      <c r="B1089" s="11"/>
      <c r="C1089" s="12"/>
      <c r="D1089" s="11"/>
      <c r="E1089" s="12"/>
      <c r="F1089" s="12"/>
      <c r="G1089" s="12"/>
      <c r="H1089" s="11"/>
      <c r="I1089" s="11"/>
      <c r="J1089" s="11"/>
      <c r="K1089" s="11"/>
      <c r="L1089" s="11"/>
      <c r="M1089" s="12"/>
      <c r="N1089" s="11"/>
      <c r="O1089" s="12"/>
      <c r="P1089" s="14"/>
      <c r="Q1089" s="11"/>
      <c r="R1089" s="11"/>
      <c r="S1089" s="15"/>
      <c r="T1089" s="10"/>
      <c r="U1089" s="10"/>
      <c r="V1089" s="10"/>
      <c r="W1089" s="10"/>
      <c r="X1089" s="10"/>
      <c r="Y1089" s="10"/>
      <c r="Z1089" s="10"/>
    </row>
    <row r="1090" spans="1:26" ht="15.75" customHeight="1" x14ac:dyDescent="0.25">
      <c r="A1090" s="10"/>
      <c r="B1090" s="11"/>
      <c r="C1090" s="12"/>
      <c r="D1090" s="11"/>
      <c r="E1090" s="12"/>
      <c r="F1090" s="12"/>
      <c r="G1090" s="12"/>
      <c r="H1090" s="11"/>
      <c r="I1090" s="11"/>
      <c r="J1090" s="11"/>
      <c r="K1090" s="11"/>
      <c r="L1090" s="11"/>
      <c r="M1090" s="12"/>
      <c r="N1090" s="11"/>
      <c r="O1090" s="12"/>
      <c r="P1090" s="14"/>
      <c r="Q1090" s="11"/>
      <c r="R1090" s="11"/>
      <c r="S1090" s="15"/>
      <c r="T1090" s="10"/>
      <c r="U1090" s="10"/>
      <c r="V1090" s="10"/>
      <c r="W1090" s="10"/>
      <c r="X1090" s="10"/>
      <c r="Y1090" s="10"/>
      <c r="Z1090" s="10"/>
    </row>
    <row r="1091" spans="1:26" ht="15.75" customHeight="1" x14ac:dyDescent="0.25">
      <c r="A1091" s="10"/>
      <c r="B1091" s="11"/>
      <c r="C1091" s="12"/>
      <c r="D1091" s="11"/>
      <c r="E1091" s="12"/>
      <c r="F1091" s="12"/>
      <c r="G1091" s="12"/>
      <c r="H1091" s="11"/>
      <c r="I1091" s="11"/>
      <c r="J1091" s="11"/>
      <c r="K1091" s="11"/>
      <c r="L1091" s="11"/>
      <c r="M1091" s="12"/>
      <c r="N1091" s="11"/>
      <c r="O1091" s="12"/>
      <c r="P1091" s="14"/>
      <c r="Q1091" s="11"/>
      <c r="R1091" s="11"/>
      <c r="S1091" s="15"/>
      <c r="T1091" s="10"/>
      <c r="U1091" s="10"/>
      <c r="V1091" s="10"/>
      <c r="W1091" s="10"/>
      <c r="X1091" s="10"/>
      <c r="Y1091" s="10"/>
      <c r="Z1091" s="10"/>
    </row>
    <row r="1092" spans="1:26" ht="15.75" customHeight="1" x14ac:dyDescent="0.25">
      <c r="A1092" s="10"/>
      <c r="B1092" s="11"/>
      <c r="C1092" s="12"/>
      <c r="D1092" s="11"/>
      <c r="E1092" s="12"/>
      <c r="F1092" s="12"/>
      <c r="G1092" s="12"/>
      <c r="H1092" s="11"/>
      <c r="I1092" s="11"/>
      <c r="J1092" s="11"/>
      <c r="K1092" s="11"/>
      <c r="L1092" s="11"/>
      <c r="M1092" s="12"/>
      <c r="N1092" s="11"/>
      <c r="O1092" s="12"/>
      <c r="P1092" s="14"/>
      <c r="Q1092" s="11"/>
      <c r="R1092" s="11"/>
      <c r="S1092" s="15"/>
      <c r="T1092" s="10"/>
      <c r="U1092" s="10"/>
      <c r="V1092" s="10"/>
      <c r="W1092" s="10"/>
      <c r="X1092" s="10"/>
      <c r="Y1092" s="10"/>
      <c r="Z1092" s="10"/>
    </row>
    <row r="1093" spans="1:26" ht="15.75" customHeight="1" x14ac:dyDescent="0.25">
      <c r="A1093" s="10"/>
      <c r="B1093" s="11"/>
      <c r="C1093" s="12"/>
      <c r="D1093" s="11"/>
      <c r="E1093" s="12"/>
      <c r="F1093" s="12"/>
      <c r="G1093" s="12"/>
      <c r="H1093" s="11"/>
      <c r="I1093" s="11"/>
      <c r="J1093" s="11"/>
      <c r="K1093" s="11"/>
      <c r="L1093" s="11"/>
      <c r="M1093" s="12"/>
      <c r="N1093" s="11"/>
      <c r="O1093" s="12"/>
      <c r="P1093" s="14"/>
      <c r="Q1093" s="11"/>
      <c r="R1093" s="11"/>
      <c r="S1093" s="15"/>
      <c r="T1093" s="10"/>
      <c r="U1093" s="10"/>
      <c r="V1093" s="10"/>
      <c r="W1093" s="10"/>
      <c r="X1093" s="10"/>
      <c r="Y1093" s="10"/>
      <c r="Z1093" s="10"/>
    </row>
    <row r="1094" spans="1:26" ht="15.75" customHeight="1" x14ac:dyDescent="0.25">
      <c r="A1094" s="10"/>
      <c r="B1094" s="11"/>
      <c r="C1094" s="12"/>
      <c r="D1094" s="11"/>
      <c r="E1094" s="12"/>
      <c r="F1094" s="12"/>
      <c r="G1094" s="12"/>
      <c r="H1094" s="11"/>
      <c r="I1094" s="11"/>
      <c r="J1094" s="11"/>
      <c r="K1094" s="11"/>
      <c r="L1094" s="11"/>
      <c r="M1094" s="12"/>
      <c r="N1094" s="11"/>
      <c r="O1094" s="12"/>
      <c r="P1094" s="14"/>
      <c r="Q1094" s="11"/>
      <c r="R1094" s="11"/>
      <c r="S1094" s="15"/>
      <c r="T1094" s="10"/>
      <c r="U1094" s="10"/>
      <c r="V1094" s="10"/>
      <c r="W1094" s="10"/>
      <c r="X1094" s="10"/>
      <c r="Y1094" s="10"/>
      <c r="Z1094" s="10"/>
    </row>
    <row r="1095" spans="1:26" ht="15.75" customHeight="1" x14ac:dyDescent="0.25">
      <c r="A1095" s="10"/>
      <c r="B1095" s="11"/>
      <c r="C1095" s="12"/>
      <c r="D1095" s="11"/>
      <c r="E1095" s="12"/>
      <c r="F1095" s="12"/>
      <c r="G1095" s="12"/>
      <c r="H1095" s="11"/>
      <c r="I1095" s="11"/>
      <c r="J1095" s="11"/>
      <c r="K1095" s="11"/>
      <c r="L1095" s="11"/>
      <c r="M1095" s="12"/>
      <c r="N1095" s="11"/>
      <c r="O1095" s="12"/>
      <c r="P1095" s="14"/>
      <c r="Q1095" s="11"/>
      <c r="R1095" s="11"/>
      <c r="S1095" s="15"/>
      <c r="T1095" s="10"/>
      <c r="U1095" s="10"/>
      <c r="V1095" s="10"/>
      <c r="W1095" s="10"/>
      <c r="X1095" s="10"/>
      <c r="Y1095" s="10"/>
      <c r="Z1095" s="10"/>
    </row>
    <row r="1096" spans="1:26" ht="15.75" customHeight="1" x14ac:dyDescent="0.25">
      <c r="A1096" s="10"/>
      <c r="B1096" s="11"/>
      <c r="C1096" s="12"/>
      <c r="D1096" s="11"/>
      <c r="E1096" s="12"/>
      <c r="F1096" s="12"/>
      <c r="G1096" s="12"/>
      <c r="H1096" s="11"/>
      <c r="I1096" s="11"/>
      <c r="J1096" s="11"/>
      <c r="K1096" s="11"/>
      <c r="L1096" s="11"/>
      <c r="M1096" s="12"/>
      <c r="N1096" s="11"/>
      <c r="O1096" s="12"/>
      <c r="P1096" s="14"/>
      <c r="Q1096" s="11"/>
      <c r="R1096" s="11"/>
      <c r="S1096" s="15"/>
      <c r="T1096" s="10"/>
      <c r="U1096" s="10"/>
      <c r="V1096" s="10"/>
      <c r="W1096" s="10"/>
      <c r="X1096" s="10"/>
      <c r="Y1096" s="10"/>
      <c r="Z1096" s="10"/>
    </row>
    <row r="1097" spans="1:26" ht="15.75" customHeight="1" x14ac:dyDescent="0.25">
      <c r="A1097" s="10"/>
      <c r="B1097" s="11"/>
      <c r="C1097" s="12"/>
      <c r="D1097" s="11"/>
      <c r="E1097" s="12"/>
      <c r="F1097" s="12"/>
      <c r="G1097" s="12"/>
      <c r="H1097" s="11"/>
      <c r="I1097" s="11"/>
      <c r="J1097" s="11"/>
      <c r="K1097" s="11"/>
      <c r="L1097" s="11"/>
      <c r="M1097" s="12"/>
      <c r="N1097" s="11"/>
      <c r="O1097" s="12"/>
      <c r="P1097" s="14"/>
      <c r="Q1097" s="11"/>
      <c r="R1097" s="11"/>
      <c r="S1097" s="15"/>
      <c r="T1097" s="10"/>
      <c r="U1097" s="10"/>
      <c r="V1097" s="10"/>
      <c r="W1097" s="10"/>
      <c r="X1097" s="10"/>
      <c r="Y1097" s="10"/>
      <c r="Z1097" s="10"/>
    </row>
    <row r="1098" spans="1:26" ht="15.75" customHeight="1" x14ac:dyDescent="0.25">
      <c r="A1098" s="10"/>
      <c r="B1098" s="11"/>
      <c r="C1098" s="12"/>
      <c r="D1098" s="11"/>
      <c r="E1098" s="12"/>
      <c r="F1098" s="12"/>
      <c r="G1098" s="12"/>
      <c r="H1098" s="11"/>
      <c r="I1098" s="11"/>
      <c r="J1098" s="11"/>
      <c r="K1098" s="11"/>
      <c r="L1098" s="11"/>
      <c r="M1098" s="12"/>
      <c r="N1098" s="11"/>
      <c r="O1098" s="12"/>
      <c r="P1098" s="14"/>
      <c r="Q1098" s="11"/>
      <c r="R1098" s="11"/>
      <c r="S1098" s="15"/>
      <c r="T1098" s="10"/>
      <c r="U1098" s="10"/>
      <c r="V1098" s="10"/>
      <c r="W1098" s="10"/>
      <c r="X1098" s="10"/>
      <c r="Y1098" s="10"/>
      <c r="Z1098" s="10"/>
    </row>
    <row r="1099" spans="1:26" ht="15.75" customHeight="1" x14ac:dyDescent="0.25">
      <c r="A1099" s="10"/>
      <c r="B1099" s="11"/>
      <c r="C1099" s="12"/>
      <c r="D1099" s="11"/>
      <c r="E1099" s="12"/>
      <c r="F1099" s="12"/>
      <c r="G1099" s="12"/>
      <c r="H1099" s="11"/>
      <c r="I1099" s="11"/>
      <c r="J1099" s="11"/>
      <c r="K1099" s="11"/>
      <c r="L1099" s="11"/>
      <c r="M1099" s="12"/>
      <c r="N1099" s="11"/>
      <c r="O1099" s="12"/>
      <c r="P1099" s="14"/>
      <c r="Q1099" s="11"/>
      <c r="R1099" s="11"/>
      <c r="S1099" s="15"/>
      <c r="T1099" s="10"/>
      <c r="U1099" s="10"/>
      <c r="V1099" s="10"/>
      <c r="W1099" s="10"/>
      <c r="X1099" s="10"/>
      <c r="Y1099" s="10"/>
      <c r="Z1099" s="10"/>
    </row>
    <row r="1100" spans="1:26" ht="15.75" customHeight="1" x14ac:dyDescent="0.25">
      <c r="A1100" s="10"/>
      <c r="B1100" s="11"/>
      <c r="C1100" s="12"/>
      <c r="D1100" s="11"/>
      <c r="E1100" s="12"/>
      <c r="F1100" s="12"/>
      <c r="G1100" s="12"/>
      <c r="H1100" s="11"/>
      <c r="I1100" s="11"/>
      <c r="J1100" s="11"/>
      <c r="K1100" s="11"/>
      <c r="L1100" s="11"/>
      <c r="M1100" s="12"/>
      <c r="N1100" s="11"/>
      <c r="O1100" s="12"/>
      <c r="P1100" s="14"/>
      <c r="Q1100" s="11"/>
      <c r="R1100" s="11"/>
      <c r="S1100" s="15"/>
      <c r="T1100" s="10"/>
      <c r="U1100" s="10"/>
      <c r="V1100" s="10"/>
      <c r="W1100" s="10"/>
      <c r="X1100" s="10"/>
      <c r="Y1100" s="10"/>
      <c r="Z1100" s="10"/>
    </row>
    <row r="1101" spans="1:26" ht="15.75" customHeight="1" x14ac:dyDescent="0.25">
      <c r="A1101" s="10"/>
      <c r="B1101" s="11"/>
      <c r="C1101" s="12"/>
      <c r="D1101" s="11"/>
      <c r="E1101" s="12"/>
      <c r="F1101" s="12"/>
      <c r="G1101" s="12"/>
      <c r="H1101" s="11"/>
      <c r="I1101" s="11"/>
      <c r="J1101" s="11"/>
      <c r="K1101" s="11"/>
      <c r="L1101" s="11"/>
      <c r="M1101" s="12"/>
      <c r="N1101" s="11"/>
      <c r="O1101" s="12"/>
      <c r="P1101" s="14"/>
      <c r="Q1101" s="11"/>
      <c r="R1101" s="11"/>
      <c r="S1101" s="15"/>
      <c r="T1101" s="10"/>
      <c r="U1101" s="10"/>
      <c r="V1101" s="10"/>
      <c r="W1101" s="10"/>
      <c r="X1101" s="10"/>
      <c r="Y1101" s="10"/>
      <c r="Z1101" s="10"/>
    </row>
    <row r="1102" spans="1:26" ht="15.75" customHeight="1" x14ac:dyDescent="0.25">
      <c r="A1102" s="10"/>
      <c r="B1102" s="11"/>
      <c r="C1102" s="12"/>
      <c r="D1102" s="11"/>
      <c r="E1102" s="12"/>
      <c r="F1102" s="12"/>
      <c r="G1102" s="12"/>
      <c r="H1102" s="11"/>
      <c r="I1102" s="11"/>
      <c r="J1102" s="11"/>
      <c r="K1102" s="11"/>
      <c r="L1102" s="11"/>
      <c r="M1102" s="12"/>
      <c r="N1102" s="11"/>
      <c r="O1102" s="12"/>
      <c r="P1102" s="14"/>
      <c r="Q1102" s="11"/>
      <c r="R1102" s="11"/>
      <c r="S1102" s="15"/>
      <c r="T1102" s="10"/>
      <c r="U1102" s="10"/>
      <c r="V1102" s="10"/>
      <c r="W1102" s="10"/>
      <c r="X1102" s="10"/>
      <c r="Y1102" s="10"/>
      <c r="Z1102" s="10"/>
    </row>
    <row r="1103" spans="1:26" ht="15.75" customHeight="1" x14ac:dyDescent="0.25">
      <c r="A1103" s="10"/>
      <c r="B1103" s="11"/>
      <c r="C1103" s="12"/>
      <c r="D1103" s="11"/>
      <c r="E1103" s="12"/>
      <c r="F1103" s="12"/>
      <c r="G1103" s="12"/>
      <c r="H1103" s="11"/>
      <c r="I1103" s="11"/>
      <c r="J1103" s="11"/>
      <c r="K1103" s="11"/>
      <c r="L1103" s="11"/>
      <c r="M1103" s="12"/>
      <c r="N1103" s="11"/>
      <c r="O1103" s="12"/>
      <c r="P1103" s="14"/>
      <c r="Q1103" s="11"/>
      <c r="R1103" s="11"/>
      <c r="S1103" s="15"/>
      <c r="T1103" s="10"/>
      <c r="U1103" s="10"/>
      <c r="V1103" s="10"/>
      <c r="W1103" s="10"/>
      <c r="X1103" s="10"/>
      <c r="Y1103" s="10"/>
      <c r="Z1103" s="10"/>
    </row>
    <row r="1104" spans="1:26" ht="15.75" customHeight="1" x14ac:dyDescent="0.25">
      <c r="A1104" s="10"/>
      <c r="B1104" s="11"/>
      <c r="C1104" s="12"/>
      <c r="D1104" s="11"/>
      <c r="E1104" s="12"/>
      <c r="F1104" s="12"/>
      <c r="G1104" s="12"/>
      <c r="H1104" s="11"/>
      <c r="I1104" s="11"/>
      <c r="J1104" s="11"/>
      <c r="K1104" s="11"/>
      <c r="L1104" s="11"/>
      <c r="M1104" s="12"/>
      <c r="N1104" s="11"/>
      <c r="O1104" s="12"/>
      <c r="P1104" s="14"/>
      <c r="Q1104" s="11"/>
      <c r="R1104" s="11"/>
      <c r="S1104" s="15"/>
      <c r="T1104" s="10"/>
      <c r="U1104" s="10"/>
      <c r="V1104" s="10"/>
      <c r="W1104" s="10"/>
      <c r="X1104" s="10"/>
      <c r="Y1104" s="10"/>
      <c r="Z1104" s="10"/>
    </row>
    <row r="1105" spans="1:26" ht="15.75" customHeight="1" x14ac:dyDescent="0.25">
      <c r="A1105" s="10"/>
      <c r="B1105" s="11"/>
      <c r="C1105" s="12"/>
      <c r="D1105" s="11"/>
      <c r="E1105" s="12"/>
      <c r="F1105" s="12"/>
      <c r="G1105" s="12"/>
      <c r="H1105" s="11"/>
      <c r="I1105" s="11"/>
      <c r="J1105" s="11"/>
      <c r="K1105" s="11"/>
      <c r="L1105" s="11"/>
      <c r="M1105" s="12"/>
      <c r="N1105" s="11"/>
      <c r="O1105" s="12"/>
      <c r="P1105" s="14"/>
      <c r="Q1105" s="11"/>
      <c r="R1105" s="11"/>
      <c r="S1105" s="15"/>
      <c r="T1105" s="10"/>
      <c r="U1105" s="10"/>
      <c r="V1105" s="10"/>
      <c r="W1105" s="10"/>
      <c r="X1105" s="10"/>
      <c r="Y1105" s="10"/>
      <c r="Z1105" s="10"/>
    </row>
    <row r="1106" spans="1:26" ht="15.75" customHeight="1" x14ac:dyDescent="0.25">
      <c r="A1106" s="10"/>
      <c r="B1106" s="11"/>
      <c r="C1106" s="12"/>
      <c r="D1106" s="11"/>
      <c r="E1106" s="12"/>
      <c r="F1106" s="12"/>
      <c r="G1106" s="12"/>
      <c r="H1106" s="11"/>
      <c r="I1106" s="11"/>
      <c r="J1106" s="11"/>
      <c r="K1106" s="11"/>
      <c r="L1106" s="11"/>
      <c r="M1106" s="12"/>
      <c r="N1106" s="11"/>
      <c r="O1106" s="12"/>
      <c r="P1106" s="14"/>
      <c r="Q1106" s="11"/>
      <c r="R1106" s="11"/>
      <c r="S1106" s="15"/>
      <c r="T1106" s="10"/>
      <c r="U1106" s="10"/>
      <c r="V1106" s="10"/>
      <c r="W1106" s="10"/>
      <c r="X1106" s="10"/>
      <c r="Y1106" s="10"/>
      <c r="Z1106" s="10"/>
    </row>
    <row r="1107" spans="1:26" ht="15.75" customHeight="1" x14ac:dyDescent="0.25">
      <c r="A1107" s="10"/>
      <c r="B1107" s="11"/>
      <c r="C1107" s="12"/>
      <c r="D1107" s="11"/>
      <c r="E1107" s="12"/>
      <c r="F1107" s="12"/>
      <c r="G1107" s="12"/>
      <c r="H1107" s="11"/>
      <c r="I1107" s="11"/>
      <c r="J1107" s="11"/>
      <c r="K1107" s="11"/>
      <c r="L1107" s="11"/>
      <c r="M1107" s="12"/>
      <c r="N1107" s="11"/>
      <c r="O1107" s="12"/>
      <c r="P1107" s="14"/>
      <c r="Q1107" s="11"/>
      <c r="R1107" s="11"/>
      <c r="S1107" s="15"/>
      <c r="T1107" s="10"/>
      <c r="U1107" s="10"/>
      <c r="V1107" s="10"/>
      <c r="W1107" s="10"/>
      <c r="X1107" s="10"/>
      <c r="Y1107" s="10"/>
      <c r="Z1107" s="10"/>
    </row>
    <row r="1108" spans="1:26" ht="15.75" customHeight="1" x14ac:dyDescent="0.25">
      <c r="A1108" s="10"/>
      <c r="B1108" s="11"/>
      <c r="C1108" s="12"/>
      <c r="D1108" s="11"/>
      <c r="E1108" s="12"/>
      <c r="F1108" s="12"/>
      <c r="G1108" s="12"/>
      <c r="H1108" s="11"/>
      <c r="I1108" s="11"/>
      <c r="J1108" s="11"/>
      <c r="K1108" s="11"/>
      <c r="L1108" s="11"/>
      <c r="M1108" s="12"/>
      <c r="N1108" s="11"/>
      <c r="O1108" s="12"/>
      <c r="P1108" s="14"/>
      <c r="Q1108" s="11"/>
      <c r="R1108" s="11"/>
      <c r="S1108" s="15"/>
      <c r="T1108" s="10"/>
      <c r="U1108" s="10"/>
      <c r="V1108" s="10"/>
      <c r="W1108" s="10"/>
      <c r="X1108" s="10"/>
      <c r="Y1108" s="10"/>
      <c r="Z1108" s="10"/>
    </row>
    <row r="1109" spans="1:26" ht="15.75" customHeight="1" x14ac:dyDescent="0.25">
      <c r="A1109" s="10"/>
      <c r="B1109" s="11"/>
      <c r="C1109" s="12"/>
      <c r="D1109" s="11"/>
      <c r="E1109" s="12"/>
      <c r="F1109" s="12"/>
      <c r="G1109" s="12"/>
      <c r="H1109" s="11"/>
      <c r="I1109" s="11"/>
      <c r="J1109" s="11"/>
      <c r="K1109" s="11"/>
      <c r="L1109" s="11"/>
      <c r="M1109" s="12"/>
      <c r="N1109" s="11"/>
      <c r="O1109" s="12"/>
      <c r="P1109" s="14"/>
      <c r="Q1109" s="11"/>
      <c r="R1109" s="11"/>
      <c r="S1109" s="15"/>
      <c r="T1109" s="10"/>
      <c r="U1109" s="10"/>
      <c r="V1109" s="10"/>
      <c r="W1109" s="10"/>
      <c r="X1109" s="10"/>
      <c r="Y1109" s="10"/>
      <c r="Z1109" s="10"/>
    </row>
    <row r="1110" spans="1:26" ht="15.75" customHeight="1" x14ac:dyDescent="0.25">
      <c r="A1110" s="10"/>
      <c r="B1110" s="11"/>
      <c r="C1110" s="12"/>
      <c r="D1110" s="11"/>
      <c r="E1110" s="12"/>
      <c r="F1110" s="12"/>
      <c r="G1110" s="12"/>
      <c r="H1110" s="11"/>
      <c r="I1110" s="11"/>
      <c r="J1110" s="11"/>
      <c r="K1110" s="11"/>
      <c r="L1110" s="11"/>
      <c r="M1110" s="12"/>
      <c r="N1110" s="11"/>
      <c r="O1110" s="12"/>
      <c r="P1110" s="14"/>
      <c r="Q1110" s="11"/>
      <c r="R1110" s="11"/>
      <c r="S1110" s="15"/>
      <c r="T1110" s="10"/>
      <c r="U1110" s="10"/>
      <c r="V1110" s="10"/>
      <c r="W1110" s="10"/>
      <c r="X1110" s="10"/>
      <c r="Y1110" s="10"/>
      <c r="Z1110" s="10"/>
    </row>
    <row r="1111" spans="1:26" ht="15.75" customHeight="1" x14ac:dyDescent="0.25">
      <c r="A1111" s="10"/>
      <c r="B1111" s="11"/>
      <c r="C1111" s="12"/>
      <c r="D1111" s="11"/>
      <c r="E1111" s="12"/>
      <c r="F1111" s="12"/>
      <c r="G1111" s="12"/>
      <c r="H1111" s="11"/>
      <c r="I1111" s="11"/>
      <c r="J1111" s="11"/>
      <c r="K1111" s="11"/>
      <c r="L1111" s="11"/>
      <c r="M1111" s="12"/>
      <c r="N1111" s="11"/>
      <c r="O1111" s="12"/>
      <c r="P1111" s="14"/>
      <c r="Q1111" s="11"/>
      <c r="R1111" s="11"/>
      <c r="S1111" s="15"/>
      <c r="T1111" s="10"/>
      <c r="U1111" s="10"/>
      <c r="V1111" s="10"/>
      <c r="W1111" s="10"/>
      <c r="X1111" s="10"/>
      <c r="Y1111" s="10"/>
      <c r="Z1111" s="10"/>
    </row>
    <row r="1112" spans="1:26" ht="15.75" customHeight="1" x14ac:dyDescent="0.25">
      <c r="A1112" s="10"/>
      <c r="B1112" s="11"/>
      <c r="C1112" s="12"/>
      <c r="D1112" s="11"/>
      <c r="E1112" s="12"/>
      <c r="F1112" s="12"/>
      <c r="G1112" s="12"/>
      <c r="H1112" s="11"/>
      <c r="I1112" s="11"/>
      <c r="J1112" s="11"/>
      <c r="K1112" s="11"/>
      <c r="L1112" s="11"/>
      <c r="M1112" s="12"/>
      <c r="N1112" s="11"/>
      <c r="O1112" s="12"/>
      <c r="P1112" s="14"/>
      <c r="Q1112" s="11"/>
      <c r="R1112" s="11"/>
      <c r="S1112" s="15"/>
      <c r="T1112" s="10"/>
      <c r="U1112" s="10"/>
      <c r="V1112" s="10"/>
      <c r="W1112" s="10"/>
      <c r="X1112" s="10"/>
      <c r="Y1112" s="10"/>
      <c r="Z1112" s="10"/>
    </row>
    <row r="1113" spans="1:26" ht="15.75" customHeight="1" x14ac:dyDescent="0.25">
      <c r="A1113" s="10"/>
      <c r="B1113" s="11"/>
      <c r="C1113" s="12"/>
      <c r="D1113" s="11"/>
      <c r="E1113" s="12"/>
      <c r="F1113" s="12"/>
      <c r="G1113" s="12"/>
      <c r="H1113" s="11"/>
      <c r="I1113" s="11"/>
      <c r="J1113" s="11"/>
      <c r="K1113" s="11"/>
      <c r="L1113" s="11"/>
      <c r="M1113" s="12"/>
      <c r="N1113" s="11"/>
      <c r="O1113" s="12"/>
      <c r="P1113" s="14"/>
      <c r="Q1113" s="11"/>
      <c r="R1113" s="11"/>
      <c r="S1113" s="15"/>
      <c r="T1113" s="10"/>
      <c r="U1113" s="10"/>
      <c r="V1113" s="10"/>
      <c r="W1113" s="10"/>
      <c r="X1113" s="10"/>
      <c r="Y1113" s="10"/>
      <c r="Z1113" s="10"/>
    </row>
    <row r="1114" spans="1:26" ht="15.75" customHeight="1" x14ac:dyDescent="0.25">
      <c r="A1114" s="10"/>
      <c r="B1114" s="11"/>
      <c r="C1114" s="12"/>
      <c r="D1114" s="11"/>
      <c r="E1114" s="12"/>
      <c r="F1114" s="12"/>
      <c r="G1114" s="12"/>
      <c r="H1114" s="11"/>
      <c r="I1114" s="11"/>
      <c r="J1114" s="11"/>
      <c r="K1114" s="11"/>
      <c r="L1114" s="11"/>
      <c r="M1114" s="12"/>
      <c r="N1114" s="11"/>
      <c r="O1114" s="12"/>
      <c r="P1114" s="14"/>
      <c r="Q1114" s="11"/>
      <c r="R1114" s="11"/>
      <c r="S1114" s="15"/>
      <c r="T1114" s="10"/>
      <c r="U1114" s="10"/>
      <c r="V1114" s="10"/>
      <c r="W1114" s="10"/>
      <c r="X1114" s="10"/>
      <c r="Y1114" s="10"/>
      <c r="Z1114" s="10"/>
    </row>
    <row r="1115" spans="1:26" ht="15.75" customHeight="1" x14ac:dyDescent="0.25">
      <c r="A1115" s="10"/>
      <c r="B1115" s="11"/>
      <c r="C1115" s="12"/>
      <c r="D1115" s="11"/>
      <c r="E1115" s="12"/>
      <c r="F1115" s="12"/>
      <c r="G1115" s="12"/>
      <c r="H1115" s="11"/>
      <c r="I1115" s="11"/>
      <c r="J1115" s="11"/>
      <c r="K1115" s="11"/>
      <c r="L1115" s="11"/>
      <c r="M1115" s="12"/>
      <c r="N1115" s="11"/>
      <c r="O1115" s="12"/>
      <c r="P1115" s="14"/>
      <c r="Q1115" s="11"/>
      <c r="R1115" s="11"/>
      <c r="S1115" s="15"/>
      <c r="T1115" s="10"/>
      <c r="U1115" s="10"/>
      <c r="V1115" s="10"/>
      <c r="W1115" s="10"/>
      <c r="X1115" s="10"/>
      <c r="Y1115" s="10"/>
      <c r="Z1115" s="10"/>
    </row>
    <row r="1116" spans="1:26" ht="15.75" customHeight="1" x14ac:dyDescent="0.25">
      <c r="A1116" s="10"/>
      <c r="B1116" s="11"/>
      <c r="C1116" s="12"/>
      <c r="D1116" s="11"/>
      <c r="E1116" s="12"/>
      <c r="F1116" s="12"/>
      <c r="G1116" s="12"/>
      <c r="H1116" s="11"/>
      <c r="I1116" s="11"/>
      <c r="J1116" s="11"/>
      <c r="K1116" s="11"/>
      <c r="L1116" s="11"/>
      <c r="M1116" s="12"/>
      <c r="N1116" s="11"/>
      <c r="O1116" s="12"/>
      <c r="P1116" s="14"/>
      <c r="Q1116" s="11"/>
      <c r="R1116" s="11"/>
      <c r="S1116" s="15"/>
      <c r="T1116" s="10"/>
      <c r="U1116" s="10"/>
      <c r="V1116" s="10"/>
      <c r="W1116" s="10"/>
      <c r="X1116" s="10"/>
      <c r="Y1116" s="10"/>
      <c r="Z1116" s="10"/>
    </row>
    <row r="1117" spans="1:26" ht="15.75" customHeight="1" x14ac:dyDescent="0.25">
      <c r="A1117" s="10"/>
      <c r="B1117" s="11"/>
      <c r="C1117" s="12"/>
      <c r="D1117" s="11"/>
      <c r="E1117" s="12"/>
      <c r="F1117" s="12"/>
      <c r="G1117" s="12"/>
      <c r="H1117" s="11"/>
      <c r="I1117" s="11"/>
      <c r="J1117" s="11"/>
      <c r="K1117" s="11"/>
      <c r="L1117" s="11"/>
      <c r="M1117" s="12"/>
      <c r="N1117" s="11"/>
      <c r="O1117" s="12"/>
      <c r="P1117" s="14"/>
      <c r="Q1117" s="11"/>
      <c r="R1117" s="11"/>
      <c r="S1117" s="15"/>
      <c r="T1117" s="10"/>
      <c r="U1117" s="10"/>
      <c r="V1117" s="10"/>
      <c r="W1117" s="10"/>
      <c r="X1117" s="10"/>
      <c r="Y1117" s="10"/>
      <c r="Z1117" s="10"/>
    </row>
    <row r="1118" spans="1:26" ht="15.75" customHeight="1" x14ac:dyDescent="0.25">
      <c r="A1118" s="10"/>
      <c r="B1118" s="11"/>
      <c r="C1118" s="12"/>
      <c r="D1118" s="11"/>
      <c r="E1118" s="12"/>
      <c r="F1118" s="12"/>
      <c r="G1118" s="12"/>
      <c r="H1118" s="11"/>
      <c r="I1118" s="11"/>
      <c r="J1118" s="11"/>
      <c r="K1118" s="11"/>
      <c r="L1118" s="11"/>
      <c r="M1118" s="12"/>
      <c r="N1118" s="11"/>
      <c r="O1118" s="12"/>
      <c r="P1118" s="14"/>
      <c r="Q1118" s="11"/>
      <c r="R1118" s="11"/>
      <c r="S1118" s="15"/>
      <c r="T1118" s="10"/>
      <c r="U1118" s="10"/>
      <c r="V1118" s="10"/>
      <c r="W1118" s="10"/>
      <c r="X1118" s="10"/>
      <c r="Y1118" s="10"/>
      <c r="Z1118" s="10"/>
    </row>
    <row r="1119" spans="1:26" ht="15.75" customHeight="1" x14ac:dyDescent="0.25">
      <c r="A1119" s="10"/>
      <c r="B1119" s="11"/>
      <c r="C1119" s="12"/>
      <c r="D1119" s="11"/>
      <c r="E1119" s="12"/>
      <c r="F1119" s="12"/>
      <c r="G1119" s="12"/>
      <c r="H1119" s="11"/>
      <c r="I1119" s="11"/>
      <c r="J1119" s="11"/>
      <c r="K1119" s="11"/>
      <c r="L1119" s="11"/>
      <c r="M1119" s="12"/>
      <c r="N1119" s="11"/>
      <c r="O1119" s="12"/>
      <c r="P1119" s="14"/>
      <c r="Q1119" s="11"/>
      <c r="R1119" s="11"/>
      <c r="S1119" s="15"/>
      <c r="T1119" s="10"/>
      <c r="U1119" s="10"/>
      <c r="V1119" s="10"/>
      <c r="W1119" s="10"/>
      <c r="X1119" s="10"/>
      <c r="Y1119" s="10"/>
      <c r="Z1119" s="10"/>
    </row>
    <row r="1120" spans="1:26" ht="15.75" customHeight="1" x14ac:dyDescent="0.25">
      <c r="A1120" s="10"/>
      <c r="B1120" s="11"/>
      <c r="C1120" s="12"/>
      <c r="D1120" s="11"/>
      <c r="E1120" s="12"/>
      <c r="F1120" s="12"/>
      <c r="G1120" s="12"/>
      <c r="H1120" s="11"/>
      <c r="I1120" s="11"/>
      <c r="J1120" s="11"/>
      <c r="K1120" s="11"/>
      <c r="L1120" s="11"/>
      <c r="M1120" s="12"/>
      <c r="N1120" s="11"/>
      <c r="O1120" s="12"/>
      <c r="P1120" s="14"/>
      <c r="Q1120" s="11"/>
      <c r="R1120" s="11"/>
      <c r="S1120" s="15"/>
      <c r="T1120" s="10"/>
      <c r="U1120" s="10"/>
      <c r="V1120" s="10"/>
      <c r="W1120" s="10"/>
      <c r="X1120" s="10"/>
      <c r="Y1120" s="10"/>
      <c r="Z1120" s="10"/>
    </row>
    <row r="1121" spans="1:26" ht="15.75" customHeight="1" x14ac:dyDescent="0.25">
      <c r="A1121" s="10"/>
      <c r="B1121" s="11"/>
      <c r="C1121" s="12"/>
      <c r="D1121" s="11"/>
      <c r="E1121" s="12"/>
      <c r="F1121" s="12"/>
      <c r="G1121" s="12"/>
      <c r="H1121" s="11"/>
      <c r="I1121" s="11"/>
      <c r="J1121" s="11"/>
      <c r="K1121" s="11"/>
      <c r="L1121" s="11"/>
      <c r="M1121" s="12"/>
      <c r="N1121" s="11"/>
      <c r="O1121" s="12"/>
      <c r="P1121" s="14"/>
      <c r="Q1121" s="11"/>
      <c r="R1121" s="11"/>
      <c r="S1121" s="15"/>
      <c r="T1121" s="10"/>
      <c r="U1121" s="10"/>
      <c r="V1121" s="10"/>
      <c r="W1121" s="10"/>
      <c r="X1121" s="10"/>
      <c r="Y1121" s="10"/>
      <c r="Z1121" s="10"/>
    </row>
    <row r="1122" spans="1:26" ht="15.75" customHeight="1" x14ac:dyDescent="0.25">
      <c r="A1122" s="10"/>
      <c r="B1122" s="11"/>
      <c r="C1122" s="12"/>
      <c r="D1122" s="11"/>
      <c r="E1122" s="12"/>
      <c r="F1122" s="12"/>
      <c r="G1122" s="12"/>
      <c r="H1122" s="11"/>
      <c r="I1122" s="11"/>
      <c r="J1122" s="11"/>
      <c r="K1122" s="11"/>
      <c r="L1122" s="11"/>
      <c r="M1122" s="12"/>
      <c r="N1122" s="11"/>
      <c r="O1122" s="12"/>
      <c r="P1122" s="14"/>
      <c r="Q1122" s="11"/>
      <c r="R1122" s="11"/>
      <c r="S1122" s="15"/>
      <c r="T1122" s="10"/>
      <c r="U1122" s="10"/>
      <c r="V1122" s="10"/>
      <c r="W1122" s="10"/>
      <c r="X1122" s="10"/>
      <c r="Y1122" s="10"/>
      <c r="Z1122" s="10"/>
    </row>
    <row r="1123" spans="1:26" ht="15.75" customHeight="1" x14ac:dyDescent="0.25">
      <c r="A1123" s="10"/>
      <c r="B1123" s="11"/>
      <c r="C1123" s="12"/>
      <c r="D1123" s="11"/>
      <c r="E1123" s="12"/>
      <c r="F1123" s="12"/>
      <c r="G1123" s="12"/>
      <c r="H1123" s="11"/>
      <c r="I1123" s="11"/>
      <c r="J1123" s="11"/>
      <c r="K1123" s="11"/>
      <c r="L1123" s="11"/>
      <c r="M1123" s="12"/>
      <c r="N1123" s="11"/>
      <c r="O1123" s="12"/>
      <c r="P1123" s="14"/>
      <c r="Q1123" s="11"/>
      <c r="R1123" s="11"/>
      <c r="S1123" s="15"/>
      <c r="T1123" s="10"/>
      <c r="U1123" s="10"/>
      <c r="V1123" s="10"/>
      <c r="W1123" s="10"/>
      <c r="X1123" s="10"/>
      <c r="Y1123" s="10"/>
      <c r="Z1123" s="10"/>
    </row>
  </sheetData>
  <mergeCells count="8">
    <mergeCell ref="B202:C202"/>
    <mergeCell ref="B203:C203"/>
    <mergeCell ref="B204:C204"/>
    <mergeCell ref="B2:U3"/>
    <mergeCell ref="B198:C198"/>
    <mergeCell ref="B199:C199"/>
    <mergeCell ref="B200:C200"/>
    <mergeCell ref="B201:C201"/>
  </mergeCells>
  <phoneticPr fontId="10" type="noConversion"/>
  <conditionalFormatting sqref="L195:O195 Q195 L196:R205 D199:D200 B199:B204">
    <cfRule type="containsText" dxfId="1247" priority="2448" operator="containsText" text="PENDENTE">
      <formula>NOT(ISERROR(SEARCH(("PENDENTE"),(B270))))</formula>
    </cfRule>
    <cfRule type="containsText" dxfId="1246" priority="2449" operator="containsText" text="CUMPRIDO">
      <formula>NOT(ISERROR(SEARCH(("CUMPRIDO"),(B270))))</formula>
    </cfRule>
  </conditionalFormatting>
  <conditionalFormatting sqref="L195:O195 Q195 L196:R1123 D199:D200 B199:B204">
    <cfRule type="containsText" dxfId="1245" priority="2447" operator="containsText" text="CANCELADO">
      <formula>NOT(ISERROR(SEARCH(("CANCELADO"),(B270))))</formula>
    </cfRule>
  </conditionalFormatting>
  <conditionalFormatting sqref="L194:Q194">
    <cfRule type="containsText" dxfId="1244" priority="2430" operator="containsText" text="CUMPRIDO">
      <formula>NOT(ISERROR(SEARCH(("CUMPRIDO"),(L269))))</formula>
    </cfRule>
    <cfRule type="containsText" dxfId="1243" priority="2428" operator="containsText" text="CANCELADO">
      <formula>NOT(ISERROR(SEARCH(("CANCELADO"),(L269))))</formula>
    </cfRule>
    <cfRule type="containsText" dxfId="1242" priority="2429" operator="containsText" text="PENDENTE">
      <formula>NOT(ISERROR(SEARCH(("PENDENTE"),(L269))))</formula>
    </cfRule>
  </conditionalFormatting>
  <conditionalFormatting sqref="L1:R1">
    <cfRule type="containsText" dxfId="1241" priority="56073" operator="containsText" text="CANCELADO">
      <formula>NOT(ISERROR(SEARCH(("CANCELADO"),(L199))))</formula>
    </cfRule>
    <cfRule type="containsText" dxfId="1240" priority="56074" operator="containsText" text="PENDENTE">
      <formula>NOT(ISERROR(SEARCH(("PENDENTE"),(L199))))</formula>
    </cfRule>
    <cfRule type="containsText" dxfId="1239" priority="56075" operator="containsText" text="CUMPRIDO">
      <formula>NOT(ISERROR(SEARCH(("CUMPRIDO"),(L199))))</formula>
    </cfRule>
  </conditionalFormatting>
  <conditionalFormatting sqref="L206:R1123 P78:P79 P112 P114">
    <cfRule type="containsText" dxfId="1238" priority="2450" operator="containsText" text="CUMPRIDO">
      <formula>NOT(ISERROR(SEARCH(("CUMPRIDO"),(L78))))</formula>
    </cfRule>
  </conditionalFormatting>
  <conditionalFormatting sqref="M5 M75:M77 M84 M93 M97:M98 M100 M102 M104 M106 M112 M116 M121 M125:M127 M129 M136 M138">
    <cfRule type="containsText" dxfId="1237" priority="2181" operator="containsText" text="CANCELADO">
      <formula>NOT(ISERROR(SEARCH(("CANCELADO"),(M285))))</formula>
    </cfRule>
    <cfRule type="containsText" dxfId="1236" priority="2183" operator="containsText" text="CUMPRIDO">
      <formula>NOT(ISERROR(SEARCH(("CUMPRIDO"),(M285))))</formula>
    </cfRule>
    <cfRule type="containsText" dxfId="1235" priority="2182" operator="containsText" text="PENDENTE">
      <formula>NOT(ISERROR(SEARCH(("PENDENTE"),(M285))))</formula>
    </cfRule>
  </conditionalFormatting>
  <conditionalFormatting sqref="M17 R16:R17">
    <cfRule type="containsText" dxfId="1234" priority="1926" operator="containsText" text="CUMPRIDO">
      <formula>NOT(ISERROR(SEARCH(("CUMPRIDO"),(M211))))</formula>
    </cfRule>
  </conditionalFormatting>
  <conditionalFormatting sqref="M17">
    <cfRule type="containsText" dxfId="1233" priority="1925" operator="containsText" text="CANCELADO">
      <formula>NOT(ISERROR(SEARCH(("CANCELADO"),(M212))))</formula>
    </cfRule>
  </conditionalFormatting>
  <conditionalFormatting sqref="M18">
    <cfRule type="containsText" dxfId="1232" priority="1931" operator="containsText" text="CUMPRIDO">
      <formula>NOT(ISERROR(SEARCH(("CUMPRIDO"),(M215))))</formula>
    </cfRule>
    <cfRule type="containsText" dxfId="1231" priority="1930" operator="containsText" text="CANCELADO">
      <formula>NOT(ISERROR(SEARCH(("CANCELADO"),(M215))))</formula>
    </cfRule>
    <cfRule type="containsText" dxfId="1230" priority="1932" operator="containsText" text="PENDENTE">
      <formula>NOT(ISERROR(SEARCH(("PENDENTE"),(M215))))</formula>
    </cfRule>
  </conditionalFormatting>
  <conditionalFormatting sqref="M19 Q170:R186">
    <cfRule type="containsText" dxfId="1229" priority="1928" operator="containsText" text="CUMPRIDO">
      <formula>NOT(ISERROR(SEARCH(("CUMPRIDO"),(#REF!))))</formula>
    </cfRule>
    <cfRule type="containsText" dxfId="1228" priority="1929" operator="containsText" text="PENDENTE">
      <formula>NOT(ISERROR(SEARCH(("PENDENTE"),(#REF!))))</formula>
    </cfRule>
  </conditionalFormatting>
  <conditionalFormatting sqref="M19">
    <cfRule type="containsText" dxfId="1227" priority="1924" operator="containsText" text="CANCELADO">
      <formula>NOT(ISERROR(SEARCH(("CANCELADO"),(M19))))</formula>
    </cfRule>
  </conditionalFormatting>
  <conditionalFormatting sqref="M20:M21">
    <cfRule type="containsText" dxfId="1226" priority="1921" operator="containsText" text="CANCELADO">
      <formula>NOT(ISERROR(SEARCH(("CANCELADO"),(M218))))</formula>
    </cfRule>
    <cfRule type="containsText" dxfId="1225" priority="1922" operator="containsText" text="CUMPRIDO">
      <formula>NOT(ISERROR(SEARCH(("CUMPRIDO"),(M218))))</formula>
    </cfRule>
    <cfRule type="containsText" dxfId="1224" priority="1923" operator="containsText" text="PENDENTE">
      <formula>NOT(ISERROR(SEARCH(("PENDENTE"),(M218))))</formula>
    </cfRule>
  </conditionalFormatting>
  <conditionalFormatting sqref="M38">
    <cfRule type="containsText" dxfId="1223" priority="2017" operator="containsText" text="CUMPRIDO">
      <formula>NOT(ISERROR(SEARCH(("CUMPRIDO"),(M223))))</formula>
    </cfRule>
    <cfRule type="containsText" dxfId="1222" priority="2016" operator="containsText" text="PENDENTE">
      <formula>NOT(ISERROR(SEARCH(("PENDENTE"),(M223))))</formula>
    </cfRule>
    <cfRule type="containsText" dxfId="1221" priority="2015" operator="containsText" text="CANCELADO">
      <formula>NOT(ISERROR(SEARCH(("CANCELADO"),(M223))))</formula>
    </cfRule>
  </conditionalFormatting>
  <conditionalFormatting sqref="M72">
    <cfRule type="containsText" dxfId="1220" priority="1376" operator="containsText" text="CANCELADO">
      <formula>NOT(ISERROR(SEARCH(("CANCELADO"),(M352))))</formula>
    </cfRule>
    <cfRule type="containsText" dxfId="1219" priority="1377" operator="containsText" text="PENDENTE">
      <formula>NOT(ISERROR(SEARCH(("PENDENTE"),(M352))))</formula>
    </cfRule>
    <cfRule type="containsText" dxfId="1218" priority="1378" operator="containsText" text="CUMPRIDO">
      <formula>NOT(ISERROR(SEARCH(("CUMPRIDO"),(M352))))</formula>
    </cfRule>
  </conditionalFormatting>
  <conditionalFormatting sqref="M83">
    <cfRule type="containsText" dxfId="1217" priority="1645" operator="containsText" text="CUMPRIDO">
      <formula>NOT(ISERROR(SEARCH(("CUMPRIDO"),(M264))))</formula>
    </cfRule>
    <cfRule type="containsText" dxfId="1216" priority="1644" operator="containsText" text="PENDENTE">
      <formula>NOT(ISERROR(SEARCH(("PENDENTE"),(M264))))</formula>
    </cfRule>
    <cfRule type="containsText" dxfId="1215" priority="1643" operator="containsText" text="CANCELADO">
      <formula>NOT(ISERROR(SEARCH(("CANCELADO"),(M264))))</formula>
    </cfRule>
  </conditionalFormatting>
  <conditionalFormatting sqref="M161:M168 M170:M172 M177:M181 M184:M188 M190:M192">
    <cfRule type="containsText" dxfId="1214" priority="590" operator="containsText" text="PENDENTE">
      <formula>NOT(ISERROR(SEARCH(("PENDENTE"),(#REF!))))</formula>
    </cfRule>
  </conditionalFormatting>
  <conditionalFormatting sqref="M161:M168 M190:M192 M170:M172 M177:M181 M184:M188">
    <cfRule type="containsText" dxfId="1213" priority="589" operator="containsText" text="CUMPRIDO">
      <formula>NOT(ISERROR(SEARCH(("CUMPRIDO"),(#REF!))))</formula>
    </cfRule>
  </conditionalFormatting>
  <conditionalFormatting sqref="M161:M169">
    <cfRule type="containsText" dxfId="1212" priority="310" operator="containsText" text="CANCELADO">
      <formula>NOT(ISERROR(SEARCH(("CANCELADO"),(M161))))</formula>
    </cfRule>
  </conditionalFormatting>
  <conditionalFormatting sqref="M169">
    <cfRule type="containsText" dxfId="1211" priority="311" operator="containsText" text="CUMPRIDO">
      <formula>NOT(ISERROR(SEARCH(("CUMPRIDO"),(#REF!))))</formula>
    </cfRule>
    <cfRule type="containsText" dxfId="1210" priority="312" operator="containsText" text="PENDENTE">
      <formula>NOT(ISERROR(SEARCH(("PENDENTE"),(#REF!))))</formula>
    </cfRule>
  </conditionalFormatting>
  <conditionalFormatting sqref="M189">
    <cfRule type="containsText" dxfId="1209" priority="50" operator="containsText" text="CUMPRIDO">
      <formula>NOT(ISERROR(SEARCH(("CUMPRIDO"),(#REF!))))</formula>
    </cfRule>
    <cfRule type="containsText" dxfId="1208" priority="51" operator="containsText" text="PENDENTE">
      <formula>NOT(ISERROR(SEARCH(("PENDENTE"),(#REF!))))</formula>
    </cfRule>
  </conditionalFormatting>
  <conditionalFormatting sqref="M189:M192">
    <cfRule type="containsText" dxfId="1207" priority="49" operator="containsText" text="CANCELADO">
      <formula>NOT(ISERROR(SEARCH(("CANCELADO"),(M189))))</formula>
    </cfRule>
  </conditionalFormatting>
  <conditionalFormatting sqref="N5:N192">
    <cfRule type="containsText" dxfId="1206" priority="45" operator="containsText" text="PENDENTE">
      <formula>NOT(ISERROR(SEARCH(("PENDENTE"),(N5))))</formula>
    </cfRule>
    <cfRule type="containsText" dxfId="1205" priority="46" operator="containsText" text="CANCELADO">
      <formula>NOT(ISERROR(SEARCH(("CANCELADO"),(N5))))</formula>
    </cfRule>
  </conditionalFormatting>
  <conditionalFormatting sqref="N5:N193">
    <cfRule type="containsText" dxfId="1204" priority="47" operator="containsText" text="CUMPRIDO">
      <formula>NOT(ISERROR(SEARCH("CUMPRIDO",N5)))</formula>
    </cfRule>
    <cfRule type="containsText" dxfId="1203" priority="48" operator="containsText" text="CUMPRIDO">
      <formula>NOT(ISERROR(SEARCH(("CUMPRIDO"),(N5))))</formula>
    </cfRule>
  </conditionalFormatting>
  <conditionalFormatting sqref="N193">
    <cfRule type="containsText" dxfId="1202" priority="2307" operator="containsText" text="CANCELADO">
      <formula>NOT(ISERROR(SEARCH(("CANCELADO"),(N193))))</formula>
    </cfRule>
    <cfRule type="containsText" dxfId="1201" priority="2306" operator="containsText" text="PENDENTE">
      <formula>NOT(ISERROR(SEARCH(("PENDENTE"),(N193))))</formula>
    </cfRule>
  </conditionalFormatting>
  <conditionalFormatting sqref="N4:T4">
    <cfRule type="containsText" dxfId="1200" priority="56076" operator="containsText" text="CANCELADO">
      <formula>NOT(ISERROR(SEARCH(("CANCELADO"),(N199))))</formula>
    </cfRule>
    <cfRule type="containsText" dxfId="1199" priority="2385" operator="containsText" text="PENDENTE">
      <formula>NOT(ISERROR(SEARCH(("PENDENTE"),(N199))))</formula>
    </cfRule>
    <cfRule type="containsText" dxfId="1198" priority="2388" operator="containsText" text="CUMPRIDO">
      <formula>NOT(ISERROR(SEARCH(("CUMPRIDO"),(N199))))</formula>
    </cfRule>
  </conditionalFormatting>
  <conditionalFormatting sqref="O15">
    <cfRule type="containsText" dxfId="1197" priority="1402" operator="containsText" text="CANCELADO">
      <formula>NOT(ISERROR(SEARCH(("CANCELADO"),(O15))))</formula>
    </cfRule>
    <cfRule type="containsText" dxfId="1196" priority="1404" operator="containsText" text="PENDENTE">
      <formula>NOT(ISERROR(SEARCH(("PENDENTE"),(O15))))</formula>
    </cfRule>
    <cfRule type="containsText" dxfId="1195" priority="1403" operator="containsText" text="CUMPRIDO">
      <formula>NOT(ISERROR(SEARCH(("CUMPRIDO"),(O15))))</formula>
    </cfRule>
  </conditionalFormatting>
  <conditionalFormatting sqref="O36:O37">
    <cfRule type="containsText" dxfId="1194" priority="2018" operator="containsText" text="CANCELADO">
      <formula>NOT(ISERROR(SEARCH(("CANCELADO"),(O36))))</formula>
    </cfRule>
    <cfRule type="containsText" dxfId="1193" priority="2019" operator="containsText" text="CUMPRIDO">
      <formula>NOT(ISERROR(SEARCH(("CUMPRIDO"),(O36))))</formula>
    </cfRule>
    <cfRule type="containsText" dxfId="1192" priority="2020" operator="containsText" text="PENDENTE">
      <formula>NOT(ISERROR(SEARCH(("PENDENTE"),(O36))))</formula>
    </cfRule>
  </conditionalFormatting>
  <conditionalFormatting sqref="O39:O40">
    <cfRule type="containsText" dxfId="1191" priority="1850" operator="containsText" text="CUMPRIDO">
      <formula>NOT(ISERROR(SEARCH(("CUMPRIDO"),(O39))))</formula>
    </cfRule>
    <cfRule type="containsText" dxfId="1190" priority="1851" operator="containsText" text="PENDENTE">
      <formula>NOT(ISERROR(SEARCH(("PENDENTE"),(O39))))</formula>
    </cfRule>
    <cfRule type="containsText" dxfId="1189" priority="1849" operator="containsText" text="CANCELADO">
      <formula>NOT(ISERROR(SEARCH(("CANCELADO"),(O39))))</formula>
    </cfRule>
  </conditionalFormatting>
  <conditionalFormatting sqref="O42:O47">
    <cfRule type="containsText" dxfId="1188" priority="1915" operator="containsText" text="CANCELADO">
      <formula>NOT(ISERROR(SEARCH(("CANCELADO"),(O42))))</formula>
    </cfRule>
    <cfRule type="containsText" dxfId="1187" priority="1917" operator="containsText" text="PENDENTE">
      <formula>NOT(ISERROR(SEARCH(("PENDENTE"),(O42))))</formula>
    </cfRule>
    <cfRule type="containsText" dxfId="1186" priority="1916" operator="containsText" text="CUMPRIDO">
      <formula>NOT(ISERROR(SEARCH(("CUMPRIDO"),(O42))))</formula>
    </cfRule>
  </conditionalFormatting>
  <conditionalFormatting sqref="O49">
    <cfRule type="containsText" dxfId="1185" priority="1909" operator="containsText" text="CANCELADO">
      <formula>NOT(ISERROR(SEARCH(("CANCELADO"),(O49))))</formula>
    </cfRule>
    <cfRule type="containsText" dxfId="1184" priority="1911" operator="containsText" text="PENDENTE">
      <formula>NOT(ISERROR(SEARCH(("PENDENTE"),(O49))))</formula>
    </cfRule>
    <cfRule type="containsText" dxfId="1183" priority="1910" operator="containsText" text="CUMPRIDO">
      <formula>NOT(ISERROR(SEARCH(("CUMPRIDO"),(O49))))</formula>
    </cfRule>
  </conditionalFormatting>
  <conditionalFormatting sqref="O51:O71">
    <cfRule type="containsText" dxfId="1182" priority="1745" operator="containsText" text="CANCELADO">
      <formula>NOT(ISERROR(SEARCH(("CANCELADO"),(O51))))</formula>
    </cfRule>
    <cfRule type="containsText" dxfId="1181" priority="1747" operator="containsText" text="PENDENTE">
      <formula>NOT(ISERROR(SEARCH(("PENDENTE"),(O51))))</formula>
    </cfRule>
    <cfRule type="containsText" dxfId="1180" priority="1746" operator="containsText" text="CUMPRIDO">
      <formula>NOT(ISERROR(SEARCH(("CUMPRIDO"),(O51))))</formula>
    </cfRule>
  </conditionalFormatting>
  <conditionalFormatting sqref="O73:O76">
    <cfRule type="containsText" dxfId="1179" priority="1768" operator="containsText" text="PENDENTE">
      <formula>NOT(ISERROR(SEARCH(("PENDENTE"),(O73))))</formula>
    </cfRule>
    <cfRule type="containsText" dxfId="1178" priority="1767" operator="containsText" text="CUMPRIDO">
      <formula>NOT(ISERROR(SEARCH(("CUMPRIDO"),(O73))))</formula>
    </cfRule>
    <cfRule type="containsText" dxfId="1177" priority="1766" operator="containsText" text="CANCELADO">
      <formula>NOT(ISERROR(SEARCH(("CANCELADO"),(O73))))</formula>
    </cfRule>
  </conditionalFormatting>
  <conditionalFormatting sqref="O81:O82">
    <cfRule type="containsText" dxfId="1176" priority="1412" operator="containsText" text="PENDENTE">
      <formula>NOT(ISERROR(SEARCH(("PENDENTE"),(O81))))</formula>
    </cfRule>
    <cfRule type="containsText" dxfId="1175" priority="1411" operator="containsText" text="CUMPRIDO">
      <formula>NOT(ISERROR(SEARCH(("CUMPRIDO"),(O81))))</formula>
    </cfRule>
    <cfRule type="containsText" dxfId="1174" priority="1410" operator="containsText" text="CANCELADO">
      <formula>NOT(ISERROR(SEARCH(("CANCELADO"),(O81))))</formula>
    </cfRule>
  </conditionalFormatting>
  <conditionalFormatting sqref="O88:O89">
    <cfRule type="containsText" dxfId="1173" priority="931" operator="containsText" text="CANCELADO">
      <formula>NOT(ISERROR(SEARCH(("CANCELADO"),(O88))))</formula>
    </cfRule>
    <cfRule type="containsText" dxfId="1172" priority="932" operator="containsText" text="CUMPRIDO">
      <formula>NOT(ISERROR(SEARCH(("CUMPRIDO"),(O88))))</formula>
    </cfRule>
    <cfRule type="containsText" dxfId="1171" priority="933" operator="containsText" text="PENDENTE">
      <formula>NOT(ISERROR(SEARCH(("PENDENTE"),(O88))))</formula>
    </cfRule>
  </conditionalFormatting>
  <conditionalFormatting sqref="O91:O94">
    <cfRule type="containsText" dxfId="1170" priority="1466" operator="containsText" text="CUMPRIDO">
      <formula>NOT(ISERROR(SEARCH(("CUMPRIDO"),(O91))))</formula>
    </cfRule>
    <cfRule type="containsText" dxfId="1169" priority="1467" operator="containsText" text="PENDENTE">
      <formula>NOT(ISERROR(SEARCH(("PENDENTE"),(O91))))</formula>
    </cfRule>
    <cfRule type="containsText" dxfId="1168" priority="1465" operator="containsText" text="CANCELADO">
      <formula>NOT(ISERROR(SEARCH(("CANCELADO"),(O91))))</formula>
    </cfRule>
  </conditionalFormatting>
  <conditionalFormatting sqref="O97:O110">
    <cfRule type="containsText" dxfId="1167" priority="722" operator="containsText" text="PENDENTE">
      <formula>NOT(ISERROR(SEARCH(("PENDENTE"),(O97))))</formula>
    </cfRule>
    <cfRule type="containsText" dxfId="1166" priority="720" operator="containsText" text="CANCELADO">
      <formula>NOT(ISERROR(SEARCH(("CANCELADO"),(O97))))</formula>
    </cfRule>
    <cfRule type="containsText" dxfId="1165" priority="721" operator="containsText" text="CUMPRIDO">
      <formula>NOT(ISERROR(SEARCH(("CUMPRIDO"),(O97))))</formula>
    </cfRule>
  </conditionalFormatting>
  <conditionalFormatting sqref="O116:O133">
    <cfRule type="containsText" dxfId="1164" priority="362" operator="containsText" text="CANCELADO">
      <formula>NOT(ISERROR(SEARCH(("CANCELADO"),(O116))))</formula>
    </cfRule>
    <cfRule type="containsText" dxfId="1163" priority="363" operator="containsText" text="CUMPRIDO">
      <formula>NOT(ISERROR(SEARCH(("CUMPRIDO"),(O116))))</formula>
    </cfRule>
    <cfRule type="containsText" dxfId="1162" priority="364" operator="containsText" text="PENDENTE">
      <formula>NOT(ISERROR(SEARCH(("PENDENTE"),(O116))))</formula>
    </cfRule>
  </conditionalFormatting>
  <conditionalFormatting sqref="O144:O151">
    <cfRule type="containsText" dxfId="1161" priority="248" operator="containsText" text="CUMPRIDO">
      <formula>NOT(ISERROR(SEARCH(("CUMPRIDO"),(O144))))</formula>
    </cfRule>
    <cfRule type="containsText" dxfId="1160" priority="247" operator="containsText" text="CANCELADO">
      <formula>NOT(ISERROR(SEARCH(("CANCELADO"),(O144))))</formula>
    </cfRule>
    <cfRule type="containsText" dxfId="1159" priority="249" operator="containsText" text="PENDENTE">
      <formula>NOT(ISERROR(SEARCH(("PENDENTE"),(O144))))</formula>
    </cfRule>
  </conditionalFormatting>
  <conditionalFormatting sqref="O153:O160">
    <cfRule type="containsText" dxfId="1158" priority="382" operator="containsText" text="CANCELADO">
      <formula>NOT(ISERROR(SEARCH(("CANCELADO"),(O153))))</formula>
    </cfRule>
    <cfRule type="containsText" dxfId="1157" priority="384" operator="containsText" text="PENDENTE">
      <formula>NOT(ISERROR(SEARCH(("PENDENTE"),(O153))))</formula>
    </cfRule>
    <cfRule type="containsText" dxfId="1156" priority="383" operator="containsText" text="CUMPRIDO">
      <formula>NOT(ISERROR(SEARCH(("CUMPRIDO"),(O153))))</formula>
    </cfRule>
  </conditionalFormatting>
  <conditionalFormatting sqref="O173:O181">
    <cfRule type="containsText" dxfId="1155" priority="204" operator="containsText" text="CANCELADO">
      <formula>NOT(ISERROR(SEARCH(("CANCELADO"),(O173))))</formula>
    </cfRule>
    <cfRule type="containsText" dxfId="1154" priority="206" operator="containsText" text="PENDENTE">
      <formula>NOT(ISERROR(SEARCH(("PENDENTE"),(O173))))</formula>
    </cfRule>
    <cfRule type="containsText" dxfId="1153" priority="205" operator="containsText" text="CUMPRIDO">
      <formula>NOT(ISERROR(SEARCH(("CUMPRIDO"),(O173))))</formula>
    </cfRule>
  </conditionalFormatting>
  <conditionalFormatting sqref="O189">
    <cfRule type="containsText" dxfId="1152" priority="41" operator="containsText" text="CUMPRIDO">
      <formula>NOT(ISERROR(SEARCH(("CUMPRIDO"),(O189))))</formula>
    </cfRule>
    <cfRule type="containsText" dxfId="1151" priority="40" operator="containsText" text="CANCELADO">
      <formula>NOT(ISERROR(SEARCH(("CANCELADO"),(O189))))</formula>
    </cfRule>
    <cfRule type="containsText" dxfId="1150" priority="42" operator="containsText" text="PENDENTE">
      <formula>NOT(ISERROR(SEARCH(("PENDENTE"),(O189))))</formula>
    </cfRule>
  </conditionalFormatting>
  <conditionalFormatting sqref="O5:P7">
    <cfRule type="containsText" dxfId="1149" priority="2159" operator="containsText" text="CUMPRIDO">
      <formula>NOT(ISERROR(SEARCH(("CUMPRIDO"),(O5))))</formula>
    </cfRule>
    <cfRule type="containsText" dxfId="1148" priority="2160" operator="containsText" text="PENDENTE">
      <formula>NOT(ISERROR(SEARCH(("PENDENTE"),(O5))))</formula>
    </cfRule>
    <cfRule type="containsText" dxfId="1147" priority="2158" operator="containsText" text="CANCELADO">
      <formula>NOT(ISERROR(SEARCH(("CANCELADO"),(O5))))</formula>
    </cfRule>
  </conditionalFormatting>
  <conditionalFormatting sqref="O9:P10">
    <cfRule type="containsText" dxfId="1146" priority="2118" operator="containsText" text="PENDENTE">
      <formula>NOT(ISERROR(SEARCH(("PENDENTE"),(O9))))</formula>
    </cfRule>
    <cfRule type="containsText" dxfId="1145" priority="2117" operator="containsText" text="CUMPRIDO">
      <formula>NOT(ISERROR(SEARCH(("CUMPRIDO"),(O9))))</formula>
    </cfRule>
  </conditionalFormatting>
  <conditionalFormatting sqref="O10:P10">
    <cfRule type="containsText" dxfId="1144" priority="2116" operator="containsText" text="CANCELADO">
      <formula>NOT(ISERROR(SEARCH(("CANCELADO"),(O10))))</formula>
    </cfRule>
  </conditionalFormatting>
  <conditionalFormatting sqref="O11:P12 O14:P14">
    <cfRule type="containsText" dxfId="1143" priority="2316" operator="containsText" text="PENDENTE">
      <formula>NOT(ISERROR(SEARCH(("PENDENTE"),(O11))))</formula>
    </cfRule>
    <cfRule type="containsText" dxfId="1142" priority="2315" operator="containsText" text="CUMPRIDO">
      <formula>NOT(ISERROR(SEARCH(("CUMPRIDO"),(O11))))</formula>
    </cfRule>
  </conditionalFormatting>
  <conditionalFormatting sqref="O11:P14 O9:P9">
    <cfRule type="containsText" dxfId="1141" priority="2288" operator="containsText" text="CANCELADO">
      <formula>NOT(ISERROR(SEARCH(("CANCELADO"),(O9))))</formula>
    </cfRule>
  </conditionalFormatting>
  <conditionalFormatting sqref="O13:P13">
    <cfRule type="containsText" dxfId="1140" priority="2286" operator="containsText" text="CUMPRIDO">
      <formula>NOT(ISERROR(SEARCH(("CUMPRIDO"),(O13))))</formula>
    </cfRule>
    <cfRule type="containsText" dxfId="1139" priority="2287" operator="containsText" text="PENDENTE">
      <formula>NOT(ISERROR(SEARCH(("PENDENTE"),(O13))))</formula>
    </cfRule>
  </conditionalFormatting>
  <conditionalFormatting sqref="O16:P16">
    <cfRule type="containsText" dxfId="1138" priority="2100" operator="containsText" text="PENDENTE">
      <formula>NOT(ISERROR(SEARCH(("PENDENTE"),(O16))))</formula>
    </cfRule>
    <cfRule type="containsText" dxfId="1137" priority="2099" operator="containsText" text="CUMPRIDO">
      <formula>NOT(ISERROR(SEARCH(("CUMPRIDO"),(O16))))</formula>
    </cfRule>
  </conditionalFormatting>
  <conditionalFormatting sqref="O16:P18">
    <cfRule type="containsText" dxfId="1136" priority="2097" operator="containsText" text="CANCELADO">
      <formula>NOT(ISERROR(SEARCH(("CANCELADO"),(O16))))</formula>
    </cfRule>
  </conditionalFormatting>
  <conditionalFormatting sqref="O17:P19 O20:O34">
    <cfRule type="containsText" dxfId="1135" priority="2079" operator="containsText" text="CUMPRIDO">
      <formula>NOT(ISERROR(SEARCH(("CUMPRIDO"),(O17))))</formula>
    </cfRule>
    <cfRule type="containsText" dxfId="1134" priority="2080" operator="containsText" text="PENDENTE">
      <formula>NOT(ISERROR(SEARCH(("PENDENTE"),(O17))))</formula>
    </cfRule>
  </conditionalFormatting>
  <conditionalFormatting sqref="O18:P18">
    <cfRule type="containsText" dxfId="1133" priority="2310" operator="containsText" text="CUMPRIDO">
      <formula>NOT(ISERROR(SEARCH(("CUMPRIDO"),(O18))))</formula>
    </cfRule>
    <cfRule type="containsText" dxfId="1132" priority="2311" operator="containsText" text="PENDENTE">
      <formula>NOT(ISERROR(SEARCH(("PENDENTE"),(O18))))</formula>
    </cfRule>
  </conditionalFormatting>
  <conditionalFormatting sqref="O19:P19 O20:O34">
    <cfRule type="containsText" dxfId="1131" priority="2078" operator="containsText" text="CANCELADO">
      <formula>NOT(ISERROR(SEARCH(("CANCELADO"),(O19))))</formula>
    </cfRule>
  </conditionalFormatting>
  <conditionalFormatting sqref="O35:P35">
    <cfRule type="containsText" dxfId="1130" priority="2038" operator="containsText" text="CANCELADO">
      <formula>NOT(ISERROR(SEARCH(("CANCELADO"),(O35))))</formula>
    </cfRule>
    <cfRule type="containsText" dxfId="1129" priority="2039" operator="containsText" text="CUMPRIDO">
      <formula>NOT(ISERROR(SEARCH(("CUMPRIDO"),(O35))))</formula>
    </cfRule>
    <cfRule type="containsText" dxfId="1128" priority="2040" operator="containsText" text="PENDENTE">
      <formula>NOT(ISERROR(SEARCH(("PENDENTE"),(O35))))</formula>
    </cfRule>
  </conditionalFormatting>
  <conditionalFormatting sqref="O38:P38">
    <cfRule type="containsText" dxfId="1127" priority="2008" operator="containsText" text="CANCELADO">
      <formula>NOT(ISERROR(SEARCH(("CANCELADO"),(O38))))</formula>
    </cfRule>
    <cfRule type="containsText" dxfId="1126" priority="2009" operator="containsText" text="CUMPRIDO">
      <formula>NOT(ISERROR(SEARCH(("CUMPRIDO"),(O38))))</formula>
    </cfRule>
    <cfRule type="containsText" dxfId="1125" priority="2010" operator="containsText" text="PENDENTE">
      <formula>NOT(ISERROR(SEARCH(("PENDENTE"),(O38))))</formula>
    </cfRule>
  </conditionalFormatting>
  <conditionalFormatting sqref="O41:P41">
    <cfRule type="containsText" dxfId="1124" priority="18" operator="containsText" text="PENDENTE">
      <formula>NOT(ISERROR(SEARCH(("PENDENTE"),(O41))))</formula>
    </cfRule>
    <cfRule type="containsText" dxfId="1123" priority="17" operator="containsText" text="CUMPRIDO">
      <formula>NOT(ISERROR(SEARCH(("CUMPRIDO"),(O41))))</formula>
    </cfRule>
    <cfRule type="containsText" dxfId="1122" priority="16" operator="containsText" text="CANCELADO">
      <formula>NOT(ISERROR(SEARCH(("CANCELADO"),(O41))))</formula>
    </cfRule>
  </conditionalFormatting>
  <conditionalFormatting sqref="O48:P48">
    <cfRule type="containsText" dxfId="1121" priority="1907" operator="containsText" text="CUMPRIDO">
      <formula>NOT(ISERROR(SEARCH(("CUMPRIDO"),(O48))))</formula>
    </cfRule>
    <cfRule type="containsText" dxfId="1120" priority="1906" operator="containsText" text="CANCELADO">
      <formula>NOT(ISERROR(SEARCH(("CANCELADO"),(O48))))</formula>
    </cfRule>
    <cfRule type="containsText" dxfId="1119" priority="1908" operator="containsText" text="PENDENTE">
      <formula>NOT(ISERROR(SEARCH(("PENDENTE"),(O48))))</formula>
    </cfRule>
  </conditionalFormatting>
  <conditionalFormatting sqref="O50:P50">
    <cfRule type="containsText" dxfId="1118" priority="1905" operator="containsText" text="PENDENTE">
      <formula>NOT(ISERROR(SEARCH(("PENDENTE"),(O50))))</formula>
    </cfRule>
    <cfRule type="containsText" dxfId="1117" priority="1903" operator="containsText" text="CANCELADO">
      <formula>NOT(ISERROR(SEARCH(("CANCELADO"),(O50))))</formula>
    </cfRule>
    <cfRule type="containsText" dxfId="1116" priority="1904" operator="containsText" text="CUMPRIDO">
      <formula>NOT(ISERROR(SEARCH(("CUMPRIDO"),(O50))))</formula>
    </cfRule>
  </conditionalFormatting>
  <conditionalFormatting sqref="O72:P72">
    <cfRule type="containsText" dxfId="1115" priority="1363" operator="containsText" text="PENDENTE">
      <formula>NOT(ISERROR(SEARCH(("PENDENTE"),(O72))))</formula>
    </cfRule>
    <cfRule type="containsText" dxfId="1114" priority="1361" operator="containsText" text="CANCELADO">
      <formula>NOT(ISERROR(SEARCH(("CANCELADO"),(O72))))</formula>
    </cfRule>
    <cfRule type="containsText" dxfId="1113" priority="1362" operator="containsText" text="CUMPRIDO">
      <formula>NOT(ISERROR(SEARCH(("CUMPRIDO"),(O72))))</formula>
    </cfRule>
  </conditionalFormatting>
  <conditionalFormatting sqref="O77:P77">
    <cfRule type="containsText" dxfId="1112" priority="1713" operator="containsText" text="CANCELADO">
      <formula>NOT(ISERROR(SEARCH(("CANCELADO"),(O77))))</formula>
    </cfRule>
    <cfRule type="containsText" dxfId="1111" priority="1712" operator="containsText" text="PENDENTE">
      <formula>NOT(ISERROR(SEARCH(("PENDENTE"),(O77))))</formula>
    </cfRule>
    <cfRule type="containsText" dxfId="1110" priority="1711" operator="containsText" text="CUMPRIDO">
      <formula>NOT(ISERROR(SEARCH(("CUMPRIDO"),(O77))))</formula>
    </cfRule>
  </conditionalFormatting>
  <conditionalFormatting sqref="O80:P80">
    <cfRule type="containsText" dxfId="1109" priority="1333" operator="containsText" text="CUMPRIDO">
      <formula>NOT(ISERROR(SEARCH(("CUMPRIDO"),(O80))))</formula>
    </cfRule>
    <cfRule type="containsText" dxfId="1108" priority="1332" operator="containsText" text="CANCELADO">
      <formula>NOT(ISERROR(SEARCH(("CANCELADO"),(O80))))</formula>
    </cfRule>
    <cfRule type="containsText" dxfId="1107" priority="1334" operator="containsText" text="PENDENTE">
      <formula>NOT(ISERROR(SEARCH(("PENDENTE"),(O80))))</formula>
    </cfRule>
  </conditionalFormatting>
  <conditionalFormatting sqref="O83:P87">
    <cfRule type="containsText" dxfId="1106" priority="1323" operator="containsText" text="CANCELADO">
      <formula>NOT(ISERROR(SEARCH(("CANCELADO"),(O83))))</formula>
    </cfRule>
    <cfRule type="containsText" dxfId="1105" priority="1325" operator="containsText" text="PENDENTE">
      <formula>NOT(ISERROR(SEARCH(("PENDENTE"),(O83))))</formula>
    </cfRule>
    <cfRule type="containsText" dxfId="1104" priority="1324" operator="containsText" text="CUMPRIDO">
      <formula>NOT(ISERROR(SEARCH(("CUMPRIDO"),(O83))))</formula>
    </cfRule>
  </conditionalFormatting>
  <conditionalFormatting sqref="O90:P90">
    <cfRule type="containsText" dxfId="1103" priority="1317" operator="containsText" text="CANCELADO">
      <formula>NOT(ISERROR(SEARCH(("CANCELADO"),(O90))))</formula>
    </cfRule>
    <cfRule type="containsText" dxfId="1102" priority="1319" operator="containsText" text="PENDENTE">
      <formula>NOT(ISERROR(SEARCH(("PENDENTE"),(O90))))</formula>
    </cfRule>
    <cfRule type="containsText" dxfId="1101" priority="1318" operator="containsText" text="CUMPRIDO">
      <formula>NOT(ISERROR(SEARCH(("CUMPRIDO"),(O90))))</formula>
    </cfRule>
  </conditionalFormatting>
  <conditionalFormatting sqref="O95:P95">
    <cfRule type="containsText" dxfId="1100" priority="1201" operator="containsText" text="PENDENTE">
      <formula>NOT(ISERROR(SEARCH(("PENDENTE"),(O95))))</formula>
    </cfRule>
    <cfRule type="containsText" dxfId="1099" priority="1200" operator="containsText" text="CUMPRIDO">
      <formula>NOT(ISERROR(SEARCH(("CUMPRIDO"),(O95))))</formula>
    </cfRule>
  </conditionalFormatting>
  <conditionalFormatting sqref="O95:P96">
    <cfRule type="containsText" dxfId="1098" priority="1202" operator="containsText" text="CANCELADO">
      <formula>NOT(ISERROR(SEARCH(("CANCELADO"),(O95))))</formula>
    </cfRule>
  </conditionalFormatting>
  <conditionalFormatting sqref="O96:P96">
    <cfRule type="containsText" dxfId="1097" priority="1417" operator="containsText" text="PENDENTE">
      <formula>NOT(ISERROR(SEARCH(("PENDENTE"),(O96))))</formula>
    </cfRule>
    <cfRule type="containsText" dxfId="1096" priority="1416" operator="containsText" text="CUMPRIDO">
      <formula>NOT(ISERROR(SEARCH(("CUMPRIDO"),(O96))))</formula>
    </cfRule>
  </conditionalFormatting>
  <conditionalFormatting sqref="O111:P111">
    <cfRule type="containsText" dxfId="1095" priority="1203" operator="containsText" text="CANCELADO">
      <formula>NOT(ISERROR(SEARCH(("CANCELADO"),(O111))))</formula>
    </cfRule>
    <cfRule type="containsText" dxfId="1094" priority="1205" operator="containsText" text="PENDENTE">
      <formula>NOT(ISERROR(SEARCH(("PENDENTE"),(#REF!))))</formula>
    </cfRule>
    <cfRule type="containsText" dxfId="1093" priority="1204" operator="containsText" text="CUMPRIDO">
      <formula>NOT(ISERROR(SEARCH(("CUMPRIDO"),(#REF!))))</formula>
    </cfRule>
  </conditionalFormatting>
  <conditionalFormatting sqref="O113:P113">
    <cfRule type="containsText" dxfId="1092" priority="1089" operator="containsText" text="PENDENTE">
      <formula>NOT(ISERROR(SEARCH(("PENDENTE"),(O113))))</formula>
    </cfRule>
    <cfRule type="containsText" dxfId="1091" priority="1088" operator="containsText" text="CUMPRIDO">
      <formula>NOT(ISERROR(SEARCH(("CUMPRIDO"),(O113))))</formula>
    </cfRule>
    <cfRule type="containsText" dxfId="1090" priority="1087" operator="containsText" text="CANCELADO">
      <formula>NOT(ISERROR(SEARCH(("CANCELADO"),(O113))))</formula>
    </cfRule>
  </conditionalFormatting>
  <conditionalFormatting sqref="O115:P115">
    <cfRule type="containsText" dxfId="1089" priority="1106" operator="containsText" text="CANCELADO">
      <formula>NOT(ISERROR(SEARCH(("CANCELADO"),(O115))))</formula>
    </cfRule>
    <cfRule type="containsText" dxfId="1088" priority="1105" operator="containsText" text="PENDENTE">
      <formula>NOT(ISERROR(SEARCH(("PENDENTE"),(O115))))</formula>
    </cfRule>
    <cfRule type="containsText" dxfId="1087" priority="1104" operator="containsText" text="CUMPRIDO">
      <formula>NOT(ISERROR(SEARCH(("CUMPRIDO"),(O115))))</formula>
    </cfRule>
  </conditionalFormatting>
  <conditionalFormatting sqref="O134:P134 O136:P143">
    <cfRule type="containsText" dxfId="1086" priority="847" operator="containsText" text="CANCELADO">
      <formula>NOT(ISERROR(SEARCH(("CANCELADO"),(O134))))</formula>
    </cfRule>
  </conditionalFormatting>
  <conditionalFormatting sqref="O134:P143">
    <cfRule type="containsText" dxfId="1085" priority="700" operator="containsText" text="PENDENTE">
      <formula>NOT(ISERROR(SEARCH(("PENDENTE"),(O134))))</formula>
    </cfRule>
    <cfRule type="containsText" dxfId="1084" priority="699" operator="containsText" text="CUMPRIDO">
      <formula>NOT(ISERROR(SEARCH(("CUMPRIDO"),(O134))))</formula>
    </cfRule>
  </conditionalFormatting>
  <conditionalFormatting sqref="O135:P135">
    <cfRule type="containsText" dxfId="1083" priority="698" operator="containsText" text="CANCELADO">
      <formula>NOT(ISERROR(SEARCH(("CANCELADO"),(O135))))</formula>
    </cfRule>
  </conditionalFormatting>
  <conditionalFormatting sqref="O152:P152">
    <cfRule type="containsText" dxfId="1082" priority="647" operator="containsText" text="PENDENTE">
      <formula>NOT(ISERROR(SEARCH(("PENDENTE"),(O152))))</formula>
    </cfRule>
    <cfRule type="containsText" dxfId="1081" priority="646" operator="containsText" text="CUMPRIDO">
      <formula>NOT(ISERROR(SEARCH(("CUMPRIDO"),(O152))))</formula>
    </cfRule>
    <cfRule type="containsText" dxfId="1080" priority="648" operator="containsText" text="CANCELADO">
      <formula>NOT(ISERROR(SEARCH(("CANCELADO"),(O152))))</formula>
    </cfRule>
  </conditionalFormatting>
  <conditionalFormatting sqref="O161:P172">
    <cfRule type="containsText" dxfId="1079" priority="305" operator="containsText" text="CUMPRIDO">
      <formula>NOT(ISERROR(SEARCH(("CUMPRIDO"),(O161))))</formula>
    </cfRule>
    <cfRule type="containsText" dxfId="1078" priority="306" operator="containsText" text="PENDENTE">
      <formula>NOT(ISERROR(SEARCH(("PENDENTE"),(O161))))</formula>
    </cfRule>
    <cfRule type="containsText" dxfId="1077" priority="304" operator="containsText" text="CANCELADO">
      <formula>NOT(ISERROR(SEARCH(("CANCELADO"),(O161))))</formula>
    </cfRule>
  </conditionalFormatting>
  <conditionalFormatting sqref="O182:P182 O183 O184:P184 O188:P188 O190:P193">
    <cfRule type="containsText" dxfId="1076" priority="593" operator="containsText" text="PENDENTE">
      <formula>NOT(ISERROR(SEARCH(("PENDENTE"),(O182))))</formula>
    </cfRule>
  </conditionalFormatting>
  <conditionalFormatting sqref="O182:P182 O183 O190:P192">
    <cfRule type="containsText" dxfId="1075" priority="591" operator="containsText" text="CANCELADO">
      <formula>NOT(ISERROR(SEARCH(("CANCELADO"),(O182))))</formula>
    </cfRule>
  </conditionalFormatting>
  <conditionalFormatting sqref="O182:P182 O183 O190:P193 O184:P184 O188:P188">
    <cfRule type="containsText" dxfId="1074" priority="592" operator="containsText" text="CUMPRIDO">
      <formula>NOT(ISERROR(SEARCH(("CUMPRIDO"),(O182))))</formula>
    </cfRule>
  </conditionalFormatting>
  <conditionalFormatting sqref="O184:P186">
    <cfRule type="containsText" dxfId="1073" priority="96" operator="containsText" text="CANCELADO">
      <formula>NOT(ISERROR(SEARCH(("CANCELADO"),(O184))))</formula>
    </cfRule>
  </conditionalFormatting>
  <conditionalFormatting sqref="O185:P185">
    <cfRule type="containsText" dxfId="1072" priority="95" operator="containsText" text="PENDENTE">
      <formula>NOT(ISERROR(SEARCH(("PENDENTE"),(O185))))</formula>
    </cfRule>
    <cfRule type="containsText" dxfId="1071" priority="94" operator="containsText" text="CUMPRIDO">
      <formula>NOT(ISERROR(SEARCH(("CUMPRIDO"),(O185))))</formula>
    </cfRule>
  </conditionalFormatting>
  <conditionalFormatting sqref="O186:P186">
    <cfRule type="containsText" dxfId="1070" priority="102" operator="containsText" text="PENDENTE">
      <formula>NOT(ISERROR(SEARCH(("PENDENTE"),(O186))))</formula>
    </cfRule>
    <cfRule type="containsText" dxfId="1069" priority="101" operator="containsText" text="CUMPRIDO">
      <formula>NOT(ISERROR(SEARCH(("CUMPRIDO"),(O186))))</formula>
    </cfRule>
  </conditionalFormatting>
  <conditionalFormatting sqref="O187:P187">
    <cfRule type="containsText" dxfId="1068" priority="91" operator="containsText" text="CUMPRIDO">
      <formula>NOT(ISERROR(SEARCH(("CUMPRIDO"),(O187))))</formula>
    </cfRule>
    <cfRule type="containsText" dxfId="1067" priority="92" operator="containsText" text="PENDENTE">
      <formula>NOT(ISERROR(SEARCH(("PENDENTE"),(O187))))</formula>
    </cfRule>
  </conditionalFormatting>
  <conditionalFormatting sqref="O187:P188">
    <cfRule type="containsText" dxfId="1066" priority="93" operator="containsText" text="CANCELADO">
      <formula>NOT(ISERROR(SEARCH(("CANCELADO"),(O187))))</formula>
    </cfRule>
  </conditionalFormatting>
  <conditionalFormatting sqref="O8:R8">
    <cfRule type="containsText" dxfId="1065" priority="2149" operator="containsText" text="CANCELADO">
      <formula>NOT(ISERROR(SEARCH(("CANCELADO"),(O8))))</formula>
    </cfRule>
    <cfRule type="containsText" dxfId="1064" priority="2157" operator="containsText" text="PENDENTE">
      <formula>NOT(ISERROR(SEARCH(("PENDENTE"),(O210))))</formula>
    </cfRule>
    <cfRule type="containsText" dxfId="1063" priority="2156" operator="containsText" text="CUMPRIDO">
      <formula>NOT(ISERROR(SEARCH(("CUMPRIDO"),(O210))))</formula>
    </cfRule>
  </conditionalFormatting>
  <conditionalFormatting sqref="P15">
    <cfRule type="containsText" dxfId="1062" priority="1408" operator="containsText" text="PENDENTE">
      <formula>NOT(ISERROR(SEARCH(("PENDENTE"),(P15))))</formula>
    </cfRule>
    <cfRule type="containsText" dxfId="1061" priority="1407" operator="containsText" text="CUMPRIDO">
      <formula>NOT(ISERROR(SEARCH(("CUMPRIDO"),(P15))))</formula>
    </cfRule>
    <cfRule type="containsText" dxfId="1060" priority="1400" operator="containsText" text="CANCELADO">
      <formula>NOT(ISERROR(SEARCH(("CANCELADO"),(P15))))</formula>
    </cfRule>
  </conditionalFormatting>
  <conditionalFormatting sqref="P20:P25 P34">
    <cfRule type="containsText" dxfId="1059" priority="2293" operator="containsText" text="CUMPRIDO">
      <formula>NOT(ISERROR(SEARCH(("CUMPRIDO"),(P20))))</formula>
    </cfRule>
    <cfRule type="containsText" dxfId="1058" priority="2294" operator="containsText" text="PENDENTE">
      <formula>NOT(ISERROR(SEARCH(("PENDENTE"),(P20))))</formula>
    </cfRule>
  </conditionalFormatting>
  <conditionalFormatting sqref="P20:P34 P37 Q170:R186 P39 O193:P193 M170:M172 M177:M181 M184:M188 P78:P79 P112 P114">
    <cfRule type="containsText" dxfId="1057" priority="2309" operator="containsText" text="CANCELADO">
      <formula>NOT(ISERROR(SEARCH(("CANCELADO"),(M20))))</formula>
    </cfRule>
  </conditionalFormatting>
  <conditionalFormatting sqref="P36">
    <cfRule type="containsText" dxfId="1056" priority="2021" operator="containsText" text="CANCELADO">
      <formula>NOT(ISERROR(SEARCH(("CANCELADO"),(P36))))</formula>
    </cfRule>
  </conditionalFormatting>
  <conditionalFormatting sqref="P36:P37">
    <cfRule type="containsText" dxfId="1055" priority="2022" operator="containsText" text="CUMPRIDO">
      <formula>NOT(ISERROR(SEARCH(("CUMPRIDO"),(P36))))</formula>
    </cfRule>
    <cfRule type="containsText" dxfId="1054" priority="2023" operator="containsText" text="PENDENTE">
      <formula>NOT(ISERROR(SEARCH(("PENDENTE"),(P36))))</formula>
    </cfRule>
  </conditionalFormatting>
  <conditionalFormatting sqref="P39:P40">
    <cfRule type="containsText" dxfId="1053" priority="1853" operator="containsText" text="PENDENTE">
      <formula>NOT(ISERROR(SEARCH(("PENDENTE"),(P39))))</formula>
    </cfRule>
    <cfRule type="containsText" dxfId="1052" priority="1852" operator="containsText" text="CUMPRIDO">
      <formula>NOT(ISERROR(SEARCH(("CUMPRIDO"),(P39))))</formula>
    </cfRule>
  </conditionalFormatting>
  <conditionalFormatting sqref="P40">
    <cfRule type="containsText" dxfId="1051" priority="1848" operator="containsText" text="CANCELADO">
      <formula>NOT(ISERROR(SEARCH(("CANCELADO"),(P40))))</formula>
    </cfRule>
  </conditionalFormatting>
  <conditionalFormatting sqref="P42:P47">
    <cfRule type="containsText" dxfId="1050" priority="1918" operator="containsText" text="CANCELADO">
      <formula>NOT(ISERROR(SEARCH(("CANCELADO"),(P42))))</formula>
    </cfRule>
    <cfRule type="containsText" dxfId="1049" priority="1919" operator="containsText" text="CUMPRIDO">
      <formula>NOT(ISERROR(SEARCH(("CUMPRIDO"),(P42))))</formula>
    </cfRule>
    <cfRule type="containsText" dxfId="1048" priority="1920" operator="containsText" text="PENDENTE">
      <formula>NOT(ISERROR(SEARCH(("PENDENTE"),(P42))))</formula>
    </cfRule>
  </conditionalFormatting>
  <conditionalFormatting sqref="P49">
    <cfRule type="containsText" dxfId="1047" priority="1914" operator="containsText" text="PENDENTE">
      <formula>NOT(ISERROR(SEARCH(("PENDENTE"),(P49))))</formula>
    </cfRule>
    <cfRule type="containsText" dxfId="1046" priority="1912" operator="containsText" text="CANCELADO">
      <formula>NOT(ISERROR(SEARCH(("CANCELADO"),(P49))))</formula>
    </cfRule>
    <cfRule type="containsText" dxfId="1045" priority="1913" operator="containsText" text="CUMPRIDO">
      <formula>NOT(ISERROR(SEARCH(("CUMPRIDO"),(P49))))</formula>
    </cfRule>
  </conditionalFormatting>
  <conditionalFormatting sqref="P51:P71">
    <cfRule type="containsText" dxfId="1044" priority="1748" operator="containsText" text="CUMPRIDO">
      <formula>NOT(ISERROR(SEARCH(("CUMPRIDO"),(P51))))</formula>
    </cfRule>
    <cfRule type="containsText" dxfId="1043" priority="1744" operator="containsText" text="CANCELADO">
      <formula>NOT(ISERROR(SEARCH(("CANCELADO"),(P51))))</formula>
    </cfRule>
    <cfRule type="containsText" dxfId="1042" priority="1749" operator="containsText" text="PENDENTE">
      <formula>NOT(ISERROR(SEARCH(("PENDENTE"),(P51))))</formula>
    </cfRule>
  </conditionalFormatting>
  <conditionalFormatting sqref="P73:P76">
    <cfRule type="containsText" dxfId="1041" priority="1770" operator="containsText" text="PENDENTE">
      <formula>NOT(ISERROR(SEARCH(("PENDENTE"),(P73))))</formula>
    </cfRule>
    <cfRule type="containsText" dxfId="1040" priority="1769" operator="containsText" text="CUMPRIDO">
      <formula>NOT(ISERROR(SEARCH(("CUMPRIDO"),(P73))))</formula>
    </cfRule>
    <cfRule type="containsText" dxfId="1039" priority="1765" operator="containsText" text="CANCELADO">
      <formula>NOT(ISERROR(SEARCH(("CANCELADO"),(P73))))</formula>
    </cfRule>
  </conditionalFormatting>
  <conditionalFormatting sqref="P78:P79 P112 P114 L206:R1123">
    <cfRule type="containsText" dxfId="1038" priority="2451" operator="containsText" text="PENDENTE">
      <formula>NOT(ISERROR(SEARCH(("PENDENTE"),(L78))))</formula>
    </cfRule>
  </conditionalFormatting>
  <conditionalFormatting sqref="P81:P82">
    <cfRule type="containsText" dxfId="1037" priority="1414" operator="containsText" text="PENDENTE">
      <formula>NOT(ISERROR(SEARCH(("PENDENTE"),(P81))))</formula>
    </cfRule>
    <cfRule type="containsText" dxfId="1036" priority="1413" operator="containsText" text="CUMPRIDO">
      <formula>NOT(ISERROR(SEARCH(("CUMPRIDO"),(P81))))</formula>
    </cfRule>
    <cfRule type="containsText" dxfId="1035" priority="1409" operator="containsText" text="CANCELADO">
      <formula>NOT(ISERROR(SEARCH(("CANCELADO"),(P81))))</formula>
    </cfRule>
  </conditionalFormatting>
  <conditionalFormatting sqref="P88:P89">
    <cfRule type="containsText" dxfId="1034" priority="935" operator="containsText" text="PENDENTE">
      <formula>NOT(ISERROR(SEARCH(("PENDENTE"),(P88))))</formula>
    </cfRule>
    <cfRule type="containsText" dxfId="1033" priority="930" operator="containsText" text="CANCELADO">
      <formula>NOT(ISERROR(SEARCH(("CANCELADO"),(P88))))</formula>
    </cfRule>
    <cfRule type="containsText" dxfId="1032" priority="934" operator="containsText" text="CUMPRIDO">
      <formula>NOT(ISERROR(SEARCH(("CUMPRIDO"),(P88))))</formula>
    </cfRule>
  </conditionalFormatting>
  <conditionalFormatting sqref="P91:P94">
    <cfRule type="containsText" dxfId="1031" priority="1464" operator="containsText" text="CANCELADO">
      <formula>NOT(ISERROR(SEARCH(("CANCELADO"),(P91))))</formula>
    </cfRule>
    <cfRule type="containsText" dxfId="1030" priority="1468" operator="containsText" text="CUMPRIDO">
      <formula>NOT(ISERROR(SEARCH(("CUMPRIDO"),(P91))))</formula>
    </cfRule>
    <cfRule type="containsText" dxfId="1029" priority="1469" operator="containsText" text="PENDENTE">
      <formula>NOT(ISERROR(SEARCH(("PENDENTE"),(P91))))</formula>
    </cfRule>
  </conditionalFormatting>
  <conditionalFormatting sqref="P97:P110">
    <cfRule type="containsText" dxfId="1028" priority="723" operator="containsText" text="CUMPRIDO">
      <formula>NOT(ISERROR(SEARCH(("CUMPRIDO"),(P97))))</formula>
    </cfRule>
    <cfRule type="containsText" dxfId="1027" priority="724" operator="containsText" text="PENDENTE">
      <formula>NOT(ISERROR(SEARCH(("PENDENTE"),(P97))))</formula>
    </cfRule>
    <cfRule type="containsText" dxfId="1026" priority="719" operator="containsText" text="CANCELADO">
      <formula>NOT(ISERROR(SEARCH(("CANCELADO"),(P97))))</formula>
    </cfRule>
  </conditionalFormatting>
  <conditionalFormatting sqref="P116:P133">
    <cfRule type="containsText" dxfId="1025" priority="366" operator="containsText" text="PENDENTE">
      <formula>NOT(ISERROR(SEARCH(("PENDENTE"),(P116))))</formula>
    </cfRule>
    <cfRule type="containsText" dxfId="1024" priority="365" operator="containsText" text="CUMPRIDO">
      <formula>NOT(ISERROR(SEARCH(("CUMPRIDO"),(P116))))</formula>
    </cfRule>
    <cfRule type="containsText" dxfId="1023" priority="361" operator="containsText" text="CANCELADO">
      <formula>NOT(ISERROR(SEARCH(("CANCELADO"),(P116))))</formula>
    </cfRule>
  </conditionalFormatting>
  <conditionalFormatting sqref="P144:P151">
    <cfRule type="containsText" dxfId="1022" priority="250" operator="containsText" text="CUMPRIDO">
      <formula>NOT(ISERROR(SEARCH(("CUMPRIDO"),(P144))))</formula>
    </cfRule>
    <cfRule type="containsText" dxfId="1021" priority="251" operator="containsText" text="PENDENTE">
      <formula>NOT(ISERROR(SEARCH(("PENDENTE"),(P144))))</formula>
    </cfRule>
    <cfRule type="containsText" dxfId="1020" priority="246" operator="containsText" text="CANCELADO">
      <formula>NOT(ISERROR(SEARCH(("CANCELADO"),(P144))))</formula>
    </cfRule>
  </conditionalFormatting>
  <conditionalFormatting sqref="P153:P160">
    <cfRule type="containsText" dxfId="1019" priority="385" operator="containsText" text="CUMPRIDO">
      <formula>NOT(ISERROR(SEARCH(("CUMPRIDO"),(P153))))</formula>
    </cfRule>
    <cfRule type="containsText" dxfId="1018" priority="381" operator="containsText" text="CANCELADO">
      <formula>NOT(ISERROR(SEARCH(("CANCELADO"),(P153))))</formula>
    </cfRule>
    <cfRule type="containsText" dxfId="1017" priority="386" operator="containsText" text="PENDENTE">
      <formula>NOT(ISERROR(SEARCH(("PENDENTE"),(P153))))</formula>
    </cfRule>
  </conditionalFormatting>
  <conditionalFormatting sqref="P173:P181">
    <cfRule type="containsText" dxfId="1016" priority="202" operator="containsText" text="CUMPRIDO">
      <formula>NOT(ISERROR(SEARCH(("CUMPRIDO"),(P173))))</formula>
    </cfRule>
    <cfRule type="containsText" dxfId="1015" priority="201" operator="containsText" text="CANCELADO">
      <formula>NOT(ISERROR(SEARCH(("CANCELADO"),(P173))))</formula>
    </cfRule>
    <cfRule type="containsText" dxfId="1014" priority="203" operator="containsText" text="PENDENTE">
      <formula>NOT(ISERROR(SEARCH(("PENDENTE"),(P173))))</formula>
    </cfRule>
  </conditionalFormatting>
  <conditionalFormatting sqref="P183">
    <cfRule type="containsText" dxfId="1013" priority="99" operator="containsText" text="PENDENTE">
      <formula>NOT(ISERROR(SEARCH(("PENDENTE"),(P183))))</formula>
    </cfRule>
    <cfRule type="containsText" dxfId="1012" priority="97" operator="containsText" text="CANCELADO">
      <formula>NOT(ISERROR(SEARCH(("CANCELADO"),(P183))))</formula>
    </cfRule>
    <cfRule type="containsText" dxfId="1011" priority="98" operator="containsText" text="CUMPRIDO">
      <formula>NOT(ISERROR(SEARCH(("CUMPRIDO"),(P183))))</formula>
    </cfRule>
  </conditionalFormatting>
  <conditionalFormatting sqref="P189">
    <cfRule type="containsText" dxfId="1010" priority="44" operator="containsText" text="PENDENTE">
      <formula>NOT(ISERROR(SEARCH(("PENDENTE"),(P189))))</formula>
    </cfRule>
    <cfRule type="containsText" dxfId="1009" priority="43" operator="containsText" text="CUMPRIDO">
      <formula>NOT(ISERROR(SEARCH(("CUMPRIDO"),(P189))))</formula>
    </cfRule>
    <cfRule type="containsText" dxfId="1008" priority="39" operator="containsText" text="CANCELADO">
      <formula>NOT(ISERROR(SEARCH(("CANCELADO"),(P189))))</formula>
    </cfRule>
  </conditionalFormatting>
  <conditionalFormatting sqref="Q1 Q194">
    <cfRule type="containsText" dxfId="1007" priority="2446" operator="containsText" text="SIM">
      <formula>NOT(ISERROR(SEARCH(("SIM"),(Q1))))</formula>
    </cfRule>
  </conditionalFormatting>
  <conditionalFormatting sqref="Q6:Q7 Q9:Q10">
    <cfRule type="containsText" dxfId="1006" priority="2323" operator="containsText" text="PENDENTE">
      <formula>NOT(ISERROR(SEARCH(("PENDENTE"),(Q6))))</formula>
    </cfRule>
    <cfRule type="containsText" dxfId="1005" priority="2215" operator="containsText" text="CANCELADO">
      <formula>NOT(ISERROR(SEARCH(("CANCELADO"),(Q6))))</formula>
    </cfRule>
    <cfRule type="containsText" dxfId="1004" priority="2322" operator="containsText" text="CUMPRIDO">
      <formula>NOT(ISERROR(SEARCH(("CUMPRIDO"),(Q6))))</formula>
    </cfRule>
  </conditionalFormatting>
  <conditionalFormatting sqref="Q8">
    <cfRule type="containsText" dxfId="1003" priority="2152" operator="containsText" text="PENDENTE">
      <formula>NOT(ISERROR(SEARCH(("PENDENTE"),(Q219))))</formula>
    </cfRule>
    <cfRule type="containsText" dxfId="1002" priority="2151" operator="containsText" text="CUMPRIDO">
      <formula>NOT(ISERROR(SEARCH(("CUMPRIDO"),(Q219))))</formula>
    </cfRule>
  </conditionalFormatting>
  <conditionalFormatting sqref="Q11:Q13 R11:R14">
    <cfRule type="containsText" dxfId="1001" priority="2404" operator="containsText" text="CUMPRIDO">
      <formula>NOT(ISERROR(SEARCH(("CUMPRIDO"),(Q207))))</formula>
    </cfRule>
    <cfRule type="containsText" dxfId="1000" priority="2405" operator="containsText" text="PENDENTE">
      <formula>NOT(ISERROR(SEARCH(("PENDENTE"),(Q207))))</formula>
    </cfRule>
  </conditionalFormatting>
  <conditionalFormatting sqref="Q14 Q16 R26:R27 P26:P33 R29:R33 O78:O79 O112 O114">
    <cfRule type="containsText" dxfId="999" priority="2348" operator="containsText" text="PENDENTE">
      <formula>NOT(ISERROR(SEARCH(("PENDENTE"),(O14))))</formula>
    </cfRule>
  </conditionalFormatting>
  <conditionalFormatting sqref="Q14 R26:R27 R29:R33 O78:O79 O112 O114 P26:P33 Q16">
    <cfRule type="containsText" dxfId="998" priority="2347" operator="containsText" text="CUMPRIDO">
      <formula>NOT(ISERROR(SEARCH(("CUMPRIDO"),(O14))))</formula>
    </cfRule>
  </conditionalFormatting>
  <conditionalFormatting sqref="Q14 R26:R27 R29:R33 O78:O79 O112 O114">
    <cfRule type="containsText" dxfId="997" priority="2346" operator="containsText" text="CANCELADO">
      <formula>NOT(ISERROR(SEARCH(("CANCELADO"),(O14))))</formula>
    </cfRule>
  </conditionalFormatting>
  <conditionalFormatting sqref="Q16:Q17">
    <cfRule type="containsText" dxfId="996" priority="2292" operator="containsText" text="CANCELADO">
      <formula>NOT(ISERROR(SEARCH(("CANCELADO"),(Q16))))</formula>
    </cfRule>
  </conditionalFormatting>
  <conditionalFormatting sqref="Q17">
    <cfRule type="containsText" dxfId="995" priority="2290" operator="containsText" text="CUMPRIDO">
      <formula>NOT(ISERROR(SEARCH(("CUMPRIDO"),(Q17))))</formula>
    </cfRule>
    <cfRule type="containsText" dxfId="994" priority="2291" operator="containsText" text="PENDENTE">
      <formula>NOT(ISERROR(SEARCH(("PENDENTE"),(Q17))))</formula>
    </cfRule>
  </conditionalFormatting>
  <conditionalFormatting sqref="Q26:Q28">
    <cfRule type="containsText" dxfId="993" priority="56868" operator="containsText" text="PENDENTE">
      <formula>NOT(ISERROR(SEARCH(("PENDENTE"),(Q30))))</formula>
    </cfRule>
    <cfRule type="containsText" dxfId="992" priority="56867" operator="containsText" text="CANCELADO">
      <formula>NOT(ISERROR(SEARCH(("CANCELADO"),(Q30))))</formula>
    </cfRule>
  </conditionalFormatting>
  <conditionalFormatting sqref="Q26:Q30">
    <cfRule type="containsText" dxfId="991" priority="2051" operator="containsText" text="CUMPRIDO">
      <formula>NOT(ISERROR(SEARCH(("CUMPRIDO"),(Q47))))</formula>
    </cfRule>
  </conditionalFormatting>
  <conditionalFormatting sqref="Q29:Q33">
    <cfRule type="containsText" dxfId="990" priority="2056" operator="containsText" text="CANCELADO">
      <formula>NOT(ISERROR(SEARCH(("CANCELADO"),(Q34))))</formula>
    </cfRule>
    <cfRule type="containsText" dxfId="989" priority="2057" operator="containsText" text="PENDENTE">
      <formula>NOT(ISERROR(SEARCH(("PENDENTE"),(Q34))))</formula>
    </cfRule>
  </conditionalFormatting>
  <conditionalFormatting sqref="Q31:Q33">
    <cfRule type="containsText" dxfId="988" priority="57443" operator="containsText" text="CUMPRIDO">
      <formula>NOT(ISERROR(SEARCH(("CUMPRIDO"),(Q55))))</formula>
    </cfRule>
  </conditionalFormatting>
  <conditionalFormatting sqref="Q40">
    <cfRule type="containsText" dxfId="987" priority="1854" operator="containsText" text="CANCELADO">
      <formula>NOT(ISERROR(SEARCH(("CANCELADO"),(Q240))))</formula>
    </cfRule>
    <cfRule type="containsText" dxfId="986" priority="1855" operator="containsText" text="CUMPRIDO">
      <formula>NOT(ISERROR(SEARCH(("CUMPRIDO"),(Q240))))</formula>
    </cfRule>
    <cfRule type="containsText" dxfId="985" priority="1856" operator="containsText" text="PENDENTE">
      <formula>NOT(ISERROR(SEARCH(("PENDENTE"),(Q240))))</formula>
    </cfRule>
  </conditionalFormatting>
  <conditionalFormatting sqref="Q41">
    <cfRule type="containsText" dxfId="984" priority="1977" operator="containsText" text="PENDENTE">
      <formula>NOT(ISERROR(SEARCH(("PENDENTE"),(Q46))))</formula>
    </cfRule>
    <cfRule type="containsText" dxfId="983" priority="1975" operator="containsText" text="CUMPRIDO">
      <formula>NOT(ISERROR(SEARCH(("CUMPRIDO"),(Q65))))</formula>
    </cfRule>
    <cfRule type="containsText" dxfId="982" priority="1976" operator="containsText" text="CANCELADO">
      <formula>NOT(ISERROR(SEARCH(("CANCELADO"),(Q46))))</formula>
    </cfRule>
  </conditionalFormatting>
  <conditionalFormatting sqref="Q57">
    <cfRule type="containsText" dxfId="981" priority="1936" operator="containsText" text="CANCELADO">
      <formula>NOT(ISERROR(SEARCH(("CANCELADO"),(Q255))))</formula>
    </cfRule>
    <cfRule type="containsText" dxfId="980" priority="1937" operator="containsText" text="CUMPRIDO">
      <formula>NOT(ISERROR(SEARCH(("CUMPRIDO"),(Q255))))</formula>
    </cfRule>
    <cfRule type="containsText" dxfId="979" priority="1938" operator="containsText" text="PENDENTE">
      <formula>NOT(ISERROR(SEARCH(("PENDENTE"),(Q255))))</formula>
    </cfRule>
  </conditionalFormatting>
  <conditionalFormatting sqref="Q80">
    <cfRule type="containsText" dxfId="978" priority="1539" operator="containsText" text="CANCELADO">
      <formula>NOT(ISERROR(SEARCH(("CANCELADO"),(Q281))))</formula>
    </cfRule>
    <cfRule type="containsText" dxfId="977" priority="1545" operator="containsText" text="PENDENTE">
      <formula>NOT(ISERROR(SEARCH(("PENDENTE"),(Q281))))</formula>
    </cfRule>
    <cfRule type="containsText" dxfId="976" priority="1544" operator="containsText" text="CUMPRIDO">
      <formula>NOT(ISERROR(SEARCH(("CUMPRIDO"),(Q281))))</formula>
    </cfRule>
  </conditionalFormatting>
  <conditionalFormatting sqref="Q81:Q82">
    <cfRule type="containsText" dxfId="975" priority="1663" operator="containsText" text="PENDENTE">
      <formula>NOT(ISERROR(SEARCH(("PENDENTE"),(Q81))))</formula>
    </cfRule>
    <cfRule type="containsText" dxfId="974" priority="1662" operator="containsText" text="CUMPRIDO">
      <formula>NOT(ISERROR(SEARCH(("CUMPRIDO"),(Q81))))</formula>
    </cfRule>
  </conditionalFormatting>
  <conditionalFormatting sqref="Q81:Q83">
    <cfRule type="containsText" dxfId="973" priority="1640" operator="containsText" text="CANCELADO">
      <formula>NOT(ISERROR(SEARCH(("CANCELADO"),(Q81))))</formula>
    </cfRule>
  </conditionalFormatting>
  <conditionalFormatting sqref="Q83">
    <cfRule type="containsText" dxfId="972" priority="1642" operator="containsText" text="PENDENTE">
      <formula>NOT(ISERROR(SEARCH(("PENDENTE"),(Q98))))</formula>
    </cfRule>
    <cfRule type="containsText" dxfId="971" priority="1641" operator="containsText" text="CUMPRIDO">
      <formula>NOT(ISERROR(SEARCH(("CUMPRIDO"),(Q98))))</formula>
    </cfRule>
  </conditionalFormatting>
  <conditionalFormatting sqref="Q97">
    <cfRule type="containsText" dxfId="970" priority="1335" operator="containsText" text="CUMPRIDO">
      <formula>NOT(ISERROR(SEARCH(("CUMPRIDO"),(Q117))))</formula>
    </cfRule>
    <cfRule type="containsText" dxfId="969" priority="1336" operator="containsText" text="CANCELADO">
      <formula>NOT(ISERROR(SEARCH(("CANCELADO"),(Q102))))</formula>
    </cfRule>
    <cfRule type="containsText" dxfId="968" priority="1337" operator="containsText" text="PENDENTE">
      <formula>NOT(ISERROR(SEARCH(("PENDENTE"),(Q102))))</formula>
    </cfRule>
  </conditionalFormatting>
  <conditionalFormatting sqref="Q113">
    <cfRule type="containsText" dxfId="967" priority="1100" operator="containsText" text="PENDENTE">
      <formula>NOT(ISERROR(SEARCH(("PENDENTE"),(Q113))))</formula>
    </cfRule>
    <cfRule type="containsText" dxfId="966" priority="1099" operator="containsText" text="CUMPRIDO">
      <formula>NOT(ISERROR(SEARCH(("CUMPRIDO"),(Q113))))</formula>
    </cfRule>
    <cfRule type="containsText" dxfId="965" priority="1098" operator="containsText" text="CANCELADO">
      <formula>NOT(ISERROR(SEARCH(("CANCELADO"),(Q113))))</formula>
    </cfRule>
  </conditionalFormatting>
  <conditionalFormatting sqref="Q115">
    <cfRule type="containsText" dxfId="964" priority="1109" operator="containsText" text="PENDENTE">
      <formula>NOT(ISERROR(SEARCH(("PENDENTE"),(Q316))))</formula>
    </cfRule>
    <cfRule type="containsText" dxfId="963" priority="1108" operator="containsText" text="CUMPRIDO">
      <formula>NOT(ISERROR(SEARCH(("CUMPRIDO"),(Q316))))</formula>
    </cfRule>
    <cfRule type="containsText" dxfId="962" priority="1107" operator="containsText" text="CANCELADO">
      <formula>NOT(ISERROR(SEARCH(("CANCELADO"),(Q316))))</formula>
    </cfRule>
  </conditionalFormatting>
  <conditionalFormatting sqref="Q150">
    <cfRule type="containsText" dxfId="961" priority="253" operator="containsText" text="CUMPRIDO">
      <formula>NOT(ISERROR(SEARCH(("CUMPRIDO"),(#REF!))))</formula>
    </cfRule>
    <cfRule type="containsText" dxfId="960" priority="254" operator="containsText" text="PENDENTE">
      <formula>NOT(ISERROR(SEARCH(("PENDENTE"),(#REF!))))</formula>
    </cfRule>
  </conditionalFormatting>
  <conditionalFormatting sqref="Q150:Q151">
    <cfRule type="containsText" dxfId="959" priority="252" operator="containsText" text="CANCELADO">
      <formula>NOT(ISERROR(SEARCH(("CANCELADO"),(Q150))))</formula>
    </cfRule>
  </conditionalFormatting>
  <conditionalFormatting sqref="Q151">
    <cfRule type="containsText" dxfId="958" priority="256" operator="containsText" text="CUMPRIDO">
      <formula>NOT(ISERROR(SEARCH(("CUMPRIDO"),(#REF!))))</formula>
    </cfRule>
    <cfRule type="containsText" dxfId="957" priority="257" operator="containsText" text="PENDENTE">
      <formula>NOT(ISERROR(SEARCH(("PENDENTE"),(#REF!))))</formula>
    </cfRule>
  </conditionalFormatting>
  <conditionalFormatting sqref="Q158">
    <cfRule type="containsText" dxfId="956" priority="259" operator="containsText" text="CUMPRIDO">
      <formula>NOT(ISERROR(SEARCH(("CUMPRIDO"),(#REF!))))</formula>
    </cfRule>
    <cfRule type="containsText" dxfId="955" priority="260" operator="containsText" text="PENDENTE">
      <formula>NOT(ISERROR(SEARCH(("PENDENTE"),(#REF!))))</formula>
    </cfRule>
  </conditionalFormatting>
  <conditionalFormatting sqref="Q158:Q159">
    <cfRule type="containsText" dxfId="954" priority="258" operator="containsText" text="CANCELADO">
      <formula>NOT(ISERROR(SEARCH(("CANCELADO"),(Q158))))</formula>
    </cfRule>
  </conditionalFormatting>
  <conditionalFormatting sqref="Q159">
    <cfRule type="containsText" dxfId="953" priority="262" operator="containsText" text="CUMPRIDO">
      <formula>NOT(ISERROR(SEARCH(("CUMPRIDO"),(#REF!))))</formula>
    </cfRule>
    <cfRule type="containsText" dxfId="952" priority="263" operator="containsText" text="PENDENTE">
      <formula>NOT(ISERROR(SEARCH(("PENDENTE"),(#REF!))))</formula>
    </cfRule>
  </conditionalFormatting>
  <conditionalFormatting sqref="Q167 Q161:R164">
    <cfRule type="containsText" dxfId="951" priority="606" operator="containsText" text="CUMPRIDO">
      <formula>NOT(ISERROR(SEARCH(("CUMPRIDO"),(#REF!))))</formula>
    </cfRule>
  </conditionalFormatting>
  <conditionalFormatting sqref="Q167">
    <cfRule type="containsText" dxfId="950" priority="596" operator="containsText" text="CANCELADO">
      <formula>NOT(ISERROR(SEARCH(("CANCELADO"),(Q167))))</formula>
    </cfRule>
  </conditionalFormatting>
  <conditionalFormatting sqref="Q169">
    <cfRule type="containsText" dxfId="949" priority="309" operator="containsText" text="PENDENTE">
      <formula>NOT(ISERROR(SEARCH(("PENDENTE"),(#REF!))))</formula>
    </cfRule>
    <cfRule type="containsText" dxfId="948" priority="308" operator="containsText" text="CUMPRIDO">
      <formula>NOT(ISERROR(SEARCH(("CUMPRIDO"),(#REF!))))</formula>
    </cfRule>
    <cfRule type="containsText" dxfId="947" priority="307" operator="containsText" text="CANCELADO">
      <formula>NOT(ISERROR(SEARCH(("CANCELADO"),(Q169))))</formula>
    </cfRule>
  </conditionalFormatting>
  <conditionalFormatting sqref="Q194 Q1">
    <cfRule type="containsText" dxfId="946" priority="2440" operator="containsText" text="NÃO">
      <formula>NOT(ISERROR(SEARCH(("NÃO"),(Q1))))</formula>
    </cfRule>
  </conditionalFormatting>
  <conditionalFormatting sqref="Q195:Q205">
    <cfRule type="containsText" dxfId="945" priority="2549" operator="containsText" text="NÃO">
      <formula>NOT(ISERROR(SEARCH(("NÃO"),(Q195))))</formula>
    </cfRule>
  </conditionalFormatting>
  <conditionalFormatting sqref="Q195:Q1123">
    <cfRule type="containsText" dxfId="944" priority="2564" operator="containsText" text="SIM">
      <formula>NOT(ISERROR(SEARCH(("SIM"),(Q195))))</formula>
    </cfRule>
  </conditionalFormatting>
  <conditionalFormatting sqref="Q206:Q1123">
    <cfRule type="containsText" dxfId="943" priority="2565" operator="containsText" text="NÃO">
      <formula>NOT(ISERROR(SEARCH(("NÃO"),(Q206))))</formula>
    </cfRule>
  </conditionalFormatting>
  <conditionalFormatting sqref="Q5:R5 Q19:R19 T193">
    <cfRule type="containsText" dxfId="942" priority="56381" operator="containsText" text="PENDENTE">
      <formula>NOT(ISERROR(SEARCH(("PENDENTE"),(#REF!))))</formula>
    </cfRule>
  </conditionalFormatting>
  <conditionalFormatting sqref="Q5:R5">
    <cfRule type="containsText" dxfId="941" priority="2178" operator="containsText" text="CANCELADO">
      <formula>NOT(ISERROR(SEARCH(("CANCELADO"),(Q5))))</formula>
    </cfRule>
  </conditionalFormatting>
  <conditionalFormatting sqref="Q15:R15">
    <cfRule type="containsText" dxfId="940" priority="1405" operator="containsText" text="CUMPRIDO">
      <formula>NOT(ISERROR(SEARCH(("CUMPRIDO"),(Q216))))</formula>
    </cfRule>
    <cfRule type="containsText" dxfId="939" priority="1406" operator="containsText" text="PENDENTE">
      <formula>NOT(ISERROR(SEARCH(("PENDENTE"),(Q216))))</formula>
    </cfRule>
    <cfRule type="containsText" dxfId="938" priority="1399" operator="containsText" text="CANCELADO">
      <formula>NOT(ISERROR(SEARCH(("CANCELADO"),(Q216))))</formula>
    </cfRule>
  </conditionalFormatting>
  <conditionalFormatting sqref="Q18:R18">
    <cfRule type="containsText" dxfId="937" priority="56624" operator="containsText" text="CANCELADO">
      <formula>NOT(ISERROR(SEARCH(("CANCELADO"),(Q215))))</formula>
    </cfRule>
    <cfRule type="containsText" dxfId="936" priority="56625" operator="containsText" text="CUMPRIDO">
      <formula>NOT(ISERROR(SEARCH(("CUMPRIDO"),(Q215))))</formula>
    </cfRule>
    <cfRule type="containsText" dxfId="935" priority="56626" operator="containsText" text="PENDENTE">
      <formula>NOT(ISERROR(SEARCH(("PENDENTE"),(Q215))))</formula>
    </cfRule>
  </conditionalFormatting>
  <conditionalFormatting sqref="Q19:R19">
    <cfRule type="containsText" dxfId="934" priority="2088" operator="containsText" text="CANCELADO">
      <formula>NOT(ISERROR(SEARCH(("CANCELADO"),(Q19))))</formula>
    </cfRule>
  </conditionalFormatting>
  <conditionalFormatting sqref="Q20:R20 R21 Q21:Q25">
    <cfRule type="containsText" dxfId="933" priority="2068" operator="containsText" text="CANCELADO">
      <formula>NOT(ISERROR(SEARCH(("CANCELADO"),(Q218))))</formula>
    </cfRule>
    <cfRule type="containsText" dxfId="932" priority="2069" operator="containsText" text="CUMPRIDO">
      <formula>NOT(ISERROR(SEARCH(("CUMPRIDO"),(Q218))))</formula>
    </cfRule>
    <cfRule type="containsText" dxfId="931" priority="2070" operator="containsText" text="PENDENTE">
      <formula>NOT(ISERROR(SEARCH(("PENDENTE"),(Q218))))</formula>
    </cfRule>
  </conditionalFormatting>
  <conditionalFormatting sqref="Q34:R34 Q36:R36 Q37 Q39:R39 R57 Q58:R70 R80 Q101:Q103">
    <cfRule type="containsText" dxfId="930" priority="56808" operator="containsText" text="PENDENTE">
      <formula>NOT(ISERROR(SEARCH(("PENDENTE"),(Q234))))</formula>
    </cfRule>
    <cfRule type="containsText" dxfId="929" priority="56802" operator="containsText" text="CANCELADO">
      <formula>NOT(ISERROR(SEARCH(("CANCELADO"),(Q234))))</formula>
    </cfRule>
    <cfRule type="containsText" dxfId="928" priority="56807" operator="containsText" text="CUMPRIDO">
      <formula>NOT(ISERROR(SEARCH(("CUMPRIDO"),(Q234))))</formula>
    </cfRule>
  </conditionalFormatting>
  <conditionalFormatting sqref="Q35:R35">
    <cfRule type="containsText" dxfId="927" priority="2042" operator="containsText" text="PENDENTE">
      <formula>NOT(ISERROR(SEARCH(("PENDENTE"),(Q231))))</formula>
    </cfRule>
    <cfRule type="containsText" dxfId="926" priority="2043" operator="containsText" text="CANCELADO">
      <formula>NOT(ISERROR(SEARCH(("CANCELADO"),(Q231))))</formula>
    </cfRule>
    <cfRule type="containsText" dxfId="925" priority="2041" operator="containsText" text="CUMPRIDO">
      <formula>NOT(ISERROR(SEARCH(("CUMPRIDO"),(Q231))))</formula>
    </cfRule>
  </conditionalFormatting>
  <conditionalFormatting sqref="Q38:R38">
    <cfRule type="containsText" dxfId="924" priority="2014" operator="containsText" text="PENDENTE">
      <formula>NOT(ISERROR(SEARCH(("PENDENTE"),(Q56))))</formula>
    </cfRule>
    <cfRule type="containsText" dxfId="923" priority="2013" operator="containsText" text="CUMPRIDO">
      <formula>NOT(ISERROR(SEARCH(("CUMPRIDO"),(Q56))))</formula>
    </cfRule>
    <cfRule type="containsText" dxfId="922" priority="2012" operator="containsText" text="CANCELADO">
      <formula>NOT(ISERROR(SEARCH(("CANCELADO"),(Q38))))</formula>
    </cfRule>
  </conditionalFormatting>
  <conditionalFormatting sqref="Q42:R47">
    <cfRule type="containsText" dxfId="921" priority="1968" operator="containsText" text="PENDENTE">
      <formula>NOT(ISERROR(SEARCH(("PENDENTE"),(Q243))))</formula>
    </cfRule>
    <cfRule type="containsText" dxfId="920" priority="1967" operator="containsText" text="CUMPRIDO">
      <formula>NOT(ISERROR(SEARCH(("CUMPRIDO"),(Q243))))</formula>
    </cfRule>
    <cfRule type="containsText" dxfId="919" priority="1966" operator="containsText" text="CANCELADO">
      <formula>NOT(ISERROR(SEARCH(("CANCELADO"),(Q243))))</formula>
    </cfRule>
  </conditionalFormatting>
  <conditionalFormatting sqref="Q48:R48">
    <cfRule type="containsText" dxfId="918" priority="57125" operator="containsText" text="CANCELADO">
      <formula>NOT(ISERROR(SEARCH(("CANCELADO"),(Q250))))</formula>
    </cfRule>
    <cfRule type="containsText" dxfId="917" priority="57126" operator="containsText" text="CUMPRIDO">
      <formula>NOT(ISERROR(SEARCH(("CUMPRIDO"),(Q250))))</formula>
    </cfRule>
    <cfRule type="containsText" dxfId="916" priority="57127" operator="containsText" text="PENDENTE">
      <formula>NOT(ISERROR(SEARCH(("PENDENTE"),(Q250))))</formula>
    </cfRule>
  </conditionalFormatting>
  <conditionalFormatting sqref="Q49:R49">
    <cfRule type="containsText" dxfId="915" priority="1962" operator="containsText" text="PENDENTE">
      <formula>NOT(ISERROR(SEARCH(("PENDENTE"),(Q67))))</formula>
    </cfRule>
    <cfRule type="containsText" dxfId="914" priority="1960" operator="containsText" text="CANCELADO">
      <formula>NOT(ISERROR(SEARCH(("CANCELADO"),(Q49))))</formula>
    </cfRule>
    <cfRule type="containsText" dxfId="913" priority="1961" operator="containsText" text="CUMPRIDO">
      <formula>NOT(ISERROR(SEARCH(("CUMPRIDO"),(Q67))))</formula>
    </cfRule>
  </conditionalFormatting>
  <conditionalFormatting sqref="Q50:R54">
    <cfRule type="containsText" dxfId="912" priority="1935" operator="containsText" text="PENDENTE">
      <formula>NOT(ISERROR(SEARCH(("PENDENTE"),(Q253))))</formula>
    </cfRule>
    <cfRule type="containsText" dxfId="911" priority="1934" operator="containsText" text="CUMPRIDO">
      <formula>NOT(ISERROR(SEARCH(("CUMPRIDO"),(Q253))))</formula>
    </cfRule>
    <cfRule type="containsText" dxfId="910" priority="1933" operator="containsText" text="CANCELADO">
      <formula>NOT(ISERROR(SEARCH(("CANCELADO"),(Q253))))</formula>
    </cfRule>
  </conditionalFormatting>
  <conditionalFormatting sqref="Q55:R55 Q56">
    <cfRule type="containsText" dxfId="909" priority="56878" operator="containsText" text="CANCELADO">
      <formula>NOT(ISERROR(SEARCH(("CANCELADO"),(Q255))))</formula>
    </cfRule>
    <cfRule type="containsText" dxfId="908" priority="56889" operator="containsText" text="CUMPRIDO">
      <formula>NOT(ISERROR(SEARCH(("CUMPRIDO"),(Q255))))</formula>
    </cfRule>
    <cfRule type="containsText" dxfId="907" priority="56890" operator="containsText" text="PENDENTE">
      <formula>NOT(ISERROR(SEARCH(("PENDENTE"),(Q255))))</formula>
    </cfRule>
  </conditionalFormatting>
  <conditionalFormatting sqref="Q72:R72">
    <cfRule type="containsText" dxfId="906" priority="1380" operator="containsText" text="CUMPRIDO">
      <formula>NOT(ISERROR(SEARCH(("CUMPRIDO"),(#REF!))))</formula>
    </cfRule>
    <cfRule type="containsText" dxfId="905" priority="1381" operator="containsText" text="PENDENTE">
      <formula>NOT(ISERROR(SEARCH(("PENDENTE"),(#REF!))))</formula>
    </cfRule>
    <cfRule type="containsText" dxfId="904" priority="1375" operator="containsText" text="CANCELADO">
      <formula>NOT(ISERROR(SEARCH(("CANCELADO"),(Q72))))</formula>
    </cfRule>
  </conditionalFormatting>
  <conditionalFormatting sqref="Q73:R79">
    <cfRule type="containsText" dxfId="903" priority="1772" operator="containsText" text="CUMPRIDO">
      <formula>NOT(ISERROR(SEARCH(("CUMPRIDO"),(Q273))))</formula>
    </cfRule>
    <cfRule type="containsText" dxfId="902" priority="1773" operator="containsText" text="PENDENTE">
      <formula>NOT(ISERROR(SEARCH(("PENDENTE"),(Q273))))</formula>
    </cfRule>
    <cfRule type="containsText" dxfId="901" priority="1771" operator="containsText" text="CANCELADO">
      <formula>NOT(ISERROR(SEARCH(("CANCELADO"),(Q273))))</formula>
    </cfRule>
  </conditionalFormatting>
  <conditionalFormatting sqref="Q85:R85 R101:R103">
    <cfRule type="containsText" dxfId="900" priority="56682" operator="containsText" text="PENDENTE">
      <formula>NOT(ISERROR(SEARCH(("PENDENTE"),(Q225))))</formula>
    </cfRule>
    <cfRule type="containsText" dxfId="899" priority="56674" operator="containsText" text="CANCELADO">
      <formula>NOT(ISERROR(SEARCH(("CANCELADO"),(Q225))))</formula>
    </cfRule>
    <cfRule type="containsText" dxfId="898" priority="56681" operator="containsText" text="CUMPRIDO">
      <formula>NOT(ISERROR(SEARCH(("CUMPRIDO"),(Q225))))</formula>
    </cfRule>
  </conditionalFormatting>
  <conditionalFormatting sqref="Q86:R87">
    <cfRule type="containsText" dxfId="897" priority="1533" operator="containsText" text="PENDENTE">
      <formula>NOT(ISERROR(SEARCH(("PENDENTE"),(Q227))))</formula>
    </cfRule>
    <cfRule type="containsText" dxfId="896" priority="1531" operator="containsText" text="CANCELADO">
      <formula>NOT(ISERROR(SEARCH(("CANCELADO"),(Q86))))</formula>
    </cfRule>
    <cfRule type="containsText" dxfId="895" priority="1532" operator="containsText" text="CUMPRIDO">
      <formula>NOT(ISERROR(SEARCH(("CUMPRIDO"),(Q227))))</formula>
    </cfRule>
  </conditionalFormatting>
  <conditionalFormatting sqref="Q88:R96">
    <cfRule type="containsText" dxfId="894" priority="1441" operator="containsText" text="PENDENTE">
      <formula>NOT(ISERROR(SEARCH(("PENDENTE"),(Q228))))</formula>
    </cfRule>
    <cfRule type="containsText" dxfId="893" priority="1439" operator="containsText" text="CANCELADO">
      <formula>NOT(ISERROR(SEARCH(("CANCELADO"),(Q228))))</formula>
    </cfRule>
    <cfRule type="containsText" dxfId="892" priority="1440" operator="containsText" text="CUMPRIDO">
      <formula>NOT(ISERROR(SEARCH(("CUMPRIDO"),(Q228))))</formula>
    </cfRule>
  </conditionalFormatting>
  <conditionalFormatting sqref="Q98:R98">
    <cfRule type="containsText" dxfId="891" priority="1314" operator="containsText" text="CANCELADO">
      <formula>NOT(ISERROR(SEARCH(("CANCELADO"),(Q297))))</formula>
    </cfRule>
    <cfRule type="containsText" dxfId="890" priority="1315" operator="containsText" text="CUMPRIDO">
      <formula>NOT(ISERROR(SEARCH(("CUMPRIDO"),(Q297))))</formula>
    </cfRule>
    <cfRule type="containsText" dxfId="889" priority="1316" operator="containsText" text="PENDENTE">
      <formula>NOT(ISERROR(SEARCH(("PENDENTE"),(Q297))))</formula>
    </cfRule>
  </conditionalFormatting>
  <conditionalFormatting sqref="Q99:R100">
    <cfRule type="containsText" dxfId="888" priority="1281" operator="containsText" text="CUMPRIDO">
      <formula>NOT(ISERROR(SEARCH(("CUMPRIDO"),(Q239))))</formula>
    </cfRule>
    <cfRule type="containsText" dxfId="887" priority="1282" operator="containsText" text="PENDENTE">
      <formula>NOT(ISERROR(SEARCH(("PENDENTE"),(Q239))))</formula>
    </cfRule>
    <cfRule type="containsText" dxfId="886" priority="1280" operator="containsText" text="CANCELADO">
      <formula>NOT(ISERROR(SEARCH(("CANCELADO"),(Q239))))</formula>
    </cfRule>
  </conditionalFormatting>
  <conditionalFormatting sqref="Q116:R120">
    <cfRule type="containsText" dxfId="885" priority="1074" operator="containsText" text="CANCELADO">
      <formula>NOT(ISERROR(SEARCH(("CANCELADO"),(Q237))))</formula>
    </cfRule>
    <cfRule type="containsText" dxfId="884" priority="1076" operator="containsText" text="PENDENTE">
      <formula>NOT(ISERROR(SEARCH(("PENDENTE"),(Q237))))</formula>
    </cfRule>
    <cfRule type="containsText" dxfId="883" priority="1075" operator="containsText" text="CUMPRIDO">
      <formula>NOT(ISERROR(SEARCH(("CUMPRIDO"),(Q237))))</formula>
    </cfRule>
  </conditionalFormatting>
  <conditionalFormatting sqref="Q124:R133">
    <cfRule type="containsText" dxfId="882" priority="56631" operator="containsText" text="CANCELADO">
      <formula>NOT(ISERROR(SEARCH(("CANCELADO"),(Q225))))</formula>
    </cfRule>
    <cfRule type="containsText" dxfId="881" priority="56638" operator="containsText" text="CUMPRIDO">
      <formula>NOT(ISERROR(SEARCH(("CUMPRIDO"),(Q225))))</formula>
    </cfRule>
    <cfRule type="containsText" dxfId="880" priority="56639" operator="containsText" text="PENDENTE">
      <formula>NOT(ISERROR(SEARCH(("PENDENTE"),(Q225))))</formula>
    </cfRule>
  </conditionalFormatting>
  <conditionalFormatting sqref="Q134:R134 Q135:Q143">
    <cfRule type="containsText" dxfId="879" priority="56605" operator="containsText" text="CANCELADO">
      <formula>NOT(ISERROR(SEARCH(("CANCELADO"),(Q224))))</formula>
    </cfRule>
    <cfRule type="containsText" dxfId="878" priority="56612" operator="containsText" text="CUMPRIDO">
      <formula>NOT(ISERROR(SEARCH(("CUMPRIDO"),(Q224))))</formula>
    </cfRule>
    <cfRule type="containsText" dxfId="877" priority="56613" operator="containsText" text="PENDENTE">
      <formula>NOT(ISERROR(SEARCH(("PENDENTE"),(Q224))))</formula>
    </cfRule>
  </conditionalFormatting>
  <conditionalFormatting sqref="Q144:R149">
    <cfRule type="containsText" dxfId="876" priority="443" operator="containsText" text="PENDENTE">
      <formula>NOT(ISERROR(SEARCH(("PENDENTE"),(Q225))))</formula>
    </cfRule>
    <cfRule type="containsText" dxfId="875" priority="442" operator="containsText" text="CUMPRIDO">
      <formula>NOT(ISERROR(SEARCH(("CUMPRIDO"),(Q225))))</formula>
    </cfRule>
    <cfRule type="containsText" dxfId="874" priority="441" operator="containsText" text="CANCELADO">
      <formula>NOT(ISERROR(SEARCH(("CANCELADO"),(Q225))))</formula>
    </cfRule>
  </conditionalFormatting>
  <conditionalFormatting sqref="Q152:R152">
    <cfRule type="containsText" dxfId="873" priority="667" operator="containsText" text="CANCELADO">
      <formula>NOT(ISERROR(SEARCH(("CANCELADO"),(Q242))))</formula>
    </cfRule>
    <cfRule type="containsText" dxfId="872" priority="668" operator="containsText" text="CUMPRIDO">
      <formula>NOT(ISERROR(SEARCH(("CUMPRIDO"),(Q242))))</formula>
    </cfRule>
    <cfRule type="containsText" dxfId="871" priority="669" operator="containsText" text="PENDENTE">
      <formula>NOT(ISERROR(SEARCH(("PENDENTE"),(Q242))))</formula>
    </cfRule>
  </conditionalFormatting>
  <conditionalFormatting sqref="Q153:R153">
    <cfRule type="containsText" dxfId="870" priority="56535" operator="containsText" text="PENDENTE">
      <formula>NOT(ISERROR(SEARCH(("PENDENTE"),(Q224))))</formula>
    </cfRule>
    <cfRule type="containsText" dxfId="869" priority="56534" operator="containsText" text="CUMPRIDO">
      <formula>NOT(ISERROR(SEARCH(("CUMPRIDO"),(Q224))))</formula>
    </cfRule>
    <cfRule type="containsText" dxfId="868" priority="56527" operator="containsText" text="CANCELADO">
      <formula>NOT(ISERROR(SEARCH(("CANCELADO"),(Q224))))</formula>
    </cfRule>
  </conditionalFormatting>
  <conditionalFormatting sqref="Q154:R154">
    <cfRule type="containsText" dxfId="867" priority="56501" operator="containsText" text="CANCELADO">
      <formula>NOT(ISERROR(SEARCH(("CANCELADO"),(Q224))))</formula>
    </cfRule>
    <cfRule type="containsText" dxfId="866" priority="56509" operator="containsText" text="PENDENTE">
      <formula>NOT(ISERROR(SEARCH(("PENDENTE"),(Q224))))</formula>
    </cfRule>
    <cfRule type="containsText" dxfId="865" priority="56508" operator="containsText" text="CUMPRIDO">
      <formula>NOT(ISERROR(SEARCH(("CUMPRIDO"),(Q224))))</formula>
    </cfRule>
  </conditionalFormatting>
  <conditionalFormatting sqref="Q155:R156">
    <cfRule type="containsText" dxfId="864" priority="411" operator="containsText" text="CANCELADO">
      <formula>NOT(ISERROR(SEARCH(("CANCELADO"),(Q223))))</formula>
    </cfRule>
    <cfRule type="containsText" dxfId="863" priority="412" operator="containsText" text="CUMPRIDO">
      <formula>NOT(ISERROR(SEARCH(("CUMPRIDO"),(Q223))))</formula>
    </cfRule>
    <cfRule type="containsText" dxfId="862" priority="413" operator="containsText" text="PENDENTE">
      <formula>NOT(ISERROR(SEARCH(("PENDENTE"),(Q223))))</formula>
    </cfRule>
  </conditionalFormatting>
  <conditionalFormatting sqref="Q157:R157">
    <cfRule type="containsText" dxfId="861" priority="56449" operator="containsText" text="CANCELADO">
      <formula>NOT(ISERROR(SEARCH(("CANCELADO"),(Q224))))</formula>
    </cfRule>
    <cfRule type="containsText" dxfId="860" priority="56456" operator="containsText" text="CUMPRIDO">
      <formula>NOT(ISERROR(SEARCH(("CUMPRIDO"),(Q224))))</formula>
    </cfRule>
    <cfRule type="containsText" dxfId="859" priority="56457" operator="containsText" text="PENDENTE">
      <formula>NOT(ISERROR(SEARCH(("PENDENTE"),(Q224))))</formula>
    </cfRule>
  </conditionalFormatting>
  <conditionalFormatting sqref="Q160:R160">
    <cfRule type="containsText" dxfId="858" priority="56402" operator="containsText" text="CUMPRIDO">
      <formula>NOT(ISERROR(SEARCH(("CUMPRIDO"),(Q224))))</formula>
    </cfRule>
    <cfRule type="containsText" dxfId="857" priority="56397" operator="containsText" text="CANCELADO">
      <formula>NOT(ISERROR(SEARCH(("CANCELADO"),(Q224))))</formula>
    </cfRule>
    <cfRule type="containsText" dxfId="856" priority="56403" operator="containsText" text="PENDENTE">
      <formula>NOT(ISERROR(SEARCH(("PENDENTE"),(Q224))))</formula>
    </cfRule>
  </conditionalFormatting>
  <conditionalFormatting sqref="Q161:R164 Q167 Q188:R192">
    <cfRule type="containsText" dxfId="855" priority="607" operator="containsText" text="PENDENTE">
      <formula>NOT(ISERROR(SEARCH(("PENDENTE"),(#REF!))))</formula>
    </cfRule>
  </conditionalFormatting>
  <conditionalFormatting sqref="Q161:R166">
    <cfRule type="containsText" dxfId="854" priority="477" operator="containsText" text="CANCELADO">
      <formula>NOT(ISERROR(SEARCH(("CANCELADO"),(Q161))))</formula>
    </cfRule>
  </conditionalFormatting>
  <conditionalFormatting sqref="Q165:R165">
    <cfRule type="containsText" dxfId="853" priority="502" operator="containsText" text="CUMPRIDO">
      <formula>NOT(ISERROR(SEARCH(("CUMPRIDO"),(#REF!))))</formula>
    </cfRule>
    <cfRule type="containsText" dxfId="852" priority="503" operator="containsText" text="PENDENTE">
      <formula>NOT(ISERROR(SEARCH(("PENDENTE"),(#REF!))))</formula>
    </cfRule>
  </conditionalFormatting>
  <conditionalFormatting sqref="Q166:R166">
    <cfRule type="containsText" dxfId="851" priority="478" operator="containsText" text="CUMPRIDO">
      <formula>NOT(ISERROR(SEARCH(("CUMPRIDO"),(#REF!))))</formula>
    </cfRule>
    <cfRule type="containsText" dxfId="850" priority="479" operator="containsText" text="PENDENTE">
      <formula>NOT(ISERROR(SEARCH(("PENDENTE"),(#REF!))))</formula>
    </cfRule>
  </conditionalFormatting>
  <conditionalFormatting sqref="Q168:R168">
    <cfRule type="containsText" dxfId="849" priority="359" operator="containsText" text="CUMPRIDO">
      <formula>NOT(ISERROR(SEARCH(("CUMPRIDO"),(#REF!))))</formula>
    </cfRule>
    <cfRule type="containsText" dxfId="848" priority="360" operator="containsText" text="PENDENTE">
      <formula>NOT(ISERROR(SEARCH(("PENDENTE"),(#REF!))))</formula>
    </cfRule>
    <cfRule type="containsText" dxfId="847" priority="358" operator="containsText" text="CANCELADO">
      <formula>NOT(ISERROR(SEARCH(("CANCELADO"),(Q168))))</formula>
    </cfRule>
  </conditionalFormatting>
  <conditionalFormatting sqref="Q187:R187">
    <cfRule type="containsText" dxfId="846" priority="86" operator="containsText" text="PENDENTE">
      <formula>NOT(ISERROR(SEARCH(("PENDENTE"),(#REF!))))</formula>
    </cfRule>
  </conditionalFormatting>
  <conditionalFormatting sqref="Q187:R192">
    <cfRule type="containsText" dxfId="845" priority="85" operator="containsText" text="CUMPRIDO">
      <formula>NOT(ISERROR(SEARCH(("CUMPRIDO"),(#REF!))))</formula>
    </cfRule>
    <cfRule type="containsText" dxfId="844" priority="84" operator="containsText" text="CANCELADO">
      <formula>NOT(ISERROR(SEARCH(("CANCELADO"),(Q187))))</formula>
    </cfRule>
  </conditionalFormatting>
  <conditionalFormatting sqref="Q193:R193">
    <cfRule type="containsText" dxfId="843" priority="56361" operator="containsText" text="CANCELADO">
      <formula>NOT(ISERROR(SEARCH(("CANCELADO"),(#REF!))))</formula>
    </cfRule>
    <cfRule type="containsText" dxfId="842" priority="56362" operator="containsText" text="PENDENTE">
      <formula>NOT(ISERROR(SEARCH(("PENDENTE"),(#REF!))))</formula>
    </cfRule>
    <cfRule type="containsText" dxfId="841" priority="56365" operator="containsText" text="CUMPRIDO">
      <formula>NOT(ISERROR(SEARCH(("CUMPRIDO"),(#REF!))))</formula>
    </cfRule>
  </conditionalFormatting>
  <conditionalFormatting sqref="R6:R7 Q11:R13 R14">
    <cfRule type="containsText" dxfId="840" priority="2398" operator="containsText" text="CANCELADO">
      <formula>NOT(ISERROR(SEARCH(("CANCELADO"),(Q202))))</formula>
    </cfRule>
  </conditionalFormatting>
  <conditionalFormatting sqref="R6:R7">
    <cfRule type="containsText" dxfId="839" priority="2295" operator="containsText" text="CUMPRIDO">
      <formula>NOT(ISERROR(SEARCH(("CUMPRIDO"),(R8))))</formula>
    </cfRule>
    <cfRule type="containsText" dxfId="838" priority="2308" operator="containsText" text="CUMPRIDO">
      <formula>NOT(ISERROR(SEARCH(("CUMPRIDO"),(R8))))</formula>
    </cfRule>
    <cfRule type="containsText" dxfId="837" priority="2296" operator="containsText" text="PENDENTE">
      <formula>NOT(ISERROR(SEARCH(("PENDENTE"),(R6))))</formula>
    </cfRule>
    <cfRule type="containsText" dxfId="836" priority="2363" operator="containsText" text="PENDENTE">
      <formula>NOT(ISERROR(SEARCH(("PENDENTE"),(R6))))</formula>
    </cfRule>
    <cfRule type="containsText" dxfId="835" priority="56798" operator="containsText" text="CANCELADO">
      <formula>NOT(ISERROR(SEARCH(("CANCELADO"),(R203))))</formula>
    </cfRule>
  </conditionalFormatting>
  <conditionalFormatting sqref="R9">
    <cfRule type="containsText" dxfId="834" priority="2387" operator="containsText" text="PENDENTE">
      <formula>NOT(ISERROR(SEARCH(("PENDENTE"),(R9))))</formula>
    </cfRule>
    <cfRule type="containsText" dxfId="833" priority="2386" operator="containsText" text="CUMPRIDO">
      <formula>NOT(ISERROR(SEARCH(("CUMPRIDO"),(#REF!))))</formula>
    </cfRule>
  </conditionalFormatting>
  <conditionalFormatting sqref="R9:R10">
    <cfRule type="containsText" dxfId="832" priority="2406" operator="containsText" text="CANCELADO">
      <formula>NOT(ISERROR(SEARCH(("CANCELADO"),(R205))))</formula>
    </cfRule>
  </conditionalFormatting>
  <conditionalFormatting sqref="R10 R16:R17">
    <cfRule type="containsText" dxfId="831" priority="2137" operator="containsText" text="CANCELADO">
      <formula>NOT(ISERROR(SEARCH(("CANCELADO"),(R205))))</formula>
    </cfRule>
  </conditionalFormatting>
  <conditionalFormatting sqref="R10">
    <cfRule type="containsText" dxfId="830" priority="2136" operator="containsText" text="PENDENTE">
      <formula>NOT(ISERROR(SEARCH(("PENDENTE"),(R10))))</formula>
    </cfRule>
    <cfRule type="containsText" dxfId="829" priority="2135" operator="containsText" text="CUMPRIDO">
      <formula>NOT(ISERROR(SEARCH(("CUMPRIDO"),(R11))))</formula>
    </cfRule>
    <cfRule type="containsText" dxfId="828" priority="2134" operator="containsText" text="PENDENTE">
      <formula>NOT(ISERROR(SEARCH(("PENDENTE"),(R10))))</formula>
    </cfRule>
    <cfRule type="containsText" dxfId="827" priority="2133" operator="containsText" text="CUMPRIDO">
      <formula>NOT(ISERROR(SEARCH(("CUMPRIDO"),(R11))))</formula>
    </cfRule>
  </conditionalFormatting>
  <conditionalFormatting sqref="R16:R17 M17">
    <cfRule type="containsText" dxfId="826" priority="1927" operator="containsText" text="PENDENTE">
      <formula>NOT(ISERROR(SEARCH(("PENDENTE"),(M211))))</formula>
    </cfRule>
  </conditionalFormatting>
  <conditionalFormatting sqref="R22">
    <cfRule type="containsText" dxfId="825" priority="56373" operator="containsText" text="CANCELADO">
      <formula>NOT(ISERROR(SEARCH(("CANCELADO"),(#REF!))))</formula>
    </cfRule>
    <cfRule type="containsText" dxfId="824" priority="56372" operator="containsText" text="CUMPRIDO">
      <formula>NOT(ISERROR(SEARCH(("CUMPRIDO"),(#REF!))))</formula>
    </cfRule>
    <cfRule type="containsText" dxfId="823" priority="56374" operator="containsText" text="PENDENTE">
      <formula>NOT(ISERROR(SEARCH(("PENDENTE"),(#REF!))))</formula>
    </cfRule>
  </conditionalFormatting>
  <conditionalFormatting sqref="R23:R25">
    <cfRule type="containsText" dxfId="822" priority="2066" operator="containsText" text="CUMPRIDO">
      <formula>NOT(ISERROR(SEARCH(("CUMPRIDO"),(R221))))</formula>
    </cfRule>
    <cfRule type="containsText" dxfId="821" priority="2065" operator="containsText" text="CANCELADO">
      <formula>NOT(ISERROR(SEARCH(("CANCELADO"),(R221))))</formula>
    </cfRule>
    <cfRule type="containsText" dxfId="820" priority="2067" operator="containsText" text="PENDENTE">
      <formula>NOT(ISERROR(SEARCH(("PENDENTE"),(R221))))</formula>
    </cfRule>
  </conditionalFormatting>
  <conditionalFormatting sqref="R28">
    <cfRule type="containsText" dxfId="819" priority="15" operator="containsText" text="PENDENTE">
      <formula>NOT(ISERROR(SEARCH(("PENDENTE"),(R224))))</formula>
    </cfRule>
    <cfRule type="containsText" dxfId="818" priority="14" operator="containsText" text="CUMPRIDO">
      <formula>NOT(ISERROR(SEARCH(("CUMPRIDO"),(R224))))</formula>
    </cfRule>
    <cfRule type="containsText" dxfId="817" priority="13" operator="containsText" text="CANCELADO">
      <formula>NOT(ISERROR(SEARCH(("CANCELADO"),(R224))))</formula>
    </cfRule>
  </conditionalFormatting>
  <conditionalFormatting sqref="R37">
    <cfRule type="containsText" dxfId="816" priority="12" operator="containsText" text="PENDENTE">
      <formula>NOT(ISERROR(SEARCH(("PENDENTE"),(R233))))</formula>
    </cfRule>
    <cfRule type="containsText" dxfId="815" priority="11" operator="containsText" text="CUMPRIDO">
      <formula>NOT(ISERROR(SEARCH(("CUMPRIDO"),(R233))))</formula>
    </cfRule>
    <cfRule type="containsText" dxfId="814" priority="10" operator="containsText" text="CANCELADO">
      <formula>NOT(ISERROR(SEARCH(("CANCELADO"),(R233))))</formula>
    </cfRule>
  </conditionalFormatting>
  <conditionalFormatting sqref="R40:R41 Q71:R71 Q104:Q110">
    <cfRule type="containsText" dxfId="813" priority="2302" operator="containsText" text="CANCELADO">
      <formula>NOT(ISERROR(SEARCH(("CANCELADO"),(Q241))))</formula>
    </cfRule>
    <cfRule type="containsText" dxfId="812" priority="2390" operator="containsText" text="PENDENTE">
      <formula>NOT(ISERROR(SEARCH(("PENDENTE"),(Q241))))</formula>
    </cfRule>
    <cfRule type="containsText" dxfId="811" priority="2389" operator="containsText" text="CUMPRIDO">
      <formula>NOT(ISERROR(SEARCH(("CUMPRIDO"),(Q241))))</formula>
    </cfRule>
  </conditionalFormatting>
  <conditionalFormatting sqref="R56">
    <cfRule type="containsText" dxfId="810" priority="9" operator="containsText" text="PENDENTE">
      <formula>NOT(ISERROR(SEARCH(("PENDENTE"),(R252))))</formula>
    </cfRule>
    <cfRule type="containsText" dxfId="809" priority="8" operator="containsText" text="CUMPRIDO">
      <formula>NOT(ISERROR(SEARCH(("CUMPRIDO"),(R252))))</formula>
    </cfRule>
    <cfRule type="containsText" dxfId="808" priority="7" operator="containsText" text="CANCELADO">
      <formula>NOT(ISERROR(SEARCH(("CANCELADO"),(R252))))</formula>
    </cfRule>
  </conditionalFormatting>
  <conditionalFormatting sqref="R81:R82">
    <cfRule type="containsText" dxfId="807" priority="1664" operator="containsText" text="CANCELADO">
      <formula>NOT(ISERROR(SEARCH(("CANCELADO"),(R276))))</formula>
    </cfRule>
    <cfRule type="containsText" dxfId="806" priority="1666" operator="containsText" text="PENDENTE">
      <formula>NOT(ISERROR(SEARCH(("PENDENTE"),(R276))))</formula>
    </cfRule>
    <cfRule type="containsText" dxfId="805" priority="1665" operator="containsText" text="CUMPRIDO">
      <formula>NOT(ISERROR(SEARCH(("CUMPRIDO"),(R276))))</formula>
    </cfRule>
  </conditionalFormatting>
  <conditionalFormatting sqref="R83 Q84:R84">
    <cfRule type="containsText" dxfId="804" priority="56983" operator="containsText" text="PENDENTE">
      <formula>NOT(ISERROR(SEARCH(("PENDENTE"),(Q282))))</formula>
    </cfRule>
    <cfRule type="containsText" dxfId="803" priority="56981" operator="containsText" text="CANCELADO">
      <formula>NOT(ISERROR(SEARCH(("CANCELADO"),(Q282))))</formula>
    </cfRule>
    <cfRule type="containsText" dxfId="802" priority="56982" operator="containsText" text="CUMPRIDO">
      <formula>NOT(ISERROR(SEARCH(("CUMPRIDO"),(Q282))))</formula>
    </cfRule>
  </conditionalFormatting>
  <conditionalFormatting sqref="R97">
    <cfRule type="containsText" dxfId="801" priority="1350" operator="containsText" text="PENDENTE">
      <formula>NOT(ISERROR(SEARCH(("PENDENTE"),(R97))))</formula>
    </cfRule>
    <cfRule type="containsText" dxfId="800" priority="1349" operator="containsText" text="CUMPRIDO">
      <formula>NOT(ISERROR(SEARCH(("CUMPRIDO"),(R97))))</formula>
    </cfRule>
    <cfRule type="containsText" dxfId="799" priority="1348" operator="containsText" text="CANCELADO">
      <formula>NOT(ISERROR(SEARCH(("CANCELADO"),(R97))))</formula>
    </cfRule>
  </conditionalFormatting>
  <conditionalFormatting sqref="R104:R110 Q111:R112 Q114:R114 R115 Q121 Q122:R123">
    <cfRule type="containsText" dxfId="798" priority="56651" operator="containsText" text="CANCELADO">
      <formula>NOT(ISERROR(SEARCH(("CANCELADO"),(Q225))))</formula>
    </cfRule>
    <cfRule type="containsText" dxfId="797" priority="56658" operator="containsText" text="CUMPRIDO">
      <formula>NOT(ISERROR(SEARCH(("CUMPRIDO"),(Q225))))</formula>
    </cfRule>
    <cfRule type="containsText" dxfId="796" priority="56659" operator="containsText" text="PENDENTE">
      <formula>NOT(ISERROR(SEARCH(("PENDENTE"),(Q225))))</formula>
    </cfRule>
  </conditionalFormatting>
  <conditionalFormatting sqref="R113">
    <cfRule type="containsText" dxfId="795" priority="1085" operator="containsText" text="CUMPRIDO">
      <formula>NOT(ISERROR(SEARCH(("CUMPRIDO"),(R309))))</formula>
    </cfRule>
    <cfRule type="containsText" dxfId="794" priority="1097" operator="containsText" text="CANCELADO">
      <formula>NOT(ISERROR(SEARCH(("CANCELADO"),(R309))))</formula>
    </cfRule>
    <cfRule type="containsText" dxfId="793" priority="1086" operator="containsText" text="PENDENTE">
      <formula>NOT(ISERROR(SEARCH(("PENDENTE"),(R309))))</formula>
    </cfRule>
  </conditionalFormatting>
  <conditionalFormatting sqref="R121">
    <cfRule type="containsText" dxfId="792" priority="6" operator="containsText" text="PENDENTE">
      <formula>NOT(ISERROR(SEARCH(("PENDENTE"),(R317))))</formula>
    </cfRule>
    <cfRule type="containsText" dxfId="791" priority="5" operator="containsText" text="CUMPRIDO">
      <formula>NOT(ISERROR(SEARCH(("CUMPRIDO"),(R317))))</formula>
    </cfRule>
    <cfRule type="containsText" dxfId="790" priority="4" operator="containsText" text="CANCELADO">
      <formula>NOT(ISERROR(SEARCH(("CANCELADO"),(R317))))</formula>
    </cfRule>
  </conditionalFormatting>
  <conditionalFormatting sqref="R135:R143">
    <cfRule type="containsText" dxfId="789" priority="57842" operator="containsText" text="CANCELADO">
      <formula>NOT(ISERROR(SEARCH(("CANCELADO"),(R224))))</formula>
    </cfRule>
    <cfRule type="containsText" dxfId="788" priority="57844" operator="containsText" text="CUMPRIDO">
      <formula>NOT(ISERROR(SEARCH(("CUMPRIDO"),(R224))))</formula>
    </cfRule>
    <cfRule type="containsText" dxfId="787" priority="57845" operator="containsText" text="PENDENTE">
      <formula>NOT(ISERROR(SEARCH(("PENDENTE"),(R224))))</formula>
    </cfRule>
  </conditionalFormatting>
  <conditionalFormatting sqref="R150:R151">
    <cfRule type="containsText" dxfId="786" priority="56587" operator="containsText" text="PENDENTE">
      <formula>NOT(ISERROR(SEARCH(("PENDENTE"),(R232))))</formula>
    </cfRule>
    <cfRule type="containsText" dxfId="785" priority="56586" operator="containsText" text="CUMPRIDO">
      <formula>NOT(ISERROR(SEARCH(("CUMPRIDO"),(R232))))</formula>
    </cfRule>
    <cfRule type="containsText" dxfId="784" priority="56579" operator="containsText" text="CANCELADO">
      <formula>NOT(ISERROR(SEARCH(("CANCELADO"),(R232))))</formula>
    </cfRule>
  </conditionalFormatting>
  <conditionalFormatting sqref="R158:R159">
    <cfRule type="containsText" dxfId="783" priority="393" operator="containsText" text="PENDENTE">
      <formula>NOT(ISERROR(SEARCH(("PENDENTE"),(R223))))</formula>
    </cfRule>
    <cfRule type="containsText" dxfId="782" priority="392" operator="containsText" text="CUMPRIDO">
      <formula>NOT(ISERROR(SEARCH(("CUMPRIDO"),(R223))))</formula>
    </cfRule>
    <cfRule type="containsText" dxfId="781" priority="391" operator="containsText" text="CANCELADO">
      <formula>NOT(ISERROR(SEARCH(("CANCELADO"),(R223))))</formula>
    </cfRule>
  </conditionalFormatting>
  <conditionalFormatting sqref="R167">
    <cfRule type="containsText" dxfId="780" priority="3" operator="containsText" text="PENDENTE">
      <formula>NOT(ISERROR(SEARCH(("PENDENTE"),(R363))))</formula>
    </cfRule>
    <cfRule type="containsText" dxfId="779" priority="2" operator="containsText" text="CUMPRIDO">
      <formula>NOT(ISERROR(SEARCH(("CUMPRIDO"),(R363))))</formula>
    </cfRule>
    <cfRule type="containsText" dxfId="778" priority="1" operator="containsText" text="CANCELADO">
      <formula>NOT(ISERROR(SEARCH(("CANCELADO"),(R363))))</formula>
    </cfRule>
  </conditionalFormatting>
  <conditionalFormatting sqref="R169">
    <cfRule type="containsText" dxfId="777" priority="335" operator="containsText" text="CUMPRIDO">
      <formula>NOT(ISERROR(SEARCH(("CUMPRIDO"),(#REF!))))</formula>
    </cfRule>
    <cfRule type="containsText" dxfId="776" priority="336" operator="containsText" text="PENDENTE">
      <formula>NOT(ISERROR(SEARCH(("PENDENTE"),(#REF!))))</formula>
    </cfRule>
    <cfRule type="containsText" dxfId="775" priority="334" operator="containsText" text="CANCELADO">
      <formula>NOT(ISERROR(SEARCH(("CANCELADO"),(R169))))</formula>
    </cfRule>
  </conditionalFormatting>
  <conditionalFormatting sqref="S4">
    <cfRule type="containsText" dxfId="774" priority="2399" operator="containsText" text="SIM">
      <formula>NOT(ISERROR(SEARCH(("SIM"),(#REF!))))</formula>
    </cfRule>
  </conditionalFormatting>
  <conditionalFormatting sqref="S4:S33">
    <cfRule type="containsText" dxfId="773" priority="2083" operator="containsText" text="NÃO">
      <formula>NOT(ISERROR(SEARCH(("NÃO"),(S4))))</formula>
    </cfRule>
  </conditionalFormatting>
  <conditionalFormatting sqref="S5:S7 S96 S124 S154:S155 S166:S167 S179">
    <cfRule type="containsText" dxfId="772" priority="57438" operator="containsText" text="PENDENTE">
      <formula>NOT(ISERROR(SEARCH(("PENDENTE"),(S359))))</formula>
    </cfRule>
    <cfRule type="containsText" dxfId="771" priority="57439" operator="containsText" text="CUMPRIDO">
      <formula>NOT(ISERROR(SEARCH(("CUMPRIDO"),(S359))))</formula>
    </cfRule>
  </conditionalFormatting>
  <conditionalFormatting sqref="S5:S7 S153:S156 S166:S167">
    <cfRule type="containsText" dxfId="770" priority="2169" operator="containsText" text="SIM">
      <formula>NOT(ISERROR(SEARCH(("SIM"),(#REF!))))</formula>
    </cfRule>
  </conditionalFormatting>
  <conditionalFormatting sqref="S5:S7 S154:S155 S166:S167 S179 S96 S124">
    <cfRule type="containsText" dxfId="769" priority="57437" operator="containsText" text="CANCELADO">
      <formula>NOT(ISERROR(SEARCH(("CANCELADO"),(S359))))</formula>
    </cfRule>
  </conditionalFormatting>
  <conditionalFormatting sqref="S5:S71">
    <cfRule type="containsText" dxfId="768" priority="1822" operator="containsText" text="SIM">
      <formula>NOT(ISERROR(SEARCH("SIM",S5)))</formula>
    </cfRule>
  </conditionalFormatting>
  <conditionalFormatting sqref="S8:S9 S35:S37">
    <cfRule type="containsText" dxfId="767" priority="2150" operator="containsText" text="SIM">
      <formula>NOT(ISERROR(SEARCH(("SIM"),(#REF!))))</formula>
    </cfRule>
  </conditionalFormatting>
  <conditionalFormatting sqref="S8:S9">
    <cfRule type="containsText" dxfId="766" priority="56623" operator="containsText" text="CUMPRIDO">
      <formula>NOT(ISERROR(SEARCH(("CUMPRIDO"),(S380))))</formula>
    </cfRule>
    <cfRule type="containsText" dxfId="765" priority="56622" operator="containsText" text="PENDENTE">
      <formula>NOT(ISERROR(SEARCH(("PENDENTE"),(S380))))</formula>
    </cfRule>
    <cfRule type="containsText" dxfId="764" priority="56621" operator="containsText" text="CANCELADO">
      <formula>NOT(ISERROR(SEARCH(("CANCELADO"),(S380))))</formula>
    </cfRule>
  </conditionalFormatting>
  <conditionalFormatting sqref="S10:S15 S23:S24 S29:S31 S33 S35:S37 S39 S42:S45 S54:S55 S59 S63:S68 S73 S78 S80:S83 S98:S104 S110 S119:S120 S159 S173:S178">
    <cfRule type="containsText" dxfId="763" priority="1580" operator="containsText" text="PENDENTE">
      <formula>NOT(ISERROR(SEARCH(("PENDENTE"),(S363))))</formula>
    </cfRule>
    <cfRule type="containsText" dxfId="762" priority="1581" operator="containsText" text="CUMPRIDO">
      <formula>NOT(ISERROR(SEARCH(("CUMPRIDO"),(S363))))</formula>
    </cfRule>
  </conditionalFormatting>
  <conditionalFormatting sqref="S10:S25">
    <cfRule type="containsText" dxfId="761" priority="2089" operator="containsText" text="SIM">
      <formula>NOT(ISERROR(SEARCH(("SIM"),(#REF!))))</formula>
    </cfRule>
  </conditionalFormatting>
  <conditionalFormatting sqref="S16:S18">
    <cfRule type="containsText" dxfId="760" priority="2111" operator="containsText" text="CUMPRIDO">
      <formula>NOT(ISERROR(SEARCH(("CUMPRIDO"),(S368))))</formula>
    </cfRule>
    <cfRule type="containsText" dxfId="759" priority="2110" operator="containsText" text="PENDENTE">
      <formula>NOT(ISERROR(SEARCH(("PENDENTE"),(S368))))</formula>
    </cfRule>
    <cfRule type="containsText" dxfId="758" priority="2109" operator="containsText" text="CANCELADO">
      <formula>NOT(ISERROR(SEARCH(("CANCELADO"),(S368))))</formula>
    </cfRule>
  </conditionalFormatting>
  <conditionalFormatting sqref="S19:S22 S25">
    <cfRule type="containsText" dxfId="757" priority="56716" operator="containsText" text="CANCELADO">
      <formula>NOT(ISERROR(SEARCH(("CANCELADO"),(S391))))</formula>
    </cfRule>
    <cfRule type="containsText" dxfId="756" priority="56717" operator="containsText" text="PENDENTE">
      <formula>NOT(ISERROR(SEARCH(("PENDENTE"),(S391))))</formula>
    </cfRule>
    <cfRule type="containsText" dxfId="755" priority="56718" operator="containsText" text="CUMPRIDO">
      <formula>NOT(ISERROR(SEARCH(("CUMPRIDO"),(S391))))</formula>
    </cfRule>
  </conditionalFormatting>
  <conditionalFormatting sqref="S26:S28 S97">
    <cfRule type="containsText" dxfId="754" priority="62116" operator="containsText" text="SIM">
      <formula>NOT(ISERROR(SEARCH(("SIM"),(S41))))</formula>
    </cfRule>
    <cfRule type="containsText" dxfId="753" priority="62115" operator="containsText" text="CANCELADO">
      <formula>NOT(ISERROR(SEARCH(("CANCELADO"),(S260))))</formula>
    </cfRule>
    <cfRule type="containsText" dxfId="752" priority="62113" operator="containsText" text="CUMPRIDO">
      <formula>NOT(ISERROR(SEARCH(("CUMPRIDO"),(S260))))</formula>
    </cfRule>
    <cfRule type="containsText" dxfId="751" priority="62114" operator="containsText" text="PENDENTE">
      <formula>NOT(ISERROR(SEARCH(("PENDENTE"),(S260))))</formula>
    </cfRule>
  </conditionalFormatting>
  <conditionalFormatting sqref="S32 S34">
    <cfRule type="containsText" dxfId="750" priority="59602" operator="containsText" text="PENDENTE">
      <formula>NOT(ISERROR(SEARCH(("PENDENTE"),(S267))))</formula>
    </cfRule>
    <cfRule type="containsText" dxfId="749" priority="59603" operator="containsText" text="CANCELADO">
      <formula>NOT(ISERROR(SEARCH(("CANCELADO"),(S267))))</formula>
    </cfRule>
    <cfRule type="containsText" dxfId="748" priority="59604" operator="containsText" text="SIM">
      <formula>NOT(ISERROR(SEARCH(("SIM"),(S47))))</formula>
    </cfRule>
  </conditionalFormatting>
  <conditionalFormatting sqref="S34 S32">
    <cfRule type="containsText" dxfId="747" priority="59601" operator="containsText" text="CUMPRIDO">
      <formula>NOT(ISERROR(SEARCH(("CUMPRIDO"),(S267))))</formula>
    </cfRule>
  </conditionalFormatting>
  <conditionalFormatting sqref="S34:S37">
    <cfRule type="containsText" dxfId="746" priority="2168" operator="containsText" text="NÃO">
      <formula>NOT(ISERROR(SEARCH(("NÃO"),(S34))))</formula>
    </cfRule>
  </conditionalFormatting>
  <conditionalFormatting sqref="S38 S51:S53">
    <cfRule type="containsText" dxfId="745" priority="2007" operator="containsText" text="CUMPRIDO">
      <formula>NOT(ISERROR(SEARCH(("CUMPRIDO"),(S311))))</formula>
    </cfRule>
    <cfRule type="containsText" dxfId="744" priority="2006" operator="containsText" text="PENDENTE">
      <formula>NOT(ISERROR(SEARCH(("PENDENTE"),(S311))))</formula>
    </cfRule>
    <cfRule type="containsText" dxfId="743" priority="2005" operator="containsText" text="CANCELADO">
      <formula>NOT(ISERROR(SEARCH(("CANCELADO"),(S311))))</formula>
    </cfRule>
  </conditionalFormatting>
  <conditionalFormatting sqref="S38:S41">
    <cfRule type="containsText" dxfId="742" priority="2001" operator="containsText" text="SIM">
      <formula>NOT(ISERROR(SEARCH(("SIM"),(#REF!))))</formula>
    </cfRule>
  </conditionalFormatting>
  <conditionalFormatting sqref="S38:S71">
    <cfRule type="containsText" dxfId="741" priority="1823" operator="containsText" text="NÃO">
      <formula>NOT(ISERROR(SEARCH(("NÃO"),(S38))))</formula>
    </cfRule>
  </conditionalFormatting>
  <conditionalFormatting sqref="S40:S41 S46:S50 S56:S57 S105:S109">
    <cfRule type="containsText" dxfId="740" priority="56800" operator="containsText" text="PENDENTE">
      <formula>NOT(ISERROR(SEARCH(("PENDENTE"),(S394))))</formula>
    </cfRule>
    <cfRule type="containsText" dxfId="739" priority="56801" operator="containsText" text="CUMPRIDO">
      <formula>NOT(ISERROR(SEARCH(("CUMPRIDO"),(S394))))</formula>
    </cfRule>
  </conditionalFormatting>
  <conditionalFormatting sqref="S46:S62">
    <cfRule type="containsText" dxfId="738" priority="1953" operator="containsText" text="SIM">
      <formula>NOT(ISERROR(SEARCH(("SIM"),(#REF!))))</formula>
    </cfRule>
  </conditionalFormatting>
  <conditionalFormatting sqref="S58">
    <cfRule type="containsText" dxfId="737" priority="1955" operator="containsText" text="PENDENTE">
      <formula>NOT(ISERROR(SEARCH(("PENDENTE"),(S328))))</formula>
    </cfRule>
    <cfRule type="containsText" dxfId="736" priority="1956" operator="containsText" text="CUMPRIDO">
      <formula>NOT(ISERROR(SEARCH(("CUMPRIDO"),(S328))))</formula>
    </cfRule>
    <cfRule type="containsText" dxfId="735" priority="1954" operator="containsText" text="CANCELADO">
      <formula>NOT(ISERROR(SEARCH(("CANCELADO"),(S328))))</formula>
    </cfRule>
  </conditionalFormatting>
  <conditionalFormatting sqref="S60:S62 S69:S70 S79">
    <cfRule type="containsText" dxfId="734" priority="56696" operator="containsText" text="CANCELADO">
      <formula>NOT(ISERROR(SEARCH(("CANCELADO"),(S434))))</formula>
    </cfRule>
    <cfRule type="containsText" dxfId="733" priority="56697" operator="containsText" text="PENDENTE">
      <formula>NOT(ISERROR(SEARCH(("PENDENTE"),(S434))))</formula>
    </cfRule>
    <cfRule type="containsText" dxfId="732" priority="56698" operator="containsText" text="CUMPRIDO">
      <formula>NOT(ISERROR(SEARCH(("CUMPRIDO"),(S434))))</formula>
    </cfRule>
  </conditionalFormatting>
  <conditionalFormatting sqref="S69:S71">
    <cfRule type="containsText" dxfId="731" priority="1824" operator="containsText" text="SIM">
      <formula>NOT(ISERROR(SEARCH(("SIM"),(#REF!))))</formula>
    </cfRule>
  </conditionalFormatting>
  <conditionalFormatting sqref="S71">
    <cfRule type="containsText" dxfId="730" priority="1827" operator="containsText" text="CUMPRIDO">
      <formula>NOT(ISERROR(SEARCH(("CUMPRIDO"),(S342))))</formula>
    </cfRule>
    <cfRule type="containsText" dxfId="729" priority="1826" operator="containsText" text="PENDENTE">
      <formula>NOT(ISERROR(SEARCH(("PENDENTE"),(S342))))</formula>
    </cfRule>
    <cfRule type="containsText" dxfId="728" priority="1825" operator="containsText" text="CANCELADO">
      <formula>NOT(ISERROR(SEARCH(("CANCELADO"),(S342))))</formula>
    </cfRule>
  </conditionalFormatting>
  <conditionalFormatting sqref="S72">
    <cfRule type="containsText" dxfId="727" priority="1366" operator="containsText" text="SIM">
      <formula>NOT(ISERROR(SEARCH(("SIM"),(#REF!))))</formula>
    </cfRule>
    <cfRule type="containsText" dxfId="726" priority="1364" operator="containsText" text="SIM">
      <formula>NOT(ISERROR(SEARCH("SIM",S72)))</formula>
    </cfRule>
    <cfRule type="containsText" dxfId="725" priority="1365" operator="containsText" text="NÃO">
      <formula>NOT(ISERROR(SEARCH(("NÃO"),(S72))))</formula>
    </cfRule>
    <cfRule type="containsText" dxfId="724" priority="1383" operator="containsText" text="PENDENTE">
      <formula>NOT(ISERROR(SEARCH(("PENDENTE"),(S426))))</formula>
    </cfRule>
    <cfRule type="containsText" dxfId="723" priority="1382" operator="containsText" text="CANCELADO">
      <formula>NOT(ISERROR(SEARCH(("CANCELADO"),(S426))))</formula>
    </cfRule>
    <cfRule type="containsText" dxfId="722" priority="1384" operator="containsText" text="CUMPRIDO">
      <formula>NOT(ISERROR(SEARCH(("CUMPRIDO"),(S426))))</formula>
    </cfRule>
  </conditionalFormatting>
  <conditionalFormatting sqref="S73:S79">
    <cfRule type="containsText" dxfId="721" priority="1714" operator="containsText" text="SIM">
      <formula>NOT(ISERROR(SEARCH("SIM",S73)))</formula>
    </cfRule>
    <cfRule type="containsText" dxfId="720" priority="1716" operator="containsText" text="SIM">
      <formula>NOT(ISERROR(SEARCH(("SIM"),(#REF!))))</formula>
    </cfRule>
    <cfRule type="containsText" dxfId="719" priority="1715" operator="containsText" text="NÃO">
      <formula>NOT(ISERROR(SEARCH(("NÃO"),(S73))))</formula>
    </cfRule>
  </conditionalFormatting>
  <conditionalFormatting sqref="S74:S77">
    <cfRule type="containsText" dxfId="718" priority="1718" operator="containsText" text="PENDENTE">
      <formula>NOT(ISERROR(SEARCH(("PENDENTE"),(S344))))</formula>
    </cfRule>
    <cfRule type="containsText" dxfId="717" priority="1717" operator="containsText" text="CANCELADO">
      <formula>NOT(ISERROR(SEARCH(("CANCELADO"),(S344))))</formula>
    </cfRule>
    <cfRule type="containsText" dxfId="716" priority="1719" operator="containsText" text="CUMPRIDO">
      <formula>NOT(ISERROR(SEARCH(("CUMPRIDO"),(S344))))</formula>
    </cfRule>
  </conditionalFormatting>
  <conditionalFormatting sqref="S79">
    <cfRule type="containsText" dxfId="715" priority="1699" operator="containsText" text="CUMPRIDO">
      <formula>NOT(ISERROR(SEARCH(("CUMPRIDO"),(S433))))</formula>
    </cfRule>
    <cfRule type="containsText" dxfId="714" priority="1698" operator="containsText" text="PENDENTE">
      <formula>NOT(ISERROR(SEARCH(("PENDENTE"),(S433))))</formula>
    </cfRule>
    <cfRule type="containsText" dxfId="713" priority="1697" operator="containsText" text="CANCELADO">
      <formula>NOT(ISERROR(SEARCH(("CANCELADO"),(S433))))</formula>
    </cfRule>
  </conditionalFormatting>
  <conditionalFormatting sqref="S80 S101:S102 S105:S109">
    <cfRule type="containsText" dxfId="712" priority="1589" operator="containsText" text="SIM">
      <formula>NOT(ISERROR(SEARCH(("SIM"),(#REF!))))</formula>
    </cfRule>
  </conditionalFormatting>
  <conditionalFormatting sqref="S80">
    <cfRule type="containsText" dxfId="711" priority="1590" operator="containsText" text="CANCELADO">
      <formula>NOT(ISERROR(SEARCH(("CANCELADO"),(S453))))</formula>
    </cfRule>
    <cfRule type="containsText" dxfId="710" priority="1592" operator="containsText" text="CUMPRIDO">
      <formula>NOT(ISERROR(SEARCH(("CUMPRIDO"),(S453))))</formula>
    </cfRule>
    <cfRule type="containsText" dxfId="709" priority="1591" operator="containsText" text="PENDENTE">
      <formula>NOT(ISERROR(SEARCH(("PENDENTE"),(S453))))</formula>
    </cfRule>
  </conditionalFormatting>
  <conditionalFormatting sqref="S80:S84">
    <cfRule type="containsText" dxfId="708" priority="1582" operator="containsText" text="SIM">
      <formula>NOT(ISERROR(SEARCH("SIM",S80)))</formula>
    </cfRule>
    <cfRule type="containsText" dxfId="707" priority="1583" operator="containsText" text="NÃO">
      <formula>NOT(ISERROR(SEARCH(("NÃO"),(S80))))</formula>
    </cfRule>
  </conditionalFormatting>
  <conditionalFormatting sqref="S81:S84">
    <cfRule type="containsText" dxfId="706" priority="1610" operator="containsText" text="SIM">
      <formula>NOT(ISERROR(SEARCH(("SIM"),(#REF!))))</formula>
    </cfRule>
  </conditionalFormatting>
  <conditionalFormatting sqref="S84">
    <cfRule type="containsText" dxfId="705" priority="1613" operator="containsText" text="CUMPRIDO">
      <formula>NOT(ISERROR(SEARCH(("CUMPRIDO"),(S435))))</formula>
    </cfRule>
    <cfRule type="containsText" dxfId="704" priority="1612" operator="containsText" text="PENDENTE">
      <formula>NOT(ISERROR(SEARCH(("PENDENTE"),(S435))))</formula>
    </cfRule>
    <cfRule type="containsText" dxfId="703" priority="1611" operator="containsText" text="CANCELADO">
      <formula>NOT(ISERROR(SEARCH(("CANCELADO"),(S435))))</formula>
    </cfRule>
  </conditionalFormatting>
  <conditionalFormatting sqref="S85">
    <cfRule type="containsText" dxfId="702" priority="1572" operator="containsText" text="CANCELADO">
      <formula>NOT(ISERROR(SEARCH(("CANCELADO"),(S436))))</formula>
    </cfRule>
    <cfRule type="containsText" dxfId="701" priority="1573" operator="containsText" text="PENDENTE">
      <formula>NOT(ISERROR(SEARCH(("PENDENTE"),(S436))))</formula>
    </cfRule>
    <cfRule type="containsText" dxfId="700" priority="1574" operator="containsText" text="CUMPRIDO">
      <formula>NOT(ISERROR(SEARCH(("CUMPRIDO"),(S436))))</formula>
    </cfRule>
  </conditionalFormatting>
  <conditionalFormatting sqref="S85:S87">
    <cfRule type="containsText" dxfId="699" priority="1526" operator="containsText" text="SIM">
      <formula>NOT(ISERROR(SEARCH("SIM",S85)))</formula>
    </cfRule>
    <cfRule type="containsText" dxfId="698" priority="1530" operator="containsText" text="SIM">
      <formula>NOT(ISERROR(SEARCH(("SIM"),(#REF!))))</formula>
    </cfRule>
    <cfRule type="containsText" dxfId="697" priority="1527" operator="containsText" text="NÃO">
      <formula>NOT(ISERROR(SEARCH(("NÃO"),(S85))))</formula>
    </cfRule>
  </conditionalFormatting>
  <conditionalFormatting sqref="S86:S87">
    <cfRule type="containsText" dxfId="696" priority="1523" operator="containsText" text="CUMPRIDO">
      <formula>NOT(ISERROR(SEARCH(("CUMPRIDO"),(S379))))</formula>
    </cfRule>
    <cfRule type="containsText" dxfId="695" priority="1522" operator="containsText" text="PENDENTE">
      <formula>NOT(ISERROR(SEARCH(("PENDENTE"),(S379))))</formula>
    </cfRule>
    <cfRule type="containsText" dxfId="694" priority="1521" operator="containsText" text="CANCELADO">
      <formula>NOT(ISERROR(SEARCH(("CANCELADO"),(S379))))</formula>
    </cfRule>
  </conditionalFormatting>
  <conditionalFormatting sqref="S88:S91 S94">
    <cfRule type="containsText" dxfId="693" priority="1458" operator="containsText" text="PENDENTE">
      <formula>NOT(ISERROR(SEARCH(("PENDENTE"),(S461))))</formula>
    </cfRule>
    <cfRule type="containsText" dxfId="692" priority="1459" operator="containsText" text="CUMPRIDO">
      <formula>NOT(ISERROR(SEARCH(("CUMPRIDO"),(S461))))</formula>
    </cfRule>
    <cfRule type="containsText" dxfId="691" priority="1457" operator="containsText" text="CANCELADO">
      <formula>NOT(ISERROR(SEARCH(("CANCELADO"),(S461))))</formula>
    </cfRule>
  </conditionalFormatting>
  <conditionalFormatting sqref="S88:S91 S94:S96">
    <cfRule type="containsText" dxfId="690" priority="1456" operator="containsText" text="SIM">
      <formula>NOT(ISERROR(SEARCH(("SIM"),(#REF!))))</formula>
    </cfRule>
  </conditionalFormatting>
  <conditionalFormatting sqref="S88:S94">
    <cfRule type="containsText" dxfId="689" priority="1448" operator="containsText" text="CUMPRIDO">
      <formula>NOT(ISERROR(SEARCH(("CUMPRIDO"),(S441))))</formula>
    </cfRule>
    <cfRule type="containsText" dxfId="688" priority="1447" operator="containsText" text="PENDENTE">
      <formula>NOT(ISERROR(SEARCH(("PENDENTE"),(S441))))</formula>
    </cfRule>
    <cfRule type="containsText" dxfId="687" priority="1446" operator="containsText" text="CANCELADO">
      <formula>NOT(ISERROR(SEARCH(("CANCELADO"),(S441))))</formula>
    </cfRule>
  </conditionalFormatting>
  <conditionalFormatting sqref="S88:S96">
    <cfRule type="containsText" dxfId="686" priority="1450" operator="containsText" text="NÃO">
      <formula>NOT(ISERROR(SEARCH(("NÃO"),(S88))))</formula>
    </cfRule>
    <cfRule type="containsText" dxfId="685" priority="1449" operator="containsText" text="SIM">
      <formula>NOT(ISERROR(SEARCH("SIM",S88)))</formula>
    </cfRule>
  </conditionalFormatting>
  <conditionalFormatting sqref="S95 S105:S109">
    <cfRule type="containsText" dxfId="684" priority="56672" operator="containsText" text="CUMPRIDO">
      <formula>NOT(ISERROR(SEARCH(("CUMPRIDO"),(S409))))</formula>
    </cfRule>
    <cfRule type="containsText" dxfId="683" priority="56671" operator="containsText" text="PENDENTE">
      <formula>NOT(ISERROR(SEARCH(("PENDENTE"),(S409))))</formula>
    </cfRule>
  </conditionalFormatting>
  <conditionalFormatting sqref="S97">
    <cfRule type="containsText" dxfId="682" priority="1353" operator="containsText" text="NÃO">
      <formula>NOT(ISERROR(SEARCH(("NÃO"),(S97))))</formula>
    </cfRule>
    <cfRule type="containsText" dxfId="681" priority="1345" operator="containsText" text="SIM">
      <formula>NOT(ISERROR(SEARCH("SIM",S97)))</formula>
    </cfRule>
  </conditionalFormatting>
  <conditionalFormatting sqref="S98:S100 S103:S104 S110 S119:S120 S159 S173:S179 S29:S31 S33 S42:S45 S63:S68 S92:S93 S129:S133 S139:S140 S151">
    <cfRule type="containsText" dxfId="680" priority="2103" operator="containsText" text="SIM">
      <formula>NOT(ISERROR(SEARCH(("SIM"),(#REF!))))</formula>
    </cfRule>
  </conditionalFormatting>
  <conditionalFormatting sqref="S98:S104 S10:S15 S23:S24 S29:S31 S33 S35:S37 S39 S42:S45 S54:S55 S59 S63:S68 S73 S78 S80:S83 S110 S119:S120 S159 S173:S178">
    <cfRule type="containsText" dxfId="679" priority="1579" operator="containsText" text="CANCELADO">
      <formula>NOT(ISERROR(SEARCH(("CANCELADO"),(S363))))</formula>
    </cfRule>
  </conditionalFormatting>
  <conditionalFormatting sqref="S98:S110 S119:S120 S159 S173:S179">
    <cfRule type="containsText" dxfId="678" priority="2101" operator="containsText" text="SIM">
      <formula>NOT(ISERROR(SEARCH("SIM",S98)))</formula>
    </cfRule>
    <cfRule type="containsText" dxfId="677" priority="2102" operator="containsText" text="NÃO">
      <formula>NOT(ISERROR(SEARCH(("NÃO"),(S98))))</formula>
    </cfRule>
  </conditionalFormatting>
  <conditionalFormatting sqref="S101:S102">
    <cfRule type="containsText" dxfId="676" priority="927" operator="containsText" text="CANCELADO">
      <formula>NOT(ISERROR(SEARCH(("CANCELADO"),(S414))))</formula>
    </cfRule>
    <cfRule type="containsText" dxfId="675" priority="928" operator="containsText" text="PENDENTE">
      <formula>NOT(ISERROR(SEARCH(("PENDENTE"),(S414))))</formula>
    </cfRule>
    <cfRule type="containsText" dxfId="674" priority="929" operator="containsText" text="CUMPRIDO">
      <formula>NOT(ISERROR(SEARCH(("CUMPRIDO"),(S414))))</formula>
    </cfRule>
  </conditionalFormatting>
  <conditionalFormatting sqref="S105:S109 S40:S41 S46:S50 S56:S57">
    <cfRule type="containsText" dxfId="673" priority="56799" operator="containsText" text="CANCELADO">
      <formula>NOT(ISERROR(SEARCH(("CANCELADO"),(S394))))</formula>
    </cfRule>
  </conditionalFormatting>
  <conditionalFormatting sqref="S105:S109 S95">
    <cfRule type="containsText" dxfId="672" priority="56670" operator="containsText" text="CANCELADO">
      <formula>NOT(ISERROR(SEARCH(("CANCELADO"),(S409))))</formula>
    </cfRule>
  </conditionalFormatting>
  <conditionalFormatting sqref="S111:S112">
    <cfRule type="containsText" dxfId="671" priority="1195" operator="containsText" text="CUMPRIDO">
      <formula>NOT(ISERROR(SEARCH(("CUMPRIDO"),(S425))))</formula>
    </cfRule>
    <cfRule type="containsText" dxfId="670" priority="1194" operator="containsText" text="PENDENTE">
      <formula>NOT(ISERROR(SEARCH(("PENDENTE"),(S425))))</formula>
    </cfRule>
    <cfRule type="containsText" dxfId="669" priority="1193" operator="containsText" text="CANCELADO">
      <formula>NOT(ISERROR(SEARCH(("CANCELADO"),(S425))))</formula>
    </cfRule>
    <cfRule type="containsText" dxfId="668" priority="1192" operator="containsText" text="SIM">
      <formula>NOT(ISERROR(SEARCH(("SIM"),(#REF!))))</formula>
    </cfRule>
    <cfRule type="containsText" dxfId="667" priority="1186" operator="containsText" text="NÃO">
      <formula>NOT(ISERROR(SEARCH(("NÃO"),(S111))))</formula>
    </cfRule>
    <cfRule type="containsText" dxfId="666" priority="1185" operator="containsText" text="SIM">
      <formula>NOT(ISERROR(SEARCH("SIM",S111)))</formula>
    </cfRule>
    <cfRule type="containsText" dxfId="665" priority="1184" operator="containsText" text="CUMPRIDO">
      <formula>NOT(ISERROR(SEARCH(("CUMPRIDO"),(S465))))</formula>
    </cfRule>
    <cfRule type="containsText" dxfId="664" priority="1183" operator="containsText" text="PENDENTE">
      <formula>NOT(ISERROR(SEARCH(("PENDENTE"),(S465))))</formula>
    </cfRule>
    <cfRule type="containsText" dxfId="663" priority="1182" operator="containsText" text="CANCELADO">
      <formula>NOT(ISERROR(SEARCH(("CANCELADO"),(S465))))</formula>
    </cfRule>
  </conditionalFormatting>
  <conditionalFormatting sqref="S113">
    <cfRule type="containsText" dxfId="662" priority="1102" operator="containsText" text="PENDENTE">
      <formula>NOT(ISERROR(SEARCH(("PENDENTE"),(S466))))</formula>
    </cfRule>
    <cfRule type="containsText" dxfId="661" priority="1103" operator="containsText" text="CUMPRIDO">
      <formula>NOT(ISERROR(SEARCH(("CUMPRIDO"),(S466))))</formula>
    </cfRule>
    <cfRule type="containsText" dxfId="660" priority="1101" operator="containsText" text="CANCELADO">
      <formula>NOT(ISERROR(SEARCH(("CANCELADO"),(S466))))</formula>
    </cfRule>
  </conditionalFormatting>
  <conditionalFormatting sqref="S113:S118">
    <cfRule type="containsText" dxfId="659" priority="1042" operator="containsText" text="SIM">
      <formula>NOT(ISERROR(SEARCH(("SIM"),(#REF!))))</formula>
    </cfRule>
    <cfRule type="containsText" dxfId="658" priority="1036" operator="containsText" text="NÃO">
      <formula>NOT(ISERROR(SEARCH(("NÃO"),(S113))))</formula>
    </cfRule>
    <cfRule type="containsText" dxfId="657" priority="1035" operator="containsText" text="SIM">
      <formula>NOT(ISERROR(SEARCH("SIM",S113)))</formula>
    </cfRule>
  </conditionalFormatting>
  <conditionalFormatting sqref="S114:S118">
    <cfRule type="containsText" dxfId="656" priority="1034" operator="containsText" text="CUMPRIDO">
      <formula>NOT(ISERROR(SEARCH(("CUMPRIDO"),(S468))))</formula>
    </cfRule>
    <cfRule type="containsText" dxfId="655" priority="1032" operator="containsText" text="CANCELADO">
      <formula>NOT(ISERROR(SEARCH(("CANCELADO"),(S468))))</formula>
    </cfRule>
    <cfRule type="containsText" dxfId="654" priority="1045" operator="containsText" text="CUMPRIDO">
      <formula>NOT(ISERROR(SEARCH(("CUMPRIDO"),(S428))))</formula>
    </cfRule>
    <cfRule type="containsText" dxfId="653" priority="1044" operator="containsText" text="PENDENTE">
      <formula>NOT(ISERROR(SEARCH(("PENDENTE"),(S428))))</formula>
    </cfRule>
    <cfRule type="containsText" dxfId="652" priority="1043" operator="containsText" text="CANCELADO">
      <formula>NOT(ISERROR(SEARCH(("CANCELADO"),(S428))))</formula>
    </cfRule>
    <cfRule type="containsText" dxfId="651" priority="1033" operator="containsText" text="PENDENTE">
      <formula>NOT(ISERROR(SEARCH(("PENDENTE"),(S468))))</formula>
    </cfRule>
  </conditionalFormatting>
  <conditionalFormatting sqref="S121">
    <cfRule type="containsText" dxfId="650" priority="994" operator="containsText" text="PENDENTE">
      <formula>NOT(ISERROR(SEARCH(("PENDENTE"),(S494))))</formula>
    </cfRule>
    <cfRule type="containsText" dxfId="649" priority="993" operator="containsText" text="CANCELADO">
      <formula>NOT(ISERROR(SEARCH(("CANCELADO"),(S494))))</formula>
    </cfRule>
    <cfRule type="containsText" dxfId="648" priority="995" operator="containsText" text="CUMPRIDO">
      <formula>NOT(ISERROR(SEARCH(("CUMPRIDO"),(S494))))</formula>
    </cfRule>
  </conditionalFormatting>
  <conditionalFormatting sqref="S121:S124">
    <cfRule type="containsText" dxfId="647" priority="960" operator="containsText" text="SIM">
      <formula>NOT(ISERROR(SEARCH(("SIM"),(#REF!))))</formula>
    </cfRule>
    <cfRule type="containsText" dxfId="646" priority="959" operator="containsText" text="NÃO">
      <formula>NOT(ISERROR(SEARCH(("NÃO"),(S121))))</formula>
    </cfRule>
    <cfRule type="containsText" dxfId="645" priority="958" operator="containsText" text="SIM">
      <formula>NOT(ISERROR(SEARCH("SIM",S121)))</formula>
    </cfRule>
  </conditionalFormatting>
  <conditionalFormatting sqref="S122:S123">
    <cfRule type="containsText" dxfId="644" priority="961" operator="containsText" text="CANCELADO">
      <formula>NOT(ISERROR(SEARCH(("CANCELADO"),(S496))))</formula>
    </cfRule>
    <cfRule type="containsText" dxfId="643" priority="962" operator="containsText" text="PENDENTE">
      <formula>NOT(ISERROR(SEARCH(("PENDENTE"),(S496))))</formula>
    </cfRule>
    <cfRule type="containsText" dxfId="642" priority="963" operator="containsText" text="CUMPRIDO">
      <formula>NOT(ISERROR(SEARCH(("CUMPRIDO"),(S496))))</formula>
    </cfRule>
    <cfRule type="containsText" dxfId="641" priority="957" operator="containsText" text="CUMPRIDO">
      <formula>NOT(ISERROR(SEARCH(("CUMPRIDO"),(S476))))</formula>
    </cfRule>
    <cfRule type="containsText" dxfId="640" priority="956" operator="containsText" text="PENDENTE">
      <formula>NOT(ISERROR(SEARCH(("PENDENTE"),(S476))))</formula>
    </cfRule>
    <cfRule type="containsText" dxfId="639" priority="955" operator="containsText" text="CANCELADO">
      <formula>NOT(ISERROR(SEARCH(("CANCELADO"),(S476))))</formula>
    </cfRule>
  </conditionalFormatting>
  <conditionalFormatting sqref="S125:S128">
    <cfRule type="containsText" dxfId="638" priority="947" operator="containsText" text="PENDENTE">
      <formula>NOT(ISERROR(SEARCH(("PENDENTE"),(S479))))</formula>
    </cfRule>
    <cfRule type="containsText" dxfId="637" priority="946" operator="containsText" text="CANCELADO">
      <formula>NOT(ISERROR(SEARCH(("CANCELADO"),(S479))))</formula>
    </cfRule>
    <cfRule type="containsText" dxfId="636" priority="948" operator="containsText" text="CUMPRIDO">
      <formula>NOT(ISERROR(SEARCH(("CUMPRIDO"),(S479))))</formula>
    </cfRule>
    <cfRule type="containsText" dxfId="635" priority="951" operator="containsText" text="SIM">
      <formula>NOT(ISERROR(SEARCH(("SIM"),(#REF!))))</formula>
    </cfRule>
    <cfRule type="containsText" dxfId="634" priority="952" operator="containsText" text="CANCELADO">
      <formula>NOT(ISERROR(SEARCH(("CANCELADO"),(S499))))</formula>
    </cfRule>
    <cfRule type="containsText" dxfId="633" priority="953" operator="containsText" text="PENDENTE">
      <formula>NOT(ISERROR(SEARCH(("PENDENTE"),(S499))))</formula>
    </cfRule>
    <cfRule type="containsText" dxfId="632" priority="954" operator="containsText" text="CUMPRIDO">
      <formula>NOT(ISERROR(SEARCH(("CUMPRIDO"),(S499))))</formula>
    </cfRule>
  </conditionalFormatting>
  <conditionalFormatting sqref="S125:S133">
    <cfRule type="containsText" dxfId="631" priority="949" operator="containsText" text="SIM">
      <formula>NOT(ISERROR(SEARCH("SIM",S125)))</formula>
    </cfRule>
    <cfRule type="containsText" dxfId="630" priority="950" operator="containsText" text="NÃO">
      <formula>NOT(ISERROR(SEARCH(("NÃO"),(S125))))</formula>
    </cfRule>
  </conditionalFormatting>
  <conditionalFormatting sqref="S129:S143">
    <cfRule type="containsText" dxfId="629" priority="873" operator="containsText" text="CUMPRIDO">
      <formula>NOT(ISERROR(SEARCH(("CUMPRIDO"),(S482))))</formula>
    </cfRule>
    <cfRule type="containsText" dxfId="628" priority="872" operator="containsText" text="PENDENTE">
      <formula>NOT(ISERROR(SEARCH(("PENDENTE"),(S482))))</formula>
    </cfRule>
    <cfRule type="containsText" dxfId="627" priority="871" operator="containsText" text="CANCELADO">
      <formula>NOT(ISERROR(SEARCH(("CANCELADO"),(S482))))</formula>
    </cfRule>
  </conditionalFormatting>
  <conditionalFormatting sqref="S134:S138 S141:S143">
    <cfRule type="containsText" dxfId="626" priority="881" operator="containsText" text="CANCELADO">
      <formula>NOT(ISERROR(SEARCH(("CANCELADO"),(S447))))</formula>
    </cfRule>
    <cfRule type="containsText" dxfId="625" priority="882" operator="containsText" text="PENDENTE">
      <formula>NOT(ISERROR(SEARCH(("PENDENTE"),(S447))))</formula>
    </cfRule>
    <cfRule type="containsText" dxfId="624" priority="883" operator="containsText" text="CUMPRIDO">
      <formula>NOT(ISERROR(SEARCH(("CUMPRIDO"),(S447))))</formula>
    </cfRule>
  </conditionalFormatting>
  <conditionalFormatting sqref="S134:S138">
    <cfRule type="containsText" dxfId="623" priority="870" operator="containsText" text="SIM">
      <formula>NOT(ISERROR(SEARCH(("SIM"),(#REF!))))</formula>
    </cfRule>
  </conditionalFormatting>
  <conditionalFormatting sqref="S134:S143">
    <cfRule type="containsText" dxfId="622" priority="875" operator="containsText" text="NÃO">
      <formula>NOT(ISERROR(SEARCH(("NÃO"),(S134))))</formula>
    </cfRule>
    <cfRule type="containsText" dxfId="621" priority="874" operator="containsText" text="SIM">
      <formula>NOT(ISERROR(SEARCH("SIM",S134)))</formula>
    </cfRule>
  </conditionalFormatting>
  <conditionalFormatting sqref="S141:S144">
    <cfRule type="containsText" dxfId="620" priority="837" operator="containsText" text="SIM">
      <formula>NOT(ISERROR(SEARCH(("SIM"),(#REF!))))</formula>
    </cfRule>
  </conditionalFormatting>
  <conditionalFormatting sqref="S144">
    <cfRule type="containsText" dxfId="619" priority="840" operator="containsText" text="CUMPRIDO">
      <formula>NOT(ISERROR(SEARCH(("CUMPRIDO"),(S519))))</formula>
    </cfRule>
    <cfRule type="containsText" dxfId="618" priority="839" operator="containsText" text="PENDENTE">
      <formula>NOT(ISERROR(SEARCH(("PENDENTE"),(S519))))</formula>
    </cfRule>
    <cfRule type="containsText" dxfId="617" priority="838" operator="containsText" text="CANCELADO">
      <formula>NOT(ISERROR(SEARCH(("CANCELADO"),(S519))))</formula>
    </cfRule>
  </conditionalFormatting>
  <conditionalFormatting sqref="S144:S150">
    <cfRule type="containsText" dxfId="616" priority="421" operator="containsText" text="NÃO">
      <formula>NOT(ISERROR(SEARCH(("NÃO"),(S144))))</formula>
    </cfRule>
    <cfRule type="containsText" dxfId="615" priority="418" operator="containsText" text="PENDENTE">
      <formula>NOT(ISERROR(SEARCH(("PENDENTE"),(S499))))</formula>
    </cfRule>
    <cfRule type="containsText" dxfId="614" priority="417" operator="containsText" text="CANCELADO">
      <formula>NOT(ISERROR(SEARCH(("CANCELADO"),(S499))))</formula>
    </cfRule>
    <cfRule type="containsText" dxfId="613" priority="419" operator="containsText" text="CUMPRIDO">
      <formula>NOT(ISERROR(SEARCH(("CUMPRIDO"),(S499))))</formula>
    </cfRule>
    <cfRule type="containsText" dxfId="612" priority="420" operator="containsText" text="SIM">
      <formula>NOT(ISERROR(SEARCH("SIM",S144)))</formula>
    </cfRule>
  </conditionalFormatting>
  <conditionalFormatting sqref="S145">
    <cfRule type="containsText" dxfId="611" priority="822" operator="containsText" text="CUMPRIDO">
      <formula>NOT(ISERROR(SEARCH(("CUMPRIDO"),(S520))))</formula>
    </cfRule>
    <cfRule type="containsText" dxfId="610" priority="821" operator="containsText" text="PENDENTE">
      <formula>NOT(ISERROR(SEARCH(("PENDENTE"),(S520))))</formula>
    </cfRule>
    <cfRule type="containsText" dxfId="609" priority="820" operator="containsText" text="CANCELADO">
      <formula>NOT(ISERROR(SEARCH(("CANCELADO"),(S520))))</formula>
    </cfRule>
  </conditionalFormatting>
  <conditionalFormatting sqref="S145:S150">
    <cfRule type="containsText" dxfId="608" priority="427" operator="containsText" text="SIM">
      <formula>NOT(ISERROR(SEARCH(("SIM"),(#REF!))))</formula>
    </cfRule>
  </conditionalFormatting>
  <conditionalFormatting sqref="S146:S150">
    <cfRule type="containsText" dxfId="607" priority="429" operator="containsText" text="PENDENTE">
      <formula>NOT(ISERROR(SEARCH(("PENDENTE"),(S461))))</formula>
    </cfRule>
    <cfRule type="containsText" dxfId="606" priority="430" operator="containsText" text="CUMPRIDO">
      <formula>NOT(ISERROR(SEARCH(("CUMPRIDO"),(S461))))</formula>
    </cfRule>
    <cfRule type="containsText" dxfId="605" priority="428" operator="containsText" text="CANCELADO">
      <formula>NOT(ISERROR(SEARCH(("CANCELADO"),(S461))))</formula>
    </cfRule>
  </conditionalFormatting>
  <conditionalFormatting sqref="S151:S152">
    <cfRule type="containsText" dxfId="604" priority="656" operator="containsText" text="CUMPRIDO">
      <formula>NOT(ISERROR(SEARCH(("CUMPRIDO"),(S504))))</formula>
    </cfRule>
    <cfRule type="containsText" dxfId="603" priority="655" operator="containsText" text="PENDENTE">
      <formula>NOT(ISERROR(SEARCH(("PENDENTE"),(S504))))</formula>
    </cfRule>
    <cfRule type="containsText" dxfId="602" priority="654" operator="containsText" text="CANCELADO">
      <formula>NOT(ISERROR(SEARCH(("CANCELADO"),(S504))))</formula>
    </cfRule>
  </conditionalFormatting>
  <conditionalFormatting sqref="S151:S156">
    <cfRule type="containsText" dxfId="601" priority="658" operator="containsText" text="NÃO">
      <formula>NOT(ISERROR(SEARCH(("NÃO"),(S151))))</formula>
    </cfRule>
    <cfRule type="containsText" dxfId="600" priority="657" operator="containsText" text="SIM">
      <formula>NOT(ISERROR(SEARCH("SIM",S151)))</formula>
    </cfRule>
  </conditionalFormatting>
  <conditionalFormatting sqref="S152">
    <cfRule type="containsText" dxfId="599" priority="666" operator="containsText" text="CUMPRIDO">
      <formula>NOT(ISERROR(SEARCH(("CUMPRIDO"),(S465))))</formula>
    </cfRule>
    <cfRule type="containsText" dxfId="598" priority="653" operator="containsText" text="SIM">
      <formula>NOT(ISERROR(SEARCH(("SIM"),(#REF!))))</formula>
    </cfRule>
    <cfRule type="containsText" dxfId="597" priority="664" operator="containsText" text="CANCELADO">
      <formula>NOT(ISERROR(SEARCH(("CANCELADO"),(S465))))</formula>
    </cfRule>
    <cfRule type="containsText" dxfId="596" priority="665" operator="containsText" text="PENDENTE">
      <formula>NOT(ISERROR(SEARCH(("PENDENTE"),(S465))))</formula>
    </cfRule>
  </conditionalFormatting>
  <conditionalFormatting sqref="S153">
    <cfRule type="containsText" dxfId="595" priority="59789" operator="containsText" text="PENDENTE">
      <formula>NOT(ISERROR(SEARCH(("PENDENTE"),(S398))))</formula>
    </cfRule>
    <cfRule type="containsText" dxfId="594" priority="59790" operator="containsText" text="CUMPRIDO">
      <formula>NOT(ISERROR(SEARCH(("CUMPRIDO"),(S398))))</formula>
    </cfRule>
    <cfRule type="containsText" dxfId="593" priority="59788" operator="containsText" text="CANCELADO">
      <formula>NOT(ISERROR(SEARCH(("CANCELADO"),(S398))))</formula>
    </cfRule>
  </conditionalFormatting>
  <conditionalFormatting sqref="S156">
    <cfRule type="containsText" dxfId="592" priority="56523" operator="containsText" text="CANCELADO">
      <formula>NOT(ISERROR(SEARCH(("CANCELADO"),(S400))))</formula>
    </cfRule>
    <cfRule type="containsText" dxfId="591" priority="56524" operator="containsText" text="PENDENTE">
      <formula>NOT(ISERROR(SEARCH(("PENDENTE"),(S400))))</formula>
    </cfRule>
    <cfRule type="containsText" dxfId="590" priority="56525" operator="containsText" text="CUMPRIDO">
      <formula>NOT(ISERROR(SEARCH(("CUMPRIDO"),(S400))))</formula>
    </cfRule>
  </conditionalFormatting>
  <conditionalFormatting sqref="S157">
    <cfRule type="containsText" dxfId="589" priority="642" operator="containsText" text="SIM">
      <formula>NOT(ISERROR(SEARCH(("SIM"),(#REF!))))</formula>
    </cfRule>
    <cfRule type="containsText" dxfId="588" priority="645" operator="containsText" text="CUMPRIDO">
      <formula>NOT(ISERROR(SEARCH(("CUMPRIDO"),(S401))))</formula>
    </cfRule>
    <cfRule type="containsText" dxfId="587" priority="644" operator="containsText" text="PENDENTE">
      <formula>NOT(ISERROR(SEARCH(("PENDENTE"),(S401))))</formula>
    </cfRule>
    <cfRule type="containsText" dxfId="586" priority="643" operator="containsText" text="CANCELADO">
      <formula>NOT(ISERROR(SEARCH(("CANCELADO"),(S401))))</formula>
    </cfRule>
  </conditionalFormatting>
  <conditionalFormatting sqref="S157:S158">
    <cfRule type="containsText" dxfId="585" priority="371" operator="containsText" text="SIM">
      <formula>NOT(ISERROR(SEARCH("SIM",S157)))</formula>
    </cfRule>
    <cfRule type="containsText" dxfId="584" priority="372" operator="containsText" text="NÃO">
      <formula>NOT(ISERROR(SEARCH(("NÃO"),(S157))))</formula>
    </cfRule>
  </conditionalFormatting>
  <conditionalFormatting sqref="S158">
    <cfRule type="containsText" dxfId="583" priority="380" operator="containsText" text="CUMPRIDO">
      <formula>NOT(ISERROR(SEARCH(("CUMPRIDO"),(S469))))</formula>
    </cfRule>
    <cfRule type="containsText" dxfId="582" priority="370" operator="containsText" text="CUMPRIDO">
      <formula>NOT(ISERROR(SEARCH(("CUMPRIDO"),(S509))))</formula>
    </cfRule>
    <cfRule type="containsText" dxfId="581" priority="378" operator="containsText" text="CANCELADO">
      <formula>NOT(ISERROR(SEARCH(("CANCELADO"),(S469))))</formula>
    </cfRule>
    <cfRule type="containsText" dxfId="580" priority="379" operator="containsText" text="PENDENTE">
      <formula>NOT(ISERROR(SEARCH(("PENDENTE"),(S469))))</formula>
    </cfRule>
    <cfRule type="containsText" dxfId="579" priority="367" operator="containsText" text="SIM">
      <formula>NOT(ISERROR(SEARCH(("SIM"),(#REF!))))</formula>
    </cfRule>
    <cfRule type="containsText" dxfId="578" priority="368" operator="containsText" text="CANCELADO">
      <formula>NOT(ISERROR(SEARCH(("CANCELADO"),(S509))))</formula>
    </cfRule>
    <cfRule type="containsText" dxfId="577" priority="369" operator="containsText" text="PENDENTE">
      <formula>NOT(ISERROR(SEARCH(("PENDENTE"),(S509))))</formula>
    </cfRule>
  </conditionalFormatting>
  <conditionalFormatting sqref="S160">
    <cfRule type="containsText" dxfId="576" priority="554" operator="containsText" text="PENDENTE">
      <formula>NOT(ISERROR(SEARCH(("PENDENTE"),(S511))))</formula>
    </cfRule>
    <cfRule type="containsText" dxfId="575" priority="552" operator="containsText" text="SIM">
      <formula>NOT(ISERROR(SEARCH(("SIM"),(#REF!))))</formula>
    </cfRule>
    <cfRule type="containsText" dxfId="574" priority="557" operator="containsText" text="NÃO">
      <formula>NOT(ISERROR(SEARCH(("NÃO"),(S160))))</formula>
    </cfRule>
    <cfRule type="containsText" dxfId="573" priority="565" operator="containsText" text="CUMPRIDO">
      <formula>NOT(ISERROR(SEARCH(("CUMPRIDO"),(S471))))</formula>
    </cfRule>
    <cfRule type="containsText" dxfId="572" priority="564" operator="containsText" text="PENDENTE">
      <formula>NOT(ISERROR(SEARCH(("PENDENTE"),(S471))))</formula>
    </cfRule>
    <cfRule type="containsText" dxfId="571" priority="563" operator="containsText" text="CANCELADO">
      <formula>NOT(ISERROR(SEARCH(("CANCELADO"),(S471))))</formula>
    </cfRule>
    <cfRule type="containsText" dxfId="570" priority="555" operator="containsText" text="CUMPRIDO">
      <formula>NOT(ISERROR(SEARCH(("CUMPRIDO"),(S511))))</formula>
    </cfRule>
    <cfRule type="containsText" dxfId="569" priority="553" operator="containsText" text="CANCELADO">
      <formula>NOT(ISERROR(SEARCH(("CANCELADO"),(S511))))</formula>
    </cfRule>
  </conditionalFormatting>
  <conditionalFormatting sqref="S160:S161">
    <cfRule type="containsText" dxfId="568" priority="556" operator="containsText" text="SIM">
      <formula>NOT(ISERROR(SEARCH("SIM",S160)))</formula>
    </cfRule>
  </conditionalFormatting>
  <conditionalFormatting sqref="S161 S190:S192">
    <cfRule type="containsText" dxfId="567" priority="574" operator="containsText" text="SIM">
      <formula>NOT(ISERROR(SEARCH(("SIM"),(#REF!))))</formula>
    </cfRule>
  </conditionalFormatting>
  <conditionalFormatting sqref="S161 S190:S193">
    <cfRule type="containsText" dxfId="566" priority="579" operator="containsText" text="NÃO">
      <formula>NOT(ISERROR(SEARCH(("NÃO"),(S161))))</formula>
    </cfRule>
  </conditionalFormatting>
  <conditionalFormatting sqref="S161">
    <cfRule type="containsText" dxfId="565" priority="624" operator="containsText" text="CUMPRIDO">
      <formula>NOT(ISERROR(SEARCH(("CUMPRIDO"),(S472))))</formula>
    </cfRule>
    <cfRule type="containsText" dxfId="564" priority="623" operator="containsText" text="PENDENTE">
      <formula>NOT(ISERROR(SEARCH(("PENDENTE"),(S472))))</formula>
    </cfRule>
    <cfRule type="containsText" dxfId="563" priority="1628" operator="containsText" text="CUMPRIDO">
      <formula>NOT(ISERROR(SEARCH(("CUMPRIDO"),(S512))))</formula>
    </cfRule>
    <cfRule type="containsText" dxfId="562" priority="1627" operator="containsText" text="PENDENTE">
      <formula>NOT(ISERROR(SEARCH(("PENDENTE"),(S512))))</formula>
    </cfRule>
    <cfRule type="containsText" dxfId="561" priority="1626" operator="containsText" text="CANCELADO">
      <formula>NOT(ISERROR(SEARCH(("CANCELADO"),(S512))))</formula>
    </cfRule>
    <cfRule type="containsText" dxfId="560" priority="622" operator="containsText" text="CANCELADO">
      <formula>NOT(ISERROR(SEARCH(("CANCELADO"),(S472))))</formula>
    </cfRule>
  </conditionalFormatting>
  <conditionalFormatting sqref="S162:S165">
    <cfRule type="containsText" dxfId="559" priority="24" operator="containsText" text="CUMPRIDO">
      <formula>NOT(ISERROR(SEARCH(("CUMPRIDO"),(S513))))</formula>
    </cfRule>
    <cfRule type="containsText" dxfId="558" priority="23" operator="containsText" text="PENDENTE">
      <formula>NOT(ISERROR(SEARCH(("PENDENTE"),(S513))))</formula>
    </cfRule>
    <cfRule type="containsText" dxfId="557" priority="22" operator="containsText" text="CANCELADO">
      <formula>NOT(ISERROR(SEARCH(("CANCELADO"),(S513))))</formula>
    </cfRule>
    <cfRule type="containsText" dxfId="556" priority="21" operator="containsText" text="SIM">
      <formula>NOT(ISERROR(SEARCH(("SIM"),(#REF!))))</formula>
    </cfRule>
    <cfRule type="containsText" dxfId="555" priority="19" operator="containsText" text="SIM">
      <formula>NOT(ISERROR(SEARCH("SIM",S162)))</formula>
    </cfRule>
    <cfRule type="containsText" dxfId="554" priority="20" operator="containsText" text="NÃO">
      <formula>NOT(ISERROR(SEARCH(("NÃO"),(S162))))</formula>
    </cfRule>
  </conditionalFormatting>
  <conditionalFormatting sqref="S166:S170">
    <cfRule type="containsText" dxfId="553" priority="287" operator="containsText" text="NÃO">
      <formula>NOT(ISERROR(SEARCH(("NÃO"),(S166))))</formula>
    </cfRule>
    <cfRule type="containsText" dxfId="552" priority="286" operator="containsText" text="SIM">
      <formula>NOT(ISERROR(SEARCH("SIM",S166)))</formula>
    </cfRule>
  </conditionalFormatting>
  <conditionalFormatting sqref="S168:S170">
    <cfRule type="containsText" dxfId="551" priority="294" operator="containsText" text="PENDENTE">
      <formula>NOT(ISERROR(SEARCH(("PENDENTE"),(S479))))</formula>
    </cfRule>
    <cfRule type="containsText" dxfId="550" priority="293" operator="containsText" text="CANCELADO">
      <formula>NOT(ISERROR(SEARCH(("CANCELADO"),(S479))))</formula>
    </cfRule>
    <cfRule type="containsText" dxfId="549" priority="284" operator="containsText" text="PENDENTE">
      <formula>NOT(ISERROR(SEARCH(("PENDENTE"),(S519))))</formula>
    </cfRule>
    <cfRule type="containsText" dxfId="548" priority="285" operator="containsText" text="CUMPRIDO">
      <formula>NOT(ISERROR(SEARCH(("CUMPRIDO"),(S519))))</formula>
    </cfRule>
    <cfRule type="containsText" dxfId="547" priority="283" operator="containsText" text="CANCELADO">
      <formula>NOT(ISERROR(SEARCH(("CANCELADO"),(S519))))</formula>
    </cfRule>
    <cfRule type="containsText" dxfId="546" priority="295" operator="containsText" text="CUMPRIDO">
      <formula>NOT(ISERROR(SEARCH(("CUMPRIDO"),(S479))))</formula>
    </cfRule>
  </conditionalFormatting>
  <conditionalFormatting sqref="S168:S172">
    <cfRule type="containsText" dxfId="545" priority="210" operator="containsText" text="SIM">
      <formula>NOT(ISERROR(SEARCH(("SIM"),(#REF!))))</formula>
    </cfRule>
  </conditionalFormatting>
  <conditionalFormatting sqref="S171">
    <cfRule type="containsText" dxfId="544" priority="232" operator="containsText" text="SIM">
      <formula>NOT(ISERROR(SEARCH("SIM",S171)))</formula>
    </cfRule>
    <cfRule type="containsText" dxfId="543" priority="233" operator="containsText" text="NÃO">
      <formula>NOT(ISERROR(SEARCH(("NÃO"),(S171))))</formula>
    </cfRule>
  </conditionalFormatting>
  <conditionalFormatting sqref="S171:S172">
    <cfRule type="containsText" dxfId="542" priority="229" operator="containsText" text="CANCELADO">
      <formula>NOT(ISERROR(SEARCH(("CANCELADO"),(S523))))</formula>
    </cfRule>
    <cfRule type="containsText" dxfId="541" priority="240" operator="containsText" text="PENDENTE">
      <formula>NOT(ISERROR(SEARCH(("PENDENTE"),(S483))))</formula>
    </cfRule>
    <cfRule type="containsText" dxfId="540" priority="230" operator="containsText" text="PENDENTE">
      <formula>NOT(ISERROR(SEARCH(("PENDENTE"),(S523))))</formula>
    </cfRule>
    <cfRule type="containsText" dxfId="539" priority="231" operator="containsText" text="CUMPRIDO">
      <formula>NOT(ISERROR(SEARCH(("CUMPRIDO"),(S523))))</formula>
    </cfRule>
    <cfRule type="containsText" dxfId="538" priority="241" operator="containsText" text="CUMPRIDO">
      <formula>NOT(ISERROR(SEARCH(("CUMPRIDO"),(S483))))</formula>
    </cfRule>
    <cfRule type="containsText" dxfId="537" priority="239" operator="containsText" text="CANCELADO">
      <formula>NOT(ISERROR(SEARCH(("CANCELADO"),(S483))))</formula>
    </cfRule>
  </conditionalFormatting>
  <conditionalFormatting sqref="S172">
    <cfRule type="containsText" dxfId="536" priority="214" operator="containsText" text="SIM">
      <formula>NOT(ISERROR(SEARCH("SIM",S172)))</formula>
    </cfRule>
    <cfRule type="containsText" dxfId="535" priority="215" operator="containsText" text="NÃO">
      <formula>NOT(ISERROR(SEARCH(("NÃO"),(S172))))</formula>
    </cfRule>
  </conditionalFormatting>
  <conditionalFormatting sqref="S180:S189">
    <cfRule type="containsText" dxfId="534" priority="36" operator="containsText" text="CANCELADO">
      <formula>NOT(ISERROR(SEARCH(("CANCELADO"),(S492))))</formula>
    </cfRule>
    <cfRule type="containsText" dxfId="533" priority="35" operator="containsText" text="CUMPRIDO">
      <formula>NOT(ISERROR(SEARCH(("CUMPRIDO"),(S532))))</formula>
    </cfRule>
    <cfRule type="containsText" dxfId="532" priority="33" operator="containsText" text="CANCELADO">
      <formula>NOT(ISERROR(SEARCH(("CANCELADO"),(S532))))</formula>
    </cfRule>
    <cfRule type="containsText" dxfId="531" priority="27" operator="containsText" text="NÃO">
      <formula>NOT(ISERROR(SEARCH(("NÃO"),(S180))))</formula>
    </cfRule>
    <cfRule type="containsText" dxfId="530" priority="34" operator="containsText" text="PENDENTE">
      <formula>NOT(ISERROR(SEARCH(("PENDENTE"),(S532))))</formula>
    </cfRule>
    <cfRule type="containsText" dxfId="529" priority="25" operator="containsText" text="SIM">
      <formula>NOT(ISERROR(SEARCH(("SIM"),(#REF!))))</formula>
    </cfRule>
    <cfRule type="containsText" dxfId="528" priority="38" operator="containsText" text="CUMPRIDO">
      <formula>NOT(ISERROR(SEARCH(("CUMPRIDO"),(S492))))</formula>
    </cfRule>
    <cfRule type="containsText" dxfId="527" priority="37" operator="containsText" text="PENDENTE">
      <formula>NOT(ISERROR(SEARCH(("PENDENTE"),(S492))))</formula>
    </cfRule>
  </conditionalFormatting>
  <conditionalFormatting sqref="S180:S193">
    <cfRule type="containsText" dxfId="526" priority="26" operator="containsText" text="SIM">
      <formula>NOT(ISERROR(SEARCH("SIM",S180)))</formula>
    </cfRule>
  </conditionalFormatting>
  <conditionalFormatting sqref="S190">
    <cfRule type="containsText" dxfId="525" priority="58784" operator="containsText" text="CANCELADO">
      <formula>NOT(ISERROR(SEARCH(("CANCELADO"),(S515))))</formula>
    </cfRule>
    <cfRule type="containsText" dxfId="524" priority="58785" operator="containsText" text="PENDENTE">
      <formula>NOT(ISERROR(SEARCH(("PENDENTE"),(S515))))</formula>
    </cfRule>
    <cfRule type="containsText" dxfId="523" priority="58886" operator="containsText" text="PENDENTE">
      <formula>NOT(ISERROR(SEARCH(("PENDENTE"),(S475))))</formula>
    </cfRule>
    <cfRule type="containsText" dxfId="522" priority="58885" operator="containsText" text="CANCELADO">
      <formula>NOT(ISERROR(SEARCH(("CANCELADO"),(S475))))</formula>
    </cfRule>
    <cfRule type="containsText" dxfId="521" priority="58887" operator="containsText" text="CUMPRIDO">
      <formula>NOT(ISERROR(SEARCH(("CUMPRIDO"),(S475))))</formula>
    </cfRule>
    <cfRule type="containsText" dxfId="520" priority="58786" operator="containsText" text="CUMPRIDO">
      <formula>NOT(ISERROR(SEARCH(("CUMPRIDO"),(S515))))</formula>
    </cfRule>
  </conditionalFormatting>
  <conditionalFormatting sqref="S191">
    <cfRule type="containsText" dxfId="519" priority="58745" operator="containsText" text="CUMPRIDO">
      <formula>NOT(ISERROR(SEARCH(("CUMPRIDO"),(S474))))</formula>
    </cfRule>
    <cfRule type="containsText" dxfId="518" priority="1668" operator="containsText" text="PENDENTE">
      <formula>NOT(ISERROR(SEARCH(("PENDENTE"),(S514))))</formula>
    </cfRule>
    <cfRule type="containsText" dxfId="517" priority="1667" operator="containsText" text="CANCELADO">
      <formula>NOT(ISERROR(SEARCH(("CANCELADO"),(S514))))</formula>
    </cfRule>
    <cfRule type="containsText" dxfId="516" priority="1669" operator="containsText" text="CUMPRIDO">
      <formula>NOT(ISERROR(SEARCH(("CUMPRIDO"),(S514))))</formula>
    </cfRule>
    <cfRule type="containsText" dxfId="515" priority="58743" operator="containsText" text="CANCELADO">
      <formula>NOT(ISERROR(SEARCH(("CANCELADO"),(S474))))</formula>
    </cfRule>
    <cfRule type="containsText" dxfId="514" priority="58744" operator="containsText" text="PENDENTE">
      <formula>NOT(ISERROR(SEARCH(("PENDENTE"),(S474))))</formula>
    </cfRule>
  </conditionalFormatting>
  <conditionalFormatting sqref="S192">
    <cfRule type="containsText" dxfId="513" priority="56815" operator="containsText" text="CUMPRIDO">
      <formula>NOT(ISERROR(SEARCH(("CUMPRIDO"),(S514))))</formula>
    </cfRule>
    <cfRule type="containsText" dxfId="512" priority="587" operator="containsText" text="CUMPRIDO">
      <formula>NOT(ISERROR(SEARCH(("CUMPRIDO"),(S474))))</formula>
    </cfRule>
    <cfRule type="containsText" dxfId="511" priority="586" operator="containsText" text="PENDENTE">
      <formula>NOT(ISERROR(SEARCH(("PENDENTE"),(S474))))</formula>
    </cfRule>
    <cfRule type="containsText" dxfId="510" priority="585" operator="containsText" text="CANCELADO">
      <formula>NOT(ISERROR(SEARCH(("CANCELADO"),(S474))))</formula>
    </cfRule>
    <cfRule type="containsText" dxfId="509" priority="56813" operator="containsText" text="CANCELADO">
      <formula>NOT(ISERROR(SEARCH(("CANCELADO"),(S514))))</formula>
    </cfRule>
    <cfRule type="containsText" dxfId="508" priority="56814" operator="containsText" text="PENDENTE">
      <formula>NOT(ISERROR(SEARCH(("PENDENTE"),(S514))))</formula>
    </cfRule>
  </conditionalFormatting>
  <conditionalFormatting sqref="S193">
    <cfRule type="containsText" dxfId="507" priority="56378" operator="containsText" text="CUMPRIDO">
      <formula>NOT(ISERROR(SEARCH(("CUMPRIDO"),(S223))))</formula>
    </cfRule>
    <cfRule type="containsText" dxfId="506" priority="56377" operator="containsText" text="SIM">
      <formula>NOT(ISERROR(SEARCH(("SIM"),(#REF!))))</formula>
    </cfRule>
    <cfRule type="containsText" dxfId="505" priority="56376" operator="containsText" text="PENDENTE">
      <formula>NOT(ISERROR(SEARCH(("PENDENTE"),(S223))))</formula>
    </cfRule>
    <cfRule type="containsText" dxfId="504" priority="56375" operator="containsText" text="CANCELADO">
      <formula>NOT(ISERROR(SEARCH(("CANCELADO"),(S223))))</formula>
    </cfRule>
  </conditionalFormatting>
  <conditionalFormatting sqref="T5:T14 T78:T79 T86">
    <cfRule type="containsText" dxfId="503" priority="2271" operator="containsText" text="CUMPRIDO">
      <formula>NOT(ISERROR(SEARCH("CUMPRIDO",T5)))</formula>
    </cfRule>
  </conditionalFormatting>
  <conditionalFormatting sqref="T5:T77">
    <cfRule type="containsText" dxfId="502" priority="1371" operator="containsText" text="CUMPRIDO">
      <formula>NOT(ISERROR(SEARCH(("CUMPRIDO"),(#REF!))))</formula>
    </cfRule>
  </conditionalFormatting>
  <conditionalFormatting sqref="T5:T192">
    <cfRule type="containsText" dxfId="501" priority="29" operator="containsText" text="CANCELADO">
      <formula>NOT(ISERROR(SEARCH(("CANCELADO"),(#REF!))))</formula>
    </cfRule>
    <cfRule type="containsText" dxfId="500" priority="28" operator="containsText" text="PENDENTE">
      <formula>NOT(ISERROR(SEARCH("PENDENTE",T5)))</formula>
    </cfRule>
  </conditionalFormatting>
  <conditionalFormatting sqref="T15">
    <cfRule type="containsText" dxfId="499" priority="1394" operator="containsText" text="PENDENTE">
      <formula>NOT(ISERROR(SEARCH(("PENDENTE"),(#REF!))))</formula>
    </cfRule>
  </conditionalFormatting>
  <conditionalFormatting sqref="T15:T70">
    <cfRule type="containsText" dxfId="498" priority="1395" operator="containsText" text="CUMPRIDO">
      <formula>NOT(ISERROR(SEARCH("CUMPRIDO",T15)))</formula>
    </cfRule>
  </conditionalFormatting>
  <conditionalFormatting sqref="T16:T77">
    <cfRule type="containsText" dxfId="497" priority="1372" operator="containsText" text="PENDENTE">
      <formula>NOT(ISERROR(SEARCH(("PENDENTE"),(#REF!))))</formula>
    </cfRule>
  </conditionalFormatting>
  <conditionalFormatting sqref="T71:T77">
    <cfRule type="containsText" dxfId="496" priority="1379" operator="containsText" text="CUMPRIDO">
      <formula>NOT(ISERROR(SEARCH("CUMPRIDO",T71)))</formula>
    </cfRule>
  </conditionalFormatting>
  <conditionalFormatting sqref="T78:T79 T5:T14 T86">
    <cfRule type="containsText" dxfId="495" priority="2175" operator="containsText" text="PENDENTE">
      <formula>NOT(ISERROR(SEARCH(("PENDENTE"),(#REF!))))</formula>
    </cfRule>
  </conditionalFormatting>
  <conditionalFormatting sqref="T78:T79">
    <cfRule type="containsText" dxfId="494" priority="2174" operator="containsText" text="CUMPRIDO">
      <formula>NOT(ISERROR(SEARCH(("CUMPRIDO"),(#REF!))))</formula>
    </cfRule>
  </conditionalFormatting>
  <conditionalFormatting sqref="T80:T85">
    <cfRule type="containsText" dxfId="493" priority="1250" operator="containsText" text="CUMPRIDO">
      <formula>NOT(ISERROR(SEARCH("CUMPRIDO",T80)))</formula>
    </cfRule>
    <cfRule type="containsText" dxfId="492" priority="1249" operator="containsText" text="PENDENTE">
      <formula>NOT(ISERROR(SEARCH(("PENDENTE"),(#REF!))))</formula>
    </cfRule>
    <cfRule type="containsText" dxfId="491" priority="1248" operator="containsText" text="CUMPRIDO">
      <formula>NOT(ISERROR(SEARCH(("CUMPRIDO"),(#REF!))))</formula>
    </cfRule>
  </conditionalFormatting>
  <conditionalFormatting sqref="T86:T192">
    <cfRule type="containsText" dxfId="490" priority="30" operator="containsText" text="CUMPRIDO">
      <formula>NOT(ISERROR(SEARCH(("CUMPRIDO"),(#REF!))))</formula>
    </cfRule>
  </conditionalFormatting>
  <conditionalFormatting sqref="T87">
    <cfRule type="containsText" dxfId="489" priority="1537" operator="containsText" text="PENDENTE">
      <formula>NOT(ISERROR(SEARCH(("PENDENTE"),(#REF!))))</formula>
    </cfRule>
  </conditionalFormatting>
  <conditionalFormatting sqref="T87:T110">
    <cfRule type="containsText" dxfId="488" priority="1538" operator="containsText" text="CUMPRIDO">
      <formula>NOT(ISERROR(SEARCH("CUMPRIDO",T87)))</formula>
    </cfRule>
  </conditionalFormatting>
  <conditionalFormatting sqref="T88:T192">
    <cfRule type="containsText" dxfId="487" priority="31" operator="containsText" text="PENDENTE">
      <formula>NOT(ISERROR(SEARCH(("PENDENTE"),(#REF!))))</formula>
    </cfRule>
  </conditionalFormatting>
  <conditionalFormatting sqref="T111:T193">
    <cfRule type="containsText" dxfId="486" priority="32" operator="containsText" text="CUMPRIDO">
      <formula>NOT(ISERROR(SEARCH("CUMPRIDO",T111)))</formula>
    </cfRule>
  </conditionalFormatting>
  <conditionalFormatting sqref="T193 Q5:R5 Q19:R19">
    <cfRule type="containsText" dxfId="485" priority="56380" operator="containsText" text="CUMPRIDO">
      <formula>NOT(ISERROR(SEARCH(("CUMPRIDO"),(#REF!))))</formula>
    </cfRule>
  </conditionalFormatting>
  <conditionalFormatting sqref="T193">
    <cfRule type="containsText" dxfId="484" priority="2297" operator="containsText" text="PENDENTE">
      <formula>NOT(ISERROR(SEARCH("PENDENTE",T193)))</formula>
    </cfRule>
    <cfRule type="containsText" dxfId="483" priority="56379" operator="containsText" text="CANCELADO">
      <formula>NOT(ISERROR(SEARCH(("CANCELADO"),(#REF!))))</formula>
    </cfRule>
  </conditionalFormatting>
  <pageMargins left="0.511811024" right="0.511811024" top="0.78740157499999996" bottom="0.78740157499999996" header="0" footer="0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86"/>
  <sheetViews>
    <sheetView topLeftCell="A142" workbookViewId="0">
      <selection activeCell="Q120" sqref="Q120"/>
    </sheetView>
  </sheetViews>
  <sheetFormatPr defaultColWidth="14.42578125" defaultRowHeight="15" customHeight="1" x14ac:dyDescent="0.25"/>
  <cols>
    <col min="1" max="1" width="0.7109375" customWidth="1"/>
    <col min="2" max="2" width="12.5703125" customWidth="1"/>
    <col min="3" max="3" width="9.7109375" customWidth="1"/>
    <col min="4" max="4" width="15.7109375" customWidth="1"/>
    <col min="5" max="5" width="14.85546875" bestFit="1" customWidth="1"/>
    <col min="6" max="6" width="19.42578125" bestFit="1" customWidth="1"/>
    <col min="7" max="7" width="23.7109375" bestFit="1" customWidth="1"/>
    <col min="8" max="8" width="11.140625" customWidth="1"/>
    <col min="9" max="9" width="10.85546875" bestFit="1" customWidth="1"/>
    <col min="10" max="10" width="21" bestFit="1" customWidth="1"/>
    <col min="11" max="11" width="18.85546875" bestFit="1" customWidth="1"/>
    <col min="12" max="12" width="11.28515625" customWidth="1"/>
    <col min="13" max="13" width="7.7109375" style="76" customWidth="1"/>
    <col min="14" max="14" width="9.5703125" customWidth="1"/>
    <col min="15" max="15" width="21.85546875" bestFit="1" customWidth="1"/>
    <col min="16" max="16" width="13.5703125" bestFit="1" customWidth="1"/>
    <col min="17" max="17" width="11.28515625" customWidth="1"/>
    <col min="18" max="18" width="5.85546875" customWidth="1"/>
    <col min="19" max="19" width="6.28515625" customWidth="1"/>
    <col min="20" max="20" width="9.5703125" bestFit="1" customWidth="1"/>
    <col min="21" max="21" width="11.42578125" bestFit="1" customWidth="1"/>
    <col min="22" max="22" width="10.42578125" customWidth="1"/>
    <col min="23" max="26" width="9.140625" customWidth="1"/>
  </cols>
  <sheetData>
    <row r="1" spans="1:26" x14ac:dyDescent="0.25">
      <c r="A1" s="10"/>
      <c r="B1" s="11"/>
      <c r="C1" s="11"/>
      <c r="D1" s="11"/>
      <c r="E1" s="12"/>
      <c r="F1" s="12"/>
      <c r="G1" s="12"/>
      <c r="H1" s="11"/>
      <c r="I1" s="11"/>
      <c r="J1" s="11"/>
      <c r="K1" s="13"/>
      <c r="L1" s="11"/>
      <c r="M1" s="74"/>
      <c r="N1" s="11"/>
      <c r="O1" s="12"/>
      <c r="P1" s="14"/>
      <c r="Q1" s="11"/>
      <c r="R1" s="11"/>
      <c r="S1" s="15"/>
      <c r="T1" s="10"/>
      <c r="U1" s="10"/>
      <c r="V1" s="10"/>
      <c r="W1" s="10"/>
      <c r="X1" s="10"/>
      <c r="Y1" s="10"/>
      <c r="Z1" s="10"/>
    </row>
    <row r="2" spans="1:26" ht="21" customHeight="1" x14ac:dyDescent="0.25">
      <c r="A2" s="10"/>
      <c r="B2" s="104" t="s">
        <v>22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56"/>
      <c r="W2" s="10"/>
      <c r="X2" s="10"/>
      <c r="Y2" s="10"/>
      <c r="Z2" s="10"/>
    </row>
    <row r="3" spans="1:26" ht="21" x14ac:dyDescent="0.25">
      <c r="A3" s="10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56"/>
      <c r="W3" s="10"/>
      <c r="X3" s="10"/>
      <c r="Y3" s="10"/>
      <c r="Z3" s="10"/>
    </row>
    <row r="4" spans="1:26" ht="15" customHeight="1" x14ac:dyDescent="0.25">
      <c r="A4" s="31"/>
      <c r="B4" s="33" t="s">
        <v>23</v>
      </c>
      <c r="C4" s="33" t="s">
        <v>24</v>
      </c>
      <c r="D4" s="34" t="s">
        <v>25</v>
      </c>
      <c r="E4" s="34" t="s">
        <v>26</v>
      </c>
      <c r="F4" s="34" t="s">
        <v>27</v>
      </c>
      <c r="G4" s="34" t="s">
        <v>28</v>
      </c>
      <c r="H4" s="34" t="s">
        <v>29</v>
      </c>
      <c r="I4" s="33" t="s">
        <v>30</v>
      </c>
      <c r="J4" s="34" t="s">
        <v>31</v>
      </c>
      <c r="K4" s="34" t="s">
        <v>32</v>
      </c>
      <c r="L4" s="32" t="s">
        <v>33</v>
      </c>
      <c r="M4" s="75" t="s">
        <v>34</v>
      </c>
      <c r="N4" s="33" t="s">
        <v>35</v>
      </c>
      <c r="O4" s="34" t="s">
        <v>36</v>
      </c>
      <c r="P4" s="33" t="s">
        <v>37</v>
      </c>
      <c r="Q4" s="32" t="s">
        <v>38</v>
      </c>
      <c r="R4" s="34" t="s">
        <v>39</v>
      </c>
      <c r="S4" s="33" t="s">
        <v>7</v>
      </c>
      <c r="T4" s="33" t="s">
        <v>40</v>
      </c>
      <c r="U4" s="32" t="s">
        <v>3</v>
      </c>
      <c r="V4" s="32"/>
      <c r="W4" s="10"/>
      <c r="X4" s="10"/>
      <c r="Y4" s="10"/>
      <c r="Z4" s="10"/>
    </row>
    <row r="5" spans="1:26" x14ac:dyDescent="0.25">
      <c r="A5" s="10"/>
      <c r="B5" s="20">
        <v>45894</v>
      </c>
      <c r="C5" s="17"/>
      <c r="D5" s="18" t="s">
        <v>560</v>
      </c>
      <c r="E5" s="18" t="s">
        <v>561</v>
      </c>
      <c r="F5" s="18" t="s">
        <v>92</v>
      </c>
      <c r="G5" s="18"/>
      <c r="H5" s="21">
        <v>45896</v>
      </c>
      <c r="I5" s="22">
        <v>0.40972222222222221</v>
      </c>
      <c r="J5" s="18" t="s">
        <v>1137</v>
      </c>
      <c r="K5" s="18" t="s">
        <v>249</v>
      </c>
      <c r="L5" s="19">
        <v>120</v>
      </c>
      <c r="M5" s="65"/>
      <c r="N5" s="17" t="s">
        <v>44</v>
      </c>
      <c r="O5" s="18" t="s">
        <v>2371</v>
      </c>
      <c r="P5" s="17" t="s">
        <v>2372</v>
      </c>
      <c r="Q5" s="19">
        <v>30</v>
      </c>
      <c r="R5" s="20"/>
      <c r="S5" s="17" t="s">
        <v>45</v>
      </c>
      <c r="T5" s="17" t="s">
        <v>44</v>
      </c>
      <c r="U5" s="19">
        <f>Table_523[[#This Row],[VALOR]]-Table_523[[#This Row],[ CUSTO]]</f>
        <v>90</v>
      </c>
      <c r="V5" s="19"/>
      <c r="W5" s="10"/>
      <c r="X5" s="10"/>
      <c r="Y5" s="10"/>
      <c r="Z5" s="10"/>
    </row>
    <row r="6" spans="1:26" x14ac:dyDescent="0.25">
      <c r="A6" s="10"/>
      <c r="B6" s="20">
        <v>45870</v>
      </c>
      <c r="C6" s="17"/>
      <c r="D6" s="18" t="s">
        <v>1335</v>
      </c>
      <c r="E6" s="18" t="s">
        <v>1336</v>
      </c>
      <c r="F6" s="18" t="s">
        <v>1437</v>
      </c>
      <c r="G6" s="18" t="s">
        <v>2150</v>
      </c>
      <c r="H6" s="21">
        <v>45874</v>
      </c>
      <c r="I6" s="22">
        <v>0.625</v>
      </c>
      <c r="J6" s="18" t="s">
        <v>185</v>
      </c>
      <c r="K6" s="18" t="s">
        <v>2077</v>
      </c>
      <c r="L6" s="19">
        <v>70</v>
      </c>
      <c r="M6" s="65" t="s">
        <v>2246</v>
      </c>
      <c r="N6" s="17" t="s">
        <v>44</v>
      </c>
      <c r="O6" s="18" t="s">
        <v>70</v>
      </c>
      <c r="P6" s="17" t="s">
        <v>71</v>
      </c>
      <c r="Q6" s="19">
        <v>40</v>
      </c>
      <c r="R6" s="20"/>
      <c r="S6" s="17" t="s">
        <v>45</v>
      </c>
      <c r="T6" s="17" t="s">
        <v>44</v>
      </c>
      <c r="U6" s="19">
        <f>Table_523[[#This Row],[VALOR]]-Table_523[[#This Row],[ CUSTO]]</f>
        <v>30</v>
      </c>
      <c r="V6" s="19"/>
      <c r="W6" s="10"/>
      <c r="X6" s="10"/>
      <c r="Y6" s="10"/>
      <c r="Z6" s="10"/>
    </row>
    <row r="7" spans="1:26" x14ac:dyDescent="0.25">
      <c r="A7" s="10"/>
      <c r="B7" s="20">
        <v>45870</v>
      </c>
      <c r="C7" s="17"/>
      <c r="D7" s="18" t="s">
        <v>1335</v>
      </c>
      <c r="E7" s="18" t="s">
        <v>1336</v>
      </c>
      <c r="F7" s="18" t="s">
        <v>1437</v>
      </c>
      <c r="G7" s="18" t="s">
        <v>2149</v>
      </c>
      <c r="H7" s="21">
        <v>45874</v>
      </c>
      <c r="I7" s="22">
        <v>0.4375</v>
      </c>
      <c r="J7" s="18" t="s">
        <v>62</v>
      </c>
      <c r="K7" s="18" t="s">
        <v>1646</v>
      </c>
      <c r="L7" s="19">
        <v>70</v>
      </c>
      <c r="M7" s="65" t="s">
        <v>2246</v>
      </c>
      <c r="N7" s="17" t="s">
        <v>44</v>
      </c>
      <c r="O7" s="18" t="s">
        <v>1222</v>
      </c>
      <c r="P7" s="44" t="s">
        <v>1223</v>
      </c>
      <c r="Q7" s="19">
        <v>40</v>
      </c>
      <c r="R7" s="20"/>
      <c r="S7" s="17" t="s">
        <v>45</v>
      </c>
      <c r="T7" s="17" t="s">
        <v>44</v>
      </c>
      <c r="U7" s="19">
        <f>Table_523[[#This Row],[VALOR]]-Table_523[[#This Row],[ CUSTO]]</f>
        <v>30</v>
      </c>
      <c r="V7" s="19"/>
      <c r="W7" s="10"/>
      <c r="X7" s="10"/>
      <c r="Y7" s="10"/>
      <c r="Z7" s="10"/>
    </row>
    <row r="8" spans="1:26" x14ac:dyDescent="0.25">
      <c r="A8" s="10"/>
      <c r="B8" s="20">
        <v>45870</v>
      </c>
      <c r="C8" s="17"/>
      <c r="D8" s="18" t="s">
        <v>1335</v>
      </c>
      <c r="E8" s="18" t="s">
        <v>1336</v>
      </c>
      <c r="F8" s="18" t="s">
        <v>1437</v>
      </c>
      <c r="G8" s="18" t="s">
        <v>2151</v>
      </c>
      <c r="H8" s="21">
        <v>45875</v>
      </c>
      <c r="I8" s="22">
        <v>0.48055555555555557</v>
      </c>
      <c r="J8" s="18" t="s">
        <v>99</v>
      </c>
      <c r="K8" s="18" t="s">
        <v>1769</v>
      </c>
      <c r="L8" s="19">
        <v>70</v>
      </c>
      <c r="M8" s="65" t="s">
        <v>2246</v>
      </c>
      <c r="N8" s="17" t="s">
        <v>44</v>
      </c>
      <c r="O8" s="18" t="s">
        <v>1222</v>
      </c>
      <c r="P8" s="44" t="s">
        <v>1223</v>
      </c>
      <c r="Q8" s="19">
        <v>40</v>
      </c>
      <c r="R8" s="20"/>
      <c r="S8" s="17" t="s">
        <v>45</v>
      </c>
      <c r="T8" s="17" t="s">
        <v>44</v>
      </c>
      <c r="U8" s="19">
        <f>Table_523[[#This Row],[VALOR]]-Table_523[[#This Row],[ CUSTO]]</f>
        <v>30</v>
      </c>
      <c r="V8" s="19"/>
      <c r="W8" s="10"/>
      <c r="X8" s="10"/>
      <c r="Y8" s="10"/>
      <c r="Z8" s="10"/>
    </row>
    <row r="9" spans="1:26" x14ac:dyDescent="0.25">
      <c r="A9" s="10"/>
      <c r="B9" s="20">
        <v>45870</v>
      </c>
      <c r="C9" s="17"/>
      <c r="D9" s="18" t="s">
        <v>1335</v>
      </c>
      <c r="E9" s="18" t="s">
        <v>1336</v>
      </c>
      <c r="F9" s="18" t="s">
        <v>1437</v>
      </c>
      <c r="G9" s="18" t="s">
        <v>2152</v>
      </c>
      <c r="H9" s="21">
        <v>45875</v>
      </c>
      <c r="I9" s="22">
        <v>0.54861111111111116</v>
      </c>
      <c r="J9" s="18" t="s">
        <v>99</v>
      </c>
      <c r="K9" s="18" t="s">
        <v>2161</v>
      </c>
      <c r="L9" s="19">
        <v>70</v>
      </c>
      <c r="M9" s="65" t="s">
        <v>2246</v>
      </c>
      <c r="N9" s="17" t="s">
        <v>44</v>
      </c>
      <c r="O9" s="18" t="s">
        <v>1222</v>
      </c>
      <c r="P9" s="44" t="s">
        <v>1223</v>
      </c>
      <c r="Q9" s="19">
        <v>40</v>
      </c>
      <c r="R9" s="20"/>
      <c r="S9" s="17" t="s">
        <v>45</v>
      </c>
      <c r="T9" s="17" t="s">
        <v>44</v>
      </c>
      <c r="U9" s="19">
        <f>Table_523[[#This Row],[VALOR]]-Table_523[[#This Row],[ CUSTO]]</f>
        <v>30</v>
      </c>
      <c r="V9" s="19"/>
      <c r="W9" s="10"/>
      <c r="X9" s="10"/>
      <c r="Y9" s="10"/>
      <c r="Z9" s="10"/>
    </row>
    <row r="10" spans="1:26" x14ac:dyDescent="0.25">
      <c r="A10" s="10"/>
      <c r="B10" s="20">
        <v>45870</v>
      </c>
      <c r="C10" s="17"/>
      <c r="D10" s="18" t="s">
        <v>1335</v>
      </c>
      <c r="E10" s="18" t="s">
        <v>1336</v>
      </c>
      <c r="F10" s="18" t="s">
        <v>1438</v>
      </c>
      <c r="G10" s="18" t="s">
        <v>2153</v>
      </c>
      <c r="H10" s="21">
        <v>45875</v>
      </c>
      <c r="I10" s="22">
        <v>0.58750000000000002</v>
      </c>
      <c r="J10" s="18" t="s">
        <v>213</v>
      </c>
      <c r="K10" s="18" t="s">
        <v>2162</v>
      </c>
      <c r="L10" s="19">
        <v>70</v>
      </c>
      <c r="M10" s="65" t="s">
        <v>2246</v>
      </c>
      <c r="N10" s="17" t="s">
        <v>44</v>
      </c>
      <c r="O10" s="18" t="s">
        <v>1222</v>
      </c>
      <c r="P10" s="44" t="s">
        <v>1223</v>
      </c>
      <c r="Q10" s="19">
        <v>40</v>
      </c>
      <c r="R10" s="20"/>
      <c r="S10" s="17" t="s">
        <v>45</v>
      </c>
      <c r="T10" s="17" t="s">
        <v>44</v>
      </c>
      <c r="U10" s="19">
        <f>Table_523[[#This Row],[VALOR]]-Table_523[[#This Row],[ CUSTO]]</f>
        <v>30</v>
      </c>
      <c r="V10" s="19"/>
      <c r="W10" s="10"/>
      <c r="X10" s="10"/>
      <c r="Y10" s="10"/>
      <c r="Z10" s="10"/>
    </row>
    <row r="11" spans="1:26" x14ac:dyDescent="0.25">
      <c r="A11" s="10"/>
      <c r="B11" s="20">
        <v>45870</v>
      </c>
      <c r="C11" s="17"/>
      <c r="D11" s="18" t="s">
        <v>1335</v>
      </c>
      <c r="E11" s="18" t="s">
        <v>1336</v>
      </c>
      <c r="F11" s="18" t="s">
        <v>1437</v>
      </c>
      <c r="G11" s="18" t="s">
        <v>2154</v>
      </c>
      <c r="H11" s="21">
        <v>45875</v>
      </c>
      <c r="I11" s="22">
        <v>0.71597222222222223</v>
      </c>
      <c r="J11" s="18" t="s">
        <v>68</v>
      </c>
      <c r="K11" s="18" t="s">
        <v>2163</v>
      </c>
      <c r="L11" s="19">
        <v>70</v>
      </c>
      <c r="M11" s="65" t="s">
        <v>2246</v>
      </c>
      <c r="N11" s="17" t="s">
        <v>44</v>
      </c>
      <c r="O11" s="18" t="s">
        <v>1222</v>
      </c>
      <c r="P11" s="44" t="s">
        <v>1223</v>
      </c>
      <c r="Q11" s="19">
        <v>40</v>
      </c>
      <c r="R11" s="20"/>
      <c r="S11" s="17" t="s">
        <v>45</v>
      </c>
      <c r="T11" s="17" t="s">
        <v>44</v>
      </c>
      <c r="U11" s="19">
        <f>Table_523[[#This Row],[VALOR]]-Table_523[[#This Row],[ CUSTO]]</f>
        <v>30</v>
      </c>
      <c r="V11" s="19"/>
      <c r="W11" s="10"/>
      <c r="X11" s="10"/>
      <c r="Y11" s="10"/>
      <c r="Z11" s="10"/>
    </row>
    <row r="12" spans="1:26" x14ac:dyDescent="0.25">
      <c r="A12" s="10"/>
      <c r="B12" s="20">
        <v>45870</v>
      </c>
      <c r="C12" s="17"/>
      <c r="D12" s="18" t="s">
        <v>1335</v>
      </c>
      <c r="E12" s="18" t="s">
        <v>1336</v>
      </c>
      <c r="F12" s="18" t="s">
        <v>1437</v>
      </c>
      <c r="G12" s="18" t="s">
        <v>2155</v>
      </c>
      <c r="H12" s="21">
        <v>45876</v>
      </c>
      <c r="I12" s="22">
        <v>0.3611111111111111</v>
      </c>
      <c r="J12" s="18" t="s">
        <v>99</v>
      </c>
      <c r="K12" s="18" t="s">
        <v>1770</v>
      </c>
      <c r="L12" s="19">
        <v>70</v>
      </c>
      <c r="M12" s="65" t="s">
        <v>2246</v>
      </c>
      <c r="N12" s="17" t="s">
        <v>44</v>
      </c>
      <c r="O12" s="18" t="s">
        <v>1222</v>
      </c>
      <c r="P12" s="44" t="s">
        <v>1223</v>
      </c>
      <c r="Q12" s="19">
        <v>40</v>
      </c>
      <c r="R12" s="20"/>
      <c r="S12" s="17" t="s">
        <v>45</v>
      </c>
      <c r="T12" s="17" t="s">
        <v>44</v>
      </c>
      <c r="U12" s="19">
        <f>Table_523[[#This Row],[VALOR]]-Table_523[[#This Row],[ CUSTO]]</f>
        <v>30</v>
      </c>
      <c r="V12" s="19"/>
      <c r="W12" s="10"/>
      <c r="X12" s="10"/>
      <c r="Y12" s="10"/>
      <c r="Z12" s="10"/>
    </row>
    <row r="13" spans="1:26" x14ac:dyDescent="0.25">
      <c r="A13" s="10"/>
      <c r="B13" s="20">
        <v>45870</v>
      </c>
      <c r="C13" s="17"/>
      <c r="D13" s="18" t="s">
        <v>1335</v>
      </c>
      <c r="E13" s="18" t="s">
        <v>1336</v>
      </c>
      <c r="F13" s="18" t="s">
        <v>1437</v>
      </c>
      <c r="G13" s="18" t="s">
        <v>2156</v>
      </c>
      <c r="H13" s="21">
        <v>45876</v>
      </c>
      <c r="I13" s="22">
        <v>0.57291666666666663</v>
      </c>
      <c r="J13" s="18" t="s">
        <v>1972</v>
      </c>
      <c r="K13" s="18" t="s">
        <v>2164</v>
      </c>
      <c r="L13" s="19">
        <v>70</v>
      </c>
      <c r="M13" s="65" t="s">
        <v>2246</v>
      </c>
      <c r="N13" s="17" t="s">
        <v>44</v>
      </c>
      <c r="O13" s="18" t="s">
        <v>1222</v>
      </c>
      <c r="P13" s="44" t="s">
        <v>1223</v>
      </c>
      <c r="Q13" s="19">
        <v>40</v>
      </c>
      <c r="R13" s="20"/>
      <c r="S13" s="17" t="s">
        <v>45</v>
      </c>
      <c r="T13" s="17" t="s">
        <v>44</v>
      </c>
      <c r="U13" s="19">
        <f>Table_523[[#This Row],[VALOR]]-Table_523[[#This Row],[ CUSTO]]</f>
        <v>30</v>
      </c>
      <c r="V13" s="19"/>
      <c r="W13" s="10"/>
      <c r="X13" s="10"/>
      <c r="Y13" s="10"/>
      <c r="Z13" s="10"/>
    </row>
    <row r="14" spans="1:26" x14ac:dyDescent="0.25">
      <c r="A14" s="10"/>
      <c r="B14" s="20">
        <v>45870</v>
      </c>
      <c r="C14" s="17"/>
      <c r="D14" s="18" t="s">
        <v>1335</v>
      </c>
      <c r="E14" s="18" t="s">
        <v>1336</v>
      </c>
      <c r="F14" s="18" t="s">
        <v>1437</v>
      </c>
      <c r="G14" s="18" t="s">
        <v>2157</v>
      </c>
      <c r="H14" s="21">
        <v>45876</v>
      </c>
      <c r="I14" s="22">
        <v>0.67361111111111116</v>
      </c>
      <c r="J14" s="18" t="s">
        <v>2160</v>
      </c>
      <c r="K14" s="18" t="s">
        <v>1577</v>
      </c>
      <c r="L14" s="19">
        <v>70</v>
      </c>
      <c r="M14" s="65" t="s">
        <v>2246</v>
      </c>
      <c r="N14" s="17" t="s">
        <v>44</v>
      </c>
      <c r="O14" s="18" t="s">
        <v>1222</v>
      </c>
      <c r="P14" s="44" t="s">
        <v>1223</v>
      </c>
      <c r="Q14" s="19">
        <v>40</v>
      </c>
      <c r="R14" s="20"/>
      <c r="S14" s="17" t="s">
        <v>45</v>
      </c>
      <c r="T14" s="17" t="s">
        <v>44</v>
      </c>
      <c r="U14" s="19">
        <f>Table_523[[#This Row],[VALOR]]-Table_523[[#This Row],[ CUSTO]]</f>
        <v>30</v>
      </c>
      <c r="V14" s="19"/>
      <c r="W14" s="10"/>
      <c r="X14" s="10"/>
      <c r="Y14" s="10"/>
      <c r="Z14" s="10"/>
    </row>
    <row r="15" spans="1:26" x14ac:dyDescent="0.25">
      <c r="A15" s="10"/>
      <c r="B15" s="20">
        <v>45870</v>
      </c>
      <c r="C15" s="17"/>
      <c r="D15" s="18" t="s">
        <v>1335</v>
      </c>
      <c r="E15" s="18" t="s">
        <v>1336</v>
      </c>
      <c r="F15" s="18" t="s">
        <v>1634</v>
      </c>
      <c r="G15" s="18" t="s">
        <v>2158</v>
      </c>
      <c r="H15" s="21">
        <v>45877</v>
      </c>
      <c r="I15" s="22">
        <v>0.35625000000000001</v>
      </c>
      <c r="J15" s="18" t="s">
        <v>1912</v>
      </c>
      <c r="K15" s="18" t="s">
        <v>1576</v>
      </c>
      <c r="L15" s="19">
        <v>70</v>
      </c>
      <c r="M15" s="65" t="s">
        <v>2246</v>
      </c>
      <c r="N15" s="17" t="s">
        <v>44</v>
      </c>
      <c r="O15" s="18" t="s">
        <v>1222</v>
      </c>
      <c r="P15" s="44" t="s">
        <v>1223</v>
      </c>
      <c r="Q15" s="19">
        <v>40</v>
      </c>
      <c r="R15" s="20"/>
      <c r="S15" s="17" t="s">
        <v>45</v>
      </c>
      <c r="T15" s="17" t="s">
        <v>44</v>
      </c>
      <c r="U15" s="19">
        <f>Table_523[[#This Row],[VALOR]]-Table_523[[#This Row],[ CUSTO]]</f>
        <v>30</v>
      </c>
      <c r="V15" s="19"/>
      <c r="W15" s="10"/>
      <c r="X15" s="10"/>
      <c r="Y15" s="10"/>
      <c r="Z15" s="10"/>
    </row>
    <row r="16" spans="1:26" x14ac:dyDescent="0.25">
      <c r="A16" s="10"/>
      <c r="B16" s="20">
        <v>45870</v>
      </c>
      <c r="C16" s="17"/>
      <c r="D16" s="18" t="s">
        <v>1335</v>
      </c>
      <c r="E16" s="18" t="s">
        <v>1336</v>
      </c>
      <c r="F16" s="18" t="s">
        <v>1438</v>
      </c>
      <c r="G16" s="18" t="s">
        <v>2159</v>
      </c>
      <c r="H16" s="21">
        <v>45877</v>
      </c>
      <c r="I16" s="22">
        <v>0.67361111111111116</v>
      </c>
      <c r="J16" s="18" t="s">
        <v>68</v>
      </c>
      <c r="K16" s="18" t="s">
        <v>1647</v>
      </c>
      <c r="L16" s="19">
        <v>70</v>
      </c>
      <c r="M16" s="65" t="s">
        <v>2246</v>
      </c>
      <c r="N16" s="17" t="s">
        <v>44</v>
      </c>
      <c r="O16" s="18" t="s">
        <v>1222</v>
      </c>
      <c r="P16" s="44" t="s">
        <v>1223</v>
      </c>
      <c r="Q16" s="19">
        <v>40</v>
      </c>
      <c r="R16" s="20"/>
      <c r="S16" s="17" t="s">
        <v>45</v>
      </c>
      <c r="T16" s="17" t="s">
        <v>44</v>
      </c>
      <c r="U16" s="19">
        <f>Table_523[[#This Row],[VALOR]]-Table_523[[#This Row],[ CUSTO]]</f>
        <v>30</v>
      </c>
      <c r="V16" s="19"/>
      <c r="W16" s="10"/>
      <c r="X16" s="10"/>
      <c r="Y16" s="10"/>
      <c r="Z16" s="10"/>
    </row>
    <row r="17" spans="1:26" x14ac:dyDescent="0.25">
      <c r="A17" s="10"/>
      <c r="B17" s="20">
        <v>45880</v>
      </c>
      <c r="C17" s="17"/>
      <c r="D17" s="18" t="s">
        <v>1335</v>
      </c>
      <c r="E17" s="18" t="s">
        <v>1336</v>
      </c>
      <c r="F17" s="18" t="s">
        <v>1437</v>
      </c>
      <c r="G17" s="18" t="s">
        <v>2231</v>
      </c>
      <c r="H17" s="21">
        <v>45881</v>
      </c>
      <c r="I17" s="22">
        <v>0.46180555555555558</v>
      </c>
      <c r="J17" s="18" t="s">
        <v>119</v>
      </c>
      <c r="K17" s="18" t="s">
        <v>1769</v>
      </c>
      <c r="L17" s="19">
        <v>70</v>
      </c>
      <c r="M17" s="65" t="s">
        <v>2288</v>
      </c>
      <c r="N17" s="17" t="s">
        <v>44</v>
      </c>
      <c r="O17" s="18" t="s">
        <v>1222</v>
      </c>
      <c r="P17" s="44" t="s">
        <v>1223</v>
      </c>
      <c r="Q17" s="19">
        <v>40</v>
      </c>
      <c r="R17" s="20"/>
      <c r="S17" s="17" t="s">
        <v>45</v>
      </c>
      <c r="T17" s="17" t="s">
        <v>44</v>
      </c>
      <c r="U17" s="19">
        <f>Table_523[[#This Row],[VALOR]]-Table_523[[#This Row],[ CUSTO]]</f>
        <v>30</v>
      </c>
      <c r="V17" s="19"/>
      <c r="W17" s="10"/>
      <c r="X17" s="10"/>
      <c r="Y17" s="10"/>
      <c r="Z17" s="10"/>
    </row>
    <row r="18" spans="1:26" x14ac:dyDescent="0.25">
      <c r="A18" s="10"/>
      <c r="B18" s="20">
        <v>45880</v>
      </c>
      <c r="C18" s="17"/>
      <c r="D18" s="18" t="s">
        <v>1335</v>
      </c>
      <c r="E18" s="18" t="s">
        <v>1336</v>
      </c>
      <c r="F18" s="18" t="s">
        <v>1438</v>
      </c>
      <c r="G18" s="18" t="s">
        <v>2232</v>
      </c>
      <c r="H18" s="21">
        <v>45881</v>
      </c>
      <c r="I18" s="22">
        <v>0.6875</v>
      </c>
      <c r="J18" s="18" t="s">
        <v>495</v>
      </c>
      <c r="K18" s="18" t="s">
        <v>1575</v>
      </c>
      <c r="L18" s="19">
        <v>70</v>
      </c>
      <c r="M18" s="65" t="s">
        <v>2288</v>
      </c>
      <c r="N18" s="17" t="s">
        <v>44</v>
      </c>
      <c r="O18" s="18" t="s">
        <v>1222</v>
      </c>
      <c r="P18" s="44" t="s">
        <v>1223</v>
      </c>
      <c r="Q18" s="19">
        <v>40</v>
      </c>
      <c r="R18" s="20"/>
      <c r="S18" s="17" t="s">
        <v>45</v>
      </c>
      <c r="T18" s="17" t="s">
        <v>44</v>
      </c>
      <c r="U18" s="19">
        <f>Table_523[[#This Row],[VALOR]]-Table_523[[#This Row],[ CUSTO]]</f>
        <v>30</v>
      </c>
      <c r="V18" s="19"/>
      <c r="W18" s="10"/>
      <c r="X18" s="10"/>
      <c r="Y18" s="10"/>
      <c r="Z18" s="10"/>
    </row>
    <row r="19" spans="1:26" x14ac:dyDescent="0.25">
      <c r="A19" s="10"/>
      <c r="B19" s="20">
        <v>45880</v>
      </c>
      <c r="C19" s="17"/>
      <c r="D19" s="18" t="s">
        <v>1335</v>
      </c>
      <c r="E19" s="18" t="s">
        <v>1336</v>
      </c>
      <c r="F19" s="18" t="s">
        <v>1437</v>
      </c>
      <c r="G19" s="18" t="s">
        <v>2233</v>
      </c>
      <c r="H19" s="21">
        <v>45882</v>
      </c>
      <c r="I19" s="22">
        <v>0.35416666666666669</v>
      </c>
      <c r="J19" s="18" t="s">
        <v>2241</v>
      </c>
      <c r="K19" s="18" t="s">
        <v>1577</v>
      </c>
      <c r="L19" s="19">
        <v>70</v>
      </c>
      <c r="M19" s="65" t="s">
        <v>2288</v>
      </c>
      <c r="N19" s="17" t="s">
        <v>44</v>
      </c>
      <c r="O19" s="18" t="s">
        <v>1222</v>
      </c>
      <c r="P19" s="44" t="s">
        <v>1223</v>
      </c>
      <c r="Q19" s="19">
        <v>40</v>
      </c>
      <c r="R19" s="20"/>
      <c r="S19" s="17" t="s">
        <v>45</v>
      </c>
      <c r="T19" s="17" t="s">
        <v>44</v>
      </c>
      <c r="U19" s="19">
        <f>Table_523[[#This Row],[VALOR]]-Table_523[[#This Row],[ CUSTO]]</f>
        <v>30</v>
      </c>
      <c r="V19" s="19"/>
      <c r="W19" s="10"/>
      <c r="X19" s="10"/>
      <c r="Y19" s="10"/>
      <c r="Z19" s="10"/>
    </row>
    <row r="20" spans="1:26" x14ac:dyDescent="0.25">
      <c r="A20" s="10"/>
      <c r="B20" s="20">
        <v>45880</v>
      </c>
      <c r="C20" s="17"/>
      <c r="D20" s="18" t="s">
        <v>1335</v>
      </c>
      <c r="E20" s="18" t="s">
        <v>1336</v>
      </c>
      <c r="F20" s="18" t="s">
        <v>1437</v>
      </c>
      <c r="G20" s="18" t="s">
        <v>2234</v>
      </c>
      <c r="H20" s="21">
        <v>45882</v>
      </c>
      <c r="I20" s="22">
        <v>0.36458333333333331</v>
      </c>
      <c r="J20" s="18" t="s">
        <v>99</v>
      </c>
      <c r="K20" s="18" t="s">
        <v>2242</v>
      </c>
      <c r="L20" s="19">
        <v>70</v>
      </c>
      <c r="M20" s="65" t="s">
        <v>2288</v>
      </c>
      <c r="N20" s="17" t="s">
        <v>44</v>
      </c>
      <c r="O20" s="18" t="s">
        <v>1222</v>
      </c>
      <c r="P20" s="44" t="s">
        <v>1223</v>
      </c>
      <c r="Q20" s="19">
        <v>40</v>
      </c>
      <c r="R20" s="20"/>
      <c r="S20" s="17" t="s">
        <v>45</v>
      </c>
      <c r="T20" s="17" t="s">
        <v>44</v>
      </c>
      <c r="U20" s="19">
        <f>Table_523[[#This Row],[VALOR]]-Table_523[[#This Row],[ CUSTO]]</f>
        <v>30</v>
      </c>
      <c r="V20" s="19"/>
      <c r="W20" s="10"/>
      <c r="X20" s="10"/>
      <c r="Y20" s="10"/>
      <c r="Z20" s="10"/>
    </row>
    <row r="21" spans="1:26" x14ac:dyDescent="0.25">
      <c r="A21" s="10"/>
      <c r="B21" s="20">
        <v>45880</v>
      </c>
      <c r="C21" s="17"/>
      <c r="D21" s="18" t="s">
        <v>1335</v>
      </c>
      <c r="E21" s="18" t="s">
        <v>1336</v>
      </c>
      <c r="F21" s="18" t="s">
        <v>1437</v>
      </c>
      <c r="G21" s="18" t="s">
        <v>2235</v>
      </c>
      <c r="H21" s="21">
        <v>45882</v>
      </c>
      <c r="I21" s="22">
        <v>0.3888888888888889</v>
      </c>
      <c r="J21" s="18" t="s">
        <v>213</v>
      </c>
      <c r="K21" s="18" t="s">
        <v>1907</v>
      </c>
      <c r="L21" s="19">
        <v>70</v>
      </c>
      <c r="M21" s="65" t="s">
        <v>2288</v>
      </c>
      <c r="N21" s="17" t="s">
        <v>44</v>
      </c>
      <c r="O21" s="18" t="s">
        <v>1222</v>
      </c>
      <c r="P21" s="44" t="s">
        <v>1223</v>
      </c>
      <c r="Q21" s="19">
        <v>40</v>
      </c>
      <c r="R21" s="20"/>
      <c r="S21" s="17" t="s">
        <v>45</v>
      </c>
      <c r="T21" s="17" t="s">
        <v>44</v>
      </c>
      <c r="U21" s="19">
        <f>Table_523[[#This Row],[VALOR]]-Table_523[[#This Row],[ CUSTO]]</f>
        <v>30</v>
      </c>
      <c r="V21" s="19"/>
      <c r="W21" s="10"/>
      <c r="X21" s="10"/>
      <c r="Y21" s="10"/>
      <c r="Z21" s="10"/>
    </row>
    <row r="22" spans="1:26" x14ac:dyDescent="0.25">
      <c r="A22" s="10"/>
      <c r="B22" s="20">
        <v>45880</v>
      </c>
      <c r="C22" s="17"/>
      <c r="D22" s="18" t="s">
        <v>1335</v>
      </c>
      <c r="E22" s="18" t="s">
        <v>1336</v>
      </c>
      <c r="F22" s="18" t="s">
        <v>1437</v>
      </c>
      <c r="G22" s="18" t="s">
        <v>2236</v>
      </c>
      <c r="H22" s="21">
        <v>45882</v>
      </c>
      <c r="I22" s="22">
        <v>0.67708333333333337</v>
      </c>
      <c r="J22" s="18" t="s">
        <v>68</v>
      </c>
      <c r="K22" s="18" t="s">
        <v>2077</v>
      </c>
      <c r="L22" s="19">
        <v>70</v>
      </c>
      <c r="M22" s="65" t="s">
        <v>2288</v>
      </c>
      <c r="N22" s="17" t="s">
        <v>44</v>
      </c>
      <c r="O22" s="18" t="s">
        <v>1222</v>
      </c>
      <c r="P22" s="44" t="s">
        <v>1223</v>
      </c>
      <c r="Q22" s="19">
        <v>40</v>
      </c>
      <c r="R22" s="20"/>
      <c r="S22" s="17" t="s">
        <v>45</v>
      </c>
      <c r="T22" s="17" t="s">
        <v>44</v>
      </c>
      <c r="U22" s="19">
        <f>Table_523[[#This Row],[VALOR]]-Table_523[[#This Row],[ CUSTO]]</f>
        <v>30</v>
      </c>
      <c r="V22" s="19"/>
      <c r="W22" s="10"/>
      <c r="X22" s="10"/>
      <c r="Y22" s="10"/>
      <c r="Z22" s="10"/>
    </row>
    <row r="23" spans="1:26" s="71" customFormat="1" x14ac:dyDescent="0.25">
      <c r="A23" s="10"/>
      <c r="B23" s="20">
        <v>45880</v>
      </c>
      <c r="C23" s="17"/>
      <c r="D23" s="18" t="s">
        <v>1335</v>
      </c>
      <c r="E23" s="18" t="s">
        <v>1336</v>
      </c>
      <c r="F23" s="18" t="s">
        <v>1437</v>
      </c>
      <c r="G23" s="18" t="s">
        <v>2237</v>
      </c>
      <c r="H23" s="21">
        <v>45883</v>
      </c>
      <c r="I23" s="22">
        <v>0.35416666666666669</v>
      </c>
      <c r="J23" s="18" t="s">
        <v>99</v>
      </c>
      <c r="K23" s="18" t="s">
        <v>2242</v>
      </c>
      <c r="L23" s="19">
        <v>70</v>
      </c>
      <c r="M23" s="65" t="s">
        <v>2288</v>
      </c>
      <c r="N23" s="17" t="s">
        <v>44</v>
      </c>
      <c r="O23" s="18" t="s">
        <v>1222</v>
      </c>
      <c r="P23" s="44" t="s">
        <v>1223</v>
      </c>
      <c r="Q23" s="19">
        <v>40</v>
      </c>
      <c r="R23" s="20"/>
      <c r="S23" s="17" t="s">
        <v>45</v>
      </c>
      <c r="T23" s="17" t="s">
        <v>44</v>
      </c>
      <c r="U23" s="19">
        <f>Table_523[[#This Row],[VALOR]]-Table_523[[#This Row],[ CUSTO]]</f>
        <v>30</v>
      </c>
      <c r="V23" s="19"/>
      <c r="W23" s="10"/>
      <c r="X23" s="10"/>
      <c r="Y23" s="10"/>
      <c r="Z23" s="10"/>
    </row>
    <row r="24" spans="1:26" x14ac:dyDescent="0.25">
      <c r="A24" s="10"/>
      <c r="B24" s="20">
        <v>45880</v>
      </c>
      <c r="C24" s="17"/>
      <c r="D24" s="18" t="s">
        <v>1335</v>
      </c>
      <c r="E24" s="18" t="s">
        <v>1336</v>
      </c>
      <c r="F24" s="18" t="s">
        <v>1437</v>
      </c>
      <c r="G24" s="18" t="s">
        <v>2258</v>
      </c>
      <c r="H24" s="21">
        <v>45883</v>
      </c>
      <c r="I24" s="22">
        <v>0.3576388888888889</v>
      </c>
      <c r="J24" s="18" t="s">
        <v>99</v>
      </c>
      <c r="K24" s="18" t="s">
        <v>2242</v>
      </c>
      <c r="L24" s="19">
        <v>70</v>
      </c>
      <c r="M24" s="65" t="s">
        <v>2288</v>
      </c>
      <c r="N24" s="17" t="s">
        <v>44</v>
      </c>
      <c r="O24" s="18" t="s">
        <v>1222</v>
      </c>
      <c r="P24" s="44" t="s">
        <v>1223</v>
      </c>
      <c r="Q24" s="19">
        <v>40</v>
      </c>
      <c r="R24" s="20"/>
      <c r="S24" s="17" t="s">
        <v>45</v>
      </c>
      <c r="T24" s="17" t="s">
        <v>44</v>
      </c>
      <c r="U24" s="19">
        <f>Table_523[[#This Row],[VALOR]]-Table_523[[#This Row],[ CUSTO]]</f>
        <v>30</v>
      </c>
      <c r="V24" s="19"/>
      <c r="W24" s="10"/>
      <c r="X24" s="10"/>
      <c r="Y24" s="10"/>
      <c r="Z24" s="10"/>
    </row>
    <row r="25" spans="1:26" x14ac:dyDescent="0.25">
      <c r="A25" s="10"/>
      <c r="B25" s="20">
        <v>45880</v>
      </c>
      <c r="C25" s="17"/>
      <c r="D25" s="18" t="s">
        <v>1335</v>
      </c>
      <c r="E25" s="18" t="s">
        <v>1336</v>
      </c>
      <c r="F25" s="18" t="s">
        <v>1437</v>
      </c>
      <c r="G25" s="18" t="s">
        <v>2238</v>
      </c>
      <c r="H25" s="21">
        <v>45883</v>
      </c>
      <c r="I25" s="22">
        <v>0.3611111111111111</v>
      </c>
      <c r="J25" s="18" t="s">
        <v>99</v>
      </c>
      <c r="K25" s="18" t="s">
        <v>2242</v>
      </c>
      <c r="L25" s="19">
        <v>70</v>
      </c>
      <c r="M25" s="65" t="s">
        <v>2288</v>
      </c>
      <c r="N25" s="17" t="s">
        <v>44</v>
      </c>
      <c r="O25" s="18" t="s">
        <v>1222</v>
      </c>
      <c r="P25" s="44" t="s">
        <v>1223</v>
      </c>
      <c r="Q25" s="19">
        <v>40</v>
      </c>
      <c r="R25" s="20"/>
      <c r="S25" s="17" t="s">
        <v>45</v>
      </c>
      <c r="T25" s="17" t="s">
        <v>44</v>
      </c>
      <c r="U25" s="19">
        <f>Table_523[[#This Row],[VALOR]]-Table_523[[#This Row],[ CUSTO]]</f>
        <v>30</v>
      </c>
      <c r="V25" s="19"/>
      <c r="W25" s="10"/>
      <c r="X25" s="10"/>
      <c r="Y25" s="10"/>
      <c r="Z25" s="10"/>
    </row>
    <row r="26" spans="1:26" s="70" customFormat="1" x14ac:dyDescent="0.25">
      <c r="A26" s="10"/>
      <c r="B26" s="20">
        <v>45880</v>
      </c>
      <c r="C26" s="17"/>
      <c r="D26" s="18" t="s">
        <v>1335</v>
      </c>
      <c r="E26" s="18" t="s">
        <v>1336</v>
      </c>
      <c r="F26" s="18" t="s">
        <v>1438</v>
      </c>
      <c r="G26" s="18" t="s">
        <v>2239</v>
      </c>
      <c r="H26" s="21">
        <v>45883</v>
      </c>
      <c r="I26" s="22">
        <v>0.47916666666666669</v>
      </c>
      <c r="J26" s="18" t="s">
        <v>495</v>
      </c>
      <c r="K26" s="18" t="s">
        <v>1647</v>
      </c>
      <c r="L26" s="19">
        <v>70</v>
      </c>
      <c r="M26" s="65" t="s">
        <v>2288</v>
      </c>
      <c r="N26" s="17" t="s">
        <v>44</v>
      </c>
      <c r="O26" s="18" t="s">
        <v>1222</v>
      </c>
      <c r="P26" s="44" t="s">
        <v>1223</v>
      </c>
      <c r="Q26" s="19">
        <v>40</v>
      </c>
      <c r="R26" s="20"/>
      <c r="S26" s="17" t="s">
        <v>45</v>
      </c>
      <c r="T26" s="17" t="s">
        <v>44</v>
      </c>
      <c r="U26" s="19">
        <f>Table_523[[#This Row],[VALOR]]-Table_523[[#This Row],[ CUSTO]]</f>
        <v>30</v>
      </c>
      <c r="V26" s="19"/>
      <c r="W26" s="10"/>
      <c r="X26" s="10"/>
      <c r="Y26" s="10"/>
      <c r="Z26" s="10"/>
    </row>
    <row r="27" spans="1:26" s="70" customFormat="1" x14ac:dyDescent="0.25">
      <c r="A27" s="10"/>
      <c r="B27" s="20">
        <v>45880</v>
      </c>
      <c r="C27" s="17"/>
      <c r="D27" s="18" t="s">
        <v>1335</v>
      </c>
      <c r="E27" s="18" t="s">
        <v>1336</v>
      </c>
      <c r="F27" s="18" t="s">
        <v>1437</v>
      </c>
      <c r="G27" s="18" t="s">
        <v>2240</v>
      </c>
      <c r="H27" s="21">
        <v>45884</v>
      </c>
      <c r="I27" s="22">
        <v>0.4375</v>
      </c>
      <c r="J27" s="18" t="s">
        <v>213</v>
      </c>
      <c r="K27" s="18" t="s">
        <v>2243</v>
      </c>
      <c r="L27" s="19">
        <v>70</v>
      </c>
      <c r="M27" s="65" t="s">
        <v>2288</v>
      </c>
      <c r="N27" s="17" t="s">
        <v>44</v>
      </c>
      <c r="O27" s="18" t="s">
        <v>1222</v>
      </c>
      <c r="P27" s="44" t="s">
        <v>1223</v>
      </c>
      <c r="Q27" s="19">
        <v>40</v>
      </c>
      <c r="R27" s="20"/>
      <c r="S27" s="17" t="s">
        <v>45</v>
      </c>
      <c r="T27" s="17" t="s">
        <v>44</v>
      </c>
      <c r="U27" s="19">
        <f>Table_523[[#This Row],[VALOR]]-Table_523[[#This Row],[ CUSTO]]</f>
        <v>30</v>
      </c>
      <c r="V27" s="19"/>
      <c r="W27" s="10"/>
      <c r="X27" s="10"/>
      <c r="Y27" s="10"/>
      <c r="Z27" s="10"/>
    </row>
    <row r="28" spans="1:26" s="70" customFormat="1" x14ac:dyDescent="0.25">
      <c r="A28" s="10"/>
      <c r="B28" s="20">
        <v>45884</v>
      </c>
      <c r="C28" s="17"/>
      <c r="D28" s="18" t="s">
        <v>1335</v>
      </c>
      <c r="E28" s="18" t="s">
        <v>1336</v>
      </c>
      <c r="F28" s="18" t="s">
        <v>1437</v>
      </c>
      <c r="G28" s="18" t="s">
        <v>2301</v>
      </c>
      <c r="H28" s="21">
        <v>45887</v>
      </c>
      <c r="I28" s="22">
        <v>0.65</v>
      </c>
      <c r="J28" s="18" t="s">
        <v>2311</v>
      </c>
      <c r="K28" s="18" t="s">
        <v>1577</v>
      </c>
      <c r="L28" s="19">
        <v>70</v>
      </c>
      <c r="M28" s="65" t="s">
        <v>2346</v>
      </c>
      <c r="N28" s="17" t="s">
        <v>44</v>
      </c>
      <c r="O28" s="18" t="s">
        <v>1222</v>
      </c>
      <c r="P28" s="44" t="s">
        <v>2318</v>
      </c>
      <c r="Q28" s="19">
        <v>40</v>
      </c>
      <c r="R28" s="20"/>
      <c r="S28" s="17" t="s">
        <v>45</v>
      </c>
      <c r="T28" s="17" t="s">
        <v>44</v>
      </c>
      <c r="U28" s="19">
        <f>Table_523[[#This Row],[VALOR]]-Table_523[[#This Row],[ CUSTO]]</f>
        <v>30</v>
      </c>
      <c r="V28" s="19"/>
      <c r="W28" s="10"/>
      <c r="X28" s="10"/>
      <c r="Y28" s="10"/>
      <c r="Z28" s="10"/>
    </row>
    <row r="29" spans="1:26" s="70" customFormat="1" x14ac:dyDescent="0.25">
      <c r="A29" s="10"/>
      <c r="B29" s="20">
        <v>45884</v>
      </c>
      <c r="C29" s="17"/>
      <c r="D29" s="18" t="s">
        <v>1335</v>
      </c>
      <c r="E29" s="18" t="s">
        <v>1336</v>
      </c>
      <c r="F29" s="18" t="s">
        <v>1437</v>
      </c>
      <c r="G29" s="18" t="s">
        <v>2302</v>
      </c>
      <c r="H29" s="21">
        <v>45888</v>
      </c>
      <c r="I29" s="22">
        <v>0.33333333333333331</v>
      </c>
      <c r="J29" s="18" t="s">
        <v>213</v>
      </c>
      <c r="K29" s="18" t="s">
        <v>2313</v>
      </c>
      <c r="L29" s="19">
        <v>70</v>
      </c>
      <c r="M29" s="65" t="s">
        <v>2346</v>
      </c>
      <c r="N29" s="17" t="s">
        <v>44</v>
      </c>
      <c r="O29" s="18" t="s">
        <v>1222</v>
      </c>
      <c r="P29" s="44" t="s">
        <v>2319</v>
      </c>
      <c r="Q29" s="19">
        <v>40</v>
      </c>
      <c r="R29" s="20"/>
      <c r="S29" s="17" t="s">
        <v>45</v>
      </c>
      <c r="T29" s="17" t="s">
        <v>44</v>
      </c>
      <c r="U29" s="19">
        <f>Table_523[[#This Row],[VALOR]]-Table_523[[#This Row],[ CUSTO]]</f>
        <v>30</v>
      </c>
      <c r="V29" s="19"/>
      <c r="W29" s="10"/>
      <c r="X29" s="10"/>
      <c r="Y29" s="10"/>
      <c r="Z29" s="10"/>
    </row>
    <row r="30" spans="1:26" s="70" customFormat="1" x14ac:dyDescent="0.25">
      <c r="A30" s="10"/>
      <c r="B30" s="20">
        <v>45884</v>
      </c>
      <c r="C30" s="17"/>
      <c r="D30" s="18" t="s">
        <v>1335</v>
      </c>
      <c r="E30" s="18" t="s">
        <v>1336</v>
      </c>
      <c r="F30" s="18" t="s">
        <v>1437</v>
      </c>
      <c r="G30" s="18" t="s">
        <v>2303</v>
      </c>
      <c r="H30" s="21">
        <v>45888</v>
      </c>
      <c r="I30" s="22">
        <v>0.3611111111111111</v>
      </c>
      <c r="J30" s="18" t="s">
        <v>213</v>
      </c>
      <c r="K30" s="18" t="s">
        <v>2314</v>
      </c>
      <c r="L30" s="19">
        <v>70</v>
      </c>
      <c r="M30" s="65" t="s">
        <v>2346</v>
      </c>
      <c r="N30" s="17" t="s">
        <v>44</v>
      </c>
      <c r="O30" s="18" t="s">
        <v>1222</v>
      </c>
      <c r="P30" s="44" t="s">
        <v>2320</v>
      </c>
      <c r="Q30" s="19">
        <v>40</v>
      </c>
      <c r="R30" s="20"/>
      <c r="S30" s="17" t="s">
        <v>45</v>
      </c>
      <c r="T30" s="17" t="s">
        <v>44</v>
      </c>
      <c r="U30" s="19">
        <f>Table_523[[#This Row],[VALOR]]-Table_523[[#This Row],[ CUSTO]]</f>
        <v>30</v>
      </c>
      <c r="V30" s="19"/>
      <c r="W30" s="10"/>
      <c r="X30" s="10"/>
      <c r="Y30" s="10"/>
      <c r="Z30" s="10"/>
    </row>
    <row r="31" spans="1:26" s="70" customFormat="1" x14ac:dyDescent="0.25">
      <c r="A31" s="10"/>
      <c r="B31" s="20">
        <v>45884</v>
      </c>
      <c r="C31" s="17"/>
      <c r="D31" s="18" t="s">
        <v>1335</v>
      </c>
      <c r="E31" s="18" t="s">
        <v>1336</v>
      </c>
      <c r="F31" s="18" t="s">
        <v>1437</v>
      </c>
      <c r="G31" s="18" t="s">
        <v>2304</v>
      </c>
      <c r="H31" s="21">
        <v>45888</v>
      </c>
      <c r="I31" s="22">
        <v>0.375</v>
      </c>
      <c r="J31" s="18" t="s">
        <v>99</v>
      </c>
      <c r="K31" s="18" t="s">
        <v>2163</v>
      </c>
      <c r="L31" s="19">
        <v>70</v>
      </c>
      <c r="M31" s="65" t="s">
        <v>2346</v>
      </c>
      <c r="N31" s="17" t="s">
        <v>44</v>
      </c>
      <c r="O31" s="18" t="s">
        <v>1222</v>
      </c>
      <c r="P31" s="44" t="s">
        <v>2321</v>
      </c>
      <c r="Q31" s="19">
        <v>40</v>
      </c>
      <c r="R31" s="20"/>
      <c r="S31" s="17" t="s">
        <v>45</v>
      </c>
      <c r="T31" s="17" t="s">
        <v>44</v>
      </c>
      <c r="U31" s="19">
        <f>Table_523[[#This Row],[VALOR]]-Table_523[[#This Row],[ CUSTO]]</f>
        <v>30</v>
      </c>
      <c r="V31" s="19"/>
      <c r="W31" s="10"/>
      <c r="X31" s="10"/>
      <c r="Y31" s="10"/>
      <c r="Z31" s="10"/>
    </row>
    <row r="32" spans="1:26" s="70" customFormat="1" x14ac:dyDescent="0.25">
      <c r="A32" s="10"/>
      <c r="B32" s="20">
        <v>45884</v>
      </c>
      <c r="C32" s="17"/>
      <c r="D32" s="18" t="s">
        <v>1335</v>
      </c>
      <c r="E32" s="18" t="s">
        <v>1336</v>
      </c>
      <c r="F32" s="18" t="s">
        <v>1437</v>
      </c>
      <c r="G32" s="18" t="s">
        <v>2305</v>
      </c>
      <c r="H32" s="21">
        <v>45888</v>
      </c>
      <c r="I32" s="22">
        <v>0.38541666666666669</v>
      </c>
      <c r="J32" s="18" t="s">
        <v>99</v>
      </c>
      <c r="K32" s="18" t="s">
        <v>2163</v>
      </c>
      <c r="L32" s="19">
        <v>70</v>
      </c>
      <c r="M32" s="65" t="s">
        <v>2346</v>
      </c>
      <c r="N32" s="17" t="s">
        <v>44</v>
      </c>
      <c r="O32" s="18" t="s">
        <v>1222</v>
      </c>
      <c r="P32" s="44" t="s">
        <v>2322</v>
      </c>
      <c r="Q32" s="19">
        <v>40</v>
      </c>
      <c r="R32" s="20"/>
      <c r="S32" s="17" t="s">
        <v>45</v>
      </c>
      <c r="T32" s="17" t="s">
        <v>44</v>
      </c>
      <c r="U32" s="19">
        <f>Table_523[[#This Row],[VALOR]]-Table_523[[#This Row],[ CUSTO]]</f>
        <v>30</v>
      </c>
      <c r="V32" s="19"/>
      <c r="W32" s="10"/>
      <c r="X32" s="10"/>
      <c r="Y32" s="10"/>
      <c r="Z32" s="10"/>
    </row>
    <row r="33" spans="1:26" s="70" customFormat="1" x14ac:dyDescent="0.25">
      <c r="A33" s="10"/>
      <c r="B33" s="20">
        <v>45884</v>
      </c>
      <c r="C33" s="17"/>
      <c r="D33" s="18" t="s">
        <v>1335</v>
      </c>
      <c r="E33" s="18" t="s">
        <v>1336</v>
      </c>
      <c r="F33" s="18" t="s">
        <v>1437</v>
      </c>
      <c r="G33" s="18" t="s">
        <v>2306</v>
      </c>
      <c r="H33" s="21">
        <v>45888</v>
      </c>
      <c r="I33" s="22">
        <v>0.64583333333333337</v>
      </c>
      <c r="J33" s="18" t="s">
        <v>68</v>
      </c>
      <c r="K33" s="18" t="s">
        <v>2315</v>
      </c>
      <c r="L33" s="19">
        <v>70</v>
      </c>
      <c r="M33" s="65" t="s">
        <v>2346</v>
      </c>
      <c r="N33" s="17" t="s">
        <v>44</v>
      </c>
      <c r="O33" s="18" t="s">
        <v>1222</v>
      </c>
      <c r="P33" s="44" t="s">
        <v>2323</v>
      </c>
      <c r="Q33" s="19">
        <v>40</v>
      </c>
      <c r="R33" s="20"/>
      <c r="S33" s="17" t="s">
        <v>45</v>
      </c>
      <c r="T33" s="17" t="s">
        <v>44</v>
      </c>
      <c r="U33" s="19">
        <f>Table_523[[#This Row],[VALOR]]-Table_523[[#This Row],[ CUSTO]]</f>
        <v>30</v>
      </c>
      <c r="V33" s="19"/>
      <c r="W33" s="10"/>
      <c r="X33" s="10"/>
      <c r="Y33" s="10"/>
      <c r="Z33" s="10"/>
    </row>
    <row r="34" spans="1:26" s="70" customFormat="1" x14ac:dyDescent="0.25">
      <c r="A34" s="10"/>
      <c r="B34" s="20">
        <v>45884</v>
      </c>
      <c r="C34" s="17"/>
      <c r="D34" s="18" t="s">
        <v>1335</v>
      </c>
      <c r="E34" s="18" t="s">
        <v>1336</v>
      </c>
      <c r="F34" s="18" t="s">
        <v>1437</v>
      </c>
      <c r="G34" s="18" t="s">
        <v>2307</v>
      </c>
      <c r="H34" s="21">
        <v>45889</v>
      </c>
      <c r="I34" s="22">
        <v>0.375</v>
      </c>
      <c r="J34" s="18" t="s">
        <v>119</v>
      </c>
      <c r="K34" s="18" t="s">
        <v>1577</v>
      </c>
      <c r="L34" s="19">
        <v>70</v>
      </c>
      <c r="M34" s="65" t="s">
        <v>2346</v>
      </c>
      <c r="N34" s="17" t="s">
        <v>44</v>
      </c>
      <c r="O34" s="18" t="s">
        <v>1222</v>
      </c>
      <c r="P34" s="44" t="s">
        <v>2324</v>
      </c>
      <c r="Q34" s="19">
        <v>40</v>
      </c>
      <c r="R34" s="20"/>
      <c r="S34" s="17" t="s">
        <v>45</v>
      </c>
      <c r="T34" s="17" t="s">
        <v>44</v>
      </c>
      <c r="U34" s="19">
        <f>Table_523[[#This Row],[VALOR]]-Table_523[[#This Row],[ CUSTO]]</f>
        <v>30</v>
      </c>
      <c r="V34" s="19"/>
      <c r="W34" s="10"/>
      <c r="X34" s="10"/>
      <c r="Y34" s="10"/>
      <c r="Z34" s="10"/>
    </row>
    <row r="35" spans="1:26" s="70" customFormat="1" x14ac:dyDescent="0.25">
      <c r="A35" s="10"/>
      <c r="B35" s="20">
        <v>45884</v>
      </c>
      <c r="C35" s="17"/>
      <c r="D35" s="18" t="s">
        <v>1335</v>
      </c>
      <c r="E35" s="18" t="s">
        <v>1336</v>
      </c>
      <c r="F35" s="18" t="s">
        <v>1437</v>
      </c>
      <c r="G35" s="18" t="s">
        <v>2308</v>
      </c>
      <c r="H35" s="21">
        <v>45889</v>
      </c>
      <c r="I35" s="22">
        <v>0.39861111111111114</v>
      </c>
      <c r="J35" s="18" t="s">
        <v>2312</v>
      </c>
      <c r="K35" s="18" t="s">
        <v>1571</v>
      </c>
      <c r="L35" s="19">
        <v>70</v>
      </c>
      <c r="M35" s="65" t="s">
        <v>2346</v>
      </c>
      <c r="N35" s="17" t="s">
        <v>44</v>
      </c>
      <c r="O35" s="18" t="s">
        <v>1222</v>
      </c>
      <c r="P35" s="44" t="s">
        <v>2325</v>
      </c>
      <c r="Q35" s="19">
        <v>40</v>
      </c>
      <c r="R35" s="20"/>
      <c r="S35" s="17" t="s">
        <v>45</v>
      </c>
      <c r="T35" s="17" t="s">
        <v>44</v>
      </c>
      <c r="U35" s="19">
        <f>Table_523[[#This Row],[VALOR]]-Table_523[[#This Row],[ CUSTO]]</f>
        <v>30</v>
      </c>
      <c r="V35" s="19"/>
      <c r="W35" s="10"/>
      <c r="X35" s="10"/>
      <c r="Y35" s="10"/>
      <c r="Z35" s="10"/>
    </row>
    <row r="36" spans="1:26" s="70" customFormat="1" x14ac:dyDescent="0.25">
      <c r="A36" s="10"/>
      <c r="B36" s="20">
        <v>45884</v>
      </c>
      <c r="C36" s="17"/>
      <c r="D36" s="18" t="s">
        <v>1335</v>
      </c>
      <c r="E36" s="18" t="s">
        <v>1336</v>
      </c>
      <c r="F36" s="18" t="s">
        <v>1437</v>
      </c>
      <c r="G36" s="18" t="s">
        <v>2309</v>
      </c>
      <c r="H36" s="21">
        <v>45889</v>
      </c>
      <c r="I36" s="22">
        <v>0.41666666666666669</v>
      </c>
      <c r="J36" s="18" t="s">
        <v>270</v>
      </c>
      <c r="K36" s="18" t="s">
        <v>1973</v>
      </c>
      <c r="L36" s="19">
        <v>70</v>
      </c>
      <c r="M36" s="65" t="s">
        <v>2346</v>
      </c>
      <c r="N36" s="17" t="s">
        <v>44</v>
      </c>
      <c r="O36" s="18" t="s">
        <v>1222</v>
      </c>
      <c r="P36" s="44" t="s">
        <v>2326</v>
      </c>
      <c r="Q36" s="19">
        <v>40</v>
      </c>
      <c r="R36" s="20"/>
      <c r="S36" s="17" t="s">
        <v>45</v>
      </c>
      <c r="T36" s="17" t="s">
        <v>44</v>
      </c>
      <c r="U36" s="19">
        <f>Table_523[[#This Row],[VALOR]]-Table_523[[#This Row],[ CUSTO]]</f>
        <v>30</v>
      </c>
      <c r="V36" s="19"/>
      <c r="W36" s="10"/>
      <c r="X36" s="10"/>
      <c r="Y36" s="10"/>
      <c r="Z36" s="10"/>
    </row>
    <row r="37" spans="1:26" s="70" customFormat="1" x14ac:dyDescent="0.25">
      <c r="A37" s="10"/>
      <c r="B37" s="20">
        <v>45884</v>
      </c>
      <c r="C37" s="17"/>
      <c r="D37" s="18" t="s">
        <v>1335</v>
      </c>
      <c r="E37" s="18" t="s">
        <v>1336</v>
      </c>
      <c r="F37" s="18" t="s">
        <v>1437</v>
      </c>
      <c r="G37" s="18" t="s">
        <v>2310</v>
      </c>
      <c r="H37" s="21">
        <v>45889</v>
      </c>
      <c r="I37" s="22">
        <v>0.56597222222222221</v>
      </c>
      <c r="J37" s="18" t="s">
        <v>99</v>
      </c>
      <c r="K37" s="18" t="s">
        <v>2316</v>
      </c>
      <c r="L37" s="19">
        <v>70</v>
      </c>
      <c r="M37" s="65" t="s">
        <v>2346</v>
      </c>
      <c r="N37" s="17" t="s">
        <v>44</v>
      </c>
      <c r="O37" s="18" t="s">
        <v>1222</v>
      </c>
      <c r="P37" s="44" t="s">
        <v>2327</v>
      </c>
      <c r="Q37" s="19">
        <v>40</v>
      </c>
      <c r="R37" s="20"/>
      <c r="S37" s="17" t="s">
        <v>45</v>
      </c>
      <c r="T37" s="17" t="s">
        <v>44</v>
      </c>
      <c r="U37" s="19">
        <f>Table_523[[#This Row],[VALOR]]-Table_523[[#This Row],[ CUSTO]]</f>
        <v>30</v>
      </c>
      <c r="V37" s="19"/>
      <c r="W37" s="10"/>
      <c r="X37" s="10"/>
      <c r="Y37" s="10"/>
      <c r="Z37" s="10"/>
    </row>
    <row r="38" spans="1:26" s="70" customFormat="1" ht="25.5" x14ac:dyDescent="0.25">
      <c r="A38" s="10"/>
      <c r="B38" s="20">
        <v>45891</v>
      </c>
      <c r="C38" s="17"/>
      <c r="D38" s="18" t="s">
        <v>1539</v>
      </c>
      <c r="E38" s="18" t="s">
        <v>1540</v>
      </c>
      <c r="F38" s="18" t="s">
        <v>54</v>
      </c>
      <c r="G38" s="18" t="s">
        <v>2347</v>
      </c>
      <c r="H38" s="21">
        <v>45894</v>
      </c>
      <c r="I38" s="22">
        <v>0.45833333333333331</v>
      </c>
      <c r="J38" s="18" t="s">
        <v>187</v>
      </c>
      <c r="K38" s="18" t="s">
        <v>318</v>
      </c>
      <c r="L38" s="19">
        <v>150</v>
      </c>
      <c r="M38" s="65"/>
      <c r="N38" s="17" t="s">
        <v>44</v>
      </c>
      <c r="O38" s="18" t="s">
        <v>2348</v>
      </c>
      <c r="P38" s="17" t="s">
        <v>2349</v>
      </c>
      <c r="Q38" s="19">
        <v>40</v>
      </c>
      <c r="R38" s="20"/>
      <c r="S38" s="17" t="s">
        <v>45</v>
      </c>
      <c r="T38" s="17" t="s">
        <v>44</v>
      </c>
      <c r="U38" s="19">
        <f>Table_523[[#This Row],[VALOR]]-Table_523[[#This Row],[ CUSTO]]</f>
        <v>110</v>
      </c>
      <c r="V38" s="19"/>
      <c r="W38" s="10"/>
      <c r="X38" s="10"/>
      <c r="Y38" s="10"/>
      <c r="Z38" s="10"/>
    </row>
    <row r="39" spans="1:26" s="70" customFormat="1" x14ac:dyDescent="0.25">
      <c r="A39" s="10"/>
      <c r="B39" s="20">
        <v>45891</v>
      </c>
      <c r="C39" s="17"/>
      <c r="D39" s="18" t="s">
        <v>1335</v>
      </c>
      <c r="E39" s="18" t="s">
        <v>1336</v>
      </c>
      <c r="F39" s="18" t="s">
        <v>1438</v>
      </c>
      <c r="G39" s="18" t="s">
        <v>2076</v>
      </c>
      <c r="H39" s="21">
        <v>45894</v>
      </c>
      <c r="I39" s="22">
        <v>0.60069444444444442</v>
      </c>
      <c r="J39" s="18" t="s">
        <v>68</v>
      </c>
      <c r="K39" s="18" t="s">
        <v>2080</v>
      </c>
      <c r="L39" s="19">
        <v>70</v>
      </c>
      <c r="M39" s="65" t="s">
        <v>2400</v>
      </c>
      <c r="N39" s="17" t="s">
        <v>44</v>
      </c>
      <c r="O39" s="18" t="s">
        <v>1222</v>
      </c>
      <c r="P39" s="44" t="s">
        <v>1223</v>
      </c>
      <c r="Q39" s="19">
        <v>40</v>
      </c>
      <c r="R39" s="20"/>
      <c r="S39" s="17" t="s">
        <v>45</v>
      </c>
      <c r="T39" s="17" t="s">
        <v>44</v>
      </c>
      <c r="U39" s="19">
        <f>Table_523[[#This Row],[VALOR]]-Table_523[[#This Row],[ CUSTO]]</f>
        <v>30</v>
      </c>
      <c r="V39" s="19"/>
      <c r="W39" s="10"/>
      <c r="X39" s="10"/>
      <c r="Y39" s="10"/>
      <c r="Z39" s="10"/>
    </row>
    <row r="40" spans="1:26" s="70" customFormat="1" ht="25.5" x14ac:dyDescent="0.25">
      <c r="A40" s="10"/>
      <c r="B40" s="20">
        <v>45891</v>
      </c>
      <c r="C40" s="17"/>
      <c r="D40" s="18" t="s">
        <v>746</v>
      </c>
      <c r="E40" s="18" t="s">
        <v>1264</v>
      </c>
      <c r="F40" s="18" t="s">
        <v>418</v>
      </c>
      <c r="G40" s="18"/>
      <c r="H40" s="21">
        <v>45894</v>
      </c>
      <c r="I40" s="22">
        <v>0.66666666666666663</v>
      </c>
      <c r="J40" s="18" t="s">
        <v>575</v>
      </c>
      <c r="K40" s="18" t="s">
        <v>2353</v>
      </c>
      <c r="L40" s="19">
        <v>220</v>
      </c>
      <c r="M40" s="65"/>
      <c r="N40" s="17" t="s">
        <v>44</v>
      </c>
      <c r="O40" s="18" t="s">
        <v>2355</v>
      </c>
      <c r="P40" s="17" t="s">
        <v>2356</v>
      </c>
      <c r="Q40" s="19">
        <v>40</v>
      </c>
      <c r="R40" s="20"/>
      <c r="S40" s="17" t="s">
        <v>45</v>
      </c>
      <c r="T40" s="17" t="s">
        <v>44</v>
      </c>
      <c r="U40" s="19">
        <f>Table_523[[#This Row],[VALOR]]-Table_523[[#This Row],[ CUSTO]]</f>
        <v>180</v>
      </c>
      <c r="V40" s="19"/>
      <c r="W40" s="10"/>
      <c r="X40" s="10"/>
      <c r="Y40" s="10"/>
      <c r="Z40" s="10"/>
    </row>
    <row r="41" spans="1:26" s="70" customFormat="1" x14ac:dyDescent="0.25">
      <c r="A41" s="10"/>
      <c r="B41" s="20">
        <v>45891</v>
      </c>
      <c r="C41" s="17"/>
      <c r="D41" s="18" t="s">
        <v>1335</v>
      </c>
      <c r="E41" s="18" t="s">
        <v>1336</v>
      </c>
      <c r="F41" s="18" t="s">
        <v>1437</v>
      </c>
      <c r="G41" s="18" t="s">
        <v>2357</v>
      </c>
      <c r="H41" s="21">
        <v>45895</v>
      </c>
      <c r="I41" s="22">
        <v>0.36458333333333331</v>
      </c>
      <c r="J41" s="18" t="s">
        <v>1971</v>
      </c>
      <c r="K41" s="18" t="s">
        <v>1571</v>
      </c>
      <c r="L41" s="19">
        <v>70</v>
      </c>
      <c r="M41" s="65" t="s">
        <v>2400</v>
      </c>
      <c r="N41" s="17" t="s">
        <v>44</v>
      </c>
      <c r="O41" s="18" t="s">
        <v>1222</v>
      </c>
      <c r="P41" s="44" t="s">
        <v>1223</v>
      </c>
      <c r="Q41" s="19">
        <v>40</v>
      </c>
      <c r="R41" s="20"/>
      <c r="S41" s="17" t="s">
        <v>45</v>
      </c>
      <c r="T41" s="17" t="s">
        <v>44</v>
      </c>
      <c r="U41" s="19">
        <f>Table_523[[#This Row],[VALOR]]-Table_523[[#This Row],[ CUSTO]]</f>
        <v>30</v>
      </c>
      <c r="V41" s="19"/>
      <c r="W41" s="10"/>
      <c r="X41" s="10"/>
      <c r="Y41" s="10"/>
      <c r="Z41" s="10"/>
    </row>
    <row r="42" spans="1:26" s="70" customFormat="1" x14ac:dyDescent="0.25">
      <c r="A42" s="10"/>
      <c r="B42" s="20">
        <v>45891</v>
      </c>
      <c r="C42" s="17"/>
      <c r="D42" s="18" t="s">
        <v>1335</v>
      </c>
      <c r="E42" s="18" t="s">
        <v>1336</v>
      </c>
      <c r="F42" s="18" t="s">
        <v>1437</v>
      </c>
      <c r="G42" s="18" t="s">
        <v>2358</v>
      </c>
      <c r="H42" s="21">
        <v>45895</v>
      </c>
      <c r="I42" s="22">
        <v>0.56944444444444442</v>
      </c>
      <c r="J42" s="18" t="s">
        <v>99</v>
      </c>
      <c r="K42" s="18" t="s">
        <v>2242</v>
      </c>
      <c r="L42" s="19">
        <v>70</v>
      </c>
      <c r="M42" s="65" t="s">
        <v>2400</v>
      </c>
      <c r="N42" s="17" t="s">
        <v>44</v>
      </c>
      <c r="O42" s="18" t="s">
        <v>1222</v>
      </c>
      <c r="P42" s="44" t="s">
        <v>1223</v>
      </c>
      <c r="Q42" s="19">
        <v>40</v>
      </c>
      <c r="R42" s="20"/>
      <c r="S42" s="17" t="s">
        <v>45</v>
      </c>
      <c r="T42" s="17" t="s">
        <v>44</v>
      </c>
      <c r="U42" s="19">
        <f>Table_523[[#This Row],[VALOR]]-Table_523[[#This Row],[ CUSTO]]</f>
        <v>30</v>
      </c>
      <c r="V42" s="19"/>
      <c r="W42" s="10"/>
      <c r="X42" s="10"/>
      <c r="Y42" s="10"/>
      <c r="Z42" s="10"/>
    </row>
    <row r="43" spans="1:26" s="70" customFormat="1" x14ac:dyDescent="0.25">
      <c r="A43" s="10"/>
      <c r="B43" s="20">
        <v>45891</v>
      </c>
      <c r="C43" s="17"/>
      <c r="D43" s="18" t="s">
        <v>1335</v>
      </c>
      <c r="E43" s="18" t="s">
        <v>1336</v>
      </c>
      <c r="F43" s="18" t="s">
        <v>1437</v>
      </c>
      <c r="G43" s="18" t="s">
        <v>2359</v>
      </c>
      <c r="H43" s="21">
        <v>45896</v>
      </c>
      <c r="I43" s="22">
        <v>0.36458333333333331</v>
      </c>
      <c r="J43" s="18" t="s">
        <v>99</v>
      </c>
      <c r="K43" s="18" t="s">
        <v>2366</v>
      </c>
      <c r="L43" s="19">
        <v>70</v>
      </c>
      <c r="M43" s="65" t="s">
        <v>2400</v>
      </c>
      <c r="N43" s="17" t="s">
        <v>44</v>
      </c>
      <c r="O43" s="18" t="s">
        <v>1222</v>
      </c>
      <c r="P43" s="44" t="s">
        <v>1223</v>
      </c>
      <c r="Q43" s="19">
        <v>40</v>
      </c>
      <c r="R43" s="20"/>
      <c r="S43" s="17" t="s">
        <v>45</v>
      </c>
      <c r="T43" s="17" t="s">
        <v>44</v>
      </c>
      <c r="U43" s="19">
        <f>Table_523[[#This Row],[VALOR]]-Table_523[[#This Row],[ CUSTO]]</f>
        <v>30</v>
      </c>
      <c r="V43" s="19"/>
      <c r="W43" s="10"/>
      <c r="X43" s="10"/>
      <c r="Y43" s="10"/>
      <c r="Z43" s="10"/>
    </row>
    <row r="44" spans="1:26" s="70" customFormat="1" x14ac:dyDescent="0.25">
      <c r="A44" s="10"/>
      <c r="B44" s="20">
        <v>45891</v>
      </c>
      <c r="C44" s="17"/>
      <c r="D44" s="18" t="s">
        <v>1335</v>
      </c>
      <c r="E44" s="18" t="s">
        <v>1336</v>
      </c>
      <c r="F44" s="18" t="s">
        <v>1438</v>
      </c>
      <c r="G44" s="18" t="s">
        <v>2360</v>
      </c>
      <c r="H44" s="21">
        <v>45896</v>
      </c>
      <c r="I44" s="22">
        <v>0.375</v>
      </c>
      <c r="J44" s="18" t="s">
        <v>2365</v>
      </c>
      <c r="K44" s="18" t="s">
        <v>1768</v>
      </c>
      <c r="L44" s="19">
        <v>70</v>
      </c>
      <c r="M44" s="65" t="s">
        <v>2400</v>
      </c>
      <c r="N44" s="17" t="s">
        <v>44</v>
      </c>
      <c r="O44" s="18" t="s">
        <v>1222</v>
      </c>
      <c r="P44" s="44" t="s">
        <v>1223</v>
      </c>
      <c r="Q44" s="19">
        <v>40</v>
      </c>
      <c r="R44" s="20"/>
      <c r="S44" s="17" t="s">
        <v>45</v>
      </c>
      <c r="T44" s="17" t="s">
        <v>44</v>
      </c>
      <c r="U44" s="19">
        <f>Table_523[[#This Row],[VALOR]]-Table_523[[#This Row],[ CUSTO]]</f>
        <v>30</v>
      </c>
      <c r="V44" s="19"/>
      <c r="W44" s="10"/>
      <c r="X44" s="10"/>
      <c r="Y44" s="10"/>
      <c r="Z44" s="10"/>
    </row>
    <row r="45" spans="1:26" s="70" customFormat="1" x14ac:dyDescent="0.25">
      <c r="A45" s="10"/>
      <c r="B45" s="20">
        <v>45891</v>
      </c>
      <c r="C45" s="17"/>
      <c r="D45" s="18" t="s">
        <v>1335</v>
      </c>
      <c r="E45" s="18" t="s">
        <v>1336</v>
      </c>
      <c r="F45" s="18" t="s">
        <v>1437</v>
      </c>
      <c r="G45" s="18" t="s">
        <v>2361</v>
      </c>
      <c r="H45" s="21">
        <v>45896</v>
      </c>
      <c r="I45" s="22">
        <v>0.40972222222222221</v>
      </c>
      <c r="J45" s="18" t="s">
        <v>68</v>
      </c>
      <c r="K45" s="18" t="s">
        <v>1910</v>
      </c>
      <c r="L45" s="19">
        <v>70</v>
      </c>
      <c r="M45" s="65" t="s">
        <v>2400</v>
      </c>
      <c r="N45" s="17" t="s">
        <v>44</v>
      </c>
      <c r="O45" s="18" t="s">
        <v>1222</v>
      </c>
      <c r="P45" s="44" t="s">
        <v>1223</v>
      </c>
      <c r="Q45" s="19">
        <v>40</v>
      </c>
      <c r="R45" s="20"/>
      <c r="S45" s="17" t="s">
        <v>45</v>
      </c>
      <c r="T45" s="17" t="s">
        <v>44</v>
      </c>
      <c r="U45" s="19">
        <f>Table_523[[#This Row],[VALOR]]-Table_523[[#This Row],[ CUSTO]]</f>
        <v>30</v>
      </c>
      <c r="V45" s="19"/>
      <c r="W45" s="10"/>
      <c r="X45" s="10"/>
      <c r="Y45" s="10"/>
      <c r="Z45" s="10"/>
    </row>
    <row r="46" spans="1:26" s="72" customFormat="1" x14ac:dyDescent="0.25">
      <c r="A46" s="10"/>
      <c r="B46" s="20">
        <v>45891</v>
      </c>
      <c r="C46" s="17"/>
      <c r="D46" s="18" t="s">
        <v>1335</v>
      </c>
      <c r="E46" s="18" t="s">
        <v>1336</v>
      </c>
      <c r="F46" s="18" t="s">
        <v>1438</v>
      </c>
      <c r="G46" s="18" t="s">
        <v>2362</v>
      </c>
      <c r="H46" s="21">
        <v>45897</v>
      </c>
      <c r="I46" s="22">
        <v>0.375</v>
      </c>
      <c r="J46" s="18" t="s">
        <v>99</v>
      </c>
      <c r="K46" s="18" t="s">
        <v>2367</v>
      </c>
      <c r="L46" s="19">
        <v>70</v>
      </c>
      <c r="M46" s="65" t="s">
        <v>2400</v>
      </c>
      <c r="N46" s="17" t="s">
        <v>44</v>
      </c>
      <c r="O46" s="18" t="s">
        <v>1222</v>
      </c>
      <c r="P46" s="44" t="s">
        <v>1223</v>
      </c>
      <c r="Q46" s="19">
        <v>40</v>
      </c>
      <c r="R46" s="20"/>
      <c r="S46" s="17" t="s">
        <v>45</v>
      </c>
      <c r="T46" s="17" t="s">
        <v>44</v>
      </c>
      <c r="U46" s="19">
        <f>Table_523[[#This Row],[VALOR]]-Table_523[[#This Row],[ CUSTO]]</f>
        <v>30</v>
      </c>
      <c r="V46" s="19"/>
      <c r="W46" s="10"/>
      <c r="X46" s="10"/>
      <c r="Y46" s="10"/>
      <c r="Z46" s="10"/>
    </row>
    <row r="47" spans="1:26" s="70" customFormat="1" x14ac:dyDescent="0.25">
      <c r="A47" s="10"/>
      <c r="B47" s="20">
        <v>45891</v>
      </c>
      <c r="C47" s="17"/>
      <c r="D47" s="18" t="s">
        <v>1335</v>
      </c>
      <c r="E47" s="18" t="s">
        <v>1336</v>
      </c>
      <c r="F47" s="18" t="s">
        <v>1437</v>
      </c>
      <c r="G47" s="18" t="s">
        <v>2363</v>
      </c>
      <c r="H47" s="21">
        <v>45897</v>
      </c>
      <c r="I47" s="22">
        <v>0.3888888888888889</v>
      </c>
      <c r="J47" s="18" t="s">
        <v>68</v>
      </c>
      <c r="K47" s="18" t="s">
        <v>1910</v>
      </c>
      <c r="L47" s="19">
        <v>70</v>
      </c>
      <c r="M47" s="65" t="s">
        <v>2400</v>
      </c>
      <c r="N47" s="17" t="s">
        <v>44</v>
      </c>
      <c r="O47" s="18" t="s">
        <v>1222</v>
      </c>
      <c r="P47" s="44" t="s">
        <v>1223</v>
      </c>
      <c r="Q47" s="19">
        <v>40</v>
      </c>
      <c r="R47" s="20"/>
      <c r="S47" s="17" t="s">
        <v>45</v>
      </c>
      <c r="T47" s="17" t="s">
        <v>44</v>
      </c>
      <c r="U47" s="19">
        <f>Table_523[[#This Row],[VALOR]]-Table_523[[#This Row],[ CUSTO]]</f>
        <v>30</v>
      </c>
      <c r="V47" s="19"/>
      <c r="W47" s="10"/>
      <c r="X47" s="10"/>
      <c r="Y47" s="10"/>
      <c r="Z47" s="10"/>
    </row>
    <row r="48" spans="1:26" s="73" customFormat="1" x14ac:dyDescent="0.25">
      <c r="A48" s="10"/>
      <c r="B48" s="20">
        <v>45891</v>
      </c>
      <c r="C48" s="17"/>
      <c r="D48" s="18" t="s">
        <v>1335</v>
      </c>
      <c r="E48" s="18" t="s">
        <v>1336</v>
      </c>
      <c r="F48" s="18" t="s">
        <v>1437</v>
      </c>
      <c r="G48" s="18" t="s">
        <v>2364</v>
      </c>
      <c r="H48" s="21">
        <v>45897</v>
      </c>
      <c r="I48" s="22">
        <v>0.59722222222222221</v>
      </c>
      <c r="J48" s="18" t="s">
        <v>185</v>
      </c>
      <c r="K48" s="18" t="s">
        <v>2368</v>
      </c>
      <c r="L48" s="19">
        <v>70</v>
      </c>
      <c r="M48" s="65" t="s">
        <v>2400</v>
      </c>
      <c r="N48" s="17" t="s">
        <v>44</v>
      </c>
      <c r="O48" s="18" t="s">
        <v>1222</v>
      </c>
      <c r="P48" s="44" t="s">
        <v>1223</v>
      </c>
      <c r="Q48" s="19">
        <v>40</v>
      </c>
      <c r="R48" s="20"/>
      <c r="S48" s="17" t="s">
        <v>45</v>
      </c>
      <c r="T48" s="17" t="s">
        <v>44</v>
      </c>
      <c r="U48" s="19">
        <f>Table_523[[#This Row],[VALOR]]-Table_523[[#This Row],[ CUSTO]]</f>
        <v>30</v>
      </c>
      <c r="V48" s="19"/>
      <c r="W48" s="10"/>
      <c r="X48" s="10"/>
      <c r="Y48" s="10"/>
      <c r="Z48" s="10"/>
    </row>
    <row r="49" spans="1:26" s="70" customFormat="1" ht="25.5" x14ac:dyDescent="0.25">
      <c r="A49" s="10"/>
      <c r="B49" s="20">
        <v>45891</v>
      </c>
      <c r="C49" s="17"/>
      <c r="D49" s="18" t="s">
        <v>746</v>
      </c>
      <c r="E49" s="18" t="s">
        <v>1264</v>
      </c>
      <c r="F49" s="18" t="s">
        <v>418</v>
      </c>
      <c r="G49" s="18"/>
      <c r="H49" s="21">
        <v>45898</v>
      </c>
      <c r="I49" s="22">
        <v>0.45833333333333331</v>
      </c>
      <c r="J49" s="18" t="s">
        <v>575</v>
      </c>
      <c r="K49" s="18" t="s">
        <v>2354</v>
      </c>
      <c r="L49" s="19">
        <v>200</v>
      </c>
      <c r="M49" s="65"/>
      <c r="N49" s="17" t="s">
        <v>44</v>
      </c>
      <c r="O49" s="18" t="s">
        <v>2369</v>
      </c>
      <c r="P49" s="17" t="s">
        <v>2370</v>
      </c>
      <c r="Q49" s="19">
        <v>40</v>
      </c>
      <c r="R49" s="20"/>
      <c r="S49" s="17" t="s">
        <v>45</v>
      </c>
      <c r="T49" s="17" t="s">
        <v>44</v>
      </c>
      <c r="U49" s="19">
        <f>Table_523[[#This Row],[VALOR]]-Table_523[[#This Row],[ CUSTO]]</f>
        <v>160</v>
      </c>
      <c r="V49" s="19"/>
      <c r="W49" s="10"/>
      <c r="X49" s="10"/>
      <c r="Y49" s="10"/>
      <c r="Z49" s="10"/>
    </row>
    <row r="50" spans="1:26" s="70" customFormat="1" ht="25.5" x14ac:dyDescent="0.25">
      <c r="A50" s="10"/>
      <c r="B50" s="20">
        <v>45867</v>
      </c>
      <c r="C50" s="17"/>
      <c r="D50" s="18" t="s">
        <v>1539</v>
      </c>
      <c r="E50" s="18" t="s">
        <v>1540</v>
      </c>
      <c r="F50" s="18" t="s">
        <v>60</v>
      </c>
      <c r="G50" s="18" t="s">
        <v>2089</v>
      </c>
      <c r="H50" s="21">
        <v>45870</v>
      </c>
      <c r="I50" s="22">
        <v>0.375</v>
      </c>
      <c r="J50" s="18" t="s">
        <v>119</v>
      </c>
      <c r="K50" s="18" t="s">
        <v>2090</v>
      </c>
      <c r="L50" s="19">
        <v>200</v>
      </c>
      <c r="M50" s="65"/>
      <c r="N50" s="17" t="s">
        <v>44</v>
      </c>
      <c r="O50" s="18" t="s">
        <v>224</v>
      </c>
      <c r="P50" s="17" t="s">
        <v>225</v>
      </c>
      <c r="Q50" s="19">
        <v>50</v>
      </c>
      <c r="R50" s="18"/>
      <c r="S50" s="17" t="s">
        <v>45</v>
      </c>
      <c r="T50" s="17" t="s">
        <v>44</v>
      </c>
      <c r="U50" s="19">
        <f>Table_523[[#This Row],[VALOR]]-Table_523[[#This Row],[ CUSTO]]</f>
        <v>150</v>
      </c>
      <c r="V50" s="19"/>
      <c r="W50" s="10"/>
      <c r="X50" s="10"/>
      <c r="Y50" s="10"/>
      <c r="Z50" s="10"/>
    </row>
    <row r="51" spans="1:26" s="70" customFormat="1" ht="38.25" x14ac:dyDescent="0.25">
      <c r="A51" s="10"/>
      <c r="B51" s="20">
        <v>45870</v>
      </c>
      <c r="C51" s="17"/>
      <c r="D51" s="18" t="s">
        <v>2167</v>
      </c>
      <c r="E51" s="18" t="s">
        <v>2168</v>
      </c>
      <c r="F51" s="18" t="s">
        <v>2173</v>
      </c>
      <c r="G51" s="18"/>
      <c r="H51" s="21">
        <v>45874</v>
      </c>
      <c r="I51" s="22"/>
      <c r="J51" s="18" t="s">
        <v>2169</v>
      </c>
      <c r="K51" s="18" t="s">
        <v>56</v>
      </c>
      <c r="L51" s="19">
        <v>75</v>
      </c>
      <c r="M51" s="65"/>
      <c r="N51" s="17" t="s">
        <v>44</v>
      </c>
      <c r="O51" s="18" t="s">
        <v>70</v>
      </c>
      <c r="P51" s="17" t="s">
        <v>71</v>
      </c>
      <c r="Q51" s="19">
        <v>50</v>
      </c>
      <c r="R51" s="20"/>
      <c r="S51" s="17" t="s">
        <v>45</v>
      </c>
      <c r="T51" s="17" t="s">
        <v>44</v>
      </c>
      <c r="U51" s="19">
        <f>Table_523[[#This Row],[VALOR]]-Table_523[[#This Row],[ CUSTO]]</f>
        <v>25</v>
      </c>
      <c r="V51" s="19"/>
      <c r="W51" s="10"/>
      <c r="X51" s="10"/>
      <c r="Y51" s="10"/>
      <c r="Z51" s="10"/>
    </row>
    <row r="52" spans="1:26" s="70" customFormat="1" ht="38.25" x14ac:dyDescent="0.25">
      <c r="A52" s="10"/>
      <c r="B52" s="20">
        <v>45875</v>
      </c>
      <c r="C52" s="17"/>
      <c r="D52" s="18" t="s">
        <v>2167</v>
      </c>
      <c r="E52" s="18" t="s">
        <v>2168</v>
      </c>
      <c r="F52" s="18" t="s">
        <v>2173</v>
      </c>
      <c r="G52" s="18"/>
      <c r="H52" s="21">
        <v>45874</v>
      </c>
      <c r="I52" s="22"/>
      <c r="J52" s="18" t="s">
        <v>2169</v>
      </c>
      <c r="K52" s="18" t="s">
        <v>56</v>
      </c>
      <c r="L52" s="19">
        <v>150</v>
      </c>
      <c r="M52" s="65"/>
      <c r="N52" s="17" t="s">
        <v>44</v>
      </c>
      <c r="O52" s="18" t="s">
        <v>70</v>
      </c>
      <c r="P52" s="17" t="s">
        <v>71</v>
      </c>
      <c r="Q52" s="19">
        <v>50</v>
      </c>
      <c r="R52" s="20"/>
      <c r="S52" s="17" t="s">
        <v>45</v>
      </c>
      <c r="T52" s="17" t="s">
        <v>44</v>
      </c>
      <c r="U52" s="19">
        <f>Table_523[[#This Row],[VALOR]]-Table_523[[#This Row],[ CUSTO]]</f>
        <v>100</v>
      </c>
      <c r="V52" s="19"/>
      <c r="W52" s="10"/>
      <c r="X52" s="10"/>
      <c r="Y52" s="10"/>
      <c r="Z52" s="10"/>
    </row>
    <row r="53" spans="1:26" s="70" customFormat="1" ht="25.5" x14ac:dyDescent="0.25">
      <c r="A53" s="10"/>
      <c r="B53" s="20">
        <v>45870</v>
      </c>
      <c r="C53" s="17"/>
      <c r="D53" s="18" t="s">
        <v>1539</v>
      </c>
      <c r="E53" s="18" t="s">
        <v>1540</v>
      </c>
      <c r="F53" s="18" t="s">
        <v>66</v>
      </c>
      <c r="G53" s="18" t="s">
        <v>2134</v>
      </c>
      <c r="H53" s="21">
        <v>45876</v>
      </c>
      <c r="I53" s="22">
        <v>0.3611111111111111</v>
      </c>
      <c r="J53" s="18" t="s">
        <v>185</v>
      </c>
      <c r="K53" s="18" t="s">
        <v>2140</v>
      </c>
      <c r="L53" s="19">
        <v>200</v>
      </c>
      <c r="M53" s="65"/>
      <c r="N53" s="17" t="s">
        <v>44</v>
      </c>
      <c r="O53" s="18" t="s">
        <v>169</v>
      </c>
      <c r="P53" s="17" t="s">
        <v>170</v>
      </c>
      <c r="Q53" s="19">
        <v>50</v>
      </c>
      <c r="R53" s="20"/>
      <c r="S53" s="17" t="s">
        <v>45</v>
      </c>
      <c r="T53" s="17" t="s">
        <v>44</v>
      </c>
      <c r="U53" s="19">
        <f>Table_523[[#This Row],[VALOR]]-Table_523[[#This Row],[ CUSTO]]</f>
        <v>150</v>
      </c>
      <c r="V53" s="19"/>
      <c r="W53" s="10"/>
      <c r="X53" s="10"/>
      <c r="Y53" s="10"/>
      <c r="Z53" s="10"/>
    </row>
    <row r="54" spans="1:26" s="70" customFormat="1" ht="25.5" x14ac:dyDescent="0.25">
      <c r="A54" s="10"/>
      <c r="B54" s="20">
        <v>45881</v>
      </c>
      <c r="C54" s="17"/>
      <c r="D54" s="18" t="s">
        <v>2228</v>
      </c>
      <c r="E54" s="18" t="s">
        <v>2037</v>
      </c>
      <c r="F54" s="18" t="s">
        <v>66</v>
      </c>
      <c r="G54" s="18" t="s">
        <v>2247</v>
      </c>
      <c r="H54" s="21">
        <v>45882</v>
      </c>
      <c r="I54" s="22">
        <v>0.45833333333333331</v>
      </c>
      <c r="J54" s="18" t="s">
        <v>2248</v>
      </c>
      <c r="K54" s="18" t="s">
        <v>56</v>
      </c>
      <c r="L54" s="19"/>
      <c r="M54" s="65"/>
      <c r="N54" s="17" t="s">
        <v>44</v>
      </c>
      <c r="O54" s="18" t="s">
        <v>2264</v>
      </c>
      <c r="P54" s="17" t="s">
        <v>2263</v>
      </c>
      <c r="Q54" s="19">
        <v>50</v>
      </c>
      <c r="R54" s="20"/>
      <c r="S54" s="17" t="s">
        <v>45</v>
      </c>
      <c r="T54" s="17" t="s">
        <v>44</v>
      </c>
      <c r="U54" s="19">
        <f>Table_523[[#This Row],[VALOR]]-Table_523[[#This Row],[ CUSTO]]</f>
        <v>-50</v>
      </c>
      <c r="V54" s="19"/>
      <c r="W54" s="10"/>
      <c r="X54" s="10"/>
      <c r="Y54" s="10"/>
      <c r="Z54" s="10"/>
    </row>
    <row r="55" spans="1:26" s="70" customFormat="1" ht="25.5" x14ac:dyDescent="0.25">
      <c r="A55" s="10"/>
      <c r="B55" s="20">
        <v>45884</v>
      </c>
      <c r="C55" s="17"/>
      <c r="D55" s="18" t="s">
        <v>2280</v>
      </c>
      <c r="E55" s="18" t="s">
        <v>2281</v>
      </c>
      <c r="F55" s="18" t="s">
        <v>1056</v>
      </c>
      <c r="G55" s="18"/>
      <c r="H55" s="21">
        <v>45884</v>
      </c>
      <c r="I55" s="22"/>
      <c r="J55" s="18" t="s">
        <v>2282</v>
      </c>
      <c r="K55" s="18" t="s">
        <v>56</v>
      </c>
      <c r="L55" s="19">
        <v>200</v>
      </c>
      <c r="M55" s="65"/>
      <c r="N55" s="17" t="s">
        <v>44</v>
      </c>
      <c r="O55" s="18" t="s">
        <v>2264</v>
      </c>
      <c r="P55" s="17" t="s">
        <v>2263</v>
      </c>
      <c r="Q55" s="19">
        <v>50</v>
      </c>
      <c r="R55" s="20"/>
      <c r="S55" s="17" t="s">
        <v>45</v>
      </c>
      <c r="T55" s="17" t="s">
        <v>44</v>
      </c>
      <c r="U55" s="19">
        <f>Table_523[[#This Row],[VALOR]]-Table_523[[#This Row],[ CUSTO]]</f>
        <v>150</v>
      </c>
      <c r="V55" s="19"/>
      <c r="W55" s="10"/>
      <c r="X55" s="10"/>
      <c r="Y55" s="10"/>
      <c r="Z55" s="10"/>
    </row>
    <row r="56" spans="1:26" s="70" customFormat="1" x14ac:dyDescent="0.25">
      <c r="A56" s="10"/>
      <c r="B56" s="20">
        <v>45884</v>
      </c>
      <c r="C56" s="17"/>
      <c r="D56" s="18" t="s">
        <v>1335</v>
      </c>
      <c r="E56" s="18" t="s">
        <v>1336</v>
      </c>
      <c r="F56" s="18" t="s">
        <v>1437</v>
      </c>
      <c r="G56" s="18" t="s">
        <v>2300</v>
      </c>
      <c r="H56" s="21">
        <v>45887</v>
      </c>
      <c r="I56" s="22">
        <v>0.57986111111111116</v>
      </c>
      <c r="J56" s="18" t="s">
        <v>68</v>
      </c>
      <c r="K56" s="18" t="s">
        <v>2077</v>
      </c>
      <c r="L56" s="19">
        <v>70</v>
      </c>
      <c r="M56" s="65" t="s">
        <v>2346</v>
      </c>
      <c r="N56" s="17" t="s">
        <v>44</v>
      </c>
      <c r="O56" s="18" t="s">
        <v>1222</v>
      </c>
      <c r="P56" s="44" t="s">
        <v>2317</v>
      </c>
      <c r="Q56" s="19">
        <v>50</v>
      </c>
      <c r="R56" s="20"/>
      <c r="S56" s="17" t="s">
        <v>45</v>
      </c>
      <c r="T56" s="17" t="s">
        <v>44</v>
      </c>
      <c r="U56" s="19">
        <f>Table_523[[#This Row],[VALOR]]-Table_523[[#This Row],[ CUSTO]]</f>
        <v>20</v>
      </c>
      <c r="V56" s="19"/>
      <c r="W56" s="10"/>
      <c r="X56" s="10"/>
      <c r="Y56" s="10"/>
      <c r="Z56" s="10"/>
    </row>
    <row r="57" spans="1:26" s="70" customFormat="1" ht="25.5" x14ac:dyDescent="0.25">
      <c r="A57" s="10"/>
      <c r="B57" s="20">
        <v>45883</v>
      </c>
      <c r="C57" s="17"/>
      <c r="D57" s="18" t="s">
        <v>2259</v>
      </c>
      <c r="E57" s="18" t="s">
        <v>2260</v>
      </c>
      <c r="F57" s="18" t="s">
        <v>418</v>
      </c>
      <c r="G57" s="18"/>
      <c r="H57" s="21">
        <v>45888</v>
      </c>
      <c r="I57" s="22">
        <v>0.45833333333333331</v>
      </c>
      <c r="J57" s="18" t="s">
        <v>575</v>
      </c>
      <c r="K57" s="18" t="s">
        <v>500</v>
      </c>
      <c r="L57" s="19">
        <v>120</v>
      </c>
      <c r="M57" s="65"/>
      <c r="N57" s="17" t="s">
        <v>44</v>
      </c>
      <c r="O57" s="18" t="s">
        <v>2261</v>
      </c>
      <c r="P57" s="17" t="s">
        <v>2262</v>
      </c>
      <c r="Q57" s="19">
        <v>50</v>
      </c>
      <c r="R57" s="20" t="s">
        <v>2825</v>
      </c>
      <c r="S57" s="17" t="s">
        <v>45</v>
      </c>
      <c r="T57" s="17" t="s">
        <v>44</v>
      </c>
      <c r="U57" s="19">
        <f>Table_523[[#This Row],[VALOR]]-Table_523[[#This Row],[ CUSTO]]</f>
        <v>70</v>
      </c>
      <c r="V57" s="19"/>
      <c r="W57" s="10"/>
      <c r="X57" s="10"/>
      <c r="Y57" s="10"/>
      <c r="Z57" s="10"/>
    </row>
    <row r="58" spans="1:26" s="70" customFormat="1" ht="25.5" x14ac:dyDescent="0.25">
      <c r="A58" s="10"/>
      <c r="B58" s="20">
        <v>45883</v>
      </c>
      <c r="C58" s="17"/>
      <c r="D58" s="18" t="s">
        <v>2259</v>
      </c>
      <c r="E58" s="18" t="s">
        <v>2260</v>
      </c>
      <c r="F58" s="18" t="s">
        <v>418</v>
      </c>
      <c r="G58" s="18"/>
      <c r="H58" s="21">
        <v>45888</v>
      </c>
      <c r="I58" s="22">
        <v>0.41666666666666669</v>
      </c>
      <c r="J58" s="18" t="s">
        <v>575</v>
      </c>
      <c r="K58" s="18" t="s">
        <v>500</v>
      </c>
      <c r="L58" s="19">
        <v>120</v>
      </c>
      <c r="M58" s="65"/>
      <c r="N58" s="17" t="s">
        <v>44</v>
      </c>
      <c r="O58" s="18" t="s">
        <v>2261</v>
      </c>
      <c r="P58" s="17" t="s">
        <v>2262</v>
      </c>
      <c r="Q58" s="19">
        <v>50</v>
      </c>
      <c r="R58" s="20" t="s">
        <v>2825</v>
      </c>
      <c r="S58" s="17" t="s">
        <v>45</v>
      </c>
      <c r="T58" s="17" t="s">
        <v>44</v>
      </c>
      <c r="U58" s="19">
        <f>Table_523[[#This Row],[VALOR]]-Table_523[[#This Row],[ CUSTO]]</f>
        <v>70</v>
      </c>
      <c r="V58" s="19"/>
      <c r="W58" s="10"/>
      <c r="X58" s="10"/>
      <c r="Y58" s="10"/>
      <c r="Z58" s="10"/>
    </row>
    <row r="59" spans="1:26" s="70" customFormat="1" x14ac:dyDescent="0.25">
      <c r="A59" s="10"/>
      <c r="B59" s="20">
        <v>45884</v>
      </c>
      <c r="C59" s="17"/>
      <c r="D59" s="18" t="s">
        <v>2267</v>
      </c>
      <c r="E59" s="18" t="s">
        <v>2268</v>
      </c>
      <c r="F59" s="18" t="s">
        <v>92</v>
      </c>
      <c r="G59" s="18"/>
      <c r="H59" s="21">
        <v>45889</v>
      </c>
      <c r="I59" s="22">
        <v>0.60416666666666663</v>
      </c>
      <c r="J59" s="18" t="s">
        <v>2269</v>
      </c>
      <c r="K59" s="18" t="s">
        <v>56</v>
      </c>
      <c r="L59" s="19">
        <v>150</v>
      </c>
      <c r="M59" s="65"/>
      <c r="N59" s="17" t="s">
        <v>44</v>
      </c>
      <c r="O59" s="18" t="s">
        <v>745</v>
      </c>
      <c r="P59" s="17" t="s">
        <v>142</v>
      </c>
      <c r="Q59" s="19">
        <v>50</v>
      </c>
      <c r="R59" s="20"/>
      <c r="S59" s="17" t="s">
        <v>45</v>
      </c>
      <c r="T59" s="17" t="s">
        <v>44</v>
      </c>
      <c r="U59" s="19">
        <f>Table_523[[#This Row],[VALOR]]-Table_523[[#This Row],[ CUSTO]]</f>
        <v>100</v>
      </c>
      <c r="V59" s="19"/>
      <c r="W59" s="10"/>
      <c r="X59" s="10"/>
      <c r="Y59" s="10"/>
      <c r="Z59" s="10"/>
    </row>
    <row r="60" spans="1:26" s="70" customFormat="1" x14ac:dyDescent="0.25">
      <c r="A60" s="10"/>
      <c r="B60" s="20">
        <v>45895</v>
      </c>
      <c r="C60" s="17"/>
      <c r="D60" s="18" t="s">
        <v>2382</v>
      </c>
      <c r="E60" s="18" t="s">
        <v>2381</v>
      </c>
      <c r="F60" s="18" t="s">
        <v>864</v>
      </c>
      <c r="G60" s="18"/>
      <c r="H60" s="21">
        <v>45896</v>
      </c>
      <c r="I60" s="22">
        <v>0.60416666666666663</v>
      </c>
      <c r="J60" s="18" t="s">
        <v>2383</v>
      </c>
      <c r="K60" s="18" t="s">
        <v>2384</v>
      </c>
      <c r="L60" s="19">
        <v>200</v>
      </c>
      <c r="M60" s="65"/>
      <c r="N60" s="17" t="s">
        <v>44</v>
      </c>
      <c r="O60" s="18" t="s">
        <v>2388</v>
      </c>
      <c r="P60" s="17" t="s">
        <v>2389</v>
      </c>
      <c r="Q60" s="19">
        <v>50</v>
      </c>
      <c r="R60" s="20"/>
      <c r="S60" s="17" t="s">
        <v>45</v>
      </c>
      <c r="T60" s="17" t="s">
        <v>44</v>
      </c>
      <c r="U60" s="19">
        <f>Table_523[[#This Row],[VALOR]]-Table_523[[#This Row],[ CUSTO]]</f>
        <v>150</v>
      </c>
      <c r="V60" s="19"/>
      <c r="W60" s="10"/>
      <c r="X60" s="10"/>
      <c r="Y60" s="10"/>
      <c r="Z60" s="10"/>
    </row>
    <row r="61" spans="1:26" s="70" customFormat="1" ht="25.5" x14ac:dyDescent="0.25">
      <c r="A61" s="10"/>
      <c r="B61" s="20">
        <v>45887</v>
      </c>
      <c r="C61" s="17"/>
      <c r="D61" s="18" t="s">
        <v>1539</v>
      </c>
      <c r="E61" s="18" t="s">
        <v>1540</v>
      </c>
      <c r="F61" s="18" t="s">
        <v>537</v>
      </c>
      <c r="G61" s="18" t="s">
        <v>2298</v>
      </c>
      <c r="H61" s="21">
        <v>45897</v>
      </c>
      <c r="I61" s="22">
        <v>0.58333333333333337</v>
      </c>
      <c r="J61" s="18" t="s">
        <v>2299</v>
      </c>
      <c r="K61" s="18" t="s">
        <v>412</v>
      </c>
      <c r="L61" s="19">
        <v>200</v>
      </c>
      <c r="M61" s="65"/>
      <c r="N61" s="17" t="s">
        <v>44</v>
      </c>
      <c r="O61" s="18" t="s">
        <v>305</v>
      </c>
      <c r="P61" s="17" t="s">
        <v>306</v>
      </c>
      <c r="Q61" s="19">
        <v>50</v>
      </c>
      <c r="R61" s="20"/>
      <c r="S61" s="17" t="s">
        <v>45</v>
      </c>
      <c r="T61" s="17" t="s">
        <v>44</v>
      </c>
      <c r="U61" s="19">
        <f>Table_523[[#This Row],[VALOR]]-Table_523[[#This Row],[ CUSTO]]</f>
        <v>150</v>
      </c>
      <c r="V61" s="19"/>
      <c r="W61" s="10"/>
      <c r="X61" s="10"/>
      <c r="Y61" s="10"/>
      <c r="Z61" s="10"/>
    </row>
    <row r="62" spans="1:26" s="70" customFormat="1" ht="25.5" x14ac:dyDescent="0.25">
      <c r="A62" s="10"/>
      <c r="B62" s="20">
        <v>45887</v>
      </c>
      <c r="C62" s="17"/>
      <c r="D62" s="18" t="s">
        <v>2197</v>
      </c>
      <c r="E62" s="18" t="s">
        <v>720</v>
      </c>
      <c r="F62" s="18" t="s">
        <v>418</v>
      </c>
      <c r="G62" s="18" t="s">
        <v>1125</v>
      </c>
      <c r="H62" s="21">
        <v>45897</v>
      </c>
      <c r="I62" s="22">
        <v>0.4375</v>
      </c>
      <c r="J62" s="18" t="s">
        <v>2296</v>
      </c>
      <c r="K62" s="18" t="s">
        <v>2297</v>
      </c>
      <c r="L62" s="19">
        <v>250</v>
      </c>
      <c r="M62" s="65"/>
      <c r="N62" s="17" t="s">
        <v>44</v>
      </c>
      <c r="O62" s="18" t="s">
        <v>1496</v>
      </c>
      <c r="P62" s="17" t="s">
        <v>1534</v>
      </c>
      <c r="Q62" s="19">
        <v>50</v>
      </c>
      <c r="R62" s="20"/>
      <c r="S62" s="17" t="s">
        <v>45</v>
      </c>
      <c r="T62" s="17" t="s">
        <v>44</v>
      </c>
      <c r="U62" s="19">
        <f>Table_523[[#This Row],[VALOR]]-Table_523[[#This Row],[ CUSTO]]</f>
        <v>200</v>
      </c>
      <c r="V62" s="19"/>
      <c r="W62" s="10"/>
      <c r="X62" s="10"/>
      <c r="Y62" s="10"/>
      <c r="Z62" s="10"/>
    </row>
    <row r="63" spans="1:26" s="70" customFormat="1" ht="25.5" x14ac:dyDescent="0.25">
      <c r="A63" s="10"/>
      <c r="B63" s="20">
        <v>45870</v>
      </c>
      <c r="C63" s="17"/>
      <c r="D63" s="18" t="s">
        <v>1539</v>
      </c>
      <c r="E63" s="18" t="s">
        <v>1540</v>
      </c>
      <c r="F63" s="18" t="s">
        <v>60</v>
      </c>
      <c r="G63" s="18" t="s">
        <v>2130</v>
      </c>
      <c r="H63" s="21">
        <v>45874</v>
      </c>
      <c r="I63" s="22">
        <v>0.44097222222222221</v>
      </c>
      <c r="J63" s="18" t="s">
        <v>99</v>
      </c>
      <c r="K63" s="18" t="s">
        <v>1769</v>
      </c>
      <c r="L63" s="19">
        <v>200</v>
      </c>
      <c r="M63" s="65"/>
      <c r="N63" s="17" t="s">
        <v>44</v>
      </c>
      <c r="O63" s="18" t="s">
        <v>1470</v>
      </c>
      <c r="P63" s="17" t="s">
        <v>77</v>
      </c>
      <c r="Q63" s="19">
        <v>60</v>
      </c>
      <c r="R63" s="20"/>
      <c r="S63" s="17" t="s">
        <v>45</v>
      </c>
      <c r="T63" s="17" t="s">
        <v>44</v>
      </c>
      <c r="U63" s="19">
        <f>Table_523[[#This Row],[VALOR]]-Table_523[[#This Row],[ CUSTO]]</f>
        <v>140</v>
      </c>
      <c r="V63" s="19"/>
      <c r="W63" s="10"/>
      <c r="X63" s="10"/>
      <c r="Y63" s="10"/>
      <c r="Z63" s="10"/>
    </row>
    <row r="64" spans="1:26" s="70" customFormat="1" ht="25.5" x14ac:dyDescent="0.25">
      <c r="A64" s="10"/>
      <c r="B64" s="20">
        <v>45870</v>
      </c>
      <c r="C64" s="17"/>
      <c r="D64" s="18" t="s">
        <v>1539</v>
      </c>
      <c r="E64" s="18" t="s">
        <v>1540</v>
      </c>
      <c r="F64" s="18" t="s">
        <v>66</v>
      </c>
      <c r="G64" s="18" t="s">
        <v>2133</v>
      </c>
      <c r="H64" s="21">
        <v>45874</v>
      </c>
      <c r="I64" s="22">
        <v>0.60416666666666663</v>
      </c>
      <c r="J64" s="18" t="s">
        <v>99</v>
      </c>
      <c r="K64" s="18" t="s">
        <v>1769</v>
      </c>
      <c r="L64" s="19">
        <v>200</v>
      </c>
      <c r="M64" s="65"/>
      <c r="N64" s="17" t="s">
        <v>44</v>
      </c>
      <c r="O64" s="18" t="s">
        <v>1470</v>
      </c>
      <c r="P64" s="17" t="s">
        <v>77</v>
      </c>
      <c r="Q64" s="19">
        <v>60</v>
      </c>
      <c r="R64" s="18"/>
      <c r="S64" s="17" t="s">
        <v>45</v>
      </c>
      <c r="T64" s="17" t="s">
        <v>44</v>
      </c>
      <c r="U64" s="19">
        <f>Table_523[[#This Row],[VALOR]]-Table_523[[#This Row],[ CUSTO]]</f>
        <v>140</v>
      </c>
      <c r="V64" s="19"/>
      <c r="W64" s="10"/>
      <c r="X64" s="10"/>
      <c r="Y64" s="10"/>
      <c r="Z64" s="10"/>
    </row>
    <row r="65" spans="1:26" s="70" customFormat="1" ht="25.5" x14ac:dyDescent="0.25">
      <c r="A65" s="10"/>
      <c r="B65" s="20">
        <v>45870</v>
      </c>
      <c r="C65" s="17"/>
      <c r="D65" s="18" t="s">
        <v>1539</v>
      </c>
      <c r="E65" s="18" t="s">
        <v>1540</v>
      </c>
      <c r="F65" s="18" t="s">
        <v>2129</v>
      </c>
      <c r="G65" s="18" t="s">
        <v>2132</v>
      </c>
      <c r="H65" s="21">
        <v>45874</v>
      </c>
      <c r="I65" s="22">
        <v>0.5625</v>
      </c>
      <c r="J65" s="18" t="s">
        <v>68</v>
      </c>
      <c r="K65" s="18" t="s">
        <v>2139</v>
      </c>
      <c r="L65" s="19">
        <v>200</v>
      </c>
      <c r="M65" s="65"/>
      <c r="N65" s="17" t="s">
        <v>44</v>
      </c>
      <c r="O65" s="18" t="s">
        <v>95</v>
      </c>
      <c r="P65" s="17" t="s">
        <v>96</v>
      </c>
      <c r="Q65" s="19">
        <v>60</v>
      </c>
      <c r="R65" s="20"/>
      <c r="S65" s="17" t="s">
        <v>45</v>
      </c>
      <c r="T65" s="17" t="s">
        <v>44</v>
      </c>
      <c r="U65" s="19">
        <f>Table_523[[#This Row],[VALOR]]-Table_523[[#This Row],[ CUSTO]]</f>
        <v>140</v>
      </c>
      <c r="V65" s="19"/>
      <c r="W65" s="10"/>
      <c r="X65" s="10"/>
      <c r="Y65" s="10"/>
      <c r="Z65" s="10"/>
    </row>
    <row r="66" spans="1:26" s="70" customFormat="1" ht="25.5" x14ac:dyDescent="0.25">
      <c r="A66" s="10"/>
      <c r="B66" s="20">
        <v>45870</v>
      </c>
      <c r="C66" s="17"/>
      <c r="D66" s="18" t="s">
        <v>1539</v>
      </c>
      <c r="E66" s="18" t="s">
        <v>1540</v>
      </c>
      <c r="F66" s="18" t="s">
        <v>2129</v>
      </c>
      <c r="G66" s="18" t="s">
        <v>2146</v>
      </c>
      <c r="H66" s="21">
        <v>45875</v>
      </c>
      <c r="I66" s="22">
        <v>0.47916666666666669</v>
      </c>
      <c r="J66" s="18" t="s">
        <v>68</v>
      </c>
      <c r="K66" s="18" t="s">
        <v>416</v>
      </c>
      <c r="L66" s="19">
        <v>200</v>
      </c>
      <c r="M66" s="65"/>
      <c r="N66" s="17" t="s">
        <v>44</v>
      </c>
      <c r="O66" s="18" t="s">
        <v>2148</v>
      </c>
      <c r="P66" s="17" t="s">
        <v>2147</v>
      </c>
      <c r="Q66" s="19">
        <v>60</v>
      </c>
      <c r="R66" s="18"/>
      <c r="S66" s="17" t="s">
        <v>45</v>
      </c>
      <c r="T66" s="17" t="s">
        <v>44</v>
      </c>
      <c r="U66" s="19">
        <f>Table_523[[#This Row],[VALOR]]-Table_523[[#This Row],[ CUSTO]]</f>
        <v>140</v>
      </c>
      <c r="V66" s="19"/>
      <c r="W66" s="10"/>
      <c r="X66" s="10"/>
      <c r="Y66" s="10"/>
      <c r="Z66" s="10"/>
    </row>
    <row r="67" spans="1:26" s="70" customFormat="1" ht="25.5" x14ac:dyDescent="0.25">
      <c r="A67" s="10"/>
      <c r="B67" s="20">
        <v>45870</v>
      </c>
      <c r="C67" s="17"/>
      <c r="D67" s="18" t="s">
        <v>1539</v>
      </c>
      <c r="E67" s="18" t="s">
        <v>1540</v>
      </c>
      <c r="F67" s="18" t="s">
        <v>182</v>
      </c>
      <c r="G67" s="18" t="s">
        <v>2135</v>
      </c>
      <c r="H67" s="21">
        <v>45882</v>
      </c>
      <c r="I67" s="22">
        <v>0.46875</v>
      </c>
      <c r="J67" s="18" t="s">
        <v>99</v>
      </c>
      <c r="K67" s="18" t="s">
        <v>1769</v>
      </c>
      <c r="L67" s="19">
        <v>200</v>
      </c>
      <c r="M67" s="65"/>
      <c r="N67" s="17" t="s">
        <v>44</v>
      </c>
      <c r="O67" s="18" t="s">
        <v>1470</v>
      </c>
      <c r="P67" s="17" t="s">
        <v>77</v>
      </c>
      <c r="Q67" s="19">
        <v>60</v>
      </c>
      <c r="R67" s="18"/>
      <c r="S67" s="17" t="s">
        <v>45</v>
      </c>
      <c r="T67" s="17" t="s">
        <v>44</v>
      </c>
      <c r="U67" s="19">
        <f>Table_523[[#This Row],[VALOR]]-Table_523[[#This Row],[ CUSTO]]</f>
        <v>140</v>
      </c>
      <c r="V67" s="19"/>
      <c r="W67" s="10"/>
      <c r="X67" s="10"/>
      <c r="Y67" s="10"/>
      <c r="Z67" s="10"/>
    </row>
    <row r="68" spans="1:26" s="77" customFormat="1" ht="25.5" x14ac:dyDescent="0.25">
      <c r="A68" s="10"/>
      <c r="B68" s="20">
        <v>45875</v>
      </c>
      <c r="C68" s="17"/>
      <c r="D68" s="18" t="s">
        <v>2214</v>
      </c>
      <c r="E68" s="18" t="s">
        <v>1297</v>
      </c>
      <c r="F68" s="18" t="s">
        <v>418</v>
      </c>
      <c r="G68" s="18" t="s">
        <v>2212</v>
      </c>
      <c r="H68" s="21">
        <v>45882</v>
      </c>
      <c r="I68" s="22">
        <v>0.77083333333333337</v>
      </c>
      <c r="J68" s="18" t="s">
        <v>1345</v>
      </c>
      <c r="K68" s="18" t="s">
        <v>2213</v>
      </c>
      <c r="L68" s="19">
        <v>200</v>
      </c>
      <c r="M68" s="65"/>
      <c r="N68" s="17" t="s">
        <v>44</v>
      </c>
      <c r="O68" s="18" t="s">
        <v>2219</v>
      </c>
      <c r="P68" s="17" t="s">
        <v>2220</v>
      </c>
      <c r="Q68" s="19">
        <v>60</v>
      </c>
      <c r="R68" s="20"/>
      <c r="S68" s="17" t="s">
        <v>45</v>
      </c>
      <c r="T68" s="17" t="s">
        <v>44</v>
      </c>
      <c r="U68" s="19">
        <f>Table_523[[#This Row],[VALOR]]-Table_523[[#This Row],[ CUSTO]]</f>
        <v>140</v>
      </c>
      <c r="V68" s="19"/>
      <c r="W68" s="10"/>
      <c r="X68" s="10"/>
      <c r="Y68" s="10"/>
      <c r="Z68" s="10"/>
    </row>
    <row r="69" spans="1:26" s="70" customFormat="1" ht="25.5" x14ac:dyDescent="0.25">
      <c r="A69" s="10"/>
      <c r="B69" s="20">
        <v>45870</v>
      </c>
      <c r="C69" s="17"/>
      <c r="D69" s="18" t="s">
        <v>1539</v>
      </c>
      <c r="E69" s="18" t="s">
        <v>1540</v>
      </c>
      <c r="F69" s="18" t="s">
        <v>2129</v>
      </c>
      <c r="G69" s="18" t="s">
        <v>2137</v>
      </c>
      <c r="H69" s="21">
        <v>45887</v>
      </c>
      <c r="I69" s="22">
        <v>0.40972222222222221</v>
      </c>
      <c r="J69" s="18" t="s">
        <v>68</v>
      </c>
      <c r="K69" s="18" t="s">
        <v>1769</v>
      </c>
      <c r="L69" s="19">
        <v>200</v>
      </c>
      <c r="M69" s="65"/>
      <c r="N69" s="17" t="s">
        <v>44</v>
      </c>
      <c r="O69" s="18" t="s">
        <v>1470</v>
      </c>
      <c r="P69" s="17" t="s">
        <v>77</v>
      </c>
      <c r="Q69" s="19">
        <v>60</v>
      </c>
      <c r="R69" s="18"/>
      <c r="S69" s="17" t="s">
        <v>45</v>
      </c>
      <c r="T69" s="17" t="s">
        <v>44</v>
      </c>
      <c r="U69" s="19">
        <f>Table_523[[#This Row],[VALOR]]-Table_523[[#This Row],[ CUSTO]]</f>
        <v>140</v>
      </c>
      <c r="V69" s="19"/>
      <c r="W69" s="10"/>
      <c r="X69" s="10"/>
      <c r="Y69" s="10"/>
      <c r="Z69" s="10"/>
    </row>
    <row r="70" spans="1:26" s="70" customFormat="1" ht="25.5" x14ac:dyDescent="0.25">
      <c r="A70" s="10"/>
      <c r="B70" s="20">
        <v>45884</v>
      </c>
      <c r="C70" s="17"/>
      <c r="D70" s="18" t="s">
        <v>808</v>
      </c>
      <c r="E70" s="18" t="s">
        <v>809</v>
      </c>
      <c r="F70" s="18" t="s">
        <v>593</v>
      </c>
      <c r="G70" s="18" t="s">
        <v>2279</v>
      </c>
      <c r="H70" s="21">
        <v>45891</v>
      </c>
      <c r="I70" s="22">
        <v>0.33680555555555558</v>
      </c>
      <c r="J70" s="18" t="s">
        <v>259</v>
      </c>
      <c r="K70" s="18" t="s">
        <v>151</v>
      </c>
      <c r="L70" s="19">
        <v>200</v>
      </c>
      <c r="M70" s="65"/>
      <c r="N70" s="17" t="s">
        <v>44</v>
      </c>
      <c r="O70" s="18" t="s">
        <v>152</v>
      </c>
      <c r="P70" s="17" t="s">
        <v>153</v>
      </c>
      <c r="Q70" s="19">
        <v>60</v>
      </c>
      <c r="R70" s="20"/>
      <c r="S70" s="17" t="s">
        <v>45</v>
      </c>
      <c r="T70" s="17" t="s">
        <v>44</v>
      </c>
      <c r="U70" s="19">
        <f>Table_523[[#This Row],[VALOR]]-Table_523[[#This Row],[ CUSTO]]</f>
        <v>140</v>
      </c>
      <c r="V70" s="19"/>
      <c r="W70" s="10"/>
      <c r="X70" s="10"/>
      <c r="Y70" s="10"/>
      <c r="Z70" s="10"/>
    </row>
    <row r="71" spans="1:26" s="78" customFormat="1" ht="25.5" x14ac:dyDescent="0.25">
      <c r="A71" s="10"/>
      <c r="B71" s="20">
        <v>45889</v>
      </c>
      <c r="C71" s="17"/>
      <c r="D71" s="18" t="s">
        <v>220</v>
      </c>
      <c r="E71" s="18" t="s">
        <v>221</v>
      </c>
      <c r="F71" s="18" t="s">
        <v>418</v>
      </c>
      <c r="G71" s="18" t="s">
        <v>2385</v>
      </c>
      <c r="H71" s="21">
        <v>45897</v>
      </c>
      <c r="I71" s="22">
        <v>0.41666666666666669</v>
      </c>
      <c r="J71" s="18" t="s">
        <v>2336</v>
      </c>
      <c r="K71" s="18" t="s">
        <v>56</v>
      </c>
      <c r="L71" s="19">
        <v>150</v>
      </c>
      <c r="M71" s="65"/>
      <c r="N71" s="17" t="s">
        <v>44</v>
      </c>
      <c r="O71" s="18" t="s">
        <v>2386</v>
      </c>
      <c r="P71" s="17" t="s">
        <v>2387</v>
      </c>
      <c r="Q71" s="19">
        <v>60</v>
      </c>
      <c r="R71" s="20"/>
      <c r="S71" s="17" t="s">
        <v>45</v>
      </c>
      <c r="T71" s="17" t="s">
        <v>44</v>
      </c>
      <c r="U71" s="19">
        <f>Table_523[[#This Row],[VALOR]]-Table_523[[#This Row],[ CUSTO]]</f>
        <v>90</v>
      </c>
      <c r="V71" s="19"/>
      <c r="W71" s="10"/>
      <c r="X71" s="10"/>
      <c r="Y71" s="10"/>
      <c r="Z71" s="10"/>
    </row>
    <row r="72" spans="1:26" s="70" customFormat="1" ht="25.5" x14ac:dyDescent="0.25">
      <c r="A72" s="10"/>
      <c r="B72" s="20">
        <v>45869</v>
      </c>
      <c r="C72" s="18"/>
      <c r="D72" s="18" t="s">
        <v>2121</v>
      </c>
      <c r="E72" s="18" t="s">
        <v>2120</v>
      </c>
      <c r="F72" s="21" t="s">
        <v>92</v>
      </c>
      <c r="G72" s="18"/>
      <c r="H72" s="21">
        <v>45870</v>
      </c>
      <c r="I72" s="22">
        <v>0.38541666666666669</v>
      </c>
      <c r="J72" s="18" t="s">
        <v>822</v>
      </c>
      <c r="K72" s="18" t="s">
        <v>56</v>
      </c>
      <c r="L72" s="19">
        <v>170</v>
      </c>
      <c r="M72" s="65"/>
      <c r="N72" s="17" t="s">
        <v>44</v>
      </c>
      <c r="O72" s="18" t="s">
        <v>70</v>
      </c>
      <c r="P72" s="17" t="s">
        <v>71</v>
      </c>
      <c r="Q72" s="19">
        <v>70</v>
      </c>
      <c r="R72" s="18"/>
      <c r="S72" s="17" t="s">
        <v>45</v>
      </c>
      <c r="T72" s="17" t="s">
        <v>44</v>
      </c>
      <c r="U72" s="19">
        <f>Table_523[[#This Row],[VALOR]]-Table_523[[#This Row],[ CUSTO]]</f>
        <v>100</v>
      </c>
      <c r="V72" s="19"/>
      <c r="W72" s="10"/>
      <c r="X72" s="10"/>
      <c r="Y72" s="10"/>
      <c r="Z72" s="10"/>
    </row>
    <row r="73" spans="1:26" s="70" customFormat="1" ht="25.5" x14ac:dyDescent="0.25">
      <c r="A73" s="10"/>
      <c r="B73" s="20">
        <v>45870</v>
      </c>
      <c r="C73" s="17"/>
      <c r="D73" s="18" t="s">
        <v>2251</v>
      </c>
      <c r="E73" s="18" t="s">
        <v>628</v>
      </c>
      <c r="F73" s="18" t="s">
        <v>537</v>
      </c>
      <c r="G73" s="18" t="s">
        <v>2165</v>
      </c>
      <c r="H73" s="21">
        <v>45873</v>
      </c>
      <c r="I73" s="22">
        <v>0.40277777777777779</v>
      </c>
      <c r="J73" s="18" t="s">
        <v>2166</v>
      </c>
      <c r="K73" s="18" t="s">
        <v>56</v>
      </c>
      <c r="L73" s="19">
        <v>200</v>
      </c>
      <c r="M73" s="65"/>
      <c r="N73" s="17" t="s">
        <v>44</v>
      </c>
      <c r="O73" s="18" t="s">
        <v>745</v>
      </c>
      <c r="P73" s="17" t="s">
        <v>142</v>
      </c>
      <c r="Q73" s="19">
        <v>70</v>
      </c>
      <c r="R73" s="18"/>
      <c r="S73" s="17" t="s">
        <v>45</v>
      </c>
      <c r="T73" s="17" t="s">
        <v>44</v>
      </c>
      <c r="U73" s="19">
        <f>Table_523[[#This Row],[VALOR]]-Table_523[[#This Row],[ CUSTO]]</f>
        <v>130</v>
      </c>
      <c r="V73" s="19"/>
      <c r="W73" s="10"/>
      <c r="X73" s="10"/>
      <c r="Y73" s="10"/>
      <c r="Z73" s="10"/>
    </row>
    <row r="74" spans="1:26" s="70" customFormat="1" ht="25.5" x14ac:dyDescent="0.25">
      <c r="A74" s="10"/>
      <c r="B74" s="20">
        <v>45873</v>
      </c>
      <c r="C74" s="17"/>
      <c r="D74" s="18" t="s">
        <v>2177</v>
      </c>
      <c r="E74" s="18" t="s">
        <v>2178</v>
      </c>
      <c r="F74" s="18" t="s">
        <v>1056</v>
      </c>
      <c r="G74" s="18" t="s">
        <v>2179</v>
      </c>
      <c r="H74" s="21">
        <v>45873</v>
      </c>
      <c r="I74" s="22"/>
      <c r="J74" s="18" t="s">
        <v>2180</v>
      </c>
      <c r="K74" s="18" t="s">
        <v>56</v>
      </c>
      <c r="L74" s="19">
        <v>150</v>
      </c>
      <c r="M74" s="65"/>
      <c r="N74" s="17" t="s">
        <v>44</v>
      </c>
      <c r="O74" s="18" t="s">
        <v>745</v>
      </c>
      <c r="P74" s="17" t="s">
        <v>142</v>
      </c>
      <c r="Q74" s="19">
        <v>70</v>
      </c>
      <c r="R74" s="20"/>
      <c r="S74" s="17" t="s">
        <v>45</v>
      </c>
      <c r="T74" s="17" t="s">
        <v>44</v>
      </c>
      <c r="U74" s="19">
        <f>Table_523[[#This Row],[VALOR]]-Table_523[[#This Row],[ CUSTO]]</f>
        <v>80</v>
      </c>
      <c r="V74" s="19"/>
      <c r="W74" s="10"/>
      <c r="X74" s="10"/>
      <c r="Y74" s="10"/>
      <c r="Z74" s="10"/>
    </row>
    <row r="75" spans="1:26" s="70" customFormat="1" ht="25.5" x14ac:dyDescent="0.25">
      <c r="A75" s="10"/>
      <c r="B75" s="20">
        <v>45870</v>
      </c>
      <c r="C75" s="17"/>
      <c r="D75" s="18" t="s">
        <v>746</v>
      </c>
      <c r="E75" s="18" t="s">
        <v>1264</v>
      </c>
      <c r="F75" s="18" t="s">
        <v>418</v>
      </c>
      <c r="G75" s="18"/>
      <c r="H75" s="21">
        <v>45874</v>
      </c>
      <c r="I75" s="22">
        <v>0.625</v>
      </c>
      <c r="J75" s="18" t="s">
        <v>575</v>
      </c>
      <c r="K75" s="18" t="s">
        <v>516</v>
      </c>
      <c r="L75" s="19">
        <v>200</v>
      </c>
      <c r="M75" s="65"/>
      <c r="N75" s="17" t="s">
        <v>44</v>
      </c>
      <c r="O75" s="18" t="s">
        <v>2194</v>
      </c>
      <c r="P75" s="17" t="s">
        <v>2195</v>
      </c>
      <c r="Q75" s="19">
        <v>70</v>
      </c>
      <c r="R75" s="20"/>
      <c r="S75" s="17" t="s">
        <v>45</v>
      </c>
      <c r="T75" s="17" t="s">
        <v>44</v>
      </c>
      <c r="U75" s="19">
        <f>Table_523[[#This Row],[VALOR]]-Table_523[[#This Row],[ CUSTO]]</f>
        <v>130</v>
      </c>
      <c r="V75" s="19"/>
      <c r="W75" s="10"/>
      <c r="X75" s="10"/>
      <c r="Y75" s="10"/>
      <c r="Z75" s="10"/>
    </row>
    <row r="76" spans="1:26" s="70" customFormat="1" ht="25.5" x14ac:dyDescent="0.25">
      <c r="A76" s="10"/>
      <c r="B76" s="20">
        <v>45873</v>
      </c>
      <c r="C76" s="17"/>
      <c r="D76" s="18" t="s">
        <v>2005</v>
      </c>
      <c r="E76" s="18" t="s">
        <v>2006</v>
      </c>
      <c r="F76" s="18" t="s">
        <v>537</v>
      </c>
      <c r="G76" s="18" t="s">
        <v>2181</v>
      </c>
      <c r="H76" s="21">
        <v>45874</v>
      </c>
      <c r="I76" s="22">
        <v>0.3611111111111111</v>
      </c>
      <c r="J76" s="18" t="s">
        <v>2182</v>
      </c>
      <c r="K76" s="18" t="s">
        <v>56</v>
      </c>
      <c r="L76" s="19">
        <v>200</v>
      </c>
      <c r="M76" s="65"/>
      <c r="N76" s="17" t="s">
        <v>44</v>
      </c>
      <c r="O76" s="18" t="s">
        <v>745</v>
      </c>
      <c r="P76" s="17" t="s">
        <v>142</v>
      </c>
      <c r="Q76" s="19">
        <v>70</v>
      </c>
      <c r="R76" s="20"/>
      <c r="S76" s="17" t="s">
        <v>45</v>
      </c>
      <c r="T76" s="17" t="s">
        <v>44</v>
      </c>
      <c r="U76" s="19">
        <f>Table_523[[#This Row],[VALOR]]-Table_523[[#This Row],[ CUSTO]]</f>
        <v>130</v>
      </c>
      <c r="V76" s="19"/>
      <c r="W76" s="10"/>
      <c r="X76" s="10"/>
      <c r="Y76" s="10"/>
      <c r="Z76" s="10"/>
    </row>
    <row r="77" spans="1:26" s="70" customFormat="1" ht="25.5" x14ac:dyDescent="0.25">
      <c r="A77" s="10"/>
      <c r="B77" s="20">
        <v>45876</v>
      </c>
      <c r="C77" s="17"/>
      <c r="D77" s="18" t="s">
        <v>2228</v>
      </c>
      <c r="E77" s="18" t="s">
        <v>2037</v>
      </c>
      <c r="F77" s="18" t="s">
        <v>92</v>
      </c>
      <c r="G77" s="18" t="s">
        <v>2215</v>
      </c>
      <c r="H77" s="21">
        <v>45877</v>
      </c>
      <c r="I77" s="22">
        <v>0.44791666666666669</v>
      </c>
      <c r="J77" s="18" t="s">
        <v>2216</v>
      </c>
      <c r="K77" s="18" t="s">
        <v>56</v>
      </c>
      <c r="L77" s="19">
        <v>250</v>
      </c>
      <c r="M77" s="65"/>
      <c r="N77" s="17" t="s">
        <v>44</v>
      </c>
      <c r="O77" s="18" t="s">
        <v>745</v>
      </c>
      <c r="P77" s="17" t="s">
        <v>142</v>
      </c>
      <c r="Q77" s="19">
        <v>70</v>
      </c>
      <c r="R77" s="20"/>
      <c r="S77" s="17" t="s">
        <v>45</v>
      </c>
      <c r="T77" s="17" t="s">
        <v>44</v>
      </c>
      <c r="U77" s="19">
        <f>Table_523[[#This Row],[VALOR]]-Table_523[[#This Row],[ CUSTO]]</f>
        <v>180</v>
      </c>
      <c r="V77" s="19"/>
      <c r="W77" s="10"/>
      <c r="X77" s="10"/>
      <c r="Y77" s="10"/>
      <c r="Z77" s="10"/>
    </row>
    <row r="78" spans="1:26" s="70" customFormat="1" ht="25.5" x14ac:dyDescent="0.25">
      <c r="A78" s="10"/>
      <c r="B78" s="20">
        <v>45875</v>
      </c>
      <c r="C78" s="17"/>
      <c r="D78" s="18" t="s">
        <v>137</v>
      </c>
      <c r="E78" s="18" t="s">
        <v>138</v>
      </c>
      <c r="F78" s="18" t="s">
        <v>537</v>
      </c>
      <c r="G78" s="18" t="s">
        <v>2205</v>
      </c>
      <c r="H78" s="21">
        <v>45877</v>
      </c>
      <c r="I78" s="22">
        <v>0.3611111111111111</v>
      </c>
      <c r="J78" s="18" t="s">
        <v>2118</v>
      </c>
      <c r="K78" s="18" t="s">
        <v>56</v>
      </c>
      <c r="L78" s="19">
        <v>170</v>
      </c>
      <c r="M78" s="65"/>
      <c r="N78" s="17" t="s">
        <v>44</v>
      </c>
      <c r="O78" s="18" t="s">
        <v>745</v>
      </c>
      <c r="P78" s="17" t="s">
        <v>142</v>
      </c>
      <c r="Q78" s="19">
        <v>70</v>
      </c>
      <c r="R78" s="20"/>
      <c r="S78" s="17" t="s">
        <v>45</v>
      </c>
      <c r="T78" s="17" t="s">
        <v>44</v>
      </c>
      <c r="U78" s="19">
        <f>Table_523[[#This Row],[VALOR]]-Table_523[[#This Row],[ CUSTO]]</f>
        <v>100</v>
      </c>
      <c r="V78" s="19"/>
      <c r="W78" s="10"/>
      <c r="X78" s="10"/>
      <c r="Y78" s="10"/>
      <c r="Z78" s="10"/>
    </row>
    <row r="79" spans="1:26" s="70" customFormat="1" ht="25.5" x14ac:dyDescent="0.25">
      <c r="A79" s="10"/>
      <c r="B79" s="20">
        <v>45877</v>
      </c>
      <c r="C79" s="17"/>
      <c r="D79" s="18" t="s">
        <v>103</v>
      </c>
      <c r="E79" s="18" t="s">
        <v>104</v>
      </c>
      <c r="F79" s="18" t="s">
        <v>92</v>
      </c>
      <c r="G79" s="18"/>
      <c r="H79" s="21">
        <v>45877</v>
      </c>
      <c r="I79" s="22">
        <v>0.47916666666666669</v>
      </c>
      <c r="J79" s="18" t="s">
        <v>2221</v>
      </c>
      <c r="K79" s="18" t="s">
        <v>56</v>
      </c>
      <c r="L79" s="19">
        <v>300</v>
      </c>
      <c r="M79" s="65"/>
      <c r="N79" s="17" t="s">
        <v>44</v>
      </c>
      <c r="O79" s="18" t="s">
        <v>745</v>
      </c>
      <c r="P79" s="17" t="s">
        <v>142</v>
      </c>
      <c r="Q79" s="19">
        <v>70</v>
      </c>
      <c r="R79" s="20"/>
      <c r="S79" s="17" t="s">
        <v>45</v>
      </c>
      <c r="T79" s="17" t="s">
        <v>44</v>
      </c>
      <c r="U79" s="19">
        <f>Table_523[[#This Row],[VALOR]]-Table_523[[#This Row],[ CUSTO]]</f>
        <v>230</v>
      </c>
      <c r="V79" s="19"/>
      <c r="W79" s="10"/>
      <c r="X79" s="10"/>
      <c r="Y79" s="10"/>
      <c r="Z79" s="10"/>
    </row>
    <row r="80" spans="1:26" s="70" customFormat="1" ht="25.5" x14ac:dyDescent="0.25">
      <c r="A80" s="10"/>
      <c r="B80" s="20">
        <v>45881</v>
      </c>
      <c r="C80" s="17"/>
      <c r="D80" s="18" t="s">
        <v>2228</v>
      </c>
      <c r="E80" s="18" t="s">
        <v>2037</v>
      </c>
      <c r="F80" s="18" t="s">
        <v>66</v>
      </c>
      <c r="G80" s="18" t="s">
        <v>2247</v>
      </c>
      <c r="H80" s="21">
        <v>45882</v>
      </c>
      <c r="I80" s="22">
        <v>0.45833333333333331</v>
      </c>
      <c r="J80" s="18" t="s">
        <v>2248</v>
      </c>
      <c r="K80" s="18" t="s">
        <v>56</v>
      </c>
      <c r="L80" s="19">
        <v>250</v>
      </c>
      <c r="M80" s="65"/>
      <c r="N80" s="17" t="s">
        <v>44</v>
      </c>
      <c r="O80" s="18" t="s">
        <v>745</v>
      </c>
      <c r="P80" s="17" t="s">
        <v>142</v>
      </c>
      <c r="Q80" s="19">
        <v>70</v>
      </c>
      <c r="R80" s="20"/>
      <c r="S80" s="17" t="s">
        <v>45</v>
      </c>
      <c r="T80" s="17" t="s">
        <v>44</v>
      </c>
      <c r="U80" s="19">
        <f>Table_523[[#This Row],[VALOR]]-Table_523[[#This Row],[ CUSTO]]</f>
        <v>180</v>
      </c>
      <c r="V80" s="19"/>
      <c r="W80" s="10"/>
      <c r="X80" s="10"/>
      <c r="Y80" s="10"/>
      <c r="Z80" s="10"/>
    </row>
    <row r="81" spans="1:26" s="70" customFormat="1" ht="25.5" x14ac:dyDescent="0.25">
      <c r="A81" s="10"/>
      <c r="B81" s="20">
        <v>45880</v>
      </c>
      <c r="C81" s="17"/>
      <c r="D81" s="18" t="s">
        <v>2005</v>
      </c>
      <c r="E81" s="18" t="s">
        <v>2006</v>
      </c>
      <c r="F81" s="18" t="s">
        <v>537</v>
      </c>
      <c r="G81" s="18" t="s">
        <v>2230</v>
      </c>
      <c r="H81" s="21">
        <v>45883</v>
      </c>
      <c r="I81" s="22">
        <v>0.375</v>
      </c>
      <c r="J81" s="18" t="s">
        <v>162</v>
      </c>
      <c r="K81" s="18" t="s">
        <v>56</v>
      </c>
      <c r="L81" s="19">
        <v>200</v>
      </c>
      <c r="M81" s="65" t="s">
        <v>84</v>
      </c>
      <c r="N81" s="17" t="s">
        <v>44</v>
      </c>
      <c r="O81" s="18" t="s">
        <v>745</v>
      </c>
      <c r="P81" s="17" t="s">
        <v>142</v>
      </c>
      <c r="Q81" s="19">
        <v>70</v>
      </c>
      <c r="R81" s="20"/>
      <c r="S81" s="17" t="s">
        <v>45</v>
      </c>
      <c r="T81" s="17" t="s">
        <v>44</v>
      </c>
      <c r="U81" s="19">
        <f>Table_523[[#This Row],[VALOR]]-Table_523[[#This Row],[ CUSTO]]</f>
        <v>130</v>
      </c>
      <c r="V81" s="19"/>
      <c r="W81" s="10"/>
      <c r="X81" s="10"/>
      <c r="Y81" s="10"/>
      <c r="Z81" s="10"/>
    </row>
    <row r="82" spans="1:26" s="70" customFormat="1" ht="25.5" x14ac:dyDescent="0.25">
      <c r="A82" s="10"/>
      <c r="B82" s="20">
        <v>45880</v>
      </c>
      <c r="C82" s="17"/>
      <c r="D82" s="18" t="s">
        <v>2005</v>
      </c>
      <c r="E82" s="18" t="s">
        <v>2006</v>
      </c>
      <c r="F82" s="18" t="s">
        <v>537</v>
      </c>
      <c r="G82" s="18" t="s">
        <v>2229</v>
      </c>
      <c r="H82" s="21">
        <v>45884</v>
      </c>
      <c r="I82" s="22">
        <v>0.36805555555555558</v>
      </c>
      <c r="J82" s="18" t="s">
        <v>125</v>
      </c>
      <c r="K82" s="18" t="s">
        <v>56</v>
      </c>
      <c r="L82" s="19">
        <v>200</v>
      </c>
      <c r="M82" s="65" t="s">
        <v>84</v>
      </c>
      <c r="N82" s="17" t="s">
        <v>44</v>
      </c>
      <c r="O82" s="18" t="s">
        <v>745</v>
      </c>
      <c r="P82" s="17" t="s">
        <v>142</v>
      </c>
      <c r="Q82" s="19">
        <v>70</v>
      </c>
      <c r="R82" s="20"/>
      <c r="S82" s="17" t="s">
        <v>45</v>
      </c>
      <c r="T82" s="17" t="s">
        <v>44</v>
      </c>
      <c r="U82" s="19">
        <f>Table_523[[#This Row],[VALOR]]-Table_523[[#This Row],[ CUSTO]]</f>
        <v>130</v>
      </c>
      <c r="V82" s="19"/>
      <c r="W82" s="10"/>
      <c r="X82" s="10"/>
      <c r="Y82" s="10"/>
      <c r="Z82" s="10"/>
    </row>
    <row r="83" spans="1:26" s="70" customFormat="1" ht="25.5" x14ac:dyDescent="0.25">
      <c r="A83" s="10"/>
      <c r="B83" s="20">
        <v>45866</v>
      </c>
      <c r="C83" s="17"/>
      <c r="D83" s="18" t="s">
        <v>520</v>
      </c>
      <c r="E83" s="18" t="s">
        <v>521</v>
      </c>
      <c r="F83" s="18" t="s">
        <v>418</v>
      </c>
      <c r="G83" s="18" t="s">
        <v>2067</v>
      </c>
      <c r="H83" s="21">
        <v>45887</v>
      </c>
      <c r="I83" s="22">
        <v>0.58333333333333337</v>
      </c>
      <c r="J83" s="18" t="s">
        <v>2068</v>
      </c>
      <c r="K83" s="18" t="s">
        <v>56</v>
      </c>
      <c r="L83" s="19">
        <v>200</v>
      </c>
      <c r="M83" s="65"/>
      <c r="N83" s="17" t="s">
        <v>44</v>
      </c>
      <c r="O83" s="18" t="s">
        <v>70</v>
      </c>
      <c r="P83" s="17" t="s">
        <v>71</v>
      </c>
      <c r="Q83" s="19">
        <v>70</v>
      </c>
      <c r="R83" s="18"/>
      <c r="S83" s="17" t="s">
        <v>45</v>
      </c>
      <c r="T83" s="17" t="s">
        <v>44</v>
      </c>
      <c r="U83" s="19">
        <f>Table_523[[#This Row],[VALOR]]-Table_523[[#This Row],[ CUSTO]]</f>
        <v>130</v>
      </c>
      <c r="V83" s="19"/>
      <c r="W83" s="10"/>
      <c r="X83" s="10"/>
      <c r="Y83" s="10"/>
      <c r="Z83" s="10"/>
    </row>
    <row r="84" spans="1:26" s="70" customFormat="1" ht="25.5" x14ac:dyDescent="0.25">
      <c r="A84" s="10"/>
      <c r="B84" s="20">
        <v>45884</v>
      </c>
      <c r="C84" s="17"/>
      <c r="D84" s="18" t="s">
        <v>808</v>
      </c>
      <c r="E84" s="18" t="s">
        <v>809</v>
      </c>
      <c r="F84" s="18" t="s">
        <v>60</v>
      </c>
      <c r="G84" s="18" t="s">
        <v>2277</v>
      </c>
      <c r="H84" s="21">
        <v>45887</v>
      </c>
      <c r="I84" s="22">
        <v>0.39583333333333331</v>
      </c>
      <c r="J84" s="18" t="s">
        <v>614</v>
      </c>
      <c r="K84" s="18" t="s">
        <v>151</v>
      </c>
      <c r="L84" s="19">
        <v>200</v>
      </c>
      <c r="M84" s="65"/>
      <c r="N84" s="17" t="s">
        <v>44</v>
      </c>
      <c r="O84" s="18" t="s">
        <v>152</v>
      </c>
      <c r="P84" s="17" t="s">
        <v>153</v>
      </c>
      <c r="Q84" s="19">
        <v>70</v>
      </c>
      <c r="R84" s="20"/>
      <c r="S84" s="17" t="s">
        <v>45</v>
      </c>
      <c r="T84" s="17" t="s">
        <v>44</v>
      </c>
      <c r="U84" s="19">
        <f>Table_523[[#This Row],[VALOR]]-Table_523[[#This Row],[ CUSTO]]</f>
        <v>130</v>
      </c>
      <c r="V84" s="19"/>
      <c r="W84" s="10"/>
      <c r="X84" s="10"/>
      <c r="Y84" s="10"/>
      <c r="Z84" s="10"/>
    </row>
    <row r="85" spans="1:26" s="70" customFormat="1" ht="38.25" x14ac:dyDescent="0.25">
      <c r="A85" s="10"/>
      <c r="B85" s="20">
        <v>45867</v>
      </c>
      <c r="C85" s="17"/>
      <c r="D85" s="18" t="s">
        <v>2115</v>
      </c>
      <c r="E85" s="18" t="s">
        <v>2116</v>
      </c>
      <c r="F85" s="18" t="s">
        <v>537</v>
      </c>
      <c r="G85" s="18" t="s">
        <v>2117</v>
      </c>
      <c r="H85" s="21">
        <v>45888</v>
      </c>
      <c r="I85" s="22">
        <v>0.41666666666666669</v>
      </c>
      <c r="J85" s="18" t="s">
        <v>2118</v>
      </c>
      <c r="K85" s="18" t="s">
        <v>56</v>
      </c>
      <c r="L85" s="19">
        <v>300</v>
      </c>
      <c r="M85" s="65"/>
      <c r="N85" s="17" t="s">
        <v>44</v>
      </c>
      <c r="O85" s="18" t="s">
        <v>70</v>
      </c>
      <c r="P85" s="17" t="s">
        <v>71</v>
      </c>
      <c r="Q85" s="19">
        <v>70</v>
      </c>
      <c r="R85" s="18"/>
      <c r="S85" s="17" t="s">
        <v>45</v>
      </c>
      <c r="T85" s="17" t="s">
        <v>44</v>
      </c>
      <c r="U85" s="19">
        <f>Table_523[[#This Row],[VALOR]]-Table_523[[#This Row],[ CUSTO]]</f>
        <v>230</v>
      </c>
      <c r="V85" s="19"/>
      <c r="W85" s="10"/>
      <c r="X85" s="10"/>
      <c r="Y85" s="10"/>
      <c r="Z85" s="10"/>
    </row>
    <row r="86" spans="1:26" s="70" customFormat="1" ht="25.5" x14ac:dyDescent="0.25">
      <c r="A86" s="10"/>
      <c r="B86" s="20">
        <v>45888</v>
      </c>
      <c r="C86" s="17"/>
      <c r="D86" s="18" t="s">
        <v>220</v>
      </c>
      <c r="E86" s="18" t="s">
        <v>221</v>
      </c>
      <c r="F86" s="18" t="s">
        <v>92</v>
      </c>
      <c r="G86" s="18" t="s">
        <v>1918</v>
      </c>
      <c r="H86" s="21">
        <v>45889</v>
      </c>
      <c r="I86" s="22">
        <v>0.60416666666666663</v>
      </c>
      <c r="J86" s="18" t="s">
        <v>2328</v>
      </c>
      <c r="K86" s="18" t="s">
        <v>56</v>
      </c>
      <c r="L86" s="19">
        <v>200</v>
      </c>
      <c r="M86" s="65"/>
      <c r="N86" s="17" t="s">
        <v>44</v>
      </c>
      <c r="O86" s="18" t="s">
        <v>1929</v>
      </c>
      <c r="P86" s="17" t="s">
        <v>1930</v>
      </c>
      <c r="Q86" s="19">
        <v>70</v>
      </c>
      <c r="R86" s="20" t="s">
        <v>2825</v>
      </c>
      <c r="S86" s="17" t="s">
        <v>45</v>
      </c>
      <c r="T86" s="17" t="s">
        <v>44</v>
      </c>
      <c r="U86" s="19">
        <f>Table_523[[#This Row],[VALOR]]-Table_523[[#This Row],[ CUSTO]]</f>
        <v>130</v>
      </c>
      <c r="V86" s="19"/>
      <c r="W86" s="10"/>
      <c r="X86" s="10"/>
      <c r="Y86" s="10"/>
      <c r="Z86" s="10"/>
    </row>
    <row r="87" spans="1:26" s="70" customFormat="1" ht="25.5" x14ac:dyDescent="0.25">
      <c r="A87" s="10"/>
      <c r="B87" s="20">
        <v>45874</v>
      </c>
      <c r="C87" s="17"/>
      <c r="D87" s="18" t="s">
        <v>1299</v>
      </c>
      <c r="E87" s="18" t="s">
        <v>439</v>
      </c>
      <c r="F87" s="18" t="s">
        <v>537</v>
      </c>
      <c r="G87" s="18"/>
      <c r="H87" s="21">
        <v>45889</v>
      </c>
      <c r="I87" s="22">
        <v>0.4826388888888889</v>
      </c>
      <c r="J87" s="18" t="s">
        <v>1933</v>
      </c>
      <c r="K87" s="18" t="s">
        <v>56</v>
      </c>
      <c r="L87" s="19">
        <v>150</v>
      </c>
      <c r="M87" s="65"/>
      <c r="N87" s="17" t="s">
        <v>44</v>
      </c>
      <c r="O87" s="18" t="s">
        <v>1671</v>
      </c>
      <c r="P87" s="17" t="s">
        <v>1672</v>
      </c>
      <c r="Q87" s="19">
        <v>70</v>
      </c>
      <c r="R87" s="20"/>
      <c r="S87" s="17" t="s">
        <v>45</v>
      </c>
      <c r="T87" s="17" t="s">
        <v>44</v>
      </c>
      <c r="U87" s="19">
        <f>Table_523[[#This Row],[VALOR]]-Table_523[[#This Row],[ CUSTO]]</f>
        <v>80</v>
      </c>
      <c r="V87" s="19"/>
      <c r="W87" s="10"/>
      <c r="X87" s="10"/>
      <c r="Y87" s="10"/>
      <c r="Z87" s="10"/>
    </row>
    <row r="88" spans="1:26" s="70" customFormat="1" ht="25.5" x14ac:dyDescent="0.25">
      <c r="A88" s="10"/>
      <c r="B88" s="20">
        <v>45884</v>
      </c>
      <c r="C88" s="17"/>
      <c r="D88" s="18" t="s">
        <v>808</v>
      </c>
      <c r="E88" s="18" t="s">
        <v>809</v>
      </c>
      <c r="F88" s="18" t="s">
        <v>593</v>
      </c>
      <c r="G88" s="18" t="s">
        <v>2278</v>
      </c>
      <c r="H88" s="21">
        <v>45890</v>
      </c>
      <c r="I88" s="22">
        <v>0.36319444444444443</v>
      </c>
      <c r="J88" s="18" t="s">
        <v>558</v>
      </c>
      <c r="K88" s="18" t="s">
        <v>544</v>
      </c>
      <c r="L88" s="19">
        <v>200</v>
      </c>
      <c r="M88" s="65"/>
      <c r="N88" s="17" t="s">
        <v>44</v>
      </c>
      <c r="O88" s="18" t="s">
        <v>169</v>
      </c>
      <c r="P88" s="17" t="s">
        <v>170</v>
      </c>
      <c r="Q88" s="19">
        <v>70</v>
      </c>
      <c r="R88" s="20"/>
      <c r="S88" s="17" t="s">
        <v>45</v>
      </c>
      <c r="T88" s="17" t="s">
        <v>44</v>
      </c>
      <c r="U88" s="19">
        <f>Table_523[[#This Row],[VALOR]]-Table_523[[#This Row],[ CUSTO]]</f>
        <v>130</v>
      </c>
      <c r="V88" s="19"/>
      <c r="W88" s="10"/>
      <c r="X88" s="10"/>
      <c r="Y88" s="10"/>
      <c r="Z88" s="10"/>
    </row>
    <row r="89" spans="1:26" s="70" customFormat="1" ht="38.25" x14ac:dyDescent="0.25">
      <c r="A89" s="10"/>
      <c r="B89" s="20">
        <v>45890</v>
      </c>
      <c r="C89" s="17"/>
      <c r="D89" s="18" t="s">
        <v>1685</v>
      </c>
      <c r="E89" s="18" t="s">
        <v>1686</v>
      </c>
      <c r="F89" s="18" t="s">
        <v>92</v>
      </c>
      <c r="G89" s="18" t="s">
        <v>2337</v>
      </c>
      <c r="H89" s="21">
        <v>45891</v>
      </c>
      <c r="I89" s="22">
        <v>0.45833333333333331</v>
      </c>
      <c r="J89" s="18" t="s">
        <v>524</v>
      </c>
      <c r="K89" s="18" t="s">
        <v>113</v>
      </c>
      <c r="L89" s="19">
        <v>250</v>
      </c>
      <c r="M89" s="65"/>
      <c r="N89" s="17" t="s">
        <v>44</v>
      </c>
      <c r="O89" s="18" t="s">
        <v>2338</v>
      </c>
      <c r="P89" s="17" t="s">
        <v>2339</v>
      </c>
      <c r="Q89" s="19">
        <v>70</v>
      </c>
      <c r="R89" s="20"/>
      <c r="S89" s="17" t="s">
        <v>45</v>
      </c>
      <c r="T89" s="17" t="s">
        <v>44</v>
      </c>
      <c r="U89" s="19">
        <f>Table_523[[#This Row],[VALOR]]-Table_523[[#This Row],[ CUSTO]]</f>
        <v>180</v>
      </c>
      <c r="V89" s="19"/>
      <c r="W89" s="10"/>
      <c r="X89" s="10"/>
      <c r="Y89" s="10"/>
      <c r="Z89" s="10"/>
    </row>
    <row r="90" spans="1:26" s="70" customFormat="1" ht="38.25" x14ac:dyDescent="0.25">
      <c r="A90" s="10"/>
      <c r="B90" s="20">
        <v>45890</v>
      </c>
      <c r="C90" s="17"/>
      <c r="D90" s="18" t="s">
        <v>1685</v>
      </c>
      <c r="E90" s="18" t="s">
        <v>1686</v>
      </c>
      <c r="F90" s="18" t="s">
        <v>418</v>
      </c>
      <c r="G90" s="18" t="s">
        <v>2335</v>
      </c>
      <c r="H90" s="21">
        <v>45891</v>
      </c>
      <c r="I90" s="22">
        <v>0.61458333333333337</v>
      </c>
      <c r="J90" s="18" t="s">
        <v>2336</v>
      </c>
      <c r="K90" s="18" t="s">
        <v>56</v>
      </c>
      <c r="L90" s="19">
        <v>200</v>
      </c>
      <c r="M90" s="65"/>
      <c r="N90" s="17" t="s">
        <v>44</v>
      </c>
      <c r="O90" s="18" t="s">
        <v>745</v>
      </c>
      <c r="P90" s="17" t="s">
        <v>142</v>
      </c>
      <c r="Q90" s="19">
        <v>70</v>
      </c>
      <c r="R90" s="20"/>
      <c r="S90" s="17" t="s">
        <v>45</v>
      </c>
      <c r="T90" s="17" t="s">
        <v>44</v>
      </c>
      <c r="U90" s="19">
        <f>Table_523[[#This Row],[VALOR]]-Table_523[[#This Row],[ CUSTO]]</f>
        <v>130</v>
      </c>
      <c r="V90" s="19"/>
      <c r="W90" s="10"/>
      <c r="X90" s="10"/>
      <c r="Y90" s="10"/>
      <c r="Z90" s="10"/>
    </row>
    <row r="91" spans="1:26" s="70" customFormat="1" ht="25.5" x14ac:dyDescent="0.25">
      <c r="A91" s="10"/>
      <c r="B91" s="20">
        <v>45891</v>
      </c>
      <c r="C91" s="17"/>
      <c r="D91" s="18" t="s">
        <v>137</v>
      </c>
      <c r="E91" s="18" t="s">
        <v>138</v>
      </c>
      <c r="F91" s="18" t="s">
        <v>537</v>
      </c>
      <c r="G91" s="18" t="s">
        <v>2343</v>
      </c>
      <c r="H91" s="21">
        <v>45894</v>
      </c>
      <c r="I91" s="22">
        <v>0.4513888888888889</v>
      </c>
      <c r="J91" s="18" t="s">
        <v>2344</v>
      </c>
      <c r="K91" s="18" t="s">
        <v>56</v>
      </c>
      <c r="L91" s="19">
        <v>180</v>
      </c>
      <c r="M91" s="65"/>
      <c r="N91" s="17" t="s">
        <v>44</v>
      </c>
      <c r="O91" s="18" t="s">
        <v>2350</v>
      </c>
      <c r="P91" s="17" t="s">
        <v>2351</v>
      </c>
      <c r="Q91" s="19">
        <v>70</v>
      </c>
      <c r="R91" s="20"/>
      <c r="S91" s="17" t="s">
        <v>45</v>
      </c>
      <c r="T91" s="17" t="s">
        <v>44</v>
      </c>
      <c r="U91" s="19">
        <f>Table_523[[#This Row],[VALOR]]-Table_523[[#This Row],[ CUSTO]]</f>
        <v>110</v>
      </c>
      <c r="V91" s="19"/>
      <c r="W91" s="10"/>
      <c r="X91" s="10"/>
      <c r="Y91" s="10"/>
      <c r="Z91" s="10"/>
    </row>
    <row r="92" spans="1:26" s="70" customFormat="1" ht="25.5" x14ac:dyDescent="0.25">
      <c r="A92" s="10"/>
      <c r="B92" s="20">
        <v>45891</v>
      </c>
      <c r="C92" s="17"/>
      <c r="D92" s="18" t="s">
        <v>808</v>
      </c>
      <c r="E92" s="18" t="s">
        <v>809</v>
      </c>
      <c r="F92" s="18" t="s">
        <v>593</v>
      </c>
      <c r="G92" s="18" t="s">
        <v>2345</v>
      </c>
      <c r="H92" s="21">
        <v>45897</v>
      </c>
      <c r="I92" s="22">
        <v>0.375</v>
      </c>
      <c r="J92" s="18" t="s">
        <v>558</v>
      </c>
      <c r="K92" s="18" t="s">
        <v>1207</v>
      </c>
      <c r="L92" s="19">
        <v>200</v>
      </c>
      <c r="M92" s="65"/>
      <c r="N92" s="17" t="s">
        <v>44</v>
      </c>
      <c r="O92" s="18" t="s">
        <v>2352</v>
      </c>
      <c r="P92" s="17" t="s">
        <v>1228</v>
      </c>
      <c r="Q92" s="19">
        <v>70</v>
      </c>
      <c r="R92" s="20"/>
      <c r="S92" s="17" t="s">
        <v>45</v>
      </c>
      <c r="T92" s="17" t="s">
        <v>44</v>
      </c>
      <c r="U92" s="19">
        <f>Table_523[[#This Row],[VALOR]]-Table_523[[#This Row],[ CUSTO]]</f>
        <v>130</v>
      </c>
      <c r="V92" s="19"/>
      <c r="W92" s="10"/>
      <c r="X92" s="10"/>
      <c r="Y92" s="10"/>
      <c r="Z92" s="10"/>
    </row>
    <row r="93" spans="1:26" s="70" customFormat="1" ht="25.5" x14ac:dyDescent="0.25">
      <c r="A93" s="10"/>
      <c r="B93" s="20">
        <v>45898</v>
      </c>
      <c r="C93" s="17"/>
      <c r="D93" s="18" t="s">
        <v>103</v>
      </c>
      <c r="E93" s="18"/>
      <c r="F93" s="18" t="s">
        <v>92</v>
      </c>
      <c r="G93" s="18"/>
      <c r="H93" s="21">
        <v>45898</v>
      </c>
      <c r="I93" s="22">
        <v>0.36805555555555558</v>
      </c>
      <c r="J93" s="18"/>
      <c r="K93" s="18" t="s">
        <v>56</v>
      </c>
      <c r="L93" s="19">
        <v>250</v>
      </c>
      <c r="M93" s="65"/>
      <c r="N93" s="17" t="s">
        <v>44</v>
      </c>
      <c r="O93" s="18" t="s">
        <v>2396</v>
      </c>
      <c r="P93" s="17" t="s">
        <v>2397</v>
      </c>
      <c r="Q93" s="19">
        <v>70</v>
      </c>
      <c r="R93" s="20"/>
      <c r="S93" s="17" t="s">
        <v>45</v>
      </c>
      <c r="T93" s="17" t="s">
        <v>44</v>
      </c>
      <c r="U93" s="19">
        <f>Table_523[[#This Row],[VALOR]]-Table_523[[#This Row],[ CUSTO]]</f>
        <v>180</v>
      </c>
      <c r="V93" s="19"/>
      <c r="W93" s="10"/>
      <c r="X93" s="10"/>
      <c r="Y93" s="10"/>
      <c r="Z93" s="10"/>
    </row>
    <row r="94" spans="1:26" s="70" customFormat="1" ht="25.5" x14ac:dyDescent="0.25">
      <c r="A94" s="10"/>
      <c r="B94" s="20">
        <v>45868</v>
      </c>
      <c r="C94" s="17"/>
      <c r="D94" s="18" t="s">
        <v>2228</v>
      </c>
      <c r="E94" s="18" t="s">
        <v>2037</v>
      </c>
      <c r="F94" s="18" t="s">
        <v>92</v>
      </c>
      <c r="G94" s="18"/>
      <c r="H94" s="21">
        <v>45874</v>
      </c>
      <c r="I94" s="22">
        <v>0.58333333333333337</v>
      </c>
      <c r="J94" s="18" t="s">
        <v>2123</v>
      </c>
      <c r="K94" s="18" t="s">
        <v>56</v>
      </c>
      <c r="L94" s="19">
        <v>170</v>
      </c>
      <c r="M94" s="65"/>
      <c r="N94" s="17" t="s">
        <v>44</v>
      </c>
      <c r="O94" s="18" t="s">
        <v>1401</v>
      </c>
      <c r="P94" s="18" t="s">
        <v>1400</v>
      </c>
      <c r="Q94" s="19">
        <v>80</v>
      </c>
      <c r="R94" s="18"/>
      <c r="S94" s="17" t="s">
        <v>45</v>
      </c>
      <c r="T94" s="17" t="s">
        <v>44</v>
      </c>
      <c r="U94" s="19">
        <f>Table_523[[#This Row],[VALOR]]-Table_523[[#This Row],[ CUSTO]]</f>
        <v>90</v>
      </c>
      <c r="V94" s="19"/>
      <c r="W94" s="10"/>
      <c r="X94" s="10"/>
      <c r="Y94" s="10"/>
      <c r="Z94" s="10"/>
    </row>
    <row r="95" spans="1:26" s="70" customFormat="1" ht="25.5" x14ac:dyDescent="0.25">
      <c r="A95" s="10"/>
      <c r="B95" s="20">
        <v>45870</v>
      </c>
      <c r="C95" s="17"/>
      <c r="D95" s="18" t="s">
        <v>808</v>
      </c>
      <c r="E95" s="18" t="s">
        <v>809</v>
      </c>
      <c r="F95" s="18" t="s">
        <v>2129</v>
      </c>
      <c r="G95" s="18" t="s">
        <v>2170</v>
      </c>
      <c r="H95" s="21">
        <v>45875</v>
      </c>
      <c r="I95" s="22">
        <v>0.39583333333333331</v>
      </c>
      <c r="J95" s="18" t="s">
        <v>2171</v>
      </c>
      <c r="K95" s="18" t="s">
        <v>1632</v>
      </c>
      <c r="L95" s="19">
        <v>200</v>
      </c>
      <c r="M95" s="65"/>
      <c r="N95" s="17" t="s">
        <v>44</v>
      </c>
      <c r="O95" s="18" t="s">
        <v>1669</v>
      </c>
      <c r="P95" s="17" t="s">
        <v>1670</v>
      </c>
      <c r="Q95" s="19">
        <v>80</v>
      </c>
      <c r="R95" s="20"/>
      <c r="S95" s="17" t="s">
        <v>45</v>
      </c>
      <c r="T95" s="17" t="s">
        <v>44</v>
      </c>
      <c r="U95" s="19">
        <f>Table_523[[#This Row],[VALOR]]-Table_523[[#This Row],[ CUSTO]]</f>
        <v>120</v>
      </c>
      <c r="V95" s="19"/>
      <c r="W95" s="10"/>
      <c r="X95" s="10"/>
      <c r="Y95" s="10"/>
      <c r="Z95" s="10"/>
    </row>
    <row r="96" spans="1:26" s="70" customFormat="1" ht="25.5" x14ac:dyDescent="0.25">
      <c r="A96" s="10"/>
      <c r="B96" s="20">
        <v>45884</v>
      </c>
      <c r="C96" s="17"/>
      <c r="D96" s="18" t="s">
        <v>2270</v>
      </c>
      <c r="E96" s="18" t="s">
        <v>2271</v>
      </c>
      <c r="F96" s="18" t="s">
        <v>418</v>
      </c>
      <c r="G96" s="18" t="s">
        <v>2272</v>
      </c>
      <c r="H96" s="21">
        <v>45887</v>
      </c>
      <c r="I96" s="22">
        <v>0.66666666666666663</v>
      </c>
      <c r="J96" s="18" t="s">
        <v>2273</v>
      </c>
      <c r="K96" s="18" t="s">
        <v>56</v>
      </c>
      <c r="L96" s="19">
        <v>150</v>
      </c>
      <c r="M96" s="65"/>
      <c r="N96" s="17" t="s">
        <v>44</v>
      </c>
      <c r="O96" s="18" t="s">
        <v>2274</v>
      </c>
      <c r="P96" s="17" t="s">
        <v>2275</v>
      </c>
      <c r="Q96" s="19">
        <v>80</v>
      </c>
      <c r="R96" s="20"/>
      <c r="S96" s="17" t="s">
        <v>45</v>
      </c>
      <c r="T96" s="17" t="s">
        <v>44</v>
      </c>
      <c r="U96" s="19">
        <f>Table_523[[#This Row],[VALOR]]-Table_523[[#This Row],[ CUSTO]]</f>
        <v>70</v>
      </c>
      <c r="V96" s="19"/>
      <c r="W96" s="10"/>
      <c r="X96" s="10"/>
      <c r="Y96" s="10"/>
      <c r="Z96" s="10"/>
    </row>
    <row r="97" spans="1:26" s="70" customFormat="1" ht="25.5" x14ac:dyDescent="0.25">
      <c r="A97" s="10"/>
      <c r="B97" s="20">
        <v>45870</v>
      </c>
      <c r="C97" s="17"/>
      <c r="D97" s="18" t="s">
        <v>808</v>
      </c>
      <c r="E97" s="18" t="s">
        <v>809</v>
      </c>
      <c r="F97" s="18" t="s">
        <v>2129</v>
      </c>
      <c r="G97" s="18" t="s">
        <v>2172</v>
      </c>
      <c r="H97" s="21">
        <v>45874</v>
      </c>
      <c r="I97" s="22">
        <v>0.4375</v>
      </c>
      <c r="J97" s="18" t="s">
        <v>614</v>
      </c>
      <c r="K97" s="18" t="s">
        <v>290</v>
      </c>
      <c r="L97" s="19">
        <v>200</v>
      </c>
      <c r="M97" s="65"/>
      <c r="N97" s="17" t="s">
        <v>44</v>
      </c>
      <c r="O97" s="18" t="s">
        <v>2174</v>
      </c>
      <c r="P97" s="17" t="s">
        <v>2175</v>
      </c>
      <c r="Q97" s="19">
        <v>90</v>
      </c>
      <c r="R97" s="20" t="s">
        <v>2617</v>
      </c>
      <c r="S97" s="17" t="s">
        <v>45</v>
      </c>
      <c r="T97" s="17" t="s">
        <v>44</v>
      </c>
      <c r="U97" s="19">
        <f>Table_523[[#This Row],[VALOR]]-Table_523[[#This Row],[ CUSTO]]</f>
        <v>110</v>
      </c>
      <c r="V97" s="19"/>
      <c r="W97" s="10"/>
      <c r="X97" s="10"/>
      <c r="Y97" s="10"/>
      <c r="Z97" s="10"/>
    </row>
    <row r="98" spans="1:26" s="70" customFormat="1" ht="25.5" x14ac:dyDescent="0.25">
      <c r="A98" s="10"/>
      <c r="B98" s="20">
        <v>45859</v>
      </c>
      <c r="C98" s="18"/>
      <c r="D98" s="18" t="s">
        <v>1535</v>
      </c>
      <c r="E98" s="18" t="s">
        <v>1536</v>
      </c>
      <c r="F98" s="18" t="s">
        <v>92</v>
      </c>
      <c r="G98" s="18" t="s">
        <v>2000</v>
      </c>
      <c r="H98" s="21">
        <v>45882</v>
      </c>
      <c r="I98" s="22">
        <v>0.65625</v>
      </c>
      <c r="J98" s="18" t="s">
        <v>2001</v>
      </c>
      <c r="K98" s="18" t="s">
        <v>2002</v>
      </c>
      <c r="L98" s="19">
        <v>350</v>
      </c>
      <c r="M98" s="65"/>
      <c r="N98" s="17" t="s">
        <v>44</v>
      </c>
      <c r="O98" s="18" t="s">
        <v>2003</v>
      </c>
      <c r="P98" s="17" t="s">
        <v>2004</v>
      </c>
      <c r="Q98" s="19">
        <v>90</v>
      </c>
      <c r="R98" s="18"/>
      <c r="S98" s="17" t="s">
        <v>45</v>
      </c>
      <c r="T98" s="17" t="s">
        <v>44</v>
      </c>
      <c r="U98" s="19">
        <f>Table_523[[#This Row],[VALOR]]-Table_523[[#This Row],[ CUSTO]]</f>
        <v>260</v>
      </c>
      <c r="V98" s="19"/>
      <c r="W98" s="10"/>
      <c r="X98" s="10"/>
      <c r="Y98" s="10"/>
      <c r="Z98" s="10"/>
    </row>
    <row r="99" spans="1:26" s="70" customFormat="1" ht="38.25" x14ac:dyDescent="0.25">
      <c r="A99" s="10"/>
      <c r="B99" s="20">
        <v>45889</v>
      </c>
      <c r="C99" s="17"/>
      <c r="D99" s="18" t="s">
        <v>52</v>
      </c>
      <c r="E99" s="18" t="s">
        <v>53</v>
      </c>
      <c r="F99" s="18" t="s">
        <v>1288</v>
      </c>
      <c r="G99" s="18" t="s">
        <v>2332</v>
      </c>
      <c r="H99" s="21">
        <v>45890</v>
      </c>
      <c r="I99" s="22">
        <v>0.41666666666666669</v>
      </c>
      <c r="J99" s="18" t="s">
        <v>484</v>
      </c>
      <c r="K99" s="18" t="s">
        <v>209</v>
      </c>
      <c r="L99" s="19">
        <v>300</v>
      </c>
      <c r="M99" s="65" t="s">
        <v>2392</v>
      </c>
      <c r="N99" s="17" t="s">
        <v>44</v>
      </c>
      <c r="O99" s="18" t="s">
        <v>2333</v>
      </c>
      <c r="P99" s="17" t="s">
        <v>2334</v>
      </c>
      <c r="Q99" s="19">
        <f>80+12</f>
        <v>92</v>
      </c>
      <c r="R99" s="20"/>
      <c r="S99" s="17" t="s">
        <v>45</v>
      </c>
      <c r="T99" s="17" t="s">
        <v>44</v>
      </c>
      <c r="U99" s="19">
        <f>Table_523[[#This Row],[VALOR]]-Table_523[[#This Row],[ CUSTO]]</f>
        <v>208</v>
      </c>
      <c r="V99" s="19"/>
      <c r="W99" s="10"/>
      <c r="X99" s="10"/>
      <c r="Y99" s="10"/>
      <c r="Z99" s="10"/>
    </row>
    <row r="100" spans="1:26" s="70" customFormat="1" ht="38.25" x14ac:dyDescent="0.25">
      <c r="A100" s="10"/>
      <c r="B100" s="20">
        <v>45894</v>
      </c>
      <c r="C100" s="17"/>
      <c r="D100" s="18" t="s">
        <v>52</v>
      </c>
      <c r="E100" s="18" t="s">
        <v>53</v>
      </c>
      <c r="F100" s="18" t="s">
        <v>1288</v>
      </c>
      <c r="G100" s="18" t="s">
        <v>2374</v>
      </c>
      <c r="H100" s="21">
        <v>45895</v>
      </c>
      <c r="I100" s="22">
        <v>0.625</v>
      </c>
      <c r="J100" s="18" t="s">
        <v>2375</v>
      </c>
      <c r="K100" s="18" t="s">
        <v>1199</v>
      </c>
      <c r="L100" s="19">
        <f>300+22.9+5</f>
        <v>327.9</v>
      </c>
      <c r="M100" s="65" t="s">
        <v>2392</v>
      </c>
      <c r="N100" s="17" t="s">
        <v>44</v>
      </c>
      <c r="O100" s="18" t="s">
        <v>2376</v>
      </c>
      <c r="P100" s="17" t="s">
        <v>2377</v>
      </c>
      <c r="Q100" s="19">
        <f>70+22.9+5</f>
        <v>97.9</v>
      </c>
      <c r="R100" s="20" t="s">
        <v>2825</v>
      </c>
      <c r="S100" s="17" t="s">
        <v>45</v>
      </c>
      <c r="T100" s="17" t="s">
        <v>44</v>
      </c>
      <c r="U100" s="19">
        <f>Table_523[[#This Row],[VALOR]]-Table_523[[#This Row],[ CUSTO]]</f>
        <v>229.99999999999997</v>
      </c>
      <c r="V100" s="19"/>
      <c r="W100" s="10"/>
      <c r="X100" s="10"/>
      <c r="Y100" s="10"/>
      <c r="Z100" s="10"/>
    </row>
    <row r="101" spans="1:26" s="70" customFormat="1" ht="25.5" x14ac:dyDescent="0.25">
      <c r="A101" s="10"/>
      <c r="B101" s="20">
        <v>45859</v>
      </c>
      <c r="C101" s="17"/>
      <c r="D101" s="18" t="s">
        <v>137</v>
      </c>
      <c r="E101" s="18" t="s">
        <v>138</v>
      </c>
      <c r="F101" s="18" t="s">
        <v>92</v>
      </c>
      <c r="G101" s="18"/>
      <c r="H101" s="21">
        <v>45870</v>
      </c>
      <c r="I101" s="22">
        <v>0.38194444444444442</v>
      </c>
      <c r="J101" s="18" t="s">
        <v>558</v>
      </c>
      <c r="K101" s="18" t="s">
        <v>2128</v>
      </c>
      <c r="L101" s="19">
        <v>200</v>
      </c>
      <c r="M101" s="65"/>
      <c r="N101" s="17" t="s">
        <v>44</v>
      </c>
      <c r="O101" s="18" t="s">
        <v>2222</v>
      </c>
      <c r="P101" s="17" t="s">
        <v>2223</v>
      </c>
      <c r="Q101" s="19">
        <v>100</v>
      </c>
      <c r="R101" s="18"/>
      <c r="S101" s="17" t="s">
        <v>45</v>
      </c>
      <c r="T101" s="17" t="s">
        <v>44</v>
      </c>
      <c r="U101" s="19">
        <f>Table_523[[#This Row],[VALOR]]-Table_523[[#This Row],[ CUSTO]]</f>
        <v>100</v>
      </c>
      <c r="V101" s="19"/>
      <c r="W101" s="10"/>
      <c r="X101" s="10"/>
      <c r="Y101" s="10"/>
      <c r="Z101" s="10"/>
    </row>
    <row r="102" spans="1:26" s="70" customFormat="1" ht="25.5" x14ac:dyDescent="0.25">
      <c r="A102" s="10"/>
      <c r="B102" s="20">
        <v>45873</v>
      </c>
      <c r="C102" s="17"/>
      <c r="D102" s="18" t="s">
        <v>2185</v>
      </c>
      <c r="E102" s="18" t="s">
        <v>2039</v>
      </c>
      <c r="F102" s="18" t="s">
        <v>165</v>
      </c>
      <c r="G102" s="18"/>
      <c r="H102" s="21">
        <v>45874</v>
      </c>
      <c r="I102" s="22">
        <v>0.625</v>
      </c>
      <c r="J102" s="18" t="s">
        <v>2190</v>
      </c>
      <c r="K102" s="18" t="s">
        <v>2191</v>
      </c>
      <c r="L102" s="19">
        <v>200</v>
      </c>
      <c r="M102" s="65"/>
      <c r="N102" s="17" t="s">
        <v>44</v>
      </c>
      <c r="O102" s="18" t="s">
        <v>2183</v>
      </c>
      <c r="P102" s="17" t="s">
        <v>2184</v>
      </c>
      <c r="Q102" s="19">
        <v>100</v>
      </c>
      <c r="R102" s="20"/>
      <c r="S102" s="17" t="s">
        <v>45</v>
      </c>
      <c r="T102" s="17" t="s">
        <v>44</v>
      </c>
      <c r="U102" s="19">
        <f>Table_523[[#This Row],[VALOR]]-Table_523[[#This Row],[ CUSTO]]</f>
        <v>100</v>
      </c>
      <c r="V102" s="19"/>
      <c r="W102" s="10"/>
      <c r="X102" s="10"/>
      <c r="Y102" s="10"/>
      <c r="Z102" s="10"/>
    </row>
    <row r="103" spans="1:26" s="79" customFormat="1" ht="38.25" x14ac:dyDescent="0.25">
      <c r="A103" s="10"/>
      <c r="B103" s="20">
        <v>45870</v>
      </c>
      <c r="C103" s="17"/>
      <c r="D103" s="18" t="s">
        <v>2083</v>
      </c>
      <c r="E103" s="18" t="s">
        <v>1623</v>
      </c>
      <c r="F103" s="18" t="s">
        <v>274</v>
      </c>
      <c r="G103" s="18" t="s">
        <v>2145</v>
      </c>
      <c r="H103" s="21">
        <v>45874</v>
      </c>
      <c r="I103" s="22">
        <v>0.375</v>
      </c>
      <c r="J103" s="18" t="s">
        <v>187</v>
      </c>
      <c r="K103" s="18" t="s">
        <v>1045</v>
      </c>
      <c r="L103" s="19">
        <v>450</v>
      </c>
      <c r="M103" s="65"/>
      <c r="N103" s="17" t="s">
        <v>44</v>
      </c>
      <c r="O103" s="18" t="s">
        <v>1805</v>
      </c>
      <c r="P103" s="17" t="s">
        <v>518</v>
      </c>
      <c r="Q103" s="19">
        <v>100</v>
      </c>
      <c r="R103" s="20"/>
      <c r="S103" s="17" t="s">
        <v>45</v>
      </c>
      <c r="T103" s="17" t="s">
        <v>44</v>
      </c>
      <c r="U103" s="19">
        <f>Table_523[[#This Row],[VALOR]]-Table_523[[#This Row],[ CUSTO]]</f>
        <v>350</v>
      </c>
      <c r="V103" s="19"/>
      <c r="W103" s="10"/>
      <c r="X103" s="10"/>
      <c r="Y103" s="10"/>
      <c r="Z103" s="10"/>
    </row>
    <row r="104" spans="1:26" s="79" customFormat="1" x14ac:dyDescent="0.25">
      <c r="A104" s="10"/>
      <c r="B104" s="20">
        <v>45870</v>
      </c>
      <c r="C104" s="17"/>
      <c r="D104" s="18" t="s">
        <v>979</v>
      </c>
      <c r="E104" s="18"/>
      <c r="F104" s="18"/>
      <c r="G104" s="18" t="s">
        <v>2202</v>
      </c>
      <c r="H104" s="21">
        <v>45875</v>
      </c>
      <c r="I104" s="22"/>
      <c r="J104" s="18"/>
      <c r="K104" s="18" t="s">
        <v>2164</v>
      </c>
      <c r="L104" s="19">
        <v>300</v>
      </c>
      <c r="M104" s="65"/>
      <c r="N104" s="17" t="s">
        <v>44</v>
      </c>
      <c r="O104" s="18" t="s">
        <v>2200</v>
      </c>
      <c r="P104" s="17" t="s">
        <v>2201</v>
      </c>
      <c r="Q104" s="19">
        <v>100</v>
      </c>
      <c r="R104" s="20"/>
      <c r="S104" s="17" t="s">
        <v>45</v>
      </c>
      <c r="T104" s="17" t="s">
        <v>44</v>
      </c>
      <c r="U104" s="19">
        <f>Table_523[[#This Row],[VALOR]]-Table_523[[#This Row],[ CUSTO]]</f>
        <v>200</v>
      </c>
      <c r="V104" s="19"/>
      <c r="W104" s="10"/>
      <c r="X104" s="10"/>
      <c r="Y104" s="10"/>
      <c r="Z104" s="10"/>
    </row>
    <row r="105" spans="1:26" s="79" customFormat="1" ht="38.25" x14ac:dyDescent="0.25">
      <c r="A105" s="10"/>
      <c r="B105" s="20">
        <v>45873</v>
      </c>
      <c r="C105" s="17"/>
      <c r="D105" s="18" t="s">
        <v>2185</v>
      </c>
      <c r="E105" s="18" t="s">
        <v>2039</v>
      </c>
      <c r="F105" s="18" t="s">
        <v>165</v>
      </c>
      <c r="G105" s="18"/>
      <c r="H105" s="21">
        <v>45876</v>
      </c>
      <c r="I105" s="22">
        <v>0.4375</v>
      </c>
      <c r="J105" s="18" t="s">
        <v>2189</v>
      </c>
      <c r="K105" s="18" t="s">
        <v>56</v>
      </c>
      <c r="L105" s="19">
        <v>150</v>
      </c>
      <c r="M105" s="65"/>
      <c r="N105" s="17" t="s">
        <v>44</v>
      </c>
      <c r="O105" s="18" t="s">
        <v>1771</v>
      </c>
      <c r="P105" s="17" t="s">
        <v>1772</v>
      </c>
      <c r="Q105" s="19">
        <v>100</v>
      </c>
      <c r="R105" s="20"/>
      <c r="S105" s="17" t="s">
        <v>45</v>
      </c>
      <c r="T105" s="17" t="s">
        <v>44</v>
      </c>
      <c r="U105" s="19">
        <f>Table_523[[#This Row],[VALOR]]-Table_523[[#This Row],[ CUSTO]]</f>
        <v>50</v>
      </c>
      <c r="V105" s="19"/>
      <c r="W105" s="10"/>
      <c r="X105" s="10"/>
      <c r="Y105" s="10"/>
      <c r="Z105" s="10"/>
    </row>
    <row r="106" spans="1:26" s="79" customFormat="1" ht="25.5" x14ac:dyDescent="0.25">
      <c r="A106" s="10"/>
      <c r="B106" s="20">
        <v>45876</v>
      </c>
      <c r="C106" s="17"/>
      <c r="D106" s="18" t="s">
        <v>2228</v>
      </c>
      <c r="E106" s="18" t="s">
        <v>2037</v>
      </c>
      <c r="F106" s="18" t="s">
        <v>92</v>
      </c>
      <c r="G106" s="18" t="s">
        <v>2215</v>
      </c>
      <c r="H106" s="21">
        <v>45877</v>
      </c>
      <c r="I106" s="22">
        <v>0.44791666666666669</v>
      </c>
      <c r="J106" s="18" t="s">
        <v>2216</v>
      </c>
      <c r="K106" s="18" t="s">
        <v>56</v>
      </c>
      <c r="L106" s="19"/>
      <c r="M106" s="65"/>
      <c r="N106" s="17" t="s">
        <v>44</v>
      </c>
      <c r="O106" s="18" t="s">
        <v>1771</v>
      </c>
      <c r="P106" s="17" t="s">
        <v>1772</v>
      </c>
      <c r="Q106" s="19">
        <v>100</v>
      </c>
      <c r="R106" s="20"/>
      <c r="S106" s="17" t="s">
        <v>45</v>
      </c>
      <c r="T106" s="17" t="s">
        <v>44</v>
      </c>
      <c r="U106" s="19">
        <f>Table_523[[#This Row],[VALOR]]-Table_523[[#This Row],[ CUSTO]]</f>
        <v>-100</v>
      </c>
      <c r="V106" s="19"/>
      <c r="W106" s="10"/>
      <c r="X106" s="10"/>
      <c r="Y106" s="10"/>
      <c r="Z106" s="10"/>
    </row>
    <row r="107" spans="1:26" s="79" customFormat="1" ht="25.5" x14ac:dyDescent="0.25">
      <c r="A107" s="10"/>
      <c r="B107" s="20">
        <v>45870</v>
      </c>
      <c r="C107" s="17"/>
      <c r="D107" s="18" t="s">
        <v>1539</v>
      </c>
      <c r="E107" s="18" t="s">
        <v>1540</v>
      </c>
      <c r="F107" s="18" t="s">
        <v>2129</v>
      </c>
      <c r="G107" s="18" t="s">
        <v>2138</v>
      </c>
      <c r="H107" s="21">
        <v>45888</v>
      </c>
      <c r="I107" s="22">
        <v>0.4375</v>
      </c>
      <c r="J107" s="18" t="s">
        <v>68</v>
      </c>
      <c r="K107" s="18" t="s">
        <v>2141</v>
      </c>
      <c r="L107" s="19">
        <v>200</v>
      </c>
      <c r="M107" s="65"/>
      <c r="N107" s="17" t="s">
        <v>44</v>
      </c>
      <c r="O107" s="18" t="s">
        <v>2283</v>
      </c>
      <c r="P107" s="17" t="s">
        <v>2284</v>
      </c>
      <c r="Q107" s="19">
        <v>100</v>
      </c>
      <c r="R107" s="18"/>
      <c r="S107" s="17" t="s">
        <v>45</v>
      </c>
      <c r="T107" s="17" t="s">
        <v>44</v>
      </c>
      <c r="U107" s="19">
        <f>Table_523[[#This Row],[VALOR]]-Table_523[[#This Row],[ CUSTO]]</f>
        <v>100</v>
      </c>
      <c r="V107" s="19"/>
      <c r="W107" s="10"/>
      <c r="X107" s="10"/>
      <c r="Y107" s="10"/>
      <c r="Z107" s="10"/>
    </row>
    <row r="108" spans="1:26" s="79" customFormat="1" ht="25.5" x14ac:dyDescent="0.25">
      <c r="A108" s="10"/>
      <c r="B108" s="20">
        <v>45884</v>
      </c>
      <c r="C108" s="17"/>
      <c r="D108" s="18" t="s">
        <v>808</v>
      </c>
      <c r="E108" s="18" t="s">
        <v>809</v>
      </c>
      <c r="F108" s="18" t="s">
        <v>60</v>
      </c>
      <c r="G108" s="18" t="s">
        <v>2289</v>
      </c>
      <c r="H108" s="21">
        <v>45890</v>
      </c>
      <c r="I108" s="22">
        <v>0.375</v>
      </c>
      <c r="J108" s="18" t="s">
        <v>614</v>
      </c>
      <c r="K108" s="18" t="s">
        <v>1467</v>
      </c>
      <c r="L108" s="19">
        <v>200</v>
      </c>
      <c r="M108" s="65"/>
      <c r="N108" s="17" t="s">
        <v>44</v>
      </c>
      <c r="O108" s="18" t="s">
        <v>1466</v>
      </c>
      <c r="P108" s="17" t="s">
        <v>1465</v>
      </c>
      <c r="Q108" s="19">
        <v>100</v>
      </c>
      <c r="R108" s="20"/>
      <c r="S108" s="17" t="s">
        <v>45</v>
      </c>
      <c r="T108" s="17" t="s">
        <v>44</v>
      </c>
      <c r="U108" s="19">
        <f>Table_523[[#This Row],[VALOR]]-Table_523[[#This Row],[ CUSTO]]</f>
        <v>100</v>
      </c>
      <c r="V108" s="19"/>
      <c r="W108" s="10"/>
      <c r="X108" s="10"/>
      <c r="Y108" s="10"/>
      <c r="Z108" s="10"/>
    </row>
    <row r="109" spans="1:26" s="79" customFormat="1" ht="25.5" x14ac:dyDescent="0.25">
      <c r="A109" s="10"/>
      <c r="B109" s="20">
        <v>45882</v>
      </c>
      <c r="C109" s="17"/>
      <c r="D109" s="18" t="s">
        <v>1324</v>
      </c>
      <c r="E109" s="18" t="s">
        <v>2253</v>
      </c>
      <c r="F109" s="18" t="s">
        <v>2254</v>
      </c>
      <c r="G109" s="18"/>
      <c r="H109" s="21">
        <v>45882</v>
      </c>
      <c r="I109" s="22">
        <v>0.66666666666666663</v>
      </c>
      <c r="J109" s="18"/>
      <c r="K109" s="18" t="s">
        <v>2255</v>
      </c>
      <c r="L109" s="19">
        <v>200</v>
      </c>
      <c r="M109" s="65"/>
      <c r="N109" s="17" t="s">
        <v>44</v>
      </c>
      <c r="O109" s="18" t="s">
        <v>2256</v>
      </c>
      <c r="P109" s="17" t="s">
        <v>2257</v>
      </c>
      <c r="Q109" s="19">
        <v>120</v>
      </c>
      <c r="R109" s="20"/>
      <c r="S109" s="17" t="s">
        <v>45</v>
      </c>
      <c r="T109" s="17" t="s">
        <v>44</v>
      </c>
      <c r="U109" s="19">
        <f>Table_523[[#This Row],[VALOR]]-Table_523[[#This Row],[ CUSTO]]</f>
        <v>80</v>
      </c>
      <c r="V109" s="19"/>
      <c r="W109" s="10"/>
      <c r="X109" s="10"/>
      <c r="Y109" s="10"/>
      <c r="Z109" s="10"/>
    </row>
    <row r="110" spans="1:26" s="79" customFormat="1" ht="25.5" x14ac:dyDescent="0.25">
      <c r="A110" s="10"/>
      <c r="B110" s="20">
        <v>45881</v>
      </c>
      <c r="C110" s="17"/>
      <c r="D110" s="18" t="s">
        <v>2228</v>
      </c>
      <c r="E110" s="18" t="s">
        <v>2037</v>
      </c>
      <c r="F110" s="18" t="s">
        <v>66</v>
      </c>
      <c r="G110" s="18" t="s">
        <v>2250</v>
      </c>
      <c r="H110" s="21">
        <v>45883</v>
      </c>
      <c r="I110" s="22">
        <v>0.67708333333333337</v>
      </c>
      <c r="J110" s="18" t="s">
        <v>2249</v>
      </c>
      <c r="K110" s="18" t="s">
        <v>56</v>
      </c>
      <c r="L110" s="19">
        <v>250</v>
      </c>
      <c r="M110" s="65"/>
      <c r="N110" s="17" t="s">
        <v>44</v>
      </c>
      <c r="O110" s="18" t="s">
        <v>745</v>
      </c>
      <c r="P110" s="17" t="s">
        <v>142</v>
      </c>
      <c r="Q110" s="19">
        <v>120</v>
      </c>
      <c r="R110" s="20"/>
      <c r="S110" s="17" t="s">
        <v>45</v>
      </c>
      <c r="T110" s="17" t="s">
        <v>44</v>
      </c>
      <c r="U110" s="19">
        <f>Table_523[[#This Row],[VALOR]]-Table_523[[#This Row],[ CUSTO]]</f>
        <v>130</v>
      </c>
      <c r="V110" s="19"/>
      <c r="W110" s="10"/>
      <c r="X110" s="10"/>
      <c r="Y110" s="10"/>
      <c r="Z110" s="10"/>
    </row>
    <row r="111" spans="1:26" s="79" customFormat="1" ht="25.5" x14ac:dyDescent="0.25">
      <c r="A111" s="10"/>
      <c r="B111" s="20">
        <v>45884</v>
      </c>
      <c r="C111" s="17"/>
      <c r="D111" s="18" t="s">
        <v>2290</v>
      </c>
      <c r="E111" s="18" t="s">
        <v>2291</v>
      </c>
      <c r="F111" s="18" t="s">
        <v>66</v>
      </c>
      <c r="G111" s="18"/>
      <c r="H111" s="21">
        <v>45887</v>
      </c>
      <c r="I111" s="22">
        <v>0.59027777777777779</v>
      </c>
      <c r="J111" s="18" t="s">
        <v>2292</v>
      </c>
      <c r="K111" s="18" t="s">
        <v>56</v>
      </c>
      <c r="L111" s="19">
        <v>150</v>
      </c>
      <c r="M111" s="65"/>
      <c r="N111" s="17" t="s">
        <v>44</v>
      </c>
      <c r="O111" s="18" t="s">
        <v>745</v>
      </c>
      <c r="P111" s="17" t="s">
        <v>142</v>
      </c>
      <c r="Q111" s="19">
        <f>70+50</f>
        <v>120</v>
      </c>
      <c r="R111" s="20"/>
      <c r="S111" s="17" t="s">
        <v>45</v>
      </c>
      <c r="T111" s="17" t="s">
        <v>44</v>
      </c>
      <c r="U111" s="19">
        <f>Table_523[[#This Row],[VALOR]]-Table_523[[#This Row],[ CUSTO]]</f>
        <v>30</v>
      </c>
      <c r="V111" s="19"/>
      <c r="W111" s="10"/>
      <c r="X111" s="10"/>
      <c r="Y111" s="10"/>
      <c r="Z111" s="10"/>
    </row>
    <row r="112" spans="1:26" s="79" customFormat="1" ht="25.5" x14ac:dyDescent="0.25">
      <c r="A112" s="10"/>
      <c r="B112" s="20">
        <v>45883</v>
      </c>
      <c r="C112" s="17"/>
      <c r="D112" s="18" t="s">
        <v>1365</v>
      </c>
      <c r="E112" s="18" t="s">
        <v>1364</v>
      </c>
      <c r="F112" s="18" t="s">
        <v>60</v>
      </c>
      <c r="G112" s="18" t="s">
        <v>1366</v>
      </c>
      <c r="H112" s="21">
        <v>45888</v>
      </c>
      <c r="I112" s="22">
        <v>0.56944444444444442</v>
      </c>
      <c r="J112" s="18" t="s">
        <v>1367</v>
      </c>
      <c r="K112" s="18" t="s">
        <v>56</v>
      </c>
      <c r="L112" s="19">
        <v>250</v>
      </c>
      <c r="M112" s="65"/>
      <c r="N112" s="17" t="s">
        <v>44</v>
      </c>
      <c r="O112" s="18" t="s">
        <v>745</v>
      </c>
      <c r="P112" s="17" t="s">
        <v>142</v>
      </c>
      <c r="Q112" s="19">
        <v>120</v>
      </c>
      <c r="R112" s="20"/>
      <c r="S112" s="17" t="s">
        <v>45</v>
      </c>
      <c r="T112" s="17" t="s">
        <v>44</v>
      </c>
      <c r="U112" s="19">
        <f>Table_523[[#This Row],[VALOR]]-Table_523[[#This Row],[ CUSTO]]</f>
        <v>130</v>
      </c>
      <c r="V112" s="19"/>
      <c r="W112" s="10"/>
      <c r="X112" s="10"/>
      <c r="Y112" s="10"/>
      <c r="Z112" s="10"/>
    </row>
    <row r="113" spans="1:26" s="79" customFormat="1" ht="25.5" x14ac:dyDescent="0.25">
      <c r="A113" s="10"/>
      <c r="B113" s="20">
        <v>45887</v>
      </c>
      <c r="C113" s="17"/>
      <c r="D113" s="18" t="s">
        <v>2267</v>
      </c>
      <c r="E113" s="18" t="s">
        <v>2268</v>
      </c>
      <c r="F113" s="18" t="s">
        <v>92</v>
      </c>
      <c r="G113" s="18"/>
      <c r="H113" s="21">
        <v>45888</v>
      </c>
      <c r="I113" s="22">
        <v>0.59722222222222221</v>
      </c>
      <c r="J113" s="18" t="s">
        <v>912</v>
      </c>
      <c r="K113" s="18" t="s">
        <v>56</v>
      </c>
      <c r="L113" s="19">
        <v>250</v>
      </c>
      <c r="M113" s="65"/>
      <c r="N113" s="17" t="s">
        <v>44</v>
      </c>
      <c r="O113" s="18" t="s">
        <v>745</v>
      </c>
      <c r="P113" s="17" t="s">
        <v>142</v>
      </c>
      <c r="Q113" s="19">
        <v>120</v>
      </c>
      <c r="R113" s="20"/>
      <c r="S113" s="17" t="s">
        <v>45</v>
      </c>
      <c r="T113" s="17" t="s">
        <v>44</v>
      </c>
      <c r="U113" s="19">
        <f>Table_523[[#This Row],[VALOR]]-Table_523[[#This Row],[ CUSTO]]</f>
        <v>130</v>
      </c>
      <c r="V113" s="19"/>
      <c r="W113" s="10"/>
      <c r="X113" s="10"/>
      <c r="Y113" s="10"/>
      <c r="Z113" s="10"/>
    </row>
    <row r="114" spans="1:26" s="79" customFormat="1" ht="25.5" x14ac:dyDescent="0.25">
      <c r="A114" s="10"/>
      <c r="B114" s="20">
        <v>45883</v>
      </c>
      <c r="C114" s="17"/>
      <c r="D114" s="18" t="s">
        <v>2197</v>
      </c>
      <c r="E114" s="18" t="s">
        <v>720</v>
      </c>
      <c r="F114" s="18" t="s">
        <v>418</v>
      </c>
      <c r="G114" s="18" t="s">
        <v>2265</v>
      </c>
      <c r="H114" s="21">
        <v>45889</v>
      </c>
      <c r="I114" s="22">
        <v>0.55208333333333337</v>
      </c>
      <c r="J114" s="18" t="s">
        <v>2266</v>
      </c>
      <c r="K114" s="18" t="s">
        <v>56</v>
      </c>
      <c r="L114" s="19">
        <v>250</v>
      </c>
      <c r="M114" s="65"/>
      <c r="N114" s="17" t="s">
        <v>44</v>
      </c>
      <c r="O114" s="18" t="s">
        <v>1401</v>
      </c>
      <c r="P114" s="17" t="s">
        <v>1400</v>
      </c>
      <c r="Q114" s="19">
        <v>120</v>
      </c>
      <c r="R114" s="20"/>
      <c r="S114" s="17" t="s">
        <v>45</v>
      </c>
      <c r="T114" s="17" t="s">
        <v>44</v>
      </c>
      <c r="U114" s="19">
        <f>Table_523[[#This Row],[VALOR]]-Table_523[[#This Row],[ CUSTO]]</f>
        <v>130</v>
      </c>
      <c r="V114" s="19"/>
      <c r="W114" s="10"/>
      <c r="X114" s="10"/>
      <c r="Y114" s="10"/>
      <c r="Z114" s="10"/>
    </row>
    <row r="115" spans="1:26" s="79" customFormat="1" ht="25.5" x14ac:dyDescent="0.25">
      <c r="A115" s="10"/>
      <c r="B115" s="20">
        <v>45884</v>
      </c>
      <c r="C115" s="17"/>
      <c r="D115" s="18" t="s">
        <v>137</v>
      </c>
      <c r="E115" s="18" t="s">
        <v>2285</v>
      </c>
      <c r="F115" s="18" t="s">
        <v>60</v>
      </c>
      <c r="G115" s="18" t="s">
        <v>2286</v>
      </c>
      <c r="H115" s="21">
        <v>45889</v>
      </c>
      <c r="I115" s="22">
        <v>0.41666666666666669</v>
      </c>
      <c r="J115" s="18" t="s">
        <v>289</v>
      </c>
      <c r="K115" s="18" t="s">
        <v>2287</v>
      </c>
      <c r="L115" s="19">
        <v>220</v>
      </c>
      <c r="M115" s="65"/>
      <c r="N115" s="17" t="s">
        <v>44</v>
      </c>
      <c r="O115" s="18" t="s">
        <v>2329</v>
      </c>
      <c r="P115" s="17" t="s">
        <v>2330</v>
      </c>
      <c r="Q115" s="19">
        <v>120</v>
      </c>
      <c r="R115" s="20" t="s">
        <v>2825</v>
      </c>
      <c r="S115" s="17" t="s">
        <v>45</v>
      </c>
      <c r="T115" s="17" t="s">
        <v>44</v>
      </c>
      <c r="U115" s="19">
        <f>Table_523[[#This Row],[VALOR]]-Table_523[[#This Row],[ CUSTO]]</f>
        <v>100</v>
      </c>
      <c r="V115" s="19"/>
      <c r="W115" s="10"/>
      <c r="X115" s="10"/>
      <c r="Y115" s="10"/>
      <c r="Z115" s="10"/>
    </row>
    <row r="116" spans="1:26" s="79" customFormat="1" ht="25.5" x14ac:dyDescent="0.25">
      <c r="A116" s="10"/>
      <c r="B116" s="20">
        <v>45875</v>
      </c>
      <c r="C116" s="17"/>
      <c r="D116" s="18" t="s">
        <v>2203</v>
      </c>
      <c r="E116" s="18" t="s">
        <v>2204</v>
      </c>
      <c r="F116" s="18" t="s">
        <v>593</v>
      </c>
      <c r="G116" s="18" t="s">
        <v>2206</v>
      </c>
      <c r="H116" s="21">
        <v>45881</v>
      </c>
      <c r="I116" s="22">
        <v>0.39930555555555558</v>
      </c>
      <c r="J116" s="18" t="s">
        <v>2207</v>
      </c>
      <c r="K116" s="18" t="s">
        <v>56</v>
      </c>
      <c r="L116" s="19">
        <v>250</v>
      </c>
      <c r="M116" s="65"/>
      <c r="N116" s="17" t="s">
        <v>44</v>
      </c>
      <c r="O116" s="18" t="s">
        <v>1771</v>
      </c>
      <c r="P116" s="17" t="s">
        <v>1772</v>
      </c>
      <c r="Q116" s="19">
        <v>130</v>
      </c>
      <c r="R116" s="20"/>
      <c r="S116" s="17" t="s">
        <v>45</v>
      </c>
      <c r="T116" s="17" t="s">
        <v>44</v>
      </c>
      <c r="U116" s="19">
        <f>Table_523[[#This Row],[VALOR]]-Table_523[[#This Row],[ CUSTO]]</f>
        <v>120</v>
      </c>
      <c r="V116" s="19"/>
      <c r="W116" s="10"/>
      <c r="X116" s="10"/>
      <c r="Y116" s="10"/>
      <c r="Z116" s="10"/>
    </row>
    <row r="117" spans="1:26" s="79" customFormat="1" ht="25.5" x14ac:dyDescent="0.25">
      <c r="A117" s="10"/>
      <c r="B117" s="20">
        <v>45874</v>
      </c>
      <c r="C117" s="17"/>
      <c r="D117" s="18" t="s">
        <v>2197</v>
      </c>
      <c r="E117" s="18" t="s">
        <v>720</v>
      </c>
      <c r="F117" s="18" t="s">
        <v>418</v>
      </c>
      <c r="G117" s="18" t="s">
        <v>2208</v>
      </c>
      <c r="H117" s="21">
        <v>45882</v>
      </c>
      <c r="I117" s="22">
        <v>0.625</v>
      </c>
      <c r="J117" s="18" t="s">
        <v>1345</v>
      </c>
      <c r="K117" s="18" t="s">
        <v>1285</v>
      </c>
      <c r="L117" s="19">
        <v>250</v>
      </c>
      <c r="M117" s="65"/>
      <c r="N117" s="17" t="s">
        <v>44</v>
      </c>
      <c r="O117" s="18" t="s">
        <v>305</v>
      </c>
      <c r="P117" s="17" t="s">
        <v>306</v>
      </c>
      <c r="Q117" s="19">
        <v>130</v>
      </c>
      <c r="R117" s="20"/>
      <c r="S117" s="17" t="s">
        <v>45</v>
      </c>
      <c r="T117" s="17" t="s">
        <v>44</v>
      </c>
      <c r="U117" s="19">
        <f>Table_523[[#This Row],[VALOR]]-Table_523[[#This Row],[ CUSTO]]</f>
        <v>120</v>
      </c>
      <c r="V117" s="19"/>
      <c r="W117" s="10"/>
      <c r="X117" s="10"/>
      <c r="Y117" s="10"/>
      <c r="Z117" s="10"/>
    </row>
    <row r="118" spans="1:26" s="79" customFormat="1" ht="25.5" x14ac:dyDescent="0.25">
      <c r="A118" s="10"/>
      <c r="B118" s="20">
        <v>45887</v>
      </c>
      <c r="C118" s="17"/>
      <c r="D118" s="18" t="s">
        <v>2197</v>
      </c>
      <c r="E118" s="18" t="s">
        <v>720</v>
      </c>
      <c r="F118" s="18" t="s">
        <v>418</v>
      </c>
      <c r="G118" s="18" t="s">
        <v>2208</v>
      </c>
      <c r="H118" s="21">
        <v>45895</v>
      </c>
      <c r="I118" s="22">
        <v>0.67708333333333337</v>
      </c>
      <c r="J118" s="18" t="s">
        <v>1345</v>
      </c>
      <c r="K118" s="18" t="s">
        <v>1285</v>
      </c>
      <c r="L118" s="19">
        <v>250</v>
      </c>
      <c r="M118" s="65"/>
      <c r="N118" s="17" t="s">
        <v>44</v>
      </c>
      <c r="O118" s="18" t="s">
        <v>305</v>
      </c>
      <c r="P118" s="17" t="s">
        <v>306</v>
      </c>
      <c r="Q118" s="19">
        <v>130</v>
      </c>
      <c r="R118" s="20"/>
      <c r="S118" s="17" t="s">
        <v>45</v>
      </c>
      <c r="T118" s="17" t="s">
        <v>44</v>
      </c>
      <c r="U118" s="19">
        <f>Table_523[[#This Row],[VALOR]]-Table_523[[#This Row],[ CUSTO]]</f>
        <v>120</v>
      </c>
      <c r="V118" s="19"/>
      <c r="W118" s="10"/>
      <c r="X118" s="10"/>
      <c r="Y118" s="10"/>
      <c r="Z118" s="10"/>
    </row>
    <row r="119" spans="1:26" s="79" customFormat="1" ht="25.5" x14ac:dyDescent="0.25">
      <c r="A119" s="10"/>
      <c r="B119" s="20">
        <v>45894</v>
      </c>
      <c r="C119" s="17"/>
      <c r="D119" s="18" t="s">
        <v>704</v>
      </c>
      <c r="E119" s="18" t="s">
        <v>705</v>
      </c>
      <c r="F119" s="18" t="s">
        <v>537</v>
      </c>
      <c r="G119" s="18" t="s">
        <v>2373</v>
      </c>
      <c r="H119" s="21">
        <v>45895</v>
      </c>
      <c r="I119" s="22">
        <v>0.57986111111111116</v>
      </c>
      <c r="J119" s="18" t="s">
        <v>259</v>
      </c>
      <c r="K119" s="18" t="s">
        <v>113</v>
      </c>
      <c r="L119" s="19">
        <v>300</v>
      </c>
      <c r="M119" s="65"/>
      <c r="N119" s="17" t="s">
        <v>44</v>
      </c>
      <c r="O119" s="18" t="s">
        <v>2338</v>
      </c>
      <c r="P119" s="17" t="s">
        <v>2339</v>
      </c>
      <c r="Q119" s="19">
        <v>130</v>
      </c>
      <c r="R119" s="20"/>
      <c r="S119" s="17" t="s">
        <v>45</v>
      </c>
      <c r="T119" s="17" t="s">
        <v>44</v>
      </c>
      <c r="U119" s="19">
        <f>Table_523[[#This Row],[VALOR]]-Table_523[[#This Row],[ CUSTO]]</f>
        <v>170</v>
      </c>
      <c r="V119" s="19"/>
      <c r="W119" s="10"/>
      <c r="X119" s="10"/>
      <c r="Y119" s="10"/>
      <c r="Z119" s="10"/>
    </row>
    <row r="120" spans="1:26" s="79" customFormat="1" ht="38.25" x14ac:dyDescent="0.25">
      <c r="A120" s="10"/>
      <c r="B120" s="20">
        <v>45867</v>
      </c>
      <c r="C120" s="17"/>
      <c r="D120" s="18" t="s">
        <v>52</v>
      </c>
      <c r="E120" s="18" t="s">
        <v>53</v>
      </c>
      <c r="F120" s="18" t="s">
        <v>1288</v>
      </c>
      <c r="G120" s="18" t="s">
        <v>2107</v>
      </c>
      <c r="H120" s="21">
        <v>45873</v>
      </c>
      <c r="I120" s="22">
        <v>0.47916666666666669</v>
      </c>
      <c r="J120" s="18" t="s">
        <v>2031</v>
      </c>
      <c r="K120" s="18" t="s">
        <v>2032</v>
      </c>
      <c r="L120" s="19">
        <f>300+63.9</f>
        <v>363.9</v>
      </c>
      <c r="M120" s="65" t="s">
        <v>2211</v>
      </c>
      <c r="N120" s="17" t="s">
        <v>44</v>
      </c>
      <c r="O120" s="18" t="s">
        <v>2125</v>
      </c>
      <c r="P120" s="17" t="s">
        <v>2126</v>
      </c>
      <c r="Q120" s="19">
        <f>80+63.9</f>
        <v>143.9</v>
      </c>
      <c r="R120" s="21"/>
      <c r="S120" s="17" t="s">
        <v>45</v>
      </c>
      <c r="T120" s="17" t="s">
        <v>44</v>
      </c>
      <c r="U120" s="19">
        <f>Table_523[[#This Row],[VALOR]]-Table_523[[#This Row],[ CUSTO]]</f>
        <v>219.99999999999997</v>
      </c>
      <c r="V120" s="19"/>
      <c r="W120" s="10"/>
      <c r="X120" s="10"/>
      <c r="Y120" s="10"/>
      <c r="Z120" s="10"/>
    </row>
    <row r="121" spans="1:26" s="79" customFormat="1" ht="25.5" x14ac:dyDescent="0.25">
      <c r="A121" s="10"/>
      <c r="B121" s="20">
        <v>45859</v>
      </c>
      <c r="C121" s="17"/>
      <c r="D121" s="18" t="s">
        <v>52</v>
      </c>
      <c r="E121" s="18" t="s">
        <v>53</v>
      </c>
      <c r="F121" s="18" t="s">
        <v>1288</v>
      </c>
      <c r="G121" s="18" t="s">
        <v>2124</v>
      </c>
      <c r="H121" s="21">
        <v>45876</v>
      </c>
      <c r="I121" s="22">
        <v>0.625</v>
      </c>
      <c r="J121" s="18" t="s">
        <v>2127</v>
      </c>
      <c r="K121" s="18" t="s">
        <v>299</v>
      </c>
      <c r="L121" s="19">
        <f>300+56.4</f>
        <v>356.4</v>
      </c>
      <c r="M121" s="65" t="s">
        <v>2392</v>
      </c>
      <c r="N121" s="17" t="s">
        <v>44</v>
      </c>
      <c r="O121" s="18" t="s">
        <v>431</v>
      </c>
      <c r="P121" s="17" t="s">
        <v>432</v>
      </c>
      <c r="Q121" s="19">
        <f>90+56.4</f>
        <v>146.4</v>
      </c>
      <c r="R121" s="21"/>
      <c r="S121" s="17" t="s">
        <v>45</v>
      </c>
      <c r="T121" s="17" t="s">
        <v>44</v>
      </c>
      <c r="U121" s="19">
        <f>Table_523[[#This Row],[VALOR]]-Table_523[[#This Row],[ CUSTO]]</f>
        <v>209.99999999999997</v>
      </c>
      <c r="V121" s="19"/>
      <c r="W121" s="10"/>
      <c r="X121" s="10"/>
      <c r="Y121" s="10"/>
      <c r="Z121" s="10"/>
    </row>
    <row r="122" spans="1:26" s="79" customFormat="1" ht="25.5" x14ac:dyDescent="0.25">
      <c r="A122" s="10"/>
      <c r="B122" s="20">
        <v>45870</v>
      </c>
      <c r="C122" s="17"/>
      <c r="D122" s="18" t="s">
        <v>746</v>
      </c>
      <c r="E122" s="18" t="s">
        <v>1264</v>
      </c>
      <c r="F122" s="18" t="s">
        <v>418</v>
      </c>
      <c r="G122" s="18" t="s">
        <v>2143</v>
      </c>
      <c r="H122" s="21">
        <v>45870</v>
      </c>
      <c r="I122" s="22">
        <v>0.54166666666666663</v>
      </c>
      <c r="J122" s="18" t="s">
        <v>919</v>
      </c>
      <c r="K122" s="18" t="s">
        <v>56</v>
      </c>
      <c r="L122" s="19">
        <v>200</v>
      </c>
      <c r="M122" s="65"/>
      <c r="N122" s="17" t="s">
        <v>44</v>
      </c>
      <c r="O122" s="18" t="s">
        <v>1771</v>
      </c>
      <c r="P122" s="17" t="s">
        <v>1772</v>
      </c>
      <c r="Q122" s="19">
        <v>150</v>
      </c>
      <c r="R122" s="20"/>
      <c r="S122" s="17" t="s">
        <v>45</v>
      </c>
      <c r="T122" s="17" t="s">
        <v>44</v>
      </c>
      <c r="U122" s="19">
        <f>Table_523[[#This Row],[VALOR]]-Table_523[[#This Row],[ CUSTO]]</f>
        <v>50</v>
      </c>
      <c r="V122" s="19"/>
      <c r="W122" s="10"/>
      <c r="X122" s="10"/>
      <c r="Y122" s="10"/>
      <c r="Z122" s="10"/>
    </row>
    <row r="123" spans="1:26" s="79" customFormat="1" ht="25.5" x14ac:dyDescent="0.25">
      <c r="A123" s="10"/>
      <c r="B123" s="20">
        <v>45877</v>
      </c>
      <c r="C123" s="17"/>
      <c r="D123" s="18" t="s">
        <v>2228</v>
      </c>
      <c r="E123" s="18" t="s">
        <v>2037</v>
      </c>
      <c r="F123" s="18" t="s">
        <v>66</v>
      </c>
      <c r="G123" s="18" t="s">
        <v>2224</v>
      </c>
      <c r="H123" s="21">
        <v>45881</v>
      </c>
      <c r="I123" s="22">
        <v>0.33333333333333331</v>
      </c>
      <c r="J123" s="18" t="s">
        <v>822</v>
      </c>
      <c r="K123" s="18" t="s">
        <v>56</v>
      </c>
      <c r="L123" s="19">
        <v>250</v>
      </c>
      <c r="M123" s="65"/>
      <c r="N123" s="17" t="s">
        <v>44</v>
      </c>
      <c r="O123" s="18" t="s">
        <v>1771</v>
      </c>
      <c r="P123" s="17" t="s">
        <v>1772</v>
      </c>
      <c r="Q123" s="19">
        <v>150</v>
      </c>
      <c r="R123" s="20"/>
      <c r="S123" s="17" t="s">
        <v>45</v>
      </c>
      <c r="T123" s="17" t="s">
        <v>44</v>
      </c>
      <c r="U123" s="19">
        <f>Table_523[[#This Row],[VALOR]]-Table_523[[#This Row],[ CUSTO]]</f>
        <v>100</v>
      </c>
      <c r="V123" s="19"/>
      <c r="W123" s="10"/>
      <c r="X123" s="10"/>
      <c r="Y123" s="10"/>
      <c r="Z123" s="10"/>
    </row>
    <row r="124" spans="1:26" s="79" customFormat="1" ht="25.5" x14ac:dyDescent="0.25">
      <c r="A124" s="10"/>
      <c r="B124" s="20">
        <v>45874</v>
      </c>
      <c r="C124" s="17"/>
      <c r="D124" s="18" t="s">
        <v>2197</v>
      </c>
      <c r="E124" s="18" t="s">
        <v>720</v>
      </c>
      <c r="F124" s="18" t="s">
        <v>418</v>
      </c>
      <c r="G124" s="18" t="s">
        <v>2209</v>
      </c>
      <c r="H124" s="21">
        <v>45881</v>
      </c>
      <c r="I124" s="22">
        <v>0.64583333333333337</v>
      </c>
      <c r="J124" s="18" t="s">
        <v>2210</v>
      </c>
      <c r="K124" s="18" t="s">
        <v>56</v>
      </c>
      <c r="L124" s="19">
        <v>250</v>
      </c>
      <c r="M124" s="65"/>
      <c r="N124" s="17" t="s">
        <v>44</v>
      </c>
      <c r="O124" s="18" t="s">
        <v>1771</v>
      </c>
      <c r="P124" s="17" t="s">
        <v>1772</v>
      </c>
      <c r="Q124" s="19">
        <v>170</v>
      </c>
      <c r="R124" s="20"/>
      <c r="S124" s="17" t="s">
        <v>45</v>
      </c>
      <c r="T124" s="17" t="s">
        <v>44</v>
      </c>
      <c r="U124" s="19">
        <f>Table_523[[#This Row],[VALOR]]-Table_523[[#This Row],[ CUSTO]]</f>
        <v>80</v>
      </c>
      <c r="V124" s="19"/>
      <c r="W124" s="10"/>
      <c r="X124" s="10"/>
      <c r="Y124" s="10"/>
      <c r="Z124" s="10"/>
    </row>
    <row r="125" spans="1:26" s="79" customFormat="1" ht="25.5" x14ac:dyDescent="0.25">
      <c r="A125" s="10"/>
      <c r="B125" s="20">
        <v>45891</v>
      </c>
      <c r="C125" s="17"/>
      <c r="D125" s="18" t="s">
        <v>1978</v>
      </c>
      <c r="E125" s="18" t="s">
        <v>1412</v>
      </c>
      <c r="F125" s="18" t="s">
        <v>60</v>
      </c>
      <c r="G125" s="18" t="s">
        <v>2340</v>
      </c>
      <c r="H125" s="21">
        <v>45896</v>
      </c>
      <c r="I125" s="22">
        <v>0.39583333333333331</v>
      </c>
      <c r="J125" s="18" t="s">
        <v>187</v>
      </c>
      <c r="K125" s="18" t="s">
        <v>958</v>
      </c>
      <c r="L125" s="19">
        <f>200+150</f>
        <v>350</v>
      </c>
      <c r="M125" s="65" t="s">
        <v>2392</v>
      </c>
      <c r="N125" s="17" t="s">
        <v>44</v>
      </c>
      <c r="O125" s="18" t="s">
        <v>1957</v>
      </c>
      <c r="P125" s="17" t="s">
        <v>1443</v>
      </c>
      <c r="Q125" s="19">
        <f>100+70</f>
        <v>170</v>
      </c>
      <c r="R125" s="20"/>
      <c r="S125" s="17" t="s">
        <v>45</v>
      </c>
      <c r="T125" s="17" t="s">
        <v>44</v>
      </c>
      <c r="U125" s="19">
        <f>Table_523[[#This Row],[VALOR]]-Table_523[[#This Row],[ CUSTO]]</f>
        <v>180</v>
      </c>
      <c r="V125" s="19"/>
      <c r="W125" s="10"/>
      <c r="X125" s="10"/>
      <c r="Y125" s="10"/>
      <c r="Z125" s="10"/>
    </row>
    <row r="126" spans="1:26" s="79" customFormat="1" ht="25.5" x14ac:dyDescent="0.25">
      <c r="A126" s="10"/>
      <c r="B126" s="20">
        <v>45891</v>
      </c>
      <c r="C126" s="17"/>
      <c r="D126" s="18" t="s">
        <v>1978</v>
      </c>
      <c r="E126" s="18" t="s">
        <v>1412</v>
      </c>
      <c r="F126" s="18" t="s">
        <v>60</v>
      </c>
      <c r="G126" s="18" t="s">
        <v>2341</v>
      </c>
      <c r="H126" s="21">
        <v>45896</v>
      </c>
      <c r="I126" s="22">
        <v>0.41666666666666669</v>
      </c>
      <c r="J126" s="18" t="s">
        <v>187</v>
      </c>
      <c r="K126" s="18" t="s">
        <v>958</v>
      </c>
      <c r="L126" s="19">
        <f>200+150</f>
        <v>350</v>
      </c>
      <c r="M126" s="65" t="s">
        <v>2392</v>
      </c>
      <c r="N126" s="17" t="s">
        <v>44</v>
      </c>
      <c r="O126" s="18" t="s">
        <v>1957</v>
      </c>
      <c r="P126" s="17" t="s">
        <v>1443</v>
      </c>
      <c r="Q126" s="19">
        <f>100+70</f>
        <v>170</v>
      </c>
      <c r="R126" s="20"/>
      <c r="S126" s="17" t="s">
        <v>45</v>
      </c>
      <c r="T126" s="17" t="s">
        <v>44</v>
      </c>
      <c r="U126" s="19">
        <f>Table_523[[#This Row],[VALOR]]-Table_523[[#This Row],[ CUSTO]]</f>
        <v>180</v>
      </c>
      <c r="V126" s="19"/>
      <c r="W126" s="10"/>
      <c r="X126" s="10"/>
      <c r="Y126" s="10"/>
      <c r="Z126" s="10"/>
    </row>
    <row r="127" spans="1:26" s="79" customFormat="1" ht="25.5" x14ac:dyDescent="0.25">
      <c r="A127" s="10"/>
      <c r="B127" s="20">
        <v>45891</v>
      </c>
      <c r="C127" s="17"/>
      <c r="D127" s="18" t="s">
        <v>1978</v>
      </c>
      <c r="E127" s="18" t="s">
        <v>1412</v>
      </c>
      <c r="F127" s="18" t="s">
        <v>60</v>
      </c>
      <c r="G127" s="18" t="s">
        <v>2342</v>
      </c>
      <c r="H127" s="21">
        <v>45897</v>
      </c>
      <c r="I127" s="22">
        <v>0.41666666666666669</v>
      </c>
      <c r="J127" s="18" t="s">
        <v>187</v>
      </c>
      <c r="K127" s="18" t="s">
        <v>958</v>
      </c>
      <c r="L127" s="19">
        <f>200+150</f>
        <v>350</v>
      </c>
      <c r="M127" s="65" t="s">
        <v>2392</v>
      </c>
      <c r="N127" s="17" t="s">
        <v>44</v>
      </c>
      <c r="O127" s="18" t="s">
        <v>1957</v>
      </c>
      <c r="P127" s="17" t="s">
        <v>1443</v>
      </c>
      <c r="Q127" s="19">
        <f>100+70</f>
        <v>170</v>
      </c>
      <c r="R127" s="20"/>
      <c r="S127" s="17" t="s">
        <v>45</v>
      </c>
      <c r="T127" s="17" t="s">
        <v>44</v>
      </c>
      <c r="U127" s="19">
        <f>Table_523[[#This Row],[VALOR]]-Table_523[[#This Row],[ CUSTO]]</f>
        <v>180</v>
      </c>
      <c r="V127" s="19"/>
      <c r="W127" s="10"/>
      <c r="X127" s="10"/>
      <c r="Y127" s="10"/>
      <c r="Z127" s="10"/>
    </row>
    <row r="128" spans="1:26" s="79" customFormat="1" ht="63.75" x14ac:dyDescent="0.25">
      <c r="A128" s="10"/>
      <c r="B128" s="20">
        <v>45873</v>
      </c>
      <c r="C128" s="17"/>
      <c r="D128" s="18" t="s">
        <v>52</v>
      </c>
      <c r="E128" s="18" t="s">
        <v>53</v>
      </c>
      <c r="F128" s="18" t="s">
        <v>1288</v>
      </c>
      <c r="G128" s="18" t="s">
        <v>2186</v>
      </c>
      <c r="H128" s="21">
        <v>45874</v>
      </c>
      <c r="I128" s="22">
        <v>0.58333333333333337</v>
      </c>
      <c r="J128" s="18" t="s">
        <v>2187</v>
      </c>
      <c r="K128" s="18" t="s">
        <v>2188</v>
      </c>
      <c r="L128" s="19">
        <f>300+57.59</f>
        <v>357.59000000000003</v>
      </c>
      <c r="M128" s="65" t="s">
        <v>2211</v>
      </c>
      <c r="N128" s="17" t="s">
        <v>44</v>
      </c>
      <c r="O128" s="18" t="s">
        <v>2192</v>
      </c>
      <c r="P128" s="17" t="s">
        <v>2193</v>
      </c>
      <c r="Q128" s="19">
        <f>120+57.59</f>
        <v>177.59</v>
      </c>
      <c r="R128" s="20"/>
      <c r="S128" s="17" t="s">
        <v>45</v>
      </c>
      <c r="T128" s="17" t="s">
        <v>44</v>
      </c>
      <c r="U128" s="19">
        <f>Table_523[[#This Row],[VALOR]]-Table_523[[#This Row],[ CUSTO]]</f>
        <v>180.00000000000003</v>
      </c>
      <c r="V128" s="19"/>
      <c r="W128" s="10"/>
      <c r="X128" s="10"/>
      <c r="Y128" s="10"/>
      <c r="Z128" s="10"/>
    </row>
    <row r="129" spans="1:26" s="79" customFormat="1" ht="25.5" x14ac:dyDescent="0.25">
      <c r="A129" s="10"/>
      <c r="B129" s="20">
        <v>45870</v>
      </c>
      <c r="C129" s="17"/>
      <c r="D129" s="18" t="s">
        <v>1539</v>
      </c>
      <c r="E129" s="18" t="s">
        <v>1540</v>
      </c>
      <c r="F129" s="18" t="s">
        <v>66</v>
      </c>
      <c r="G129" s="18" t="s">
        <v>81</v>
      </c>
      <c r="H129" s="21">
        <v>45889</v>
      </c>
      <c r="I129" s="22">
        <v>0.61111111111111116</v>
      </c>
      <c r="J129" s="18" t="s">
        <v>82</v>
      </c>
      <c r="K129" s="18" t="s">
        <v>2142</v>
      </c>
      <c r="L129" s="19">
        <v>400</v>
      </c>
      <c r="M129" s="65"/>
      <c r="N129" s="17" t="s">
        <v>44</v>
      </c>
      <c r="O129" s="18" t="s">
        <v>1887</v>
      </c>
      <c r="P129" s="17" t="s">
        <v>1888</v>
      </c>
      <c r="Q129" s="19">
        <v>180</v>
      </c>
      <c r="R129" s="18"/>
      <c r="S129" s="17" t="s">
        <v>45</v>
      </c>
      <c r="T129" s="17" t="s">
        <v>44</v>
      </c>
      <c r="U129" s="19">
        <f>Table_523[[#This Row],[VALOR]]-Table_523[[#This Row],[ CUSTO]]</f>
        <v>220</v>
      </c>
      <c r="V129" s="19"/>
      <c r="W129" s="10"/>
      <c r="X129" s="10"/>
      <c r="Y129" s="10"/>
      <c r="Z129" s="10"/>
    </row>
    <row r="130" spans="1:26" s="79" customFormat="1" ht="38.25" x14ac:dyDescent="0.25">
      <c r="A130" s="10"/>
      <c r="B130" s="20">
        <v>45874</v>
      </c>
      <c r="C130" s="17"/>
      <c r="D130" s="18" t="s">
        <v>52</v>
      </c>
      <c r="E130" s="18" t="s">
        <v>53</v>
      </c>
      <c r="F130" s="18" t="s">
        <v>2015</v>
      </c>
      <c r="G130" s="18" t="s">
        <v>1603</v>
      </c>
      <c r="H130" s="21">
        <v>45875</v>
      </c>
      <c r="I130" s="22">
        <v>0.41666666666666669</v>
      </c>
      <c r="J130" s="18" t="s">
        <v>2196</v>
      </c>
      <c r="K130" s="18" t="s">
        <v>1605</v>
      </c>
      <c r="L130" s="19">
        <f>200+92.75</f>
        <v>292.75</v>
      </c>
      <c r="M130" s="65" t="s">
        <v>2211</v>
      </c>
      <c r="N130" s="17" t="s">
        <v>44</v>
      </c>
      <c r="O130" s="18" t="s">
        <v>1606</v>
      </c>
      <c r="P130" s="17" t="s">
        <v>1607</v>
      </c>
      <c r="Q130" s="19">
        <f>100+92.75</f>
        <v>192.75</v>
      </c>
      <c r="R130" s="20"/>
      <c r="S130" s="17" t="s">
        <v>45</v>
      </c>
      <c r="T130" s="17" t="s">
        <v>44</v>
      </c>
      <c r="U130" s="19">
        <f>Table_523[[#This Row],[VALOR]]-Table_523[[#This Row],[ CUSTO]]</f>
        <v>100</v>
      </c>
      <c r="V130" s="19"/>
      <c r="W130" s="10"/>
      <c r="X130" s="10"/>
      <c r="Y130" s="10"/>
      <c r="Z130" s="10"/>
    </row>
    <row r="131" spans="1:26" s="79" customFormat="1" ht="25.5" x14ac:dyDescent="0.25">
      <c r="A131" s="10"/>
      <c r="B131" s="20">
        <v>45870</v>
      </c>
      <c r="C131" s="17"/>
      <c r="D131" s="18" t="s">
        <v>979</v>
      </c>
      <c r="E131" s="18"/>
      <c r="F131" s="18" t="s">
        <v>726</v>
      </c>
      <c r="G131" s="18" t="s">
        <v>1799</v>
      </c>
      <c r="H131" s="21">
        <v>45875</v>
      </c>
      <c r="I131" s="22"/>
      <c r="J131" s="18" t="s">
        <v>1800</v>
      </c>
      <c r="K131" s="18" t="s">
        <v>857</v>
      </c>
      <c r="L131" s="19">
        <v>1500</v>
      </c>
      <c r="M131" s="65"/>
      <c r="N131" s="17" t="s">
        <v>44</v>
      </c>
      <c r="O131" s="18" t="s">
        <v>1832</v>
      </c>
      <c r="P131" s="17" t="s">
        <v>1833</v>
      </c>
      <c r="Q131" s="19">
        <v>200</v>
      </c>
      <c r="R131" s="20"/>
      <c r="S131" s="17" t="s">
        <v>45</v>
      </c>
      <c r="T131" s="17" t="s">
        <v>44</v>
      </c>
      <c r="U131" s="19">
        <f>Table_523[[#This Row],[VALOR]]-Table_523[[#This Row],[ CUSTO]]</f>
        <v>1300</v>
      </c>
      <c r="V131" s="19"/>
      <c r="W131" s="10"/>
      <c r="X131" s="10"/>
      <c r="Y131" s="10"/>
      <c r="Z131" s="10"/>
    </row>
    <row r="132" spans="1:26" s="79" customFormat="1" ht="25.5" x14ac:dyDescent="0.25">
      <c r="A132" s="10"/>
      <c r="B132" s="20">
        <v>45873</v>
      </c>
      <c r="C132" s="17"/>
      <c r="D132" s="18" t="s">
        <v>123</v>
      </c>
      <c r="E132" s="18" t="s">
        <v>124</v>
      </c>
      <c r="F132" s="18" t="s">
        <v>92</v>
      </c>
      <c r="G132" s="18"/>
      <c r="H132" s="21">
        <v>45875</v>
      </c>
      <c r="I132" s="22">
        <v>0.41666666666666669</v>
      </c>
      <c r="J132" s="18" t="s">
        <v>187</v>
      </c>
      <c r="K132" s="18" t="s">
        <v>474</v>
      </c>
      <c r="L132" s="19">
        <v>400</v>
      </c>
      <c r="M132" s="65"/>
      <c r="N132" s="17" t="s">
        <v>44</v>
      </c>
      <c r="O132" s="18" t="s">
        <v>2198</v>
      </c>
      <c r="P132" s="17" t="s">
        <v>2199</v>
      </c>
      <c r="Q132" s="19">
        <v>200</v>
      </c>
      <c r="R132" s="20"/>
      <c r="S132" s="17" t="s">
        <v>45</v>
      </c>
      <c r="T132" s="17" t="s">
        <v>44</v>
      </c>
      <c r="U132" s="19">
        <f>Table_523[[#This Row],[VALOR]]-Table_523[[#This Row],[ CUSTO]]</f>
        <v>200</v>
      </c>
      <c r="V132" s="19"/>
      <c r="W132" s="10"/>
      <c r="X132" s="10"/>
      <c r="Y132" s="10"/>
      <c r="Z132" s="10"/>
    </row>
    <row r="133" spans="1:26" s="79" customFormat="1" ht="25.5" x14ac:dyDescent="0.25">
      <c r="A133" s="10"/>
      <c r="B133" s="20">
        <v>45873</v>
      </c>
      <c r="C133" s="17"/>
      <c r="D133" s="18" t="s">
        <v>123</v>
      </c>
      <c r="E133" s="18" t="s">
        <v>124</v>
      </c>
      <c r="F133" s="18" t="s">
        <v>92</v>
      </c>
      <c r="G133" s="18"/>
      <c r="H133" s="21">
        <v>45875</v>
      </c>
      <c r="I133" s="22">
        <v>0.45833333333333331</v>
      </c>
      <c r="J133" s="18" t="s">
        <v>187</v>
      </c>
      <c r="K133" s="18" t="s">
        <v>474</v>
      </c>
      <c r="L133" s="19">
        <v>400</v>
      </c>
      <c r="M133" s="65"/>
      <c r="N133" s="17" t="s">
        <v>44</v>
      </c>
      <c r="O133" s="18" t="s">
        <v>2198</v>
      </c>
      <c r="P133" s="17" t="s">
        <v>2199</v>
      </c>
      <c r="Q133" s="19">
        <v>200</v>
      </c>
      <c r="R133" s="20"/>
      <c r="S133" s="17" t="s">
        <v>45</v>
      </c>
      <c r="T133" s="17" t="s">
        <v>44</v>
      </c>
      <c r="U133" s="19">
        <f>Table_523[[#This Row],[VALOR]]-Table_523[[#This Row],[ CUSTO]]</f>
        <v>200</v>
      </c>
      <c r="V133" s="19"/>
      <c r="W133" s="10"/>
      <c r="X133" s="10"/>
      <c r="Y133" s="10"/>
      <c r="Z133" s="10"/>
    </row>
    <row r="134" spans="1:26" s="70" customFormat="1" ht="38.25" x14ac:dyDescent="0.25">
      <c r="A134" s="10"/>
      <c r="B134" s="20">
        <v>45876</v>
      </c>
      <c r="C134" s="17"/>
      <c r="D134" s="18" t="s">
        <v>220</v>
      </c>
      <c r="E134" s="18" t="s">
        <v>221</v>
      </c>
      <c r="F134" s="18" t="s">
        <v>2217</v>
      </c>
      <c r="G134" s="18"/>
      <c r="H134" s="21">
        <v>45877</v>
      </c>
      <c r="I134" s="22"/>
      <c r="J134" s="18" t="s">
        <v>2218</v>
      </c>
      <c r="K134" s="18" t="s">
        <v>1291</v>
      </c>
      <c r="L134" s="19">
        <v>600</v>
      </c>
      <c r="M134" s="65"/>
      <c r="N134" s="17" t="s">
        <v>44</v>
      </c>
      <c r="O134" s="18" t="s">
        <v>2244</v>
      </c>
      <c r="P134" s="17" t="s">
        <v>2245</v>
      </c>
      <c r="Q134" s="19">
        <v>250</v>
      </c>
      <c r="R134" s="20" t="s">
        <v>2617</v>
      </c>
      <c r="S134" s="17" t="s">
        <v>45</v>
      </c>
      <c r="T134" s="17" t="s">
        <v>44</v>
      </c>
      <c r="U134" s="19">
        <f>Table_523[[#This Row],[VALOR]]-Table_523[[#This Row],[ CUSTO]]</f>
        <v>350</v>
      </c>
      <c r="V134" s="19"/>
      <c r="W134" s="10"/>
      <c r="X134" s="10"/>
      <c r="Y134" s="10"/>
      <c r="Z134" s="10"/>
    </row>
    <row r="135" spans="1:26" s="70" customFormat="1" ht="25.5" x14ac:dyDescent="0.25">
      <c r="A135" s="10"/>
      <c r="B135" s="20">
        <v>45884</v>
      </c>
      <c r="C135" s="17"/>
      <c r="D135" s="18" t="s">
        <v>1978</v>
      </c>
      <c r="E135" s="18" t="s">
        <v>1412</v>
      </c>
      <c r="F135" s="18" t="s">
        <v>60</v>
      </c>
      <c r="G135" s="18" t="s">
        <v>2276</v>
      </c>
      <c r="H135" s="21">
        <v>45888</v>
      </c>
      <c r="I135" s="22">
        <v>0.41666666666666669</v>
      </c>
      <c r="J135" s="18" t="s">
        <v>187</v>
      </c>
      <c r="K135" s="18" t="s">
        <v>958</v>
      </c>
      <c r="L135" s="19">
        <f>200+150+150+150</f>
        <v>650</v>
      </c>
      <c r="M135" s="65" t="s">
        <v>2346</v>
      </c>
      <c r="N135" s="17" t="s">
        <v>44</v>
      </c>
      <c r="O135" s="18" t="s">
        <v>1957</v>
      </c>
      <c r="P135" s="17" t="s">
        <v>1443</v>
      </c>
      <c r="Q135" s="19">
        <f>120+80+80+80</f>
        <v>360</v>
      </c>
      <c r="R135" s="20"/>
      <c r="S135" s="17" t="s">
        <v>45</v>
      </c>
      <c r="T135" s="17" t="s">
        <v>44</v>
      </c>
      <c r="U135" s="19">
        <f>Table_523[[#This Row],[VALOR]]-Table_523[[#This Row],[ CUSTO]]</f>
        <v>290</v>
      </c>
      <c r="V135" s="19"/>
      <c r="W135" s="10"/>
      <c r="X135" s="10"/>
      <c r="Y135" s="10"/>
      <c r="Z135" s="10"/>
    </row>
    <row r="136" spans="1:26" s="70" customFormat="1" ht="25.5" x14ac:dyDescent="0.25">
      <c r="A136" s="10"/>
      <c r="B136" s="20">
        <v>45887</v>
      </c>
      <c r="C136" s="17"/>
      <c r="D136" s="18" t="s">
        <v>848</v>
      </c>
      <c r="E136" s="18" t="s">
        <v>849</v>
      </c>
      <c r="F136" s="18" t="s">
        <v>726</v>
      </c>
      <c r="G136" s="18" t="s">
        <v>2293</v>
      </c>
      <c r="H136" s="21">
        <v>45897</v>
      </c>
      <c r="I136" s="22">
        <v>0.39583333333333331</v>
      </c>
      <c r="J136" s="18" t="s">
        <v>2294</v>
      </c>
      <c r="K136" s="18" t="s">
        <v>56</v>
      </c>
      <c r="L136" s="19">
        <v>800</v>
      </c>
      <c r="M136" s="65"/>
      <c r="N136" s="17" t="s">
        <v>44</v>
      </c>
      <c r="O136" s="18" t="s">
        <v>2295</v>
      </c>
      <c r="P136" s="17" t="s">
        <v>730</v>
      </c>
      <c r="Q136" s="19">
        <v>400</v>
      </c>
      <c r="R136" s="20"/>
      <c r="S136" s="17" t="s">
        <v>45</v>
      </c>
      <c r="T136" s="17" t="s">
        <v>44</v>
      </c>
      <c r="U136" s="19">
        <f>Table_523[[#This Row],[VALOR]]-Table_523[[#This Row],[ CUSTO]]</f>
        <v>400</v>
      </c>
      <c r="V136" s="19"/>
      <c r="W136" s="10"/>
      <c r="X136" s="10"/>
      <c r="Y136" s="10"/>
      <c r="Z136" s="10"/>
    </row>
    <row r="137" spans="1:26" s="70" customFormat="1" ht="25.5" x14ac:dyDescent="0.25">
      <c r="A137" s="10"/>
      <c r="B137" s="20">
        <v>45869</v>
      </c>
      <c r="C137" s="17"/>
      <c r="D137" s="18" t="s">
        <v>1978</v>
      </c>
      <c r="E137" s="18" t="s">
        <v>1412</v>
      </c>
      <c r="F137" s="18" t="s">
        <v>60</v>
      </c>
      <c r="G137" s="18" t="s">
        <v>2122</v>
      </c>
      <c r="H137" s="21">
        <v>45876</v>
      </c>
      <c r="I137" s="22">
        <v>0.4375</v>
      </c>
      <c r="J137" s="18" t="s">
        <v>187</v>
      </c>
      <c r="K137" s="18" t="s">
        <v>958</v>
      </c>
      <c r="L137" s="19">
        <v>800</v>
      </c>
      <c r="M137" s="65"/>
      <c r="N137" s="17" t="s">
        <v>44</v>
      </c>
      <c r="O137" s="18" t="s">
        <v>1957</v>
      </c>
      <c r="P137" s="17" t="s">
        <v>1443</v>
      </c>
      <c r="Q137" s="19">
        <v>440</v>
      </c>
      <c r="R137" s="18"/>
      <c r="S137" s="17" t="s">
        <v>45</v>
      </c>
      <c r="T137" s="17" t="s">
        <v>44</v>
      </c>
      <c r="U137" s="19">
        <f>Table_523[[#This Row],[VALOR]]-Table_523[[#This Row],[ CUSTO]]</f>
        <v>360</v>
      </c>
      <c r="V137" s="19"/>
      <c r="W137" s="10"/>
      <c r="X137" s="10"/>
      <c r="Y137" s="10"/>
      <c r="Z137" s="10"/>
    </row>
    <row r="138" spans="1:26" s="70" customFormat="1" ht="25.5" x14ac:dyDescent="0.25">
      <c r="A138" s="10"/>
      <c r="B138" s="20">
        <v>45870</v>
      </c>
      <c r="C138" s="17"/>
      <c r="D138" s="18" t="s">
        <v>1539</v>
      </c>
      <c r="E138" s="18" t="s">
        <v>1540</v>
      </c>
      <c r="F138" s="18" t="s">
        <v>60</v>
      </c>
      <c r="G138" s="18" t="s">
        <v>2131</v>
      </c>
      <c r="H138" s="21">
        <v>45874</v>
      </c>
      <c r="I138" s="22">
        <v>0.44166666666666665</v>
      </c>
      <c r="J138" s="18" t="s">
        <v>99</v>
      </c>
      <c r="K138" s="18" t="s">
        <v>1769</v>
      </c>
      <c r="L138" s="19"/>
      <c r="M138" s="65"/>
      <c r="N138" s="17" t="s">
        <v>44</v>
      </c>
      <c r="O138" s="18" t="s">
        <v>1470</v>
      </c>
      <c r="P138" s="17" t="s">
        <v>77</v>
      </c>
      <c r="Q138" s="19"/>
      <c r="R138" s="18"/>
      <c r="S138" s="17" t="s">
        <v>45</v>
      </c>
      <c r="T138" s="17" t="s">
        <v>44</v>
      </c>
      <c r="U138" s="19">
        <f>Table_523[[#This Row],[VALOR]]-Table_523[[#This Row],[ CUSTO]]</f>
        <v>0</v>
      </c>
      <c r="V138" s="19"/>
      <c r="W138" s="10"/>
      <c r="X138" s="10"/>
      <c r="Y138" s="10"/>
      <c r="Z138" s="10"/>
    </row>
    <row r="139" spans="1:26" s="70" customFormat="1" x14ac:dyDescent="0.25">
      <c r="A139" s="10"/>
      <c r="B139" s="20">
        <v>45880</v>
      </c>
      <c r="C139" s="17"/>
      <c r="D139" s="18" t="s">
        <v>2225</v>
      </c>
      <c r="E139" s="18" t="s">
        <v>2226</v>
      </c>
      <c r="F139" s="18" t="s">
        <v>1056</v>
      </c>
      <c r="G139" s="18"/>
      <c r="H139" s="21">
        <v>45880</v>
      </c>
      <c r="I139" s="22"/>
      <c r="J139" s="18" t="s">
        <v>2227</v>
      </c>
      <c r="K139" s="18" t="s">
        <v>56</v>
      </c>
      <c r="L139" s="19">
        <v>100</v>
      </c>
      <c r="M139" s="65"/>
      <c r="N139" s="17" t="s">
        <v>44</v>
      </c>
      <c r="O139" s="18" t="s">
        <v>57</v>
      </c>
      <c r="P139" s="17"/>
      <c r="Q139" s="19"/>
      <c r="R139" s="20"/>
      <c r="S139" s="17" t="s">
        <v>45</v>
      </c>
      <c r="T139" s="17" t="s">
        <v>44</v>
      </c>
      <c r="U139" s="19">
        <f>Table_523[[#This Row],[VALOR]]-Table_523[[#This Row],[ CUSTO]]</f>
        <v>100</v>
      </c>
      <c r="V139" s="19"/>
      <c r="W139" s="10"/>
      <c r="X139" s="10"/>
      <c r="Y139" s="10"/>
      <c r="Z139" s="10"/>
    </row>
    <row r="140" spans="1:26" s="70" customFormat="1" ht="25.5" x14ac:dyDescent="0.25">
      <c r="A140" s="10"/>
      <c r="B140" s="20">
        <v>45870</v>
      </c>
      <c r="C140" s="17"/>
      <c r="D140" s="18" t="s">
        <v>1539</v>
      </c>
      <c r="E140" s="18" t="s">
        <v>1540</v>
      </c>
      <c r="F140" s="18" t="s">
        <v>60</v>
      </c>
      <c r="G140" s="18" t="s">
        <v>2136</v>
      </c>
      <c r="H140" s="21">
        <v>45882</v>
      </c>
      <c r="I140" s="22">
        <v>0.46944444444444444</v>
      </c>
      <c r="J140" s="18" t="s">
        <v>99</v>
      </c>
      <c r="K140" s="18" t="s">
        <v>1769</v>
      </c>
      <c r="L140" s="19"/>
      <c r="M140" s="65"/>
      <c r="N140" s="17" t="s">
        <v>44</v>
      </c>
      <c r="O140" s="18" t="s">
        <v>1470</v>
      </c>
      <c r="P140" s="17" t="s">
        <v>77</v>
      </c>
      <c r="Q140" s="19"/>
      <c r="R140" s="18"/>
      <c r="S140" s="17" t="s">
        <v>45</v>
      </c>
      <c r="T140" s="17" t="s">
        <v>44</v>
      </c>
      <c r="U140" s="19">
        <f>Table_523[[#This Row],[VALOR]]-Table_523[[#This Row],[ CUSTO]]</f>
        <v>0</v>
      </c>
      <c r="V140" s="19"/>
      <c r="W140" s="10"/>
      <c r="X140" s="10"/>
      <c r="Y140" s="10"/>
      <c r="Z140" s="10"/>
    </row>
    <row r="141" spans="1:26" s="70" customFormat="1" ht="25.5" x14ac:dyDescent="0.25">
      <c r="A141" s="10"/>
      <c r="B141" s="20">
        <v>45881</v>
      </c>
      <c r="C141" s="17"/>
      <c r="D141" s="18" t="s">
        <v>2251</v>
      </c>
      <c r="E141" s="18" t="s">
        <v>628</v>
      </c>
      <c r="F141" s="18" t="s">
        <v>537</v>
      </c>
      <c r="G141" s="18" t="s">
        <v>2252</v>
      </c>
      <c r="H141" s="21">
        <v>45884</v>
      </c>
      <c r="I141" s="22">
        <v>0.58333333333333337</v>
      </c>
      <c r="J141" s="18" t="s">
        <v>320</v>
      </c>
      <c r="K141" s="18" t="s">
        <v>304</v>
      </c>
      <c r="L141" s="19"/>
      <c r="M141" s="65"/>
      <c r="N141" s="17"/>
      <c r="O141" s="18" t="s">
        <v>305</v>
      </c>
      <c r="P141" s="17" t="s">
        <v>306</v>
      </c>
      <c r="Q141" s="19"/>
      <c r="R141" s="20"/>
      <c r="S141" s="17"/>
      <c r="T141" s="17"/>
      <c r="U141" s="19">
        <f>Table_523[[#This Row],[VALOR]]-Table_523[[#This Row],[ CUSTO]]</f>
        <v>0</v>
      </c>
      <c r="V141" s="19"/>
      <c r="W141" s="10"/>
      <c r="X141" s="10"/>
      <c r="Y141" s="10"/>
      <c r="Z141" s="10"/>
    </row>
    <row r="142" spans="1:26" s="80" customFormat="1" ht="25.5" x14ac:dyDescent="0.25">
      <c r="A142" s="10"/>
      <c r="B142" s="20">
        <v>45895</v>
      </c>
      <c r="C142" s="17"/>
      <c r="D142" s="18" t="s">
        <v>2378</v>
      </c>
      <c r="E142" s="18" t="s">
        <v>2380</v>
      </c>
      <c r="F142" s="18" t="s">
        <v>537</v>
      </c>
      <c r="G142" s="18" t="s">
        <v>2379</v>
      </c>
      <c r="H142" s="21">
        <v>45898</v>
      </c>
      <c r="I142" s="22">
        <v>0.35416666666666669</v>
      </c>
      <c r="J142" s="18" t="s">
        <v>187</v>
      </c>
      <c r="K142" s="18" t="s">
        <v>604</v>
      </c>
      <c r="L142" s="19"/>
      <c r="M142" s="65"/>
      <c r="N142" s="17"/>
      <c r="O142" s="18" t="s">
        <v>2391</v>
      </c>
      <c r="P142" s="17" t="s">
        <v>2390</v>
      </c>
      <c r="Q142" s="19"/>
      <c r="R142" s="20"/>
      <c r="S142" s="17"/>
      <c r="T142" s="17"/>
      <c r="U142" s="19">
        <f>Table_523[[#This Row],[VALOR]]-Table_523[[#This Row],[ CUSTO]]</f>
        <v>0</v>
      </c>
      <c r="V142" s="19"/>
      <c r="W142" s="10"/>
      <c r="X142" s="10"/>
      <c r="Y142" s="10"/>
      <c r="Z142" s="10"/>
    </row>
    <row r="143" spans="1:26" s="80" customFormat="1" x14ac:dyDescent="0.25">
      <c r="A143" s="10"/>
      <c r="B143" s="20"/>
      <c r="C143" s="17"/>
      <c r="D143" s="18"/>
      <c r="E143" s="18"/>
      <c r="F143" s="18"/>
      <c r="G143" s="18"/>
      <c r="H143" s="21"/>
      <c r="I143" s="22"/>
      <c r="J143" s="18"/>
      <c r="K143" s="18"/>
      <c r="L143" s="19"/>
      <c r="M143" s="65"/>
      <c r="N143" s="17"/>
      <c r="O143" s="18"/>
      <c r="P143" s="17"/>
      <c r="Q143" s="19"/>
      <c r="R143" s="20"/>
      <c r="S143" s="17"/>
      <c r="T143" s="17"/>
      <c r="U143" s="19">
        <f>Table_523[[#This Row],[VALOR]]-Table_523[[#This Row],[ CUSTO]]</f>
        <v>0</v>
      </c>
      <c r="V143" s="19"/>
      <c r="W143" s="10"/>
      <c r="X143" s="10"/>
      <c r="Y143" s="10"/>
      <c r="Z143" s="10"/>
    </row>
    <row r="144" spans="1:26" s="80" customFormat="1" x14ac:dyDescent="0.25">
      <c r="A144" s="10"/>
      <c r="B144" s="20"/>
      <c r="C144" s="17"/>
      <c r="D144" s="18"/>
      <c r="E144" s="18"/>
      <c r="F144" s="18"/>
      <c r="G144" s="18"/>
      <c r="H144" s="21"/>
      <c r="I144" s="22"/>
      <c r="J144" s="18"/>
      <c r="K144" s="18"/>
      <c r="L144" s="19"/>
      <c r="M144" s="65"/>
      <c r="N144" s="17"/>
      <c r="O144" s="18"/>
      <c r="P144" s="17"/>
      <c r="Q144" s="19"/>
      <c r="R144" s="20"/>
      <c r="S144" s="17"/>
      <c r="T144" s="17"/>
      <c r="U144" s="19">
        <f>Table_523[[#This Row],[VALOR]]-Table_523[[#This Row],[ CUSTO]]</f>
        <v>0</v>
      </c>
      <c r="V144" s="19"/>
      <c r="W144" s="10"/>
      <c r="X144" s="10"/>
      <c r="Y144" s="10"/>
      <c r="Z144" s="10"/>
    </row>
    <row r="145" spans="1:26" s="80" customFormat="1" x14ac:dyDescent="0.25">
      <c r="A145" s="10"/>
      <c r="B145" s="20"/>
      <c r="C145" s="17"/>
      <c r="D145" s="18"/>
      <c r="E145" s="18"/>
      <c r="F145" s="18"/>
      <c r="G145" s="18"/>
      <c r="H145" s="21"/>
      <c r="I145" s="22"/>
      <c r="J145" s="18"/>
      <c r="K145" s="18"/>
      <c r="L145" s="19"/>
      <c r="M145" s="65"/>
      <c r="N145" s="17"/>
      <c r="O145" s="18"/>
      <c r="P145" s="17"/>
      <c r="Q145" s="19"/>
      <c r="R145" s="20"/>
      <c r="S145" s="17"/>
      <c r="T145" s="17"/>
      <c r="U145" s="19">
        <f>Table_523[[#This Row],[VALOR]]-Table_523[[#This Row],[ CUSTO]]</f>
        <v>0</v>
      </c>
      <c r="V145" s="19"/>
      <c r="W145" s="10"/>
      <c r="X145" s="10"/>
      <c r="Y145" s="10"/>
      <c r="Z145" s="10"/>
    </row>
    <row r="146" spans="1:26" s="80" customFormat="1" x14ac:dyDescent="0.25">
      <c r="A146" s="10"/>
      <c r="B146" s="20"/>
      <c r="C146" s="17"/>
      <c r="D146" s="18"/>
      <c r="E146" s="18"/>
      <c r="F146" s="18"/>
      <c r="G146" s="18"/>
      <c r="H146" s="21"/>
      <c r="I146" s="22"/>
      <c r="J146" s="18"/>
      <c r="K146" s="18"/>
      <c r="L146" s="19"/>
      <c r="M146" s="65"/>
      <c r="N146" s="17"/>
      <c r="O146" s="18"/>
      <c r="P146" s="17"/>
      <c r="Q146" s="19"/>
      <c r="R146" s="20"/>
      <c r="S146" s="17"/>
      <c r="T146" s="17"/>
      <c r="U146" s="19">
        <f>Table_523[[#This Row],[VALOR]]-Table_523[[#This Row],[ CUSTO]]</f>
        <v>0</v>
      </c>
      <c r="V146" s="19"/>
      <c r="W146" s="10"/>
      <c r="X146" s="10"/>
      <c r="Y146" s="10"/>
      <c r="Z146" s="10"/>
    </row>
    <row r="147" spans="1:26" s="80" customFormat="1" x14ac:dyDescent="0.25">
      <c r="A147" s="10"/>
      <c r="B147" s="20"/>
      <c r="C147" s="17"/>
      <c r="D147" s="18"/>
      <c r="E147" s="18"/>
      <c r="F147" s="18"/>
      <c r="G147" s="18"/>
      <c r="H147" s="21"/>
      <c r="I147" s="22"/>
      <c r="J147" s="18"/>
      <c r="K147" s="18"/>
      <c r="L147" s="19"/>
      <c r="M147" s="65"/>
      <c r="N147" s="17"/>
      <c r="O147" s="18"/>
      <c r="P147" s="17"/>
      <c r="Q147" s="19"/>
      <c r="R147" s="20"/>
      <c r="S147" s="17"/>
      <c r="T147" s="17"/>
      <c r="U147" s="19">
        <f>Table_523[[#This Row],[VALOR]]-Table_523[[#This Row],[ CUSTO]]</f>
        <v>0</v>
      </c>
      <c r="V147" s="19"/>
      <c r="W147" s="10"/>
      <c r="X147" s="10"/>
      <c r="Y147" s="10"/>
      <c r="Z147" s="10"/>
    </row>
    <row r="148" spans="1:26" s="80" customFormat="1" x14ac:dyDescent="0.25">
      <c r="A148" s="10"/>
      <c r="B148" s="20"/>
      <c r="C148" s="17"/>
      <c r="D148" s="18"/>
      <c r="E148" s="18"/>
      <c r="F148" s="18"/>
      <c r="G148" s="18"/>
      <c r="H148" s="21"/>
      <c r="I148" s="22"/>
      <c r="J148" s="18"/>
      <c r="K148" s="18"/>
      <c r="L148" s="19"/>
      <c r="M148" s="65"/>
      <c r="N148" s="17"/>
      <c r="O148" s="18"/>
      <c r="P148" s="17"/>
      <c r="Q148" s="19"/>
      <c r="R148" s="20"/>
      <c r="S148" s="17"/>
      <c r="T148" s="17"/>
      <c r="U148" s="19">
        <f>Table_523[[#This Row],[VALOR]]-Table_523[[#This Row],[ CUSTO]]</f>
        <v>0</v>
      </c>
      <c r="V148" s="19"/>
      <c r="W148" s="10"/>
      <c r="X148" s="10"/>
      <c r="Y148" s="10"/>
      <c r="Z148" s="10"/>
    </row>
    <row r="149" spans="1:26" s="80" customFormat="1" x14ac:dyDescent="0.25">
      <c r="A149" s="10"/>
      <c r="B149" s="20"/>
      <c r="C149" s="17"/>
      <c r="D149" s="18"/>
      <c r="E149" s="18"/>
      <c r="F149" s="18"/>
      <c r="G149" s="18"/>
      <c r="H149" s="21"/>
      <c r="I149" s="22"/>
      <c r="J149" s="18"/>
      <c r="K149" s="18"/>
      <c r="L149" s="19"/>
      <c r="M149" s="65"/>
      <c r="N149" s="17"/>
      <c r="O149" s="18"/>
      <c r="P149" s="17"/>
      <c r="Q149" s="19"/>
      <c r="R149" s="20"/>
      <c r="S149" s="17"/>
      <c r="T149" s="17"/>
      <c r="U149" s="19">
        <f>Table_523[[#This Row],[VALOR]]-Table_523[[#This Row],[ CUSTO]]</f>
        <v>0</v>
      </c>
      <c r="V149" s="19"/>
      <c r="W149" s="10"/>
      <c r="X149" s="10"/>
      <c r="Y149" s="10"/>
      <c r="Z149" s="10"/>
    </row>
    <row r="150" spans="1:26" s="80" customFormat="1" x14ac:dyDescent="0.25">
      <c r="A150" s="10"/>
      <c r="B150" s="20"/>
      <c r="C150" s="17"/>
      <c r="D150" s="18"/>
      <c r="E150" s="18"/>
      <c r="F150" s="18"/>
      <c r="G150" s="18"/>
      <c r="H150" s="21"/>
      <c r="I150" s="22"/>
      <c r="J150" s="18"/>
      <c r="K150" s="18"/>
      <c r="L150" s="19"/>
      <c r="M150" s="65"/>
      <c r="N150" s="17"/>
      <c r="O150" s="18"/>
      <c r="P150" s="17"/>
      <c r="Q150" s="19"/>
      <c r="R150" s="20"/>
      <c r="S150" s="17"/>
      <c r="T150" s="17"/>
      <c r="U150" s="19">
        <f>Table_523[[#This Row],[VALOR]]-Table_523[[#This Row],[ CUSTO]]</f>
        <v>0</v>
      </c>
      <c r="V150" s="19"/>
      <c r="W150" s="10"/>
      <c r="X150" s="10"/>
      <c r="Y150" s="10"/>
      <c r="Z150" s="10"/>
    </row>
    <row r="151" spans="1:26" s="80" customFormat="1" x14ac:dyDescent="0.25">
      <c r="A151" s="10"/>
      <c r="B151" s="20"/>
      <c r="C151" s="17"/>
      <c r="D151" s="18"/>
      <c r="E151" s="18"/>
      <c r="F151" s="18"/>
      <c r="G151" s="18"/>
      <c r="H151" s="21"/>
      <c r="I151" s="22"/>
      <c r="J151" s="18"/>
      <c r="K151" s="18"/>
      <c r="L151" s="19"/>
      <c r="M151" s="65"/>
      <c r="N151" s="17"/>
      <c r="O151" s="18"/>
      <c r="P151" s="17"/>
      <c r="Q151" s="19"/>
      <c r="R151" s="20"/>
      <c r="S151" s="17"/>
      <c r="T151" s="17"/>
      <c r="U151" s="19">
        <f>Table_523[[#This Row],[VALOR]]-Table_523[[#This Row],[ CUSTO]]</f>
        <v>0</v>
      </c>
      <c r="V151" s="19"/>
      <c r="W151" s="10"/>
      <c r="X151" s="10"/>
      <c r="Y151" s="10"/>
      <c r="Z151" s="10"/>
    </row>
    <row r="152" spans="1:26" s="80" customFormat="1" x14ac:dyDescent="0.25">
      <c r="A152" s="10"/>
      <c r="B152" s="20"/>
      <c r="C152" s="17"/>
      <c r="D152" s="18"/>
      <c r="E152" s="18"/>
      <c r="F152" s="18"/>
      <c r="G152" s="18"/>
      <c r="H152" s="21"/>
      <c r="I152" s="22"/>
      <c r="J152" s="18"/>
      <c r="K152" s="18"/>
      <c r="L152" s="19"/>
      <c r="M152" s="65"/>
      <c r="N152" s="17"/>
      <c r="O152" s="18"/>
      <c r="P152" s="17"/>
      <c r="Q152" s="19"/>
      <c r="R152" s="20"/>
      <c r="S152" s="17"/>
      <c r="T152" s="17"/>
      <c r="U152" s="19">
        <f>Table_523[[#This Row],[VALOR]]-Table_523[[#This Row],[ CUSTO]]</f>
        <v>0</v>
      </c>
      <c r="V152" s="19"/>
      <c r="W152" s="10"/>
      <c r="X152" s="10"/>
      <c r="Y152" s="10"/>
      <c r="Z152" s="10"/>
    </row>
    <row r="153" spans="1:26" s="70" customFormat="1" x14ac:dyDescent="0.25">
      <c r="A153" s="10"/>
      <c r="B153" s="20"/>
      <c r="C153" s="17"/>
      <c r="D153" s="18"/>
      <c r="E153" s="18"/>
      <c r="F153" s="18"/>
      <c r="G153" s="18"/>
      <c r="H153" s="21"/>
      <c r="I153" s="22"/>
      <c r="J153" s="18"/>
      <c r="K153" s="18"/>
      <c r="L153" s="19"/>
      <c r="M153" s="65"/>
      <c r="N153" s="17" t="s">
        <v>44</v>
      </c>
      <c r="O153" s="18"/>
      <c r="P153" s="17"/>
      <c r="Q153" s="19"/>
      <c r="R153" s="20"/>
      <c r="S153" s="17" t="s">
        <v>45</v>
      </c>
      <c r="T153" s="17" t="s">
        <v>44</v>
      </c>
      <c r="U153" s="19">
        <f>Table_523[[#This Row],[VALOR]]-Table_523[[#This Row],[ CUSTO]]</f>
        <v>0</v>
      </c>
      <c r="V153" s="19"/>
      <c r="W153" s="10"/>
      <c r="X153" s="10"/>
      <c r="Y153" s="10"/>
      <c r="Z153" s="10"/>
    </row>
    <row r="154" spans="1:26" s="70" customFormat="1" x14ac:dyDescent="0.25">
      <c r="A154" s="10"/>
      <c r="B154" s="20"/>
      <c r="C154" s="17"/>
      <c r="D154" s="18"/>
      <c r="E154" s="18"/>
      <c r="F154" s="18"/>
      <c r="G154" s="18"/>
      <c r="H154" s="21"/>
      <c r="I154" s="22"/>
      <c r="J154" s="18"/>
      <c r="K154" s="18"/>
      <c r="L154" s="19"/>
      <c r="M154" s="65"/>
      <c r="N154" s="17"/>
      <c r="O154" s="18"/>
      <c r="P154" s="17"/>
      <c r="Q154" s="19"/>
      <c r="R154" s="20"/>
      <c r="S154" s="17"/>
      <c r="T154" s="17"/>
      <c r="U154" s="19">
        <f>Table_523[[#This Row],[VALOR]]-Table_523[[#This Row],[ CUSTO]]</f>
        <v>0</v>
      </c>
      <c r="V154" s="19"/>
      <c r="W154" s="10"/>
      <c r="X154" s="10"/>
      <c r="Y154" s="10"/>
      <c r="Z154" s="10"/>
    </row>
    <row r="155" spans="1:26" s="70" customFormat="1" x14ac:dyDescent="0.25">
      <c r="A155" s="10"/>
      <c r="B155" s="20"/>
      <c r="C155" s="17"/>
      <c r="D155" s="18"/>
      <c r="E155" s="18"/>
      <c r="F155" s="18"/>
      <c r="G155" s="18"/>
      <c r="H155" s="21"/>
      <c r="I155" s="22"/>
      <c r="J155" s="18"/>
      <c r="K155" s="18"/>
      <c r="L155" s="19"/>
      <c r="M155" s="65"/>
      <c r="N155" s="17"/>
      <c r="O155" s="18"/>
      <c r="P155" s="17"/>
      <c r="Q155" s="19"/>
      <c r="R155" s="20"/>
      <c r="S155" s="17"/>
      <c r="T155" s="17"/>
      <c r="U155" s="19">
        <f>Table_523[[#This Row],[VALOR]]-Table_523[[#This Row],[ CUSTO]]</f>
        <v>0</v>
      </c>
      <c r="V155" s="19"/>
      <c r="W155" s="10"/>
      <c r="X155" s="10"/>
      <c r="Y155" s="10"/>
      <c r="Z155" s="10"/>
    </row>
    <row r="156" spans="1:26" s="70" customFormat="1" x14ac:dyDescent="0.25">
      <c r="A156" s="10"/>
      <c r="B156" s="20"/>
      <c r="C156" s="17"/>
      <c r="D156" s="18"/>
      <c r="E156" s="18"/>
      <c r="F156" s="18"/>
      <c r="G156" s="18"/>
      <c r="H156" s="21"/>
      <c r="I156" s="22"/>
      <c r="J156" s="18"/>
      <c r="K156" s="18"/>
      <c r="L156" s="19"/>
      <c r="M156" s="65"/>
      <c r="N156" s="17"/>
      <c r="O156" s="18"/>
      <c r="P156" s="17"/>
      <c r="Q156" s="19"/>
      <c r="R156" s="20"/>
      <c r="S156" s="17"/>
      <c r="T156" s="17"/>
      <c r="U156" s="19">
        <f>Table_523[[#This Row],[VALOR]]-Table_523[[#This Row],[ CUSTO]]</f>
        <v>0</v>
      </c>
      <c r="V156" s="19"/>
      <c r="W156" s="10"/>
      <c r="X156" s="10"/>
      <c r="Y156" s="10"/>
      <c r="Z156" s="10"/>
    </row>
    <row r="157" spans="1:26" ht="15.75" customHeight="1" x14ac:dyDescent="0.25">
      <c r="A157" s="10"/>
      <c r="B157" s="11"/>
      <c r="C157" s="11"/>
      <c r="D157" s="11"/>
      <c r="E157" s="12"/>
      <c r="F157" s="12"/>
      <c r="G157" s="12"/>
      <c r="H157" s="11"/>
      <c r="I157" s="11"/>
      <c r="J157" s="11"/>
      <c r="K157" s="13"/>
      <c r="L157" s="11"/>
      <c r="M157" s="74"/>
      <c r="N157" s="11"/>
      <c r="O157" s="12"/>
      <c r="P157" s="14"/>
      <c r="Q157" s="11"/>
      <c r="R157" s="11"/>
      <c r="S157" s="15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1"/>
      <c r="C158" s="11"/>
      <c r="D158" s="11"/>
      <c r="E158" s="12"/>
      <c r="F158" s="12"/>
      <c r="G158" s="12"/>
      <c r="H158" s="11"/>
      <c r="I158" s="11"/>
      <c r="J158" s="11"/>
      <c r="K158" s="23"/>
      <c r="L158" s="11"/>
      <c r="M158" s="74"/>
      <c r="N158" s="11"/>
      <c r="O158" s="12"/>
      <c r="P158" s="14"/>
      <c r="Q158" s="11"/>
      <c r="R158" s="11"/>
      <c r="S158" s="15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1"/>
      <c r="C159" s="11"/>
      <c r="D159" s="11"/>
      <c r="E159" s="12"/>
      <c r="F159" s="12"/>
      <c r="G159" s="12"/>
      <c r="H159" s="11"/>
      <c r="I159" s="11"/>
      <c r="J159" s="11"/>
      <c r="K159" s="13"/>
      <c r="L159" s="11"/>
      <c r="M159" s="74"/>
      <c r="N159" s="11"/>
      <c r="O159" s="12"/>
      <c r="P159" s="14"/>
      <c r="Q159" s="11"/>
      <c r="R159" s="11"/>
      <c r="S159" s="15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1"/>
      <c r="C160" s="11"/>
      <c r="D160" s="11"/>
      <c r="E160" s="12"/>
      <c r="F160" s="12"/>
      <c r="G160" s="12"/>
      <c r="H160" s="11"/>
      <c r="I160" s="11"/>
      <c r="J160" s="11"/>
      <c r="K160" s="13"/>
      <c r="L160" s="11"/>
      <c r="M160" s="74"/>
      <c r="N160" s="11"/>
      <c r="O160" s="12"/>
      <c r="P160" s="14"/>
      <c r="Q160" s="11"/>
      <c r="R160" s="11"/>
      <c r="S160" s="15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14" t="s">
        <v>2</v>
      </c>
      <c r="C161" s="111"/>
      <c r="D161" s="24">
        <f>SUM(AGOSTO!$L$5:$L$156)</f>
        <v>26653.540000000005</v>
      </c>
      <c r="E161" s="12"/>
      <c r="F161" s="12"/>
      <c r="G161" s="12"/>
      <c r="H161" s="11"/>
      <c r="I161" s="11"/>
      <c r="J161" s="11"/>
      <c r="K161" s="13"/>
      <c r="L161" s="11"/>
      <c r="M161" s="74"/>
      <c r="N161" s="11"/>
      <c r="O161" s="12"/>
      <c r="P161" s="14"/>
      <c r="Q161" s="11"/>
      <c r="R161" s="11"/>
      <c r="S161" s="15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15" t="s">
        <v>3</v>
      </c>
      <c r="C162" s="111"/>
      <c r="D162" s="25">
        <f>SUM(AGOSTO!$U$5:$U$156)</f>
        <v>15493</v>
      </c>
      <c r="E162" s="12"/>
      <c r="F162" s="12"/>
      <c r="G162" s="12"/>
      <c r="H162" s="11"/>
      <c r="I162" s="11"/>
      <c r="J162" s="11"/>
      <c r="K162" s="13"/>
      <c r="L162" s="11"/>
      <c r="M162" s="74"/>
      <c r="N162" s="11"/>
      <c r="O162" s="12"/>
      <c r="P162" s="14"/>
      <c r="Q162" s="11"/>
      <c r="R162" s="11"/>
      <c r="S162" s="15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16" t="s">
        <v>4</v>
      </c>
      <c r="C163" s="111"/>
      <c r="D163" s="26">
        <f>SUM(AGOSTO!$Q$5:$Q$156)</f>
        <v>11160.539999999999</v>
      </c>
      <c r="E163" s="12"/>
      <c r="F163" s="12"/>
      <c r="G163" s="12"/>
      <c r="H163" s="11"/>
      <c r="I163" s="11"/>
      <c r="J163" s="11"/>
      <c r="K163" s="13"/>
      <c r="L163" s="11"/>
      <c r="M163" s="74"/>
      <c r="N163" s="11"/>
      <c r="O163" s="12"/>
      <c r="P163" s="14"/>
      <c r="Q163" s="11"/>
      <c r="R163" s="11"/>
      <c r="S163" s="15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17" t="s">
        <v>5</v>
      </c>
      <c r="C164" s="111"/>
      <c r="D164" s="27">
        <f>SUMIF(AGOSTO!$N$5:$N$156,"PENDENTE",AGOSTO!$U$5:$U$156)</f>
        <v>0</v>
      </c>
      <c r="E164" s="12"/>
      <c r="F164" s="12"/>
      <c r="G164" s="12"/>
      <c r="H164" s="11"/>
      <c r="I164" s="11"/>
      <c r="J164" s="11"/>
      <c r="K164" s="13"/>
      <c r="L164" s="11"/>
      <c r="M164" s="74"/>
      <c r="N164" s="11"/>
      <c r="O164" s="12"/>
      <c r="P164" s="14"/>
      <c r="Q164" s="11"/>
      <c r="R164" s="11"/>
      <c r="S164" s="15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10" t="s">
        <v>6</v>
      </c>
      <c r="C165" s="111"/>
      <c r="D165" s="28">
        <f>SUMIF(AGOSTO!$S$5:$S$156,"NÃO",AGOSTO!$Q$5:$Q$156)</f>
        <v>0</v>
      </c>
      <c r="E165" s="12"/>
      <c r="F165" s="12"/>
      <c r="G165" s="12"/>
      <c r="H165" s="11"/>
      <c r="I165" s="11"/>
      <c r="J165" s="11"/>
      <c r="K165" s="13"/>
      <c r="L165" s="11"/>
      <c r="M165" s="74"/>
      <c r="N165" s="11"/>
      <c r="O165" s="12"/>
      <c r="P165" s="14"/>
      <c r="Q165" s="11"/>
      <c r="R165" s="11"/>
      <c r="S165" s="15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12" t="s">
        <v>7</v>
      </c>
      <c r="C166" s="111"/>
      <c r="D166" s="29">
        <f>SUMIF(AGOSTO!$S$5:$S$156,"SIM",AGOSTO!$Q$5:$Q$156)</f>
        <v>11160.539999999999</v>
      </c>
      <c r="E166" s="12"/>
      <c r="F166" s="12"/>
      <c r="G166" s="12"/>
      <c r="H166" s="11"/>
      <c r="I166" s="11"/>
      <c r="J166" s="11"/>
      <c r="K166" s="13"/>
      <c r="L166" s="11"/>
      <c r="M166" s="74"/>
      <c r="N166" s="11"/>
      <c r="O166" s="12"/>
      <c r="P166" s="14"/>
      <c r="Q166" s="11"/>
      <c r="R166" s="11"/>
      <c r="S166" s="15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13" t="s">
        <v>229</v>
      </c>
      <c r="C167" s="111"/>
      <c r="D167" s="30">
        <f>SUMIF(AGOSTO!$N$5:$N$156,"CUMPRIDO",AGOSTO!$U$5:$U$156)</f>
        <v>15493</v>
      </c>
      <c r="E167" s="14"/>
      <c r="F167" s="12"/>
      <c r="G167" s="12"/>
      <c r="H167" s="11"/>
      <c r="I167" s="11"/>
      <c r="J167" s="11"/>
      <c r="K167" s="13"/>
      <c r="L167" s="11"/>
      <c r="M167" s="74"/>
      <c r="N167" s="11"/>
      <c r="O167" s="12"/>
      <c r="P167" s="14"/>
      <c r="Q167" s="11"/>
      <c r="R167" s="11"/>
      <c r="S167" s="15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1"/>
      <c r="C168" s="11"/>
      <c r="D168" s="11"/>
      <c r="E168" s="12"/>
      <c r="F168" s="12"/>
      <c r="G168" s="12"/>
      <c r="H168" s="11"/>
      <c r="I168" s="11"/>
      <c r="J168" s="11"/>
      <c r="K168" s="13"/>
      <c r="L168" s="11"/>
      <c r="M168" s="74"/>
      <c r="N168" s="11"/>
      <c r="O168" s="12"/>
      <c r="P168" s="14"/>
      <c r="Q168" s="11"/>
      <c r="R168" s="11"/>
      <c r="S168" s="15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1"/>
      <c r="C169" s="11"/>
      <c r="D169" s="11"/>
      <c r="E169" s="12"/>
      <c r="F169" s="12"/>
      <c r="G169" s="12"/>
      <c r="H169" s="11"/>
      <c r="I169" s="11"/>
      <c r="J169" s="11"/>
      <c r="K169" s="13"/>
      <c r="L169" s="11"/>
      <c r="M169" s="74"/>
      <c r="N169" s="11"/>
      <c r="O169" s="12"/>
      <c r="P169" s="14"/>
      <c r="Q169" s="11"/>
      <c r="R169" s="11"/>
      <c r="S169" s="15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1"/>
      <c r="C170" s="11"/>
      <c r="D170" s="11"/>
      <c r="E170" s="12"/>
      <c r="F170" s="12"/>
      <c r="G170" s="12"/>
      <c r="H170" s="11"/>
      <c r="I170" s="11"/>
      <c r="J170" s="11"/>
      <c r="K170" s="13"/>
      <c r="L170" s="11"/>
      <c r="M170" s="74"/>
      <c r="N170" s="11"/>
      <c r="O170" s="12"/>
      <c r="P170" s="14"/>
      <c r="Q170" s="11"/>
      <c r="R170" s="11"/>
      <c r="S170" s="15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1"/>
      <c r="C171" s="11"/>
      <c r="D171" s="11"/>
      <c r="E171" s="12"/>
      <c r="F171" s="12"/>
      <c r="G171" s="12"/>
      <c r="H171" s="11"/>
      <c r="I171" s="11"/>
      <c r="J171" s="11"/>
      <c r="K171" s="13"/>
      <c r="L171" s="11"/>
      <c r="M171" s="74"/>
      <c r="N171" s="11"/>
      <c r="O171" s="12"/>
      <c r="P171" s="14"/>
      <c r="Q171" s="11"/>
      <c r="R171" s="11"/>
      <c r="S171" s="15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1"/>
      <c r="C172" s="11"/>
      <c r="D172" s="11"/>
      <c r="E172" s="12"/>
      <c r="F172" s="12"/>
      <c r="G172" s="12"/>
      <c r="H172" s="11"/>
      <c r="I172" s="11"/>
      <c r="J172" s="11"/>
      <c r="K172" s="13"/>
      <c r="L172" s="11"/>
      <c r="M172" s="74"/>
      <c r="N172" s="11"/>
      <c r="O172" s="12"/>
      <c r="P172" s="14"/>
      <c r="Q172" s="11"/>
      <c r="R172" s="11"/>
      <c r="S172" s="15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1"/>
      <c r="C173" s="11"/>
      <c r="D173" s="11"/>
      <c r="E173" s="12"/>
      <c r="F173" s="12"/>
      <c r="G173" s="12"/>
      <c r="H173" s="11"/>
      <c r="I173" s="11"/>
      <c r="J173" s="11"/>
      <c r="K173" s="13"/>
      <c r="L173" s="11"/>
      <c r="M173" s="74"/>
      <c r="N173" s="11"/>
      <c r="O173" s="12"/>
      <c r="P173" s="14"/>
      <c r="Q173" s="11"/>
      <c r="R173" s="11"/>
      <c r="S173" s="15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1"/>
      <c r="C174" s="11"/>
      <c r="D174" s="11"/>
      <c r="E174" s="12"/>
      <c r="F174" s="12"/>
      <c r="G174" s="12"/>
      <c r="H174" s="11"/>
      <c r="I174" s="11"/>
      <c r="J174" s="11"/>
      <c r="K174" s="13"/>
      <c r="L174" s="11"/>
      <c r="M174" s="74"/>
      <c r="N174" s="11"/>
      <c r="O174" s="12"/>
      <c r="P174" s="14"/>
      <c r="Q174" s="11"/>
      <c r="R174" s="11"/>
      <c r="S174" s="15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1"/>
      <c r="C175" s="11"/>
      <c r="D175" s="11"/>
      <c r="E175" s="12"/>
      <c r="F175" s="12"/>
      <c r="G175" s="12"/>
      <c r="H175" s="11"/>
      <c r="I175" s="11"/>
      <c r="J175" s="11"/>
      <c r="K175" s="13"/>
      <c r="L175" s="11"/>
      <c r="M175" s="74"/>
      <c r="N175" s="11"/>
      <c r="O175" s="12"/>
      <c r="P175" s="14"/>
      <c r="Q175" s="11"/>
      <c r="R175" s="11"/>
      <c r="S175" s="15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1"/>
      <c r="C176" s="11"/>
      <c r="D176" s="11"/>
      <c r="E176" s="12"/>
      <c r="F176" s="12"/>
      <c r="G176" s="12"/>
      <c r="H176" s="11"/>
      <c r="I176" s="11"/>
      <c r="J176" s="11"/>
      <c r="K176" s="13"/>
      <c r="L176" s="11"/>
      <c r="M176" s="74"/>
      <c r="N176" s="11"/>
      <c r="O176" s="12"/>
      <c r="P176" s="14"/>
      <c r="Q176" s="11"/>
      <c r="R176" s="11"/>
      <c r="S176" s="15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1"/>
      <c r="C177" s="11"/>
      <c r="D177" s="11"/>
      <c r="E177" s="12"/>
      <c r="F177" s="12"/>
      <c r="G177" s="12"/>
      <c r="H177" s="11"/>
      <c r="I177" s="11"/>
      <c r="J177" s="11"/>
      <c r="K177" s="13"/>
      <c r="L177" s="11"/>
      <c r="M177" s="74"/>
      <c r="N177" s="11"/>
      <c r="O177" s="12"/>
      <c r="P177" s="14"/>
      <c r="Q177" s="11"/>
      <c r="R177" s="11"/>
      <c r="S177" s="15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1"/>
      <c r="C178" s="11"/>
      <c r="D178" s="11"/>
      <c r="E178" s="12"/>
      <c r="F178" s="12"/>
      <c r="G178" s="12"/>
      <c r="H178" s="11"/>
      <c r="I178" s="11"/>
      <c r="J178" s="11"/>
      <c r="K178" s="13"/>
      <c r="L178" s="11"/>
      <c r="M178" s="74"/>
      <c r="N178" s="11"/>
      <c r="O178" s="12"/>
      <c r="P178" s="14"/>
      <c r="Q178" s="11"/>
      <c r="R178" s="11"/>
      <c r="S178" s="15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1"/>
      <c r="C179" s="11"/>
      <c r="D179" s="11"/>
      <c r="E179" s="12"/>
      <c r="F179" s="12"/>
      <c r="G179" s="12"/>
      <c r="H179" s="11"/>
      <c r="I179" s="11"/>
      <c r="J179" s="11"/>
      <c r="K179" s="13"/>
      <c r="L179" s="11"/>
      <c r="M179" s="74"/>
      <c r="N179" s="11"/>
      <c r="O179" s="12"/>
      <c r="P179" s="14"/>
      <c r="Q179" s="11"/>
      <c r="R179" s="11"/>
      <c r="S179" s="15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1"/>
      <c r="C180" s="11"/>
      <c r="D180" s="11"/>
      <c r="E180" s="12"/>
      <c r="F180" s="12"/>
      <c r="G180" s="12"/>
      <c r="H180" s="11"/>
      <c r="I180" s="11"/>
      <c r="J180" s="11"/>
      <c r="K180" s="13"/>
      <c r="L180" s="11"/>
      <c r="M180" s="74"/>
      <c r="N180" s="11"/>
      <c r="O180" s="12"/>
      <c r="P180" s="14"/>
      <c r="Q180" s="11"/>
      <c r="R180" s="11"/>
      <c r="S180" s="15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1"/>
      <c r="C181" s="11"/>
      <c r="D181" s="11"/>
      <c r="E181" s="12"/>
      <c r="F181" s="12"/>
      <c r="G181" s="12"/>
      <c r="H181" s="11"/>
      <c r="I181" s="11"/>
      <c r="J181" s="11"/>
      <c r="K181" s="13"/>
      <c r="L181" s="11"/>
      <c r="M181" s="74"/>
      <c r="N181" s="11"/>
      <c r="O181" s="12"/>
      <c r="P181" s="14"/>
      <c r="Q181" s="11"/>
      <c r="R181" s="11"/>
      <c r="S181" s="15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1"/>
      <c r="C182" s="11"/>
      <c r="D182" s="11"/>
      <c r="E182" s="12"/>
      <c r="F182" s="12"/>
      <c r="G182" s="12"/>
      <c r="H182" s="11"/>
      <c r="I182" s="11"/>
      <c r="J182" s="11"/>
      <c r="K182" s="13"/>
      <c r="L182" s="11"/>
      <c r="M182" s="74"/>
      <c r="N182" s="11"/>
      <c r="O182" s="12"/>
      <c r="P182" s="14"/>
      <c r="Q182" s="11"/>
      <c r="R182" s="11"/>
      <c r="S182" s="15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1"/>
      <c r="C183" s="11"/>
      <c r="D183" s="11"/>
      <c r="E183" s="12"/>
      <c r="F183" s="12"/>
      <c r="G183" s="12"/>
      <c r="H183" s="11"/>
      <c r="I183" s="11"/>
      <c r="J183" s="11"/>
      <c r="K183" s="13"/>
      <c r="L183" s="11"/>
      <c r="M183" s="74"/>
      <c r="N183" s="11"/>
      <c r="O183" s="12"/>
      <c r="P183" s="14"/>
      <c r="Q183" s="11"/>
      <c r="R183" s="11"/>
      <c r="S183" s="15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1"/>
      <c r="C184" s="11"/>
      <c r="D184" s="11"/>
      <c r="E184" s="12"/>
      <c r="F184" s="12"/>
      <c r="G184" s="12"/>
      <c r="H184" s="11"/>
      <c r="I184" s="11"/>
      <c r="J184" s="11"/>
      <c r="K184" s="13"/>
      <c r="L184" s="11"/>
      <c r="M184" s="74"/>
      <c r="N184" s="11"/>
      <c r="O184" s="12"/>
      <c r="P184" s="14"/>
      <c r="Q184" s="11"/>
      <c r="R184" s="11"/>
      <c r="S184" s="15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1"/>
      <c r="C185" s="11"/>
      <c r="D185" s="11"/>
      <c r="E185" s="12"/>
      <c r="F185" s="12"/>
      <c r="G185" s="12"/>
      <c r="H185" s="11"/>
      <c r="I185" s="11"/>
      <c r="J185" s="11"/>
      <c r="K185" s="13"/>
      <c r="L185" s="11"/>
      <c r="M185" s="74"/>
      <c r="N185" s="11"/>
      <c r="O185" s="12"/>
      <c r="P185" s="14"/>
      <c r="Q185" s="11"/>
      <c r="R185" s="11"/>
      <c r="S185" s="15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1"/>
      <c r="C186" s="11"/>
      <c r="D186" s="11"/>
      <c r="E186" s="12"/>
      <c r="F186" s="12"/>
      <c r="G186" s="12"/>
      <c r="H186" s="11"/>
      <c r="I186" s="11"/>
      <c r="J186" s="11"/>
      <c r="K186" s="13"/>
      <c r="L186" s="11"/>
      <c r="M186" s="74"/>
      <c r="N186" s="11"/>
      <c r="O186" s="12"/>
      <c r="P186" s="14"/>
      <c r="Q186" s="11"/>
      <c r="R186" s="11"/>
      <c r="S186" s="15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1"/>
      <c r="C187" s="11"/>
      <c r="D187" s="11"/>
      <c r="E187" s="12"/>
      <c r="F187" s="12"/>
      <c r="G187" s="12"/>
      <c r="H187" s="11"/>
      <c r="I187" s="11"/>
      <c r="J187" s="11"/>
      <c r="K187" s="13"/>
      <c r="L187" s="11"/>
      <c r="M187" s="74"/>
      <c r="N187" s="11"/>
      <c r="O187" s="12"/>
      <c r="P187" s="14"/>
      <c r="Q187" s="11"/>
      <c r="R187" s="11"/>
      <c r="S187" s="15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1"/>
      <c r="C188" s="11"/>
      <c r="D188" s="11"/>
      <c r="E188" s="12"/>
      <c r="F188" s="12"/>
      <c r="G188" s="12"/>
      <c r="H188" s="11"/>
      <c r="I188" s="11"/>
      <c r="J188" s="11"/>
      <c r="K188" s="13"/>
      <c r="L188" s="11"/>
      <c r="M188" s="74"/>
      <c r="N188" s="11"/>
      <c r="O188" s="12"/>
      <c r="P188" s="14"/>
      <c r="Q188" s="11"/>
      <c r="R188" s="11"/>
      <c r="S188" s="15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1"/>
      <c r="C189" s="11"/>
      <c r="D189" s="11"/>
      <c r="E189" s="12"/>
      <c r="F189" s="12"/>
      <c r="G189" s="12"/>
      <c r="H189" s="11"/>
      <c r="I189" s="11"/>
      <c r="J189" s="11"/>
      <c r="K189" s="13"/>
      <c r="L189" s="11"/>
      <c r="M189" s="74"/>
      <c r="N189" s="11"/>
      <c r="O189" s="12"/>
      <c r="P189" s="14"/>
      <c r="Q189" s="11"/>
      <c r="R189" s="11"/>
      <c r="S189" s="15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1"/>
      <c r="C190" s="11"/>
      <c r="D190" s="11"/>
      <c r="E190" s="12"/>
      <c r="F190" s="12"/>
      <c r="G190" s="12"/>
      <c r="H190" s="11"/>
      <c r="I190" s="11"/>
      <c r="J190" s="11"/>
      <c r="K190" s="13"/>
      <c r="L190" s="11"/>
      <c r="M190" s="74"/>
      <c r="N190" s="11"/>
      <c r="O190" s="12"/>
      <c r="P190" s="14"/>
      <c r="Q190" s="11"/>
      <c r="R190" s="11"/>
      <c r="S190" s="15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1"/>
      <c r="C191" s="11"/>
      <c r="D191" s="11"/>
      <c r="E191" s="12"/>
      <c r="F191" s="12"/>
      <c r="G191" s="12"/>
      <c r="H191" s="11"/>
      <c r="I191" s="11"/>
      <c r="J191" s="11"/>
      <c r="K191" s="13"/>
      <c r="L191" s="11"/>
      <c r="M191" s="74"/>
      <c r="N191" s="11"/>
      <c r="O191" s="12"/>
      <c r="P191" s="14"/>
      <c r="Q191" s="11"/>
      <c r="R191" s="11"/>
      <c r="S191" s="15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1"/>
      <c r="C192" s="11"/>
      <c r="D192" s="11"/>
      <c r="E192" s="12"/>
      <c r="F192" s="12"/>
      <c r="G192" s="12"/>
      <c r="H192" s="11"/>
      <c r="I192" s="11"/>
      <c r="J192" s="11"/>
      <c r="K192" s="13"/>
      <c r="L192" s="11"/>
      <c r="M192" s="74"/>
      <c r="N192" s="11"/>
      <c r="O192" s="12"/>
      <c r="P192" s="14"/>
      <c r="Q192" s="11"/>
      <c r="R192" s="11"/>
      <c r="S192" s="15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1"/>
      <c r="C193" s="11"/>
      <c r="D193" s="11"/>
      <c r="E193" s="12"/>
      <c r="F193" s="12"/>
      <c r="G193" s="12"/>
      <c r="H193" s="11"/>
      <c r="I193" s="11"/>
      <c r="J193" s="11"/>
      <c r="K193" s="13"/>
      <c r="L193" s="11"/>
      <c r="M193" s="74"/>
      <c r="N193" s="11"/>
      <c r="O193" s="12"/>
      <c r="P193" s="14"/>
      <c r="Q193" s="11"/>
      <c r="R193" s="11"/>
      <c r="S193" s="15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1"/>
      <c r="C194" s="11"/>
      <c r="D194" s="11"/>
      <c r="E194" s="12"/>
      <c r="F194" s="12"/>
      <c r="G194" s="12"/>
      <c r="H194" s="11"/>
      <c r="I194" s="11"/>
      <c r="J194" s="11"/>
      <c r="K194" s="13"/>
      <c r="L194" s="11"/>
      <c r="M194" s="74"/>
      <c r="N194" s="11"/>
      <c r="O194" s="12"/>
      <c r="P194" s="14"/>
      <c r="Q194" s="11"/>
      <c r="R194" s="11"/>
      <c r="S194" s="15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1"/>
      <c r="C195" s="11"/>
      <c r="D195" s="11"/>
      <c r="E195" s="12"/>
      <c r="F195" s="12"/>
      <c r="G195" s="12"/>
      <c r="H195" s="11"/>
      <c r="I195" s="11"/>
      <c r="J195" s="11"/>
      <c r="K195" s="13"/>
      <c r="L195" s="11"/>
      <c r="M195" s="74"/>
      <c r="N195" s="11"/>
      <c r="O195" s="12"/>
      <c r="P195" s="14"/>
      <c r="Q195" s="11"/>
      <c r="R195" s="11"/>
      <c r="S195" s="15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1"/>
      <c r="C196" s="11"/>
      <c r="D196" s="11"/>
      <c r="E196" s="12"/>
      <c r="F196" s="12"/>
      <c r="G196" s="12"/>
      <c r="H196" s="11"/>
      <c r="I196" s="11"/>
      <c r="J196" s="11"/>
      <c r="K196" s="13"/>
      <c r="L196" s="11"/>
      <c r="M196" s="74"/>
      <c r="N196" s="11"/>
      <c r="O196" s="12"/>
      <c r="P196" s="14"/>
      <c r="Q196" s="11"/>
      <c r="R196" s="11"/>
      <c r="S196" s="15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1"/>
      <c r="C197" s="11"/>
      <c r="D197" s="11"/>
      <c r="E197" s="12"/>
      <c r="F197" s="12"/>
      <c r="G197" s="12"/>
      <c r="H197" s="11"/>
      <c r="I197" s="11"/>
      <c r="J197" s="11"/>
      <c r="K197" s="13"/>
      <c r="L197" s="11"/>
      <c r="M197" s="74"/>
      <c r="N197" s="11"/>
      <c r="O197" s="12"/>
      <c r="P197" s="14"/>
      <c r="Q197" s="11"/>
      <c r="R197" s="11"/>
      <c r="S197" s="15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1"/>
      <c r="C198" s="11"/>
      <c r="D198" s="11"/>
      <c r="E198" s="12"/>
      <c r="F198" s="12"/>
      <c r="G198" s="12"/>
      <c r="H198" s="11"/>
      <c r="I198" s="11"/>
      <c r="J198" s="11"/>
      <c r="K198" s="13"/>
      <c r="L198" s="11"/>
      <c r="M198" s="74"/>
      <c r="N198" s="11"/>
      <c r="O198" s="12"/>
      <c r="P198" s="14"/>
      <c r="Q198" s="11"/>
      <c r="R198" s="11"/>
      <c r="S198" s="15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1"/>
      <c r="C199" s="11"/>
      <c r="D199" s="11"/>
      <c r="E199" s="12"/>
      <c r="F199" s="12"/>
      <c r="G199" s="12"/>
      <c r="H199" s="11"/>
      <c r="I199" s="11"/>
      <c r="J199" s="11"/>
      <c r="K199" s="13"/>
      <c r="L199" s="11"/>
      <c r="M199" s="74"/>
      <c r="N199" s="11"/>
      <c r="O199" s="12"/>
      <c r="P199" s="14"/>
      <c r="Q199" s="11"/>
      <c r="R199" s="11"/>
      <c r="S199" s="15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1"/>
      <c r="C200" s="11"/>
      <c r="D200" s="11"/>
      <c r="E200" s="12"/>
      <c r="F200" s="12"/>
      <c r="G200" s="12"/>
      <c r="H200" s="11"/>
      <c r="I200" s="11"/>
      <c r="J200" s="11"/>
      <c r="K200" s="13"/>
      <c r="L200" s="11"/>
      <c r="M200" s="74"/>
      <c r="N200" s="11"/>
      <c r="O200" s="12"/>
      <c r="P200" s="14"/>
      <c r="Q200" s="11"/>
      <c r="R200" s="11"/>
      <c r="S200" s="15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1"/>
      <c r="C201" s="11"/>
      <c r="D201" s="11"/>
      <c r="E201" s="12"/>
      <c r="F201" s="12"/>
      <c r="G201" s="12"/>
      <c r="H201" s="11"/>
      <c r="I201" s="11"/>
      <c r="J201" s="11"/>
      <c r="K201" s="13"/>
      <c r="L201" s="11"/>
      <c r="M201" s="74"/>
      <c r="N201" s="11"/>
      <c r="O201" s="12"/>
      <c r="P201" s="14"/>
      <c r="Q201" s="11"/>
      <c r="R201" s="11"/>
      <c r="S201" s="15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1"/>
      <c r="C202" s="11"/>
      <c r="D202" s="11"/>
      <c r="E202" s="12"/>
      <c r="F202" s="12"/>
      <c r="G202" s="12"/>
      <c r="H202" s="11"/>
      <c r="I202" s="11"/>
      <c r="J202" s="11"/>
      <c r="K202" s="13"/>
      <c r="L202" s="11"/>
      <c r="M202" s="74"/>
      <c r="N202" s="11"/>
      <c r="O202" s="12"/>
      <c r="P202" s="14"/>
      <c r="Q202" s="11"/>
      <c r="R202" s="11"/>
      <c r="S202" s="15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1"/>
      <c r="C203" s="11"/>
      <c r="D203" s="11"/>
      <c r="E203" s="12"/>
      <c r="F203" s="12"/>
      <c r="G203" s="12"/>
      <c r="H203" s="11"/>
      <c r="I203" s="11"/>
      <c r="J203" s="11"/>
      <c r="K203" s="13"/>
      <c r="L203" s="11"/>
      <c r="M203" s="74"/>
      <c r="N203" s="11"/>
      <c r="O203" s="12"/>
      <c r="P203" s="14"/>
      <c r="Q203" s="11"/>
      <c r="R203" s="11"/>
      <c r="S203" s="15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1"/>
      <c r="C204" s="11"/>
      <c r="D204" s="11"/>
      <c r="E204" s="12"/>
      <c r="F204" s="12"/>
      <c r="G204" s="12"/>
      <c r="H204" s="11"/>
      <c r="I204" s="11"/>
      <c r="J204" s="11"/>
      <c r="K204" s="13"/>
      <c r="L204" s="11"/>
      <c r="M204" s="74"/>
      <c r="N204" s="11"/>
      <c r="O204" s="12"/>
      <c r="P204" s="14"/>
      <c r="Q204" s="11"/>
      <c r="R204" s="11"/>
      <c r="S204" s="15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1"/>
      <c r="C205" s="11"/>
      <c r="D205" s="11"/>
      <c r="E205" s="12"/>
      <c r="F205" s="12"/>
      <c r="G205" s="12"/>
      <c r="H205" s="11"/>
      <c r="I205" s="11"/>
      <c r="J205" s="11"/>
      <c r="K205" s="13"/>
      <c r="L205" s="11"/>
      <c r="M205" s="74"/>
      <c r="N205" s="11"/>
      <c r="O205" s="12"/>
      <c r="P205" s="14"/>
      <c r="Q205" s="11"/>
      <c r="R205" s="11"/>
      <c r="S205" s="15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1"/>
      <c r="C206" s="11"/>
      <c r="D206" s="11"/>
      <c r="E206" s="12"/>
      <c r="F206" s="12"/>
      <c r="G206" s="12"/>
      <c r="H206" s="11"/>
      <c r="I206" s="11"/>
      <c r="J206" s="11"/>
      <c r="K206" s="13"/>
      <c r="L206" s="11"/>
      <c r="M206" s="74"/>
      <c r="N206" s="11"/>
      <c r="O206" s="12"/>
      <c r="P206" s="14"/>
      <c r="Q206" s="11"/>
      <c r="R206" s="11"/>
      <c r="S206" s="15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1"/>
      <c r="C207" s="11"/>
      <c r="D207" s="11"/>
      <c r="E207" s="12"/>
      <c r="F207" s="12"/>
      <c r="G207" s="12"/>
      <c r="H207" s="11"/>
      <c r="I207" s="11"/>
      <c r="J207" s="11"/>
      <c r="K207" s="13"/>
      <c r="L207" s="11"/>
      <c r="M207" s="74"/>
      <c r="N207" s="11"/>
      <c r="O207" s="12"/>
      <c r="P207" s="14"/>
      <c r="Q207" s="11"/>
      <c r="R207" s="11"/>
      <c r="S207" s="15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1"/>
      <c r="C208" s="11"/>
      <c r="D208" s="11"/>
      <c r="E208" s="12"/>
      <c r="F208" s="12"/>
      <c r="G208" s="12"/>
      <c r="H208" s="11"/>
      <c r="I208" s="11"/>
      <c r="J208" s="11"/>
      <c r="K208" s="13"/>
      <c r="L208" s="11"/>
      <c r="M208" s="74"/>
      <c r="N208" s="11"/>
      <c r="O208" s="12"/>
      <c r="P208" s="14"/>
      <c r="Q208" s="11"/>
      <c r="R208" s="11"/>
      <c r="S208" s="15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1"/>
      <c r="C209" s="11"/>
      <c r="D209" s="11"/>
      <c r="E209" s="12"/>
      <c r="F209" s="12"/>
      <c r="G209" s="12"/>
      <c r="H209" s="11"/>
      <c r="I209" s="11"/>
      <c r="J209" s="11"/>
      <c r="K209" s="13"/>
      <c r="L209" s="11"/>
      <c r="M209" s="74"/>
      <c r="N209" s="11"/>
      <c r="O209" s="12"/>
      <c r="P209" s="14"/>
      <c r="Q209" s="11"/>
      <c r="R209" s="11"/>
      <c r="S209" s="15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1"/>
      <c r="C210" s="11"/>
      <c r="D210" s="11"/>
      <c r="E210" s="12"/>
      <c r="F210" s="12"/>
      <c r="G210" s="12"/>
      <c r="H210" s="11"/>
      <c r="I210" s="11"/>
      <c r="J210" s="11"/>
      <c r="K210" s="13"/>
      <c r="L210" s="11"/>
      <c r="M210" s="74"/>
      <c r="N210" s="11"/>
      <c r="O210" s="12"/>
      <c r="P210" s="14"/>
      <c r="Q210" s="11"/>
      <c r="R210" s="11"/>
      <c r="S210" s="15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1"/>
      <c r="C211" s="11"/>
      <c r="D211" s="11"/>
      <c r="E211" s="12"/>
      <c r="F211" s="12"/>
      <c r="G211" s="12"/>
      <c r="H211" s="11"/>
      <c r="I211" s="11"/>
      <c r="J211" s="11"/>
      <c r="K211" s="13"/>
      <c r="L211" s="11"/>
      <c r="M211" s="74"/>
      <c r="N211" s="11"/>
      <c r="O211" s="12"/>
      <c r="P211" s="14"/>
      <c r="Q211" s="11"/>
      <c r="R211" s="11"/>
      <c r="S211" s="15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1"/>
      <c r="C212" s="11"/>
      <c r="D212" s="11"/>
      <c r="E212" s="12"/>
      <c r="F212" s="12"/>
      <c r="G212" s="12"/>
      <c r="H212" s="11"/>
      <c r="I212" s="11"/>
      <c r="J212" s="11"/>
      <c r="K212" s="13"/>
      <c r="L212" s="11"/>
      <c r="M212" s="74"/>
      <c r="N212" s="11"/>
      <c r="O212" s="12"/>
      <c r="P212" s="14"/>
      <c r="Q212" s="11"/>
      <c r="R212" s="11"/>
      <c r="S212" s="15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1"/>
      <c r="C213" s="11"/>
      <c r="D213" s="11"/>
      <c r="E213" s="12"/>
      <c r="F213" s="12"/>
      <c r="G213" s="12"/>
      <c r="H213" s="11"/>
      <c r="I213" s="11"/>
      <c r="J213" s="11"/>
      <c r="K213" s="13"/>
      <c r="L213" s="11"/>
      <c r="M213" s="74"/>
      <c r="N213" s="11"/>
      <c r="O213" s="12"/>
      <c r="P213" s="14"/>
      <c r="Q213" s="11"/>
      <c r="R213" s="11"/>
      <c r="S213" s="15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1"/>
      <c r="C214" s="11"/>
      <c r="D214" s="11"/>
      <c r="E214" s="12"/>
      <c r="F214" s="12"/>
      <c r="G214" s="12"/>
      <c r="H214" s="11"/>
      <c r="I214" s="11"/>
      <c r="J214" s="11"/>
      <c r="K214" s="13"/>
      <c r="L214" s="11"/>
      <c r="M214" s="74"/>
      <c r="N214" s="11"/>
      <c r="O214" s="12"/>
      <c r="P214" s="14"/>
      <c r="Q214" s="11"/>
      <c r="R214" s="11"/>
      <c r="S214" s="15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1"/>
      <c r="C215" s="11"/>
      <c r="D215" s="11"/>
      <c r="E215" s="12"/>
      <c r="F215" s="12"/>
      <c r="G215" s="12"/>
      <c r="H215" s="11"/>
      <c r="I215" s="11"/>
      <c r="J215" s="11"/>
      <c r="K215" s="13"/>
      <c r="L215" s="11"/>
      <c r="M215" s="74"/>
      <c r="N215" s="11"/>
      <c r="O215" s="12"/>
      <c r="P215" s="14"/>
      <c r="Q215" s="11"/>
      <c r="R215" s="11"/>
      <c r="S215" s="15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1"/>
      <c r="C216" s="11"/>
      <c r="D216" s="11"/>
      <c r="E216" s="12"/>
      <c r="F216" s="12"/>
      <c r="G216" s="12"/>
      <c r="H216" s="11"/>
      <c r="I216" s="11"/>
      <c r="J216" s="11"/>
      <c r="K216" s="13"/>
      <c r="L216" s="11"/>
      <c r="M216" s="74"/>
      <c r="N216" s="11"/>
      <c r="O216" s="12"/>
      <c r="P216" s="14"/>
      <c r="Q216" s="11"/>
      <c r="R216" s="11"/>
      <c r="S216" s="15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1"/>
      <c r="C217" s="11"/>
      <c r="D217" s="11"/>
      <c r="E217" s="12"/>
      <c r="F217" s="12"/>
      <c r="G217" s="12"/>
      <c r="H217" s="11"/>
      <c r="I217" s="11"/>
      <c r="J217" s="11"/>
      <c r="K217" s="13"/>
      <c r="L217" s="11"/>
      <c r="M217" s="74"/>
      <c r="N217" s="11"/>
      <c r="O217" s="12"/>
      <c r="P217" s="14"/>
      <c r="Q217" s="11"/>
      <c r="R217" s="11"/>
      <c r="S217" s="15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1"/>
      <c r="C218" s="11"/>
      <c r="D218" s="11"/>
      <c r="E218" s="12"/>
      <c r="F218" s="12"/>
      <c r="G218" s="12"/>
      <c r="H218" s="11"/>
      <c r="I218" s="11"/>
      <c r="J218" s="11"/>
      <c r="K218" s="13"/>
      <c r="L218" s="11"/>
      <c r="M218" s="74"/>
      <c r="N218" s="11"/>
      <c r="O218" s="12"/>
      <c r="P218" s="14"/>
      <c r="Q218" s="11"/>
      <c r="R218" s="11"/>
      <c r="S218" s="15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1"/>
      <c r="C219" s="11"/>
      <c r="D219" s="11"/>
      <c r="E219" s="12"/>
      <c r="F219" s="12"/>
      <c r="G219" s="12"/>
      <c r="H219" s="11"/>
      <c r="I219" s="11"/>
      <c r="J219" s="11"/>
      <c r="K219" s="13"/>
      <c r="L219" s="11"/>
      <c r="M219" s="74"/>
      <c r="N219" s="11"/>
      <c r="O219" s="12"/>
      <c r="P219" s="14"/>
      <c r="Q219" s="11"/>
      <c r="R219" s="11"/>
      <c r="S219" s="15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1"/>
      <c r="C220" s="11"/>
      <c r="D220" s="11"/>
      <c r="E220" s="12"/>
      <c r="F220" s="12"/>
      <c r="G220" s="12"/>
      <c r="H220" s="11"/>
      <c r="I220" s="11"/>
      <c r="J220" s="11"/>
      <c r="K220" s="13"/>
      <c r="L220" s="11"/>
      <c r="M220" s="74"/>
      <c r="N220" s="11"/>
      <c r="O220" s="12"/>
      <c r="P220" s="14"/>
      <c r="Q220" s="11"/>
      <c r="R220" s="11"/>
      <c r="S220" s="15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1"/>
      <c r="C221" s="11"/>
      <c r="D221" s="11"/>
      <c r="E221" s="12"/>
      <c r="F221" s="12"/>
      <c r="G221" s="12"/>
      <c r="H221" s="11"/>
      <c r="I221" s="11"/>
      <c r="J221" s="11"/>
      <c r="K221" s="13"/>
      <c r="L221" s="11"/>
      <c r="M221" s="74"/>
      <c r="N221" s="11"/>
      <c r="O221" s="12"/>
      <c r="P221" s="14"/>
      <c r="Q221" s="11"/>
      <c r="R221" s="11"/>
      <c r="S221" s="15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1"/>
      <c r="C222" s="11"/>
      <c r="D222" s="11"/>
      <c r="E222" s="12"/>
      <c r="F222" s="12"/>
      <c r="G222" s="12"/>
      <c r="H222" s="11"/>
      <c r="I222" s="11"/>
      <c r="J222" s="11"/>
      <c r="K222" s="13"/>
      <c r="L222" s="11"/>
      <c r="M222" s="74"/>
      <c r="N222" s="11"/>
      <c r="O222" s="12"/>
      <c r="P222" s="14"/>
      <c r="Q222" s="11"/>
      <c r="R222" s="11"/>
      <c r="S222" s="15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1"/>
      <c r="C223" s="11"/>
      <c r="D223" s="11"/>
      <c r="E223" s="12"/>
      <c r="F223" s="12"/>
      <c r="G223" s="12"/>
      <c r="H223" s="11"/>
      <c r="I223" s="11"/>
      <c r="J223" s="11"/>
      <c r="K223" s="13"/>
      <c r="L223" s="11"/>
      <c r="M223" s="74"/>
      <c r="N223" s="11"/>
      <c r="O223" s="12"/>
      <c r="P223" s="14"/>
      <c r="Q223" s="11"/>
      <c r="R223" s="11"/>
      <c r="S223" s="15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1"/>
      <c r="C224" s="11"/>
      <c r="D224" s="11"/>
      <c r="E224" s="12"/>
      <c r="F224" s="12"/>
      <c r="G224" s="12"/>
      <c r="H224" s="11"/>
      <c r="I224" s="11"/>
      <c r="J224" s="11"/>
      <c r="K224" s="13"/>
      <c r="L224" s="11"/>
      <c r="M224" s="74"/>
      <c r="N224" s="11"/>
      <c r="O224" s="12"/>
      <c r="P224" s="14"/>
      <c r="Q224" s="11"/>
      <c r="R224" s="11"/>
      <c r="S224" s="15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1"/>
      <c r="C225" s="11"/>
      <c r="D225" s="11"/>
      <c r="E225" s="12"/>
      <c r="F225" s="12"/>
      <c r="G225" s="12"/>
      <c r="H225" s="11"/>
      <c r="I225" s="11"/>
      <c r="J225" s="11"/>
      <c r="K225" s="13"/>
      <c r="L225" s="11"/>
      <c r="M225" s="74"/>
      <c r="N225" s="11"/>
      <c r="O225" s="12"/>
      <c r="P225" s="14"/>
      <c r="Q225" s="11"/>
      <c r="R225" s="11"/>
      <c r="S225" s="15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1"/>
      <c r="C226" s="11"/>
      <c r="D226" s="11"/>
      <c r="E226" s="12"/>
      <c r="F226" s="12"/>
      <c r="G226" s="12"/>
      <c r="H226" s="11"/>
      <c r="I226" s="11"/>
      <c r="J226" s="11"/>
      <c r="K226" s="13"/>
      <c r="L226" s="11"/>
      <c r="M226" s="74"/>
      <c r="N226" s="11"/>
      <c r="O226" s="12"/>
      <c r="P226" s="14"/>
      <c r="Q226" s="11"/>
      <c r="R226" s="11"/>
      <c r="S226" s="15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1"/>
      <c r="C227" s="11"/>
      <c r="D227" s="11"/>
      <c r="E227" s="12"/>
      <c r="F227" s="12"/>
      <c r="G227" s="12"/>
      <c r="H227" s="11"/>
      <c r="I227" s="11"/>
      <c r="J227" s="11"/>
      <c r="K227" s="13"/>
      <c r="L227" s="11"/>
      <c r="M227" s="74"/>
      <c r="N227" s="11"/>
      <c r="O227" s="12"/>
      <c r="P227" s="14"/>
      <c r="Q227" s="11"/>
      <c r="R227" s="11"/>
      <c r="S227" s="15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1"/>
      <c r="C228" s="11"/>
      <c r="D228" s="11"/>
      <c r="E228" s="12"/>
      <c r="F228" s="12"/>
      <c r="G228" s="12"/>
      <c r="H228" s="11"/>
      <c r="I228" s="11"/>
      <c r="J228" s="11"/>
      <c r="K228" s="13"/>
      <c r="L228" s="11"/>
      <c r="M228" s="74"/>
      <c r="N228" s="11"/>
      <c r="O228" s="12"/>
      <c r="P228" s="14"/>
      <c r="Q228" s="11"/>
      <c r="R228" s="11"/>
      <c r="S228" s="15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1"/>
      <c r="C229" s="11"/>
      <c r="D229" s="11"/>
      <c r="E229" s="12"/>
      <c r="F229" s="12"/>
      <c r="G229" s="12"/>
      <c r="H229" s="11"/>
      <c r="I229" s="11"/>
      <c r="J229" s="11"/>
      <c r="K229" s="13"/>
      <c r="L229" s="11"/>
      <c r="M229" s="74"/>
      <c r="N229" s="11"/>
      <c r="O229" s="12"/>
      <c r="P229" s="14"/>
      <c r="Q229" s="11"/>
      <c r="R229" s="11"/>
      <c r="S229" s="15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1"/>
      <c r="C230" s="11"/>
      <c r="D230" s="11"/>
      <c r="E230" s="12"/>
      <c r="F230" s="12"/>
      <c r="G230" s="12"/>
      <c r="H230" s="11"/>
      <c r="I230" s="11"/>
      <c r="J230" s="11"/>
      <c r="K230" s="13"/>
      <c r="L230" s="11"/>
      <c r="M230" s="74"/>
      <c r="N230" s="11"/>
      <c r="O230" s="12"/>
      <c r="P230" s="14"/>
      <c r="Q230" s="11"/>
      <c r="R230" s="11"/>
      <c r="S230" s="15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1"/>
      <c r="C231" s="11"/>
      <c r="D231" s="11"/>
      <c r="E231" s="12"/>
      <c r="F231" s="12"/>
      <c r="G231" s="12"/>
      <c r="H231" s="11"/>
      <c r="I231" s="11"/>
      <c r="J231" s="11"/>
      <c r="K231" s="13"/>
      <c r="L231" s="11"/>
      <c r="M231" s="74"/>
      <c r="N231" s="11"/>
      <c r="O231" s="12"/>
      <c r="P231" s="14"/>
      <c r="Q231" s="11"/>
      <c r="R231" s="11"/>
      <c r="S231" s="15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10"/>
      <c r="B232" s="11"/>
      <c r="C232" s="11"/>
      <c r="D232" s="11"/>
      <c r="E232" s="12"/>
      <c r="F232" s="12"/>
      <c r="G232" s="12"/>
      <c r="H232" s="11"/>
      <c r="I232" s="11"/>
      <c r="J232" s="11"/>
      <c r="K232" s="13"/>
      <c r="L232" s="11"/>
      <c r="M232" s="74"/>
      <c r="N232" s="11"/>
      <c r="O232" s="12"/>
      <c r="P232" s="14"/>
      <c r="Q232" s="11"/>
      <c r="R232" s="11"/>
      <c r="S232" s="15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10"/>
      <c r="B233" s="11"/>
      <c r="C233" s="11"/>
      <c r="D233" s="11"/>
      <c r="E233" s="12"/>
      <c r="F233" s="12"/>
      <c r="G233" s="12"/>
      <c r="H233" s="11"/>
      <c r="I233" s="11"/>
      <c r="J233" s="11"/>
      <c r="K233" s="13"/>
      <c r="L233" s="11"/>
      <c r="M233" s="74"/>
      <c r="N233" s="11"/>
      <c r="O233" s="12"/>
      <c r="P233" s="14"/>
      <c r="Q233" s="11"/>
      <c r="R233" s="11"/>
      <c r="S233" s="15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10"/>
      <c r="B234" s="11"/>
      <c r="C234" s="11"/>
      <c r="D234" s="11"/>
      <c r="E234" s="12"/>
      <c r="F234" s="12"/>
      <c r="G234" s="12"/>
      <c r="H234" s="11"/>
      <c r="I234" s="11"/>
      <c r="J234" s="11"/>
      <c r="K234" s="13"/>
      <c r="L234" s="11"/>
      <c r="M234" s="74"/>
      <c r="N234" s="11"/>
      <c r="O234" s="12"/>
      <c r="P234" s="14"/>
      <c r="Q234" s="11"/>
      <c r="R234" s="11"/>
      <c r="S234" s="15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10"/>
      <c r="B235" s="11"/>
      <c r="C235" s="11"/>
      <c r="D235" s="11"/>
      <c r="E235" s="12"/>
      <c r="F235" s="12"/>
      <c r="G235" s="12"/>
      <c r="H235" s="11"/>
      <c r="I235" s="11"/>
      <c r="J235" s="11"/>
      <c r="K235" s="13"/>
      <c r="L235" s="11"/>
      <c r="M235" s="74"/>
      <c r="N235" s="11"/>
      <c r="O235" s="12"/>
      <c r="P235" s="14"/>
      <c r="Q235" s="11"/>
      <c r="R235" s="11"/>
      <c r="S235" s="15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>
      <c r="A236" s="10"/>
      <c r="B236" s="11"/>
      <c r="C236" s="11"/>
      <c r="D236" s="11"/>
      <c r="E236" s="12"/>
      <c r="F236" s="12"/>
      <c r="G236" s="12"/>
      <c r="H236" s="11"/>
      <c r="I236" s="11"/>
      <c r="J236" s="11"/>
      <c r="K236" s="13"/>
      <c r="L236" s="11"/>
      <c r="M236" s="74"/>
      <c r="N236" s="11"/>
      <c r="O236" s="12"/>
      <c r="P236" s="14"/>
      <c r="Q236" s="11"/>
      <c r="R236" s="11"/>
      <c r="S236" s="15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5">
      <c r="A237" s="10"/>
      <c r="B237" s="11"/>
      <c r="C237" s="11"/>
      <c r="D237" s="11"/>
      <c r="E237" s="12"/>
      <c r="F237" s="12"/>
      <c r="G237" s="12"/>
      <c r="H237" s="11"/>
      <c r="I237" s="11"/>
      <c r="J237" s="11"/>
      <c r="K237" s="13"/>
      <c r="L237" s="11"/>
      <c r="M237" s="74"/>
      <c r="N237" s="11"/>
      <c r="O237" s="12"/>
      <c r="P237" s="14"/>
      <c r="Q237" s="11"/>
      <c r="R237" s="11"/>
      <c r="S237" s="15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5">
      <c r="A238" s="10"/>
      <c r="B238" s="11"/>
      <c r="C238" s="11"/>
      <c r="D238" s="11"/>
      <c r="E238" s="12"/>
      <c r="F238" s="12"/>
      <c r="G238" s="12"/>
      <c r="H238" s="11"/>
      <c r="I238" s="11"/>
      <c r="J238" s="11"/>
      <c r="K238" s="13"/>
      <c r="L238" s="11"/>
      <c r="M238" s="74"/>
      <c r="N238" s="11"/>
      <c r="O238" s="12"/>
      <c r="P238" s="14"/>
      <c r="Q238" s="11"/>
      <c r="R238" s="11"/>
      <c r="S238" s="15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5">
      <c r="A239" s="10"/>
      <c r="B239" s="11"/>
      <c r="C239" s="11"/>
      <c r="D239" s="11"/>
      <c r="E239" s="12"/>
      <c r="F239" s="12"/>
      <c r="G239" s="12"/>
      <c r="H239" s="11"/>
      <c r="I239" s="11"/>
      <c r="J239" s="11"/>
      <c r="K239" s="13"/>
      <c r="L239" s="11"/>
      <c r="M239" s="74"/>
      <c r="N239" s="11"/>
      <c r="O239" s="12"/>
      <c r="P239" s="14"/>
      <c r="Q239" s="11"/>
      <c r="R239" s="11"/>
      <c r="S239" s="15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5">
      <c r="A240" s="10"/>
      <c r="B240" s="11"/>
      <c r="C240" s="11"/>
      <c r="D240" s="11"/>
      <c r="E240" s="12"/>
      <c r="F240" s="12"/>
      <c r="G240" s="12"/>
      <c r="H240" s="11"/>
      <c r="I240" s="11"/>
      <c r="J240" s="11"/>
      <c r="K240" s="13"/>
      <c r="L240" s="11"/>
      <c r="M240" s="74"/>
      <c r="N240" s="11"/>
      <c r="O240" s="12"/>
      <c r="P240" s="14"/>
      <c r="Q240" s="11"/>
      <c r="R240" s="11"/>
      <c r="S240" s="15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5">
      <c r="A241" s="10"/>
      <c r="B241" s="11"/>
      <c r="C241" s="11"/>
      <c r="D241" s="11"/>
      <c r="E241" s="12"/>
      <c r="F241" s="12"/>
      <c r="G241" s="12"/>
      <c r="H241" s="11"/>
      <c r="I241" s="11"/>
      <c r="J241" s="11"/>
      <c r="K241" s="13"/>
      <c r="L241" s="11"/>
      <c r="M241" s="74"/>
      <c r="N241" s="11"/>
      <c r="O241" s="12"/>
      <c r="P241" s="14"/>
      <c r="Q241" s="11"/>
      <c r="R241" s="11"/>
      <c r="S241" s="15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5">
      <c r="A242" s="10"/>
      <c r="B242" s="11"/>
      <c r="C242" s="11"/>
      <c r="D242" s="11"/>
      <c r="E242" s="12"/>
      <c r="F242" s="12"/>
      <c r="G242" s="12"/>
      <c r="H242" s="11"/>
      <c r="I242" s="11"/>
      <c r="J242" s="11"/>
      <c r="K242" s="13"/>
      <c r="L242" s="11"/>
      <c r="M242" s="74"/>
      <c r="N242" s="11"/>
      <c r="O242" s="12"/>
      <c r="P242" s="14"/>
      <c r="Q242" s="11"/>
      <c r="R242" s="11"/>
      <c r="S242" s="15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5">
      <c r="A243" s="10"/>
      <c r="B243" s="11"/>
      <c r="C243" s="11"/>
      <c r="D243" s="11"/>
      <c r="E243" s="12"/>
      <c r="F243" s="12"/>
      <c r="G243" s="12"/>
      <c r="H243" s="11"/>
      <c r="I243" s="11"/>
      <c r="J243" s="11"/>
      <c r="K243" s="13"/>
      <c r="L243" s="11"/>
      <c r="M243" s="74"/>
      <c r="N243" s="11"/>
      <c r="O243" s="12"/>
      <c r="P243" s="14"/>
      <c r="Q243" s="11"/>
      <c r="R243" s="11"/>
      <c r="S243" s="15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5">
      <c r="A244" s="10"/>
      <c r="B244" s="11"/>
      <c r="C244" s="11"/>
      <c r="D244" s="11"/>
      <c r="E244" s="12"/>
      <c r="F244" s="12"/>
      <c r="G244" s="12"/>
      <c r="H244" s="11"/>
      <c r="I244" s="11"/>
      <c r="J244" s="11"/>
      <c r="K244" s="13"/>
      <c r="L244" s="11"/>
      <c r="M244" s="74"/>
      <c r="N244" s="11"/>
      <c r="O244" s="12"/>
      <c r="P244" s="14"/>
      <c r="Q244" s="11"/>
      <c r="R244" s="11"/>
      <c r="S244" s="15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5">
      <c r="A245" s="10"/>
      <c r="B245" s="11"/>
      <c r="C245" s="11"/>
      <c r="D245" s="11"/>
      <c r="E245" s="12"/>
      <c r="F245" s="12"/>
      <c r="G245" s="12"/>
      <c r="H245" s="11"/>
      <c r="I245" s="11"/>
      <c r="J245" s="11"/>
      <c r="K245" s="13"/>
      <c r="L245" s="11"/>
      <c r="M245" s="74"/>
      <c r="N245" s="11"/>
      <c r="O245" s="12"/>
      <c r="P245" s="14"/>
      <c r="Q245" s="11"/>
      <c r="R245" s="11"/>
      <c r="S245" s="15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5">
      <c r="A246" s="10"/>
      <c r="B246" s="11"/>
      <c r="C246" s="11"/>
      <c r="D246" s="11"/>
      <c r="E246" s="12"/>
      <c r="F246" s="12"/>
      <c r="G246" s="12"/>
      <c r="H246" s="11"/>
      <c r="I246" s="11"/>
      <c r="J246" s="11"/>
      <c r="K246" s="13"/>
      <c r="L246" s="11"/>
      <c r="M246" s="74"/>
      <c r="N246" s="11"/>
      <c r="O246" s="12"/>
      <c r="P246" s="14"/>
      <c r="Q246" s="11"/>
      <c r="R246" s="11"/>
      <c r="S246" s="15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5">
      <c r="A247" s="10"/>
      <c r="B247" s="11"/>
      <c r="C247" s="11"/>
      <c r="D247" s="11"/>
      <c r="E247" s="12"/>
      <c r="F247" s="12"/>
      <c r="G247" s="12"/>
      <c r="H247" s="11"/>
      <c r="I247" s="11"/>
      <c r="J247" s="11"/>
      <c r="K247" s="13"/>
      <c r="L247" s="11"/>
      <c r="M247" s="74"/>
      <c r="N247" s="11"/>
      <c r="O247" s="12"/>
      <c r="P247" s="14"/>
      <c r="Q247" s="11"/>
      <c r="R247" s="11"/>
      <c r="S247" s="15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5">
      <c r="A248" s="10"/>
      <c r="B248" s="11"/>
      <c r="C248" s="11"/>
      <c r="D248" s="11"/>
      <c r="E248" s="12"/>
      <c r="F248" s="12"/>
      <c r="G248" s="12"/>
      <c r="H248" s="11"/>
      <c r="I248" s="11"/>
      <c r="J248" s="11"/>
      <c r="K248" s="13"/>
      <c r="L248" s="11"/>
      <c r="M248" s="74"/>
      <c r="N248" s="11"/>
      <c r="O248" s="12"/>
      <c r="P248" s="14"/>
      <c r="Q248" s="11"/>
      <c r="R248" s="11"/>
      <c r="S248" s="15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5">
      <c r="A249" s="10"/>
      <c r="B249" s="11"/>
      <c r="C249" s="11"/>
      <c r="D249" s="11"/>
      <c r="E249" s="12"/>
      <c r="F249" s="12"/>
      <c r="G249" s="12"/>
      <c r="H249" s="11"/>
      <c r="I249" s="11"/>
      <c r="J249" s="11"/>
      <c r="K249" s="13"/>
      <c r="L249" s="11"/>
      <c r="M249" s="74"/>
      <c r="N249" s="11"/>
      <c r="O249" s="12"/>
      <c r="P249" s="14"/>
      <c r="Q249" s="11"/>
      <c r="R249" s="11"/>
      <c r="S249" s="15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5">
      <c r="A250" s="10"/>
      <c r="B250" s="11"/>
      <c r="C250" s="11"/>
      <c r="D250" s="11"/>
      <c r="E250" s="12"/>
      <c r="F250" s="12"/>
      <c r="G250" s="12"/>
      <c r="H250" s="11"/>
      <c r="I250" s="11"/>
      <c r="J250" s="11"/>
      <c r="K250" s="13"/>
      <c r="L250" s="11"/>
      <c r="M250" s="74"/>
      <c r="N250" s="11"/>
      <c r="O250" s="12"/>
      <c r="P250" s="14"/>
      <c r="Q250" s="11"/>
      <c r="R250" s="11"/>
      <c r="S250" s="15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5">
      <c r="A251" s="10"/>
      <c r="B251" s="11"/>
      <c r="C251" s="11"/>
      <c r="D251" s="11"/>
      <c r="E251" s="12"/>
      <c r="F251" s="12"/>
      <c r="G251" s="12"/>
      <c r="H251" s="11"/>
      <c r="I251" s="11"/>
      <c r="J251" s="11"/>
      <c r="K251" s="13"/>
      <c r="L251" s="11"/>
      <c r="M251" s="74"/>
      <c r="N251" s="11"/>
      <c r="O251" s="12"/>
      <c r="P251" s="14"/>
      <c r="Q251" s="11"/>
      <c r="R251" s="11"/>
      <c r="S251" s="15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5">
      <c r="A252" s="10"/>
      <c r="B252" s="11"/>
      <c r="C252" s="11"/>
      <c r="D252" s="11"/>
      <c r="E252" s="12"/>
      <c r="F252" s="12"/>
      <c r="G252" s="12"/>
      <c r="H252" s="11"/>
      <c r="I252" s="11"/>
      <c r="J252" s="11"/>
      <c r="K252" s="13"/>
      <c r="L252" s="11"/>
      <c r="M252" s="74"/>
      <c r="N252" s="11"/>
      <c r="O252" s="12"/>
      <c r="P252" s="14"/>
      <c r="Q252" s="11"/>
      <c r="R252" s="11"/>
      <c r="S252" s="15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5">
      <c r="A253" s="10"/>
      <c r="B253" s="11"/>
      <c r="C253" s="11"/>
      <c r="D253" s="11"/>
      <c r="E253" s="12"/>
      <c r="F253" s="12"/>
      <c r="G253" s="12"/>
      <c r="H253" s="11"/>
      <c r="I253" s="11"/>
      <c r="J253" s="11"/>
      <c r="K253" s="13"/>
      <c r="L253" s="11"/>
      <c r="M253" s="74"/>
      <c r="N253" s="11"/>
      <c r="O253" s="12"/>
      <c r="P253" s="14"/>
      <c r="Q253" s="11"/>
      <c r="R253" s="11"/>
      <c r="S253" s="15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5">
      <c r="A254" s="10"/>
      <c r="B254" s="11"/>
      <c r="C254" s="11"/>
      <c r="D254" s="11"/>
      <c r="E254" s="12"/>
      <c r="F254" s="12"/>
      <c r="G254" s="12"/>
      <c r="H254" s="11"/>
      <c r="I254" s="11"/>
      <c r="J254" s="11"/>
      <c r="K254" s="13"/>
      <c r="L254" s="11"/>
      <c r="M254" s="74"/>
      <c r="N254" s="11"/>
      <c r="O254" s="12"/>
      <c r="P254" s="14"/>
      <c r="Q254" s="11"/>
      <c r="R254" s="11"/>
      <c r="S254" s="15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5">
      <c r="A255" s="10"/>
      <c r="B255" s="11"/>
      <c r="C255" s="11"/>
      <c r="D255" s="11"/>
      <c r="E255" s="12"/>
      <c r="F255" s="12"/>
      <c r="G255" s="12"/>
      <c r="H255" s="11"/>
      <c r="I255" s="11"/>
      <c r="J255" s="11"/>
      <c r="K255" s="13"/>
      <c r="L255" s="11"/>
      <c r="M255" s="74"/>
      <c r="N255" s="11"/>
      <c r="O255" s="12"/>
      <c r="P255" s="14"/>
      <c r="Q255" s="11"/>
      <c r="R255" s="11"/>
      <c r="S255" s="15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5">
      <c r="A256" s="10"/>
      <c r="B256" s="11"/>
      <c r="C256" s="11"/>
      <c r="D256" s="11"/>
      <c r="E256" s="12"/>
      <c r="F256" s="12"/>
      <c r="G256" s="12"/>
      <c r="H256" s="11"/>
      <c r="I256" s="11"/>
      <c r="J256" s="11"/>
      <c r="K256" s="13"/>
      <c r="L256" s="11"/>
      <c r="M256" s="74"/>
      <c r="N256" s="11"/>
      <c r="O256" s="12"/>
      <c r="P256" s="14"/>
      <c r="Q256" s="11"/>
      <c r="R256" s="11"/>
      <c r="S256" s="15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5">
      <c r="A257" s="10"/>
      <c r="B257" s="11"/>
      <c r="C257" s="11"/>
      <c r="D257" s="11"/>
      <c r="E257" s="12"/>
      <c r="F257" s="12"/>
      <c r="G257" s="12"/>
      <c r="H257" s="11"/>
      <c r="I257" s="11"/>
      <c r="J257" s="11"/>
      <c r="K257" s="13"/>
      <c r="L257" s="11"/>
      <c r="M257" s="74"/>
      <c r="N257" s="11"/>
      <c r="O257" s="12"/>
      <c r="P257" s="14"/>
      <c r="Q257" s="11"/>
      <c r="R257" s="11"/>
      <c r="S257" s="15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5">
      <c r="A258" s="10"/>
      <c r="B258" s="11"/>
      <c r="C258" s="11"/>
      <c r="D258" s="11"/>
      <c r="E258" s="12"/>
      <c r="F258" s="12"/>
      <c r="G258" s="12"/>
      <c r="H258" s="11"/>
      <c r="I258" s="11"/>
      <c r="J258" s="11"/>
      <c r="K258" s="13"/>
      <c r="L258" s="11"/>
      <c r="M258" s="74"/>
      <c r="N258" s="11"/>
      <c r="O258" s="12"/>
      <c r="P258" s="14"/>
      <c r="Q258" s="11"/>
      <c r="R258" s="11"/>
      <c r="S258" s="15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5">
      <c r="A259" s="10"/>
      <c r="B259" s="11"/>
      <c r="C259" s="11"/>
      <c r="D259" s="11"/>
      <c r="E259" s="12"/>
      <c r="F259" s="12"/>
      <c r="G259" s="12"/>
      <c r="H259" s="11"/>
      <c r="I259" s="11"/>
      <c r="J259" s="11"/>
      <c r="K259" s="13"/>
      <c r="L259" s="11"/>
      <c r="M259" s="74"/>
      <c r="N259" s="11"/>
      <c r="O259" s="12"/>
      <c r="P259" s="14"/>
      <c r="Q259" s="11"/>
      <c r="R259" s="11"/>
      <c r="S259" s="15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5">
      <c r="A260" s="10"/>
      <c r="B260" s="11"/>
      <c r="C260" s="11"/>
      <c r="D260" s="11"/>
      <c r="E260" s="12"/>
      <c r="F260" s="12"/>
      <c r="G260" s="12"/>
      <c r="H260" s="11"/>
      <c r="I260" s="11"/>
      <c r="J260" s="11"/>
      <c r="K260" s="13"/>
      <c r="L260" s="11"/>
      <c r="M260" s="74"/>
      <c r="N260" s="11"/>
      <c r="O260" s="12"/>
      <c r="P260" s="14"/>
      <c r="Q260" s="11"/>
      <c r="R260" s="11"/>
      <c r="S260" s="15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5">
      <c r="A261" s="10"/>
      <c r="B261" s="11"/>
      <c r="C261" s="11"/>
      <c r="D261" s="11"/>
      <c r="E261" s="12"/>
      <c r="F261" s="12"/>
      <c r="G261" s="12"/>
      <c r="H261" s="11"/>
      <c r="I261" s="11"/>
      <c r="J261" s="11"/>
      <c r="K261" s="13"/>
      <c r="L261" s="11"/>
      <c r="M261" s="74"/>
      <c r="N261" s="11"/>
      <c r="O261" s="12"/>
      <c r="P261" s="14"/>
      <c r="Q261" s="11"/>
      <c r="R261" s="11"/>
      <c r="S261" s="15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5">
      <c r="A262" s="10"/>
      <c r="B262" s="11"/>
      <c r="C262" s="11"/>
      <c r="D262" s="11"/>
      <c r="E262" s="12"/>
      <c r="F262" s="12"/>
      <c r="G262" s="12"/>
      <c r="H262" s="11"/>
      <c r="I262" s="11"/>
      <c r="J262" s="11"/>
      <c r="K262" s="13"/>
      <c r="L262" s="11"/>
      <c r="M262" s="74"/>
      <c r="N262" s="11"/>
      <c r="O262" s="12"/>
      <c r="P262" s="14"/>
      <c r="Q262" s="11"/>
      <c r="R262" s="11"/>
      <c r="S262" s="15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5">
      <c r="A263" s="10"/>
      <c r="B263" s="11"/>
      <c r="C263" s="11"/>
      <c r="D263" s="11"/>
      <c r="E263" s="12"/>
      <c r="F263" s="12"/>
      <c r="G263" s="12"/>
      <c r="H263" s="11"/>
      <c r="I263" s="11"/>
      <c r="J263" s="11"/>
      <c r="K263" s="13"/>
      <c r="L263" s="11"/>
      <c r="M263" s="74"/>
      <c r="N263" s="11"/>
      <c r="O263" s="12"/>
      <c r="P263" s="14"/>
      <c r="Q263" s="11"/>
      <c r="R263" s="11"/>
      <c r="S263" s="15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5">
      <c r="A264" s="10"/>
      <c r="B264" s="11"/>
      <c r="C264" s="11"/>
      <c r="D264" s="11"/>
      <c r="E264" s="12"/>
      <c r="F264" s="12"/>
      <c r="G264" s="12"/>
      <c r="H264" s="11"/>
      <c r="I264" s="11"/>
      <c r="J264" s="11"/>
      <c r="K264" s="13"/>
      <c r="L264" s="11"/>
      <c r="M264" s="74"/>
      <c r="N264" s="11"/>
      <c r="O264" s="12"/>
      <c r="P264" s="14"/>
      <c r="Q264" s="11"/>
      <c r="R264" s="11"/>
      <c r="S264" s="15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5">
      <c r="A265" s="10"/>
      <c r="B265" s="11"/>
      <c r="C265" s="11"/>
      <c r="D265" s="11"/>
      <c r="E265" s="12"/>
      <c r="F265" s="12"/>
      <c r="G265" s="12"/>
      <c r="H265" s="11"/>
      <c r="I265" s="11"/>
      <c r="J265" s="11"/>
      <c r="K265" s="13"/>
      <c r="L265" s="11"/>
      <c r="M265" s="74"/>
      <c r="N265" s="11"/>
      <c r="O265" s="12"/>
      <c r="P265" s="14"/>
      <c r="Q265" s="11"/>
      <c r="R265" s="11"/>
      <c r="S265" s="15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5">
      <c r="A266" s="10"/>
      <c r="B266" s="11"/>
      <c r="C266" s="11"/>
      <c r="D266" s="11"/>
      <c r="E266" s="12"/>
      <c r="F266" s="12"/>
      <c r="G266" s="12"/>
      <c r="H266" s="11"/>
      <c r="I266" s="11"/>
      <c r="J266" s="11"/>
      <c r="K266" s="13"/>
      <c r="L266" s="11"/>
      <c r="M266" s="74"/>
      <c r="N266" s="11"/>
      <c r="O266" s="12"/>
      <c r="P266" s="14"/>
      <c r="Q266" s="11"/>
      <c r="R266" s="11"/>
      <c r="S266" s="15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5">
      <c r="A267" s="10"/>
      <c r="B267" s="11"/>
      <c r="C267" s="11"/>
      <c r="D267" s="11"/>
      <c r="E267" s="12"/>
      <c r="F267" s="12"/>
      <c r="G267" s="12"/>
      <c r="H267" s="11"/>
      <c r="I267" s="11"/>
      <c r="J267" s="11"/>
      <c r="K267" s="13"/>
      <c r="L267" s="11"/>
      <c r="M267" s="74"/>
      <c r="N267" s="11"/>
      <c r="O267" s="12"/>
      <c r="P267" s="14"/>
      <c r="Q267" s="11"/>
      <c r="R267" s="11"/>
      <c r="S267" s="15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5">
      <c r="A268" s="10"/>
      <c r="B268" s="11"/>
      <c r="C268" s="11"/>
      <c r="D268" s="11"/>
      <c r="E268" s="12"/>
      <c r="F268" s="12"/>
      <c r="G268" s="12"/>
      <c r="H268" s="11"/>
      <c r="I268" s="11"/>
      <c r="J268" s="11"/>
      <c r="K268" s="13"/>
      <c r="L268" s="11"/>
      <c r="M268" s="74"/>
      <c r="N268" s="11"/>
      <c r="O268" s="12"/>
      <c r="P268" s="14"/>
      <c r="Q268" s="11"/>
      <c r="R268" s="11"/>
      <c r="S268" s="15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5">
      <c r="A269" s="10"/>
      <c r="B269" s="11"/>
      <c r="C269" s="11"/>
      <c r="D269" s="11"/>
      <c r="E269" s="12"/>
      <c r="F269" s="12"/>
      <c r="G269" s="12"/>
      <c r="H269" s="11"/>
      <c r="I269" s="11"/>
      <c r="J269" s="11"/>
      <c r="K269" s="13"/>
      <c r="L269" s="11"/>
      <c r="M269" s="74"/>
      <c r="N269" s="11"/>
      <c r="O269" s="12"/>
      <c r="P269" s="14"/>
      <c r="Q269" s="11"/>
      <c r="R269" s="11"/>
      <c r="S269" s="15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5">
      <c r="A270" s="10"/>
      <c r="B270" s="11"/>
      <c r="C270" s="11"/>
      <c r="D270" s="11"/>
      <c r="E270" s="12"/>
      <c r="F270" s="12"/>
      <c r="G270" s="12"/>
      <c r="H270" s="11"/>
      <c r="I270" s="11"/>
      <c r="J270" s="11"/>
      <c r="K270" s="13"/>
      <c r="L270" s="11"/>
      <c r="M270" s="74"/>
      <c r="N270" s="11"/>
      <c r="O270" s="12"/>
      <c r="P270" s="14"/>
      <c r="Q270" s="11"/>
      <c r="R270" s="11"/>
      <c r="S270" s="15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5">
      <c r="A271" s="10"/>
      <c r="B271" s="11"/>
      <c r="C271" s="11"/>
      <c r="D271" s="11"/>
      <c r="E271" s="12"/>
      <c r="F271" s="12"/>
      <c r="G271" s="12"/>
      <c r="H271" s="11"/>
      <c r="I271" s="11"/>
      <c r="J271" s="11"/>
      <c r="K271" s="13"/>
      <c r="L271" s="11"/>
      <c r="M271" s="74"/>
      <c r="N271" s="11"/>
      <c r="O271" s="12"/>
      <c r="P271" s="14"/>
      <c r="Q271" s="11"/>
      <c r="R271" s="11"/>
      <c r="S271" s="15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5">
      <c r="A272" s="10"/>
      <c r="B272" s="11"/>
      <c r="C272" s="11"/>
      <c r="D272" s="11"/>
      <c r="E272" s="12"/>
      <c r="F272" s="12"/>
      <c r="G272" s="12"/>
      <c r="H272" s="11"/>
      <c r="I272" s="11"/>
      <c r="J272" s="11"/>
      <c r="K272" s="13"/>
      <c r="L272" s="11"/>
      <c r="M272" s="74"/>
      <c r="N272" s="11"/>
      <c r="O272" s="12"/>
      <c r="P272" s="14"/>
      <c r="Q272" s="11"/>
      <c r="R272" s="11"/>
      <c r="S272" s="15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5">
      <c r="A273" s="10"/>
      <c r="B273" s="11"/>
      <c r="C273" s="11"/>
      <c r="D273" s="11"/>
      <c r="E273" s="12"/>
      <c r="F273" s="12"/>
      <c r="G273" s="12"/>
      <c r="H273" s="11"/>
      <c r="I273" s="11"/>
      <c r="J273" s="11"/>
      <c r="K273" s="13"/>
      <c r="L273" s="11"/>
      <c r="M273" s="74"/>
      <c r="N273" s="11"/>
      <c r="O273" s="12"/>
      <c r="P273" s="14"/>
      <c r="Q273" s="11"/>
      <c r="R273" s="11"/>
      <c r="S273" s="15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5">
      <c r="A274" s="10"/>
      <c r="B274" s="11"/>
      <c r="C274" s="11"/>
      <c r="D274" s="11"/>
      <c r="E274" s="12"/>
      <c r="F274" s="12"/>
      <c r="G274" s="12"/>
      <c r="H274" s="11"/>
      <c r="I274" s="11"/>
      <c r="J274" s="11"/>
      <c r="K274" s="13"/>
      <c r="L274" s="11"/>
      <c r="M274" s="74"/>
      <c r="N274" s="11"/>
      <c r="O274" s="12"/>
      <c r="P274" s="14"/>
      <c r="Q274" s="11"/>
      <c r="R274" s="11"/>
      <c r="S274" s="15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5">
      <c r="A275" s="10"/>
      <c r="B275" s="11"/>
      <c r="C275" s="11"/>
      <c r="D275" s="11"/>
      <c r="E275" s="12"/>
      <c r="F275" s="12"/>
      <c r="G275" s="12"/>
      <c r="H275" s="11"/>
      <c r="I275" s="11"/>
      <c r="J275" s="11"/>
      <c r="K275" s="13"/>
      <c r="L275" s="11"/>
      <c r="M275" s="74"/>
      <c r="N275" s="11"/>
      <c r="O275" s="12"/>
      <c r="P275" s="14"/>
      <c r="Q275" s="11"/>
      <c r="R275" s="11"/>
      <c r="S275" s="15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5">
      <c r="A276" s="10"/>
      <c r="B276" s="11"/>
      <c r="C276" s="11"/>
      <c r="D276" s="11"/>
      <c r="E276" s="12"/>
      <c r="F276" s="12"/>
      <c r="G276" s="12"/>
      <c r="H276" s="11"/>
      <c r="I276" s="11"/>
      <c r="J276" s="11"/>
      <c r="K276" s="13"/>
      <c r="L276" s="11"/>
      <c r="M276" s="74"/>
      <c r="N276" s="11"/>
      <c r="O276" s="12"/>
      <c r="P276" s="14"/>
      <c r="Q276" s="11"/>
      <c r="R276" s="11"/>
      <c r="S276" s="15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5">
      <c r="A277" s="10"/>
      <c r="B277" s="11"/>
      <c r="C277" s="11"/>
      <c r="D277" s="11"/>
      <c r="E277" s="12"/>
      <c r="F277" s="12"/>
      <c r="G277" s="12"/>
      <c r="H277" s="11"/>
      <c r="I277" s="11"/>
      <c r="J277" s="11"/>
      <c r="K277" s="13"/>
      <c r="L277" s="11"/>
      <c r="M277" s="74"/>
      <c r="N277" s="11"/>
      <c r="O277" s="12"/>
      <c r="P277" s="14"/>
      <c r="Q277" s="11"/>
      <c r="R277" s="11"/>
      <c r="S277" s="15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5">
      <c r="A278" s="10"/>
      <c r="B278" s="11"/>
      <c r="C278" s="11"/>
      <c r="D278" s="11"/>
      <c r="E278" s="12"/>
      <c r="F278" s="12"/>
      <c r="G278" s="12"/>
      <c r="H278" s="11"/>
      <c r="I278" s="11"/>
      <c r="J278" s="11"/>
      <c r="K278" s="13"/>
      <c r="L278" s="11"/>
      <c r="M278" s="74"/>
      <c r="N278" s="11"/>
      <c r="O278" s="12"/>
      <c r="P278" s="14"/>
      <c r="Q278" s="11"/>
      <c r="R278" s="11"/>
      <c r="S278" s="15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5">
      <c r="A279" s="10"/>
      <c r="B279" s="11"/>
      <c r="C279" s="11"/>
      <c r="D279" s="11"/>
      <c r="E279" s="12"/>
      <c r="F279" s="12"/>
      <c r="G279" s="12"/>
      <c r="H279" s="11"/>
      <c r="I279" s="11"/>
      <c r="J279" s="11"/>
      <c r="K279" s="13"/>
      <c r="L279" s="11"/>
      <c r="M279" s="74"/>
      <c r="N279" s="11"/>
      <c r="O279" s="12"/>
      <c r="P279" s="14"/>
      <c r="Q279" s="11"/>
      <c r="R279" s="11"/>
      <c r="S279" s="15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5">
      <c r="A280" s="10"/>
      <c r="B280" s="11"/>
      <c r="C280" s="11"/>
      <c r="D280" s="11"/>
      <c r="E280" s="12"/>
      <c r="F280" s="12"/>
      <c r="G280" s="12"/>
      <c r="H280" s="11"/>
      <c r="I280" s="11"/>
      <c r="J280" s="11"/>
      <c r="K280" s="13"/>
      <c r="L280" s="11"/>
      <c r="M280" s="74"/>
      <c r="N280" s="11"/>
      <c r="O280" s="12"/>
      <c r="P280" s="14"/>
      <c r="Q280" s="11"/>
      <c r="R280" s="11"/>
      <c r="S280" s="15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5">
      <c r="A281" s="10"/>
      <c r="B281" s="11"/>
      <c r="C281" s="11"/>
      <c r="D281" s="11"/>
      <c r="E281" s="12"/>
      <c r="F281" s="12"/>
      <c r="G281" s="12"/>
      <c r="H281" s="11"/>
      <c r="I281" s="11"/>
      <c r="J281" s="11"/>
      <c r="K281" s="13"/>
      <c r="L281" s="11"/>
      <c r="M281" s="74"/>
      <c r="N281" s="11"/>
      <c r="O281" s="12"/>
      <c r="P281" s="14"/>
      <c r="Q281" s="11"/>
      <c r="R281" s="11"/>
      <c r="S281" s="15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5">
      <c r="A282" s="10"/>
      <c r="B282" s="11"/>
      <c r="C282" s="11"/>
      <c r="D282" s="11"/>
      <c r="E282" s="12"/>
      <c r="F282" s="12"/>
      <c r="G282" s="12"/>
      <c r="H282" s="11"/>
      <c r="I282" s="11"/>
      <c r="J282" s="11"/>
      <c r="K282" s="13"/>
      <c r="L282" s="11"/>
      <c r="M282" s="74"/>
      <c r="N282" s="11"/>
      <c r="O282" s="12"/>
      <c r="P282" s="14"/>
      <c r="Q282" s="11"/>
      <c r="R282" s="11"/>
      <c r="S282" s="15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5">
      <c r="A283" s="10"/>
      <c r="B283" s="11"/>
      <c r="C283" s="11"/>
      <c r="D283" s="11"/>
      <c r="E283" s="12"/>
      <c r="F283" s="12"/>
      <c r="G283" s="12"/>
      <c r="H283" s="11"/>
      <c r="I283" s="11"/>
      <c r="J283" s="11"/>
      <c r="K283" s="13"/>
      <c r="L283" s="11"/>
      <c r="M283" s="74"/>
      <c r="N283" s="11"/>
      <c r="O283" s="12"/>
      <c r="P283" s="14"/>
      <c r="Q283" s="11"/>
      <c r="R283" s="11"/>
      <c r="S283" s="15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5">
      <c r="A284" s="10"/>
      <c r="B284" s="11"/>
      <c r="C284" s="11"/>
      <c r="D284" s="11"/>
      <c r="E284" s="12"/>
      <c r="F284" s="12"/>
      <c r="G284" s="12"/>
      <c r="H284" s="11"/>
      <c r="I284" s="11"/>
      <c r="J284" s="11"/>
      <c r="K284" s="13"/>
      <c r="L284" s="11"/>
      <c r="M284" s="74"/>
      <c r="N284" s="11"/>
      <c r="O284" s="12"/>
      <c r="P284" s="14"/>
      <c r="Q284" s="11"/>
      <c r="R284" s="11"/>
      <c r="S284" s="15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5">
      <c r="A285" s="10"/>
      <c r="B285" s="11"/>
      <c r="C285" s="11"/>
      <c r="D285" s="11"/>
      <c r="E285" s="12"/>
      <c r="F285" s="12"/>
      <c r="G285" s="12"/>
      <c r="H285" s="11"/>
      <c r="I285" s="11"/>
      <c r="J285" s="11"/>
      <c r="K285" s="13"/>
      <c r="L285" s="11"/>
      <c r="M285" s="74"/>
      <c r="N285" s="11"/>
      <c r="O285" s="12"/>
      <c r="P285" s="14"/>
      <c r="Q285" s="11"/>
      <c r="R285" s="11"/>
      <c r="S285" s="15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5">
      <c r="A286" s="10"/>
      <c r="B286" s="11"/>
      <c r="C286" s="11"/>
      <c r="D286" s="11"/>
      <c r="E286" s="12"/>
      <c r="F286" s="12"/>
      <c r="G286" s="12"/>
      <c r="H286" s="11"/>
      <c r="I286" s="11"/>
      <c r="J286" s="11"/>
      <c r="K286" s="13"/>
      <c r="L286" s="11"/>
      <c r="M286" s="74"/>
      <c r="N286" s="11"/>
      <c r="O286" s="12"/>
      <c r="P286" s="14"/>
      <c r="Q286" s="11"/>
      <c r="R286" s="11"/>
      <c r="S286" s="15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5">
      <c r="A287" s="10"/>
      <c r="B287" s="11"/>
      <c r="C287" s="11"/>
      <c r="D287" s="11"/>
      <c r="E287" s="12"/>
      <c r="F287" s="12"/>
      <c r="G287" s="12"/>
      <c r="H287" s="11"/>
      <c r="I287" s="11"/>
      <c r="J287" s="11"/>
      <c r="K287" s="13"/>
      <c r="L287" s="11"/>
      <c r="M287" s="74"/>
      <c r="N287" s="11"/>
      <c r="O287" s="12"/>
      <c r="P287" s="14"/>
      <c r="Q287" s="11"/>
      <c r="R287" s="11"/>
      <c r="S287" s="15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5">
      <c r="A288" s="10"/>
      <c r="B288" s="11"/>
      <c r="C288" s="11"/>
      <c r="D288" s="11"/>
      <c r="E288" s="12"/>
      <c r="F288" s="12"/>
      <c r="G288" s="12"/>
      <c r="H288" s="11"/>
      <c r="I288" s="11"/>
      <c r="J288" s="11"/>
      <c r="K288" s="13"/>
      <c r="L288" s="11"/>
      <c r="M288" s="74"/>
      <c r="N288" s="11"/>
      <c r="O288" s="12"/>
      <c r="P288" s="14"/>
      <c r="Q288" s="11"/>
      <c r="R288" s="11"/>
      <c r="S288" s="15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5">
      <c r="A289" s="10"/>
      <c r="B289" s="11"/>
      <c r="C289" s="11"/>
      <c r="D289" s="11"/>
      <c r="E289" s="12"/>
      <c r="F289" s="12"/>
      <c r="G289" s="12"/>
      <c r="H289" s="11"/>
      <c r="I289" s="11"/>
      <c r="J289" s="11"/>
      <c r="K289" s="13"/>
      <c r="L289" s="11"/>
      <c r="M289" s="74"/>
      <c r="N289" s="11"/>
      <c r="O289" s="12"/>
      <c r="P289" s="14"/>
      <c r="Q289" s="11"/>
      <c r="R289" s="11"/>
      <c r="S289" s="15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5">
      <c r="A290" s="10"/>
      <c r="B290" s="11"/>
      <c r="C290" s="11"/>
      <c r="D290" s="11"/>
      <c r="E290" s="12"/>
      <c r="F290" s="12"/>
      <c r="G290" s="12"/>
      <c r="H290" s="11"/>
      <c r="I290" s="11"/>
      <c r="J290" s="11"/>
      <c r="K290" s="13"/>
      <c r="L290" s="11"/>
      <c r="M290" s="74"/>
      <c r="N290" s="11"/>
      <c r="O290" s="12"/>
      <c r="P290" s="14"/>
      <c r="Q290" s="11"/>
      <c r="R290" s="11"/>
      <c r="S290" s="15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5">
      <c r="A291" s="10"/>
      <c r="B291" s="11"/>
      <c r="C291" s="11"/>
      <c r="D291" s="11"/>
      <c r="E291" s="12"/>
      <c r="F291" s="12"/>
      <c r="G291" s="12"/>
      <c r="H291" s="11"/>
      <c r="I291" s="11"/>
      <c r="J291" s="11"/>
      <c r="K291" s="13"/>
      <c r="L291" s="11"/>
      <c r="M291" s="74"/>
      <c r="N291" s="11"/>
      <c r="O291" s="12"/>
      <c r="P291" s="14"/>
      <c r="Q291" s="11"/>
      <c r="R291" s="11"/>
      <c r="S291" s="15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5">
      <c r="A292" s="10"/>
      <c r="B292" s="11"/>
      <c r="C292" s="11"/>
      <c r="D292" s="11"/>
      <c r="E292" s="12"/>
      <c r="F292" s="12"/>
      <c r="G292" s="12"/>
      <c r="H292" s="11"/>
      <c r="I292" s="11"/>
      <c r="J292" s="11"/>
      <c r="K292" s="13"/>
      <c r="L292" s="11"/>
      <c r="M292" s="74"/>
      <c r="N292" s="11"/>
      <c r="O292" s="12"/>
      <c r="P292" s="14"/>
      <c r="Q292" s="11"/>
      <c r="R292" s="11"/>
      <c r="S292" s="15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5">
      <c r="A293" s="10"/>
      <c r="B293" s="11"/>
      <c r="C293" s="11"/>
      <c r="D293" s="11"/>
      <c r="E293" s="12"/>
      <c r="F293" s="12"/>
      <c r="G293" s="12"/>
      <c r="H293" s="11"/>
      <c r="I293" s="11"/>
      <c r="J293" s="11"/>
      <c r="K293" s="13"/>
      <c r="L293" s="11"/>
      <c r="M293" s="74"/>
      <c r="N293" s="11"/>
      <c r="O293" s="12"/>
      <c r="P293" s="14"/>
      <c r="Q293" s="11"/>
      <c r="R293" s="11"/>
      <c r="S293" s="15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5">
      <c r="A294" s="10"/>
      <c r="B294" s="11"/>
      <c r="C294" s="11"/>
      <c r="D294" s="11"/>
      <c r="E294" s="12"/>
      <c r="F294" s="12"/>
      <c r="G294" s="12"/>
      <c r="H294" s="11"/>
      <c r="I294" s="11"/>
      <c r="J294" s="11"/>
      <c r="K294" s="13"/>
      <c r="L294" s="11"/>
      <c r="M294" s="74"/>
      <c r="N294" s="11"/>
      <c r="O294" s="12"/>
      <c r="P294" s="14"/>
      <c r="Q294" s="11"/>
      <c r="R294" s="11"/>
      <c r="S294" s="15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5">
      <c r="A295" s="10"/>
      <c r="B295" s="11"/>
      <c r="C295" s="11"/>
      <c r="D295" s="11"/>
      <c r="E295" s="12"/>
      <c r="F295" s="12"/>
      <c r="G295" s="12"/>
      <c r="H295" s="11"/>
      <c r="I295" s="11"/>
      <c r="J295" s="11"/>
      <c r="K295" s="13"/>
      <c r="L295" s="11"/>
      <c r="M295" s="74"/>
      <c r="N295" s="11"/>
      <c r="O295" s="12"/>
      <c r="P295" s="14"/>
      <c r="Q295" s="11"/>
      <c r="R295" s="11"/>
      <c r="S295" s="15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5">
      <c r="A296" s="10"/>
      <c r="B296" s="11"/>
      <c r="C296" s="11"/>
      <c r="D296" s="11"/>
      <c r="E296" s="12"/>
      <c r="F296" s="12"/>
      <c r="G296" s="12"/>
      <c r="H296" s="11"/>
      <c r="I296" s="11"/>
      <c r="J296" s="11"/>
      <c r="K296" s="13"/>
      <c r="L296" s="11"/>
      <c r="M296" s="74"/>
      <c r="N296" s="11"/>
      <c r="O296" s="12"/>
      <c r="P296" s="14"/>
      <c r="Q296" s="11"/>
      <c r="R296" s="11"/>
      <c r="S296" s="15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5">
      <c r="A297" s="10"/>
      <c r="B297" s="11"/>
      <c r="C297" s="11"/>
      <c r="D297" s="11"/>
      <c r="E297" s="12"/>
      <c r="F297" s="12"/>
      <c r="G297" s="12"/>
      <c r="H297" s="11"/>
      <c r="I297" s="11"/>
      <c r="J297" s="11"/>
      <c r="K297" s="13"/>
      <c r="L297" s="11"/>
      <c r="M297" s="74"/>
      <c r="N297" s="11"/>
      <c r="O297" s="12"/>
      <c r="P297" s="14"/>
      <c r="Q297" s="11"/>
      <c r="R297" s="11"/>
      <c r="S297" s="15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5">
      <c r="A298" s="10"/>
      <c r="B298" s="11"/>
      <c r="C298" s="11"/>
      <c r="D298" s="11"/>
      <c r="E298" s="12"/>
      <c r="F298" s="12"/>
      <c r="G298" s="12"/>
      <c r="H298" s="11"/>
      <c r="I298" s="11"/>
      <c r="J298" s="11"/>
      <c r="K298" s="13"/>
      <c r="L298" s="11"/>
      <c r="M298" s="74"/>
      <c r="N298" s="11"/>
      <c r="O298" s="12"/>
      <c r="P298" s="14"/>
      <c r="Q298" s="11"/>
      <c r="R298" s="11"/>
      <c r="S298" s="15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5">
      <c r="A299" s="10"/>
      <c r="B299" s="11"/>
      <c r="C299" s="11"/>
      <c r="D299" s="11"/>
      <c r="E299" s="12"/>
      <c r="F299" s="12"/>
      <c r="G299" s="12"/>
      <c r="H299" s="11"/>
      <c r="I299" s="11"/>
      <c r="J299" s="11"/>
      <c r="K299" s="13"/>
      <c r="L299" s="11"/>
      <c r="M299" s="74"/>
      <c r="N299" s="11"/>
      <c r="O299" s="12"/>
      <c r="P299" s="14"/>
      <c r="Q299" s="11"/>
      <c r="R299" s="11"/>
      <c r="S299" s="15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5">
      <c r="A300" s="10"/>
      <c r="B300" s="11"/>
      <c r="C300" s="11"/>
      <c r="D300" s="11"/>
      <c r="E300" s="12"/>
      <c r="F300" s="12"/>
      <c r="G300" s="12"/>
      <c r="H300" s="11"/>
      <c r="I300" s="11"/>
      <c r="J300" s="11"/>
      <c r="K300" s="13"/>
      <c r="L300" s="11"/>
      <c r="M300" s="74"/>
      <c r="N300" s="11"/>
      <c r="O300" s="12"/>
      <c r="P300" s="14"/>
      <c r="Q300" s="11"/>
      <c r="R300" s="11"/>
      <c r="S300" s="15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5">
      <c r="A301" s="10"/>
      <c r="B301" s="11"/>
      <c r="C301" s="11"/>
      <c r="D301" s="11"/>
      <c r="E301" s="12"/>
      <c r="F301" s="12"/>
      <c r="G301" s="12"/>
      <c r="H301" s="11"/>
      <c r="I301" s="11"/>
      <c r="J301" s="11"/>
      <c r="K301" s="13"/>
      <c r="L301" s="11"/>
      <c r="M301" s="74"/>
      <c r="N301" s="11"/>
      <c r="O301" s="12"/>
      <c r="P301" s="14"/>
      <c r="Q301" s="11"/>
      <c r="R301" s="11"/>
      <c r="S301" s="15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5">
      <c r="A302" s="10"/>
      <c r="B302" s="11"/>
      <c r="C302" s="11"/>
      <c r="D302" s="11"/>
      <c r="E302" s="12"/>
      <c r="F302" s="12"/>
      <c r="G302" s="12"/>
      <c r="H302" s="11"/>
      <c r="I302" s="11"/>
      <c r="J302" s="11"/>
      <c r="K302" s="13"/>
      <c r="L302" s="11"/>
      <c r="M302" s="74"/>
      <c r="N302" s="11"/>
      <c r="O302" s="12"/>
      <c r="P302" s="14"/>
      <c r="Q302" s="11"/>
      <c r="R302" s="11"/>
      <c r="S302" s="15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5">
      <c r="A303" s="10"/>
      <c r="B303" s="11"/>
      <c r="C303" s="11"/>
      <c r="D303" s="11"/>
      <c r="E303" s="12"/>
      <c r="F303" s="12"/>
      <c r="G303" s="12"/>
      <c r="H303" s="11"/>
      <c r="I303" s="11"/>
      <c r="J303" s="11"/>
      <c r="K303" s="13"/>
      <c r="L303" s="11"/>
      <c r="M303" s="74"/>
      <c r="N303" s="11"/>
      <c r="O303" s="12"/>
      <c r="P303" s="14"/>
      <c r="Q303" s="11"/>
      <c r="R303" s="11"/>
      <c r="S303" s="15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5">
      <c r="A304" s="10"/>
      <c r="B304" s="11"/>
      <c r="C304" s="11"/>
      <c r="D304" s="11"/>
      <c r="E304" s="12"/>
      <c r="F304" s="12"/>
      <c r="G304" s="12"/>
      <c r="H304" s="11"/>
      <c r="I304" s="11"/>
      <c r="J304" s="11"/>
      <c r="K304" s="13"/>
      <c r="L304" s="11"/>
      <c r="M304" s="74"/>
      <c r="N304" s="11"/>
      <c r="O304" s="12"/>
      <c r="P304" s="14"/>
      <c r="Q304" s="11"/>
      <c r="R304" s="11"/>
      <c r="S304" s="15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5">
      <c r="A305" s="10"/>
      <c r="B305" s="11"/>
      <c r="C305" s="11"/>
      <c r="D305" s="11"/>
      <c r="E305" s="12"/>
      <c r="F305" s="12"/>
      <c r="G305" s="12"/>
      <c r="H305" s="11"/>
      <c r="I305" s="11"/>
      <c r="J305" s="11"/>
      <c r="K305" s="13"/>
      <c r="L305" s="11"/>
      <c r="M305" s="74"/>
      <c r="N305" s="11"/>
      <c r="O305" s="12"/>
      <c r="P305" s="14"/>
      <c r="Q305" s="11"/>
      <c r="R305" s="11"/>
      <c r="S305" s="15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5">
      <c r="A306" s="10"/>
      <c r="B306" s="11"/>
      <c r="C306" s="11"/>
      <c r="D306" s="11"/>
      <c r="E306" s="12"/>
      <c r="F306" s="12"/>
      <c r="G306" s="12"/>
      <c r="H306" s="11"/>
      <c r="I306" s="11"/>
      <c r="J306" s="11"/>
      <c r="K306" s="13"/>
      <c r="L306" s="11"/>
      <c r="M306" s="74"/>
      <c r="N306" s="11"/>
      <c r="O306" s="12"/>
      <c r="P306" s="14"/>
      <c r="Q306" s="11"/>
      <c r="R306" s="11"/>
      <c r="S306" s="15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5">
      <c r="A307" s="10"/>
      <c r="B307" s="11"/>
      <c r="C307" s="11"/>
      <c r="D307" s="11"/>
      <c r="E307" s="12"/>
      <c r="F307" s="12"/>
      <c r="G307" s="12"/>
      <c r="H307" s="11"/>
      <c r="I307" s="11"/>
      <c r="J307" s="11"/>
      <c r="K307" s="13"/>
      <c r="L307" s="11"/>
      <c r="M307" s="74"/>
      <c r="N307" s="11"/>
      <c r="O307" s="12"/>
      <c r="P307" s="14"/>
      <c r="Q307" s="11"/>
      <c r="R307" s="11"/>
      <c r="S307" s="15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5">
      <c r="A308" s="10"/>
      <c r="B308" s="11"/>
      <c r="C308" s="11"/>
      <c r="D308" s="11"/>
      <c r="E308" s="12"/>
      <c r="F308" s="12"/>
      <c r="G308" s="12"/>
      <c r="H308" s="11"/>
      <c r="I308" s="11"/>
      <c r="J308" s="11"/>
      <c r="K308" s="13"/>
      <c r="L308" s="11"/>
      <c r="M308" s="74"/>
      <c r="N308" s="11"/>
      <c r="O308" s="12"/>
      <c r="P308" s="14"/>
      <c r="Q308" s="11"/>
      <c r="R308" s="11"/>
      <c r="S308" s="15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5">
      <c r="A309" s="10"/>
      <c r="B309" s="11"/>
      <c r="C309" s="11"/>
      <c r="D309" s="11"/>
      <c r="E309" s="12"/>
      <c r="F309" s="12"/>
      <c r="G309" s="12"/>
      <c r="H309" s="11"/>
      <c r="I309" s="11"/>
      <c r="J309" s="11"/>
      <c r="K309" s="13"/>
      <c r="L309" s="11"/>
      <c r="M309" s="74"/>
      <c r="N309" s="11"/>
      <c r="O309" s="12"/>
      <c r="P309" s="14"/>
      <c r="Q309" s="11"/>
      <c r="R309" s="11"/>
      <c r="S309" s="15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5">
      <c r="A310" s="10"/>
      <c r="B310" s="11"/>
      <c r="C310" s="11"/>
      <c r="D310" s="11"/>
      <c r="E310" s="12"/>
      <c r="F310" s="12"/>
      <c r="G310" s="12"/>
      <c r="H310" s="11"/>
      <c r="I310" s="11"/>
      <c r="J310" s="11"/>
      <c r="K310" s="13"/>
      <c r="L310" s="11"/>
      <c r="M310" s="74"/>
      <c r="N310" s="11"/>
      <c r="O310" s="12"/>
      <c r="P310" s="14"/>
      <c r="Q310" s="11"/>
      <c r="R310" s="11"/>
      <c r="S310" s="15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5">
      <c r="A311" s="10"/>
      <c r="B311" s="11"/>
      <c r="C311" s="11"/>
      <c r="D311" s="11"/>
      <c r="E311" s="12"/>
      <c r="F311" s="12"/>
      <c r="G311" s="12"/>
      <c r="H311" s="11"/>
      <c r="I311" s="11"/>
      <c r="J311" s="11"/>
      <c r="K311" s="13"/>
      <c r="L311" s="11"/>
      <c r="M311" s="74"/>
      <c r="N311" s="11"/>
      <c r="O311" s="12"/>
      <c r="P311" s="14"/>
      <c r="Q311" s="11"/>
      <c r="R311" s="11"/>
      <c r="S311" s="15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5">
      <c r="A312" s="10"/>
      <c r="B312" s="11"/>
      <c r="C312" s="11"/>
      <c r="D312" s="11"/>
      <c r="E312" s="12"/>
      <c r="F312" s="12"/>
      <c r="G312" s="12"/>
      <c r="H312" s="11"/>
      <c r="I312" s="11"/>
      <c r="J312" s="11"/>
      <c r="K312" s="13"/>
      <c r="L312" s="11"/>
      <c r="M312" s="74"/>
      <c r="N312" s="11"/>
      <c r="O312" s="12"/>
      <c r="P312" s="14"/>
      <c r="Q312" s="11"/>
      <c r="R312" s="11"/>
      <c r="S312" s="15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5">
      <c r="A313" s="10"/>
      <c r="B313" s="11"/>
      <c r="C313" s="11"/>
      <c r="D313" s="11"/>
      <c r="E313" s="12"/>
      <c r="F313" s="12"/>
      <c r="G313" s="12"/>
      <c r="H313" s="11"/>
      <c r="I313" s="11"/>
      <c r="J313" s="11"/>
      <c r="K313" s="13"/>
      <c r="L313" s="11"/>
      <c r="M313" s="74"/>
      <c r="N313" s="11"/>
      <c r="O313" s="12"/>
      <c r="P313" s="14"/>
      <c r="Q313" s="11"/>
      <c r="R313" s="11"/>
      <c r="S313" s="15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5">
      <c r="A314" s="10"/>
      <c r="B314" s="11"/>
      <c r="C314" s="11"/>
      <c r="D314" s="11"/>
      <c r="E314" s="12"/>
      <c r="F314" s="12"/>
      <c r="G314" s="12"/>
      <c r="H314" s="11"/>
      <c r="I314" s="11"/>
      <c r="J314" s="11"/>
      <c r="K314" s="13"/>
      <c r="L314" s="11"/>
      <c r="M314" s="74"/>
      <c r="N314" s="11"/>
      <c r="O314" s="12"/>
      <c r="P314" s="14"/>
      <c r="Q314" s="11"/>
      <c r="R314" s="11"/>
      <c r="S314" s="15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5">
      <c r="A315" s="10"/>
      <c r="B315" s="11"/>
      <c r="C315" s="11"/>
      <c r="D315" s="11"/>
      <c r="E315" s="12"/>
      <c r="F315" s="12"/>
      <c r="G315" s="12"/>
      <c r="H315" s="11"/>
      <c r="I315" s="11"/>
      <c r="J315" s="11"/>
      <c r="K315" s="13"/>
      <c r="L315" s="11"/>
      <c r="M315" s="74"/>
      <c r="N315" s="11"/>
      <c r="O315" s="12"/>
      <c r="P315" s="14"/>
      <c r="Q315" s="11"/>
      <c r="R315" s="11"/>
      <c r="S315" s="15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5">
      <c r="A316" s="10"/>
      <c r="B316" s="11"/>
      <c r="C316" s="11"/>
      <c r="D316" s="11"/>
      <c r="E316" s="12"/>
      <c r="F316" s="12"/>
      <c r="G316" s="12"/>
      <c r="H316" s="11"/>
      <c r="I316" s="11"/>
      <c r="J316" s="11"/>
      <c r="K316" s="13"/>
      <c r="L316" s="11"/>
      <c r="M316" s="74"/>
      <c r="N316" s="11"/>
      <c r="O316" s="12"/>
      <c r="P316" s="14"/>
      <c r="Q316" s="11"/>
      <c r="R316" s="11"/>
      <c r="S316" s="15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5">
      <c r="A317" s="10"/>
      <c r="B317" s="11"/>
      <c r="C317" s="11"/>
      <c r="D317" s="11"/>
      <c r="E317" s="12"/>
      <c r="F317" s="12"/>
      <c r="G317" s="12"/>
      <c r="H317" s="11"/>
      <c r="I317" s="11"/>
      <c r="J317" s="11"/>
      <c r="K317" s="13"/>
      <c r="L317" s="11"/>
      <c r="M317" s="74"/>
      <c r="N317" s="11"/>
      <c r="O317" s="12"/>
      <c r="P317" s="14"/>
      <c r="Q317" s="11"/>
      <c r="R317" s="11"/>
      <c r="S317" s="15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5">
      <c r="A318" s="10"/>
      <c r="B318" s="11"/>
      <c r="C318" s="11"/>
      <c r="D318" s="11"/>
      <c r="E318" s="12"/>
      <c r="F318" s="12"/>
      <c r="G318" s="12"/>
      <c r="H318" s="11"/>
      <c r="I318" s="11"/>
      <c r="J318" s="11"/>
      <c r="K318" s="13"/>
      <c r="L318" s="11"/>
      <c r="M318" s="74"/>
      <c r="N318" s="11"/>
      <c r="O318" s="12"/>
      <c r="P318" s="14"/>
      <c r="Q318" s="11"/>
      <c r="R318" s="11"/>
      <c r="S318" s="15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5">
      <c r="A319" s="10"/>
      <c r="B319" s="11"/>
      <c r="C319" s="11"/>
      <c r="D319" s="11"/>
      <c r="E319" s="12"/>
      <c r="F319" s="12"/>
      <c r="G319" s="12"/>
      <c r="H319" s="11"/>
      <c r="I319" s="11"/>
      <c r="J319" s="11"/>
      <c r="K319" s="13"/>
      <c r="L319" s="11"/>
      <c r="M319" s="74"/>
      <c r="N319" s="11"/>
      <c r="O319" s="12"/>
      <c r="P319" s="14"/>
      <c r="Q319" s="11"/>
      <c r="R319" s="11"/>
      <c r="S319" s="15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5">
      <c r="A320" s="10"/>
      <c r="B320" s="11"/>
      <c r="C320" s="11"/>
      <c r="D320" s="11"/>
      <c r="E320" s="12"/>
      <c r="F320" s="12"/>
      <c r="G320" s="12"/>
      <c r="H320" s="11"/>
      <c r="I320" s="11"/>
      <c r="J320" s="11"/>
      <c r="K320" s="13"/>
      <c r="L320" s="11"/>
      <c r="M320" s="74"/>
      <c r="N320" s="11"/>
      <c r="O320" s="12"/>
      <c r="P320" s="14"/>
      <c r="Q320" s="11"/>
      <c r="R320" s="11"/>
      <c r="S320" s="15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5">
      <c r="A321" s="10"/>
      <c r="B321" s="11"/>
      <c r="C321" s="11"/>
      <c r="D321" s="11"/>
      <c r="E321" s="12"/>
      <c r="F321" s="12"/>
      <c r="G321" s="12"/>
      <c r="H321" s="11"/>
      <c r="I321" s="11"/>
      <c r="J321" s="11"/>
      <c r="K321" s="13"/>
      <c r="L321" s="11"/>
      <c r="M321" s="74"/>
      <c r="N321" s="11"/>
      <c r="O321" s="12"/>
      <c r="P321" s="14"/>
      <c r="Q321" s="11"/>
      <c r="R321" s="11"/>
      <c r="S321" s="15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5">
      <c r="A322" s="10"/>
      <c r="B322" s="11"/>
      <c r="C322" s="11"/>
      <c r="D322" s="11"/>
      <c r="E322" s="12"/>
      <c r="F322" s="12"/>
      <c r="G322" s="12"/>
      <c r="H322" s="11"/>
      <c r="I322" s="11"/>
      <c r="J322" s="11"/>
      <c r="K322" s="13"/>
      <c r="L322" s="11"/>
      <c r="M322" s="74"/>
      <c r="N322" s="11"/>
      <c r="O322" s="12"/>
      <c r="P322" s="14"/>
      <c r="Q322" s="11"/>
      <c r="R322" s="11"/>
      <c r="S322" s="15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5">
      <c r="A323" s="10"/>
      <c r="B323" s="11"/>
      <c r="C323" s="11"/>
      <c r="D323" s="11"/>
      <c r="E323" s="12"/>
      <c r="F323" s="12"/>
      <c r="G323" s="12"/>
      <c r="H323" s="11"/>
      <c r="I323" s="11"/>
      <c r="J323" s="11"/>
      <c r="K323" s="13"/>
      <c r="L323" s="11"/>
      <c r="M323" s="74"/>
      <c r="N323" s="11"/>
      <c r="O323" s="12"/>
      <c r="P323" s="14"/>
      <c r="Q323" s="11"/>
      <c r="R323" s="11"/>
      <c r="S323" s="15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5">
      <c r="A324" s="10"/>
      <c r="B324" s="11"/>
      <c r="C324" s="11"/>
      <c r="D324" s="11"/>
      <c r="E324" s="12"/>
      <c r="F324" s="12"/>
      <c r="G324" s="12"/>
      <c r="H324" s="11"/>
      <c r="I324" s="11"/>
      <c r="J324" s="11"/>
      <c r="K324" s="13"/>
      <c r="L324" s="11"/>
      <c r="M324" s="74"/>
      <c r="N324" s="11"/>
      <c r="O324" s="12"/>
      <c r="P324" s="14"/>
      <c r="Q324" s="11"/>
      <c r="R324" s="11"/>
      <c r="S324" s="15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5">
      <c r="A325" s="10"/>
      <c r="B325" s="11"/>
      <c r="C325" s="11"/>
      <c r="D325" s="11"/>
      <c r="E325" s="12"/>
      <c r="F325" s="12"/>
      <c r="G325" s="12"/>
      <c r="H325" s="11"/>
      <c r="I325" s="11"/>
      <c r="J325" s="11"/>
      <c r="K325" s="13"/>
      <c r="L325" s="11"/>
      <c r="M325" s="74"/>
      <c r="N325" s="11"/>
      <c r="O325" s="12"/>
      <c r="P325" s="14"/>
      <c r="Q325" s="11"/>
      <c r="R325" s="11"/>
      <c r="S325" s="15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5">
      <c r="A326" s="10"/>
      <c r="B326" s="11"/>
      <c r="C326" s="11"/>
      <c r="D326" s="11"/>
      <c r="E326" s="12"/>
      <c r="F326" s="12"/>
      <c r="G326" s="12"/>
      <c r="H326" s="11"/>
      <c r="I326" s="11"/>
      <c r="J326" s="11"/>
      <c r="K326" s="13"/>
      <c r="L326" s="11"/>
      <c r="M326" s="74"/>
      <c r="N326" s="11"/>
      <c r="O326" s="12"/>
      <c r="P326" s="14"/>
      <c r="Q326" s="11"/>
      <c r="R326" s="11"/>
      <c r="S326" s="15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5">
      <c r="A327" s="10"/>
      <c r="B327" s="11"/>
      <c r="C327" s="11"/>
      <c r="D327" s="11"/>
      <c r="E327" s="12"/>
      <c r="F327" s="12"/>
      <c r="G327" s="12"/>
      <c r="H327" s="11"/>
      <c r="I327" s="11"/>
      <c r="J327" s="11"/>
      <c r="K327" s="13"/>
      <c r="L327" s="11"/>
      <c r="M327" s="74"/>
      <c r="N327" s="11"/>
      <c r="O327" s="12"/>
      <c r="P327" s="14"/>
      <c r="Q327" s="11"/>
      <c r="R327" s="11"/>
      <c r="S327" s="15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5">
      <c r="A328" s="10"/>
      <c r="B328" s="11"/>
      <c r="C328" s="11"/>
      <c r="D328" s="11"/>
      <c r="E328" s="12"/>
      <c r="F328" s="12"/>
      <c r="G328" s="12"/>
      <c r="H328" s="11"/>
      <c r="I328" s="11"/>
      <c r="J328" s="11"/>
      <c r="K328" s="13"/>
      <c r="L328" s="11"/>
      <c r="M328" s="74"/>
      <c r="N328" s="11"/>
      <c r="O328" s="12"/>
      <c r="P328" s="14"/>
      <c r="Q328" s="11"/>
      <c r="R328" s="11"/>
      <c r="S328" s="15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5">
      <c r="A329" s="10"/>
      <c r="B329" s="11"/>
      <c r="C329" s="11"/>
      <c r="D329" s="11"/>
      <c r="E329" s="12"/>
      <c r="F329" s="12"/>
      <c r="G329" s="12"/>
      <c r="H329" s="11"/>
      <c r="I329" s="11"/>
      <c r="J329" s="11"/>
      <c r="K329" s="13"/>
      <c r="L329" s="11"/>
      <c r="M329" s="74"/>
      <c r="N329" s="11"/>
      <c r="O329" s="12"/>
      <c r="P329" s="14"/>
      <c r="Q329" s="11"/>
      <c r="R329" s="11"/>
      <c r="S329" s="15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5">
      <c r="A330" s="10"/>
      <c r="B330" s="11"/>
      <c r="C330" s="11"/>
      <c r="D330" s="11"/>
      <c r="E330" s="12"/>
      <c r="F330" s="12"/>
      <c r="G330" s="12"/>
      <c r="H330" s="11"/>
      <c r="I330" s="11"/>
      <c r="J330" s="11"/>
      <c r="K330" s="13"/>
      <c r="L330" s="11"/>
      <c r="M330" s="74"/>
      <c r="N330" s="11"/>
      <c r="O330" s="12"/>
      <c r="P330" s="14"/>
      <c r="Q330" s="11"/>
      <c r="R330" s="11"/>
      <c r="S330" s="15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5">
      <c r="A331" s="10"/>
      <c r="B331" s="11"/>
      <c r="C331" s="11"/>
      <c r="D331" s="11"/>
      <c r="E331" s="12"/>
      <c r="F331" s="12"/>
      <c r="G331" s="12"/>
      <c r="H331" s="11"/>
      <c r="I331" s="11"/>
      <c r="J331" s="11"/>
      <c r="K331" s="13"/>
      <c r="L331" s="11"/>
      <c r="M331" s="74"/>
      <c r="N331" s="11"/>
      <c r="O331" s="12"/>
      <c r="P331" s="14"/>
      <c r="Q331" s="11"/>
      <c r="R331" s="11"/>
      <c r="S331" s="15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5">
      <c r="A332" s="10"/>
      <c r="B332" s="11"/>
      <c r="C332" s="11"/>
      <c r="D332" s="11"/>
      <c r="E332" s="12"/>
      <c r="F332" s="12"/>
      <c r="G332" s="12"/>
      <c r="H332" s="11"/>
      <c r="I332" s="11"/>
      <c r="J332" s="11"/>
      <c r="K332" s="13"/>
      <c r="L332" s="11"/>
      <c r="M332" s="74"/>
      <c r="N332" s="11"/>
      <c r="O332" s="12"/>
      <c r="P332" s="14"/>
      <c r="Q332" s="11"/>
      <c r="R332" s="11"/>
      <c r="S332" s="15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5">
      <c r="A333" s="10"/>
      <c r="B333" s="11"/>
      <c r="C333" s="11"/>
      <c r="D333" s="11"/>
      <c r="E333" s="12"/>
      <c r="F333" s="12"/>
      <c r="G333" s="12"/>
      <c r="H333" s="11"/>
      <c r="I333" s="11"/>
      <c r="J333" s="11"/>
      <c r="K333" s="13"/>
      <c r="L333" s="11"/>
      <c r="M333" s="74"/>
      <c r="N333" s="11"/>
      <c r="O333" s="12"/>
      <c r="P333" s="14"/>
      <c r="Q333" s="11"/>
      <c r="R333" s="11"/>
      <c r="S333" s="15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5">
      <c r="A334" s="10"/>
      <c r="B334" s="11"/>
      <c r="C334" s="11"/>
      <c r="D334" s="11"/>
      <c r="E334" s="12"/>
      <c r="F334" s="12"/>
      <c r="G334" s="12"/>
      <c r="H334" s="11"/>
      <c r="I334" s="11"/>
      <c r="J334" s="11"/>
      <c r="K334" s="13"/>
      <c r="L334" s="11"/>
      <c r="M334" s="74"/>
      <c r="N334" s="11"/>
      <c r="O334" s="12"/>
      <c r="P334" s="14"/>
      <c r="Q334" s="11"/>
      <c r="R334" s="11"/>
      <c r="S334" s="15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5">
      <c r="A335" s="10"/>
      <c r="B335" s="11"/>
      <c r="C335" s="11"/>
      <c r="D335" s="11"/>
      <c r="E335" s="12"/>
      <c r="F335" s="12"/>
      <c r="G335" s="12"/>
      <c r="H335" s="11"/>
      <c r="I335" s="11"/>
      <c r="J335" s="11"/>
      <c r="K335" s="13"/>
      <c r="L335" s="11"/>
      <c r="M335" s="74"/>
      <c r="N335" s="11"/>
      <c r="O335" s="12"/>
      <c r="P335" s="14"/>
      <c r="Q335" s="11"/>
      <c r="R335" s="11"/>
      <c r="S335" s="15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5">
      <c r="A336" s="10"/>
      <c r="B336" s="11"/>
      <c r="C336" s="11"/>
      <c r="D336" s="11"/>
      <c r="E336" s="12"/>
      <c r="F336" s="12"/>
      <c r="G336" s="12"/>
      <c r="H336" s="11"/>
      <c r="I336" s="11"/>
      <c r="J336" s="11"/>
      <c r="K336" s="13"/>
      <c r="L336" s="11"/>
      <c r="M336" s="74"/>
      <c r="N336" s="11"/>
      <c r="O336" s="12"/>
      <c r="P336" s="14"/>
      <c r="Q336" s="11"/>
      <c r="R336" s="11"/>
      <c r="S336" s="15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5">
      <c r="A337" s="10"/>
      <c r="B337" s="11"/>
      <c r="C337" s="11"/>
      <c r="D337" s="11"/>
      <c r="E337" s="12"/>
      <c r="F337" s="12"/>
      <c r="G337" s="12"/>
      <c r="H337" s="11"/>
      <c r="I337" s="11"/>
      <c r="J337" s="11"/>
      <c r="K337" s="13"/>
      <c r="L337" s="11"/>
      <c r="M337" s="74"/>
      <c r="N337" s="11"/>
      <c r="O337" s="12"/>
      <c r="P337" s="14"/>
      <c r="Q337" s="11"/>
      <c r="R337" s="11"/>
      <c r="S337" s="15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5">
      <c r="A338" s="10"/>
      <c r="B338" s="11"/>
      <c r="C338" s="11"/>
      <c r="D338" s="11"/>
      <c r="E338" s="12"/>
      <c r="F338" s="12"/>
      <c r="G338" s="12"/>
      <c r="H338" s="11"/>
      <c r="I338" s="11"/>
      <c r="J338" s="11"/>
      <c r="K338" s="13"/>
      <c r="L338" s="11"/>
      <c r="M338" s="74"/>
      <c r="N338" s="11"/>
      <c r="O338" s="12"/>
      <c r="P338" s="14"/>
      <c r="Q338" s="11"/>
      <c r="R338" s="11"/>
      <c r="S338" s="15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5">
      <c r="A339" s="10"/>
      <c r="B339" s="11"/>
      <c r="C339" s="11"/>
      <c r="D339" s="11"/>
      <c r="E339" s="12"/>
      <c r="F339" s="12"/>
      <c r="G339" s="12"/>
      <c r="H339" s="11"/>
      <c r="I339" s="11"/>
      <c r="J339" s="11"/>
      <c r="K339" s="13"/>
      <c r="L339" s="11"/>
      <c r="M339" s="74"/>
      <c r="N339" s="11"/>
      <c r="O339" s="12"/>
      <c r="P339" s="14"/>
      <c r="Q339" s="11"/>
      <c r="R339" s="11"/>
      <c r="S339" s="15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5">
      <c r="A340" s="10"/>
      <c r="B340" s="11"/>
      <c r="C340" s="11"/>
      <c r="D340" s="11"/>
      <c r="E340" s="12"/>
      <c r="F340" s="12"/>
      <c r="G340" s="12"/>
      <c r="H340" s="11"/>
      <c r="I340" s="11"/>
      <c r="J340" s="11"/>
      <c r="K340" s="13"/>
      <c r="L340" s="11"/>
      <c r="M340" s="74"/>
      <c r="N340" s="11"/>
      <c r="O340" s="12"/>
      <c r="P340" s="14"/>
      <c r="Q340" s="11"/>
      <c r="R340" s="11"/>
      <c r="S340" s="15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5">
      <c r="A341" s="10"/>
      <c r="B341" s="11"/>
      <c r="C341" s="11"/>
      <c r="D341" s="11"/>
      <c r="E341" s="12"/>
      <c r="F341" s="12"/>
      <c r="G341" s="12"/>
      <c r="H341" s="11"/>
      <c r="I341" s="11"/>
      <c r="J341" s="11"/>
      <c r="K341" s="13"/>
      <c r="L341" s="11"/>
      <c r="M341" s="74"/>
      <c r="N341" s="11"/>
      <c r="O341" s="12"/>
      <c r="P341" s="14"/>
      <c r="Q341" s="11"/>
      <c r="R341" s="11"/>
      <c r="S341" s="15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5">
      <c r="A342" s="10"/>
      <c r="B342" s="11"/>
      <c r="C342" s="11"/>
      <c r="D342" s="11"/>
      <c r="E342" s="12"/>
      <c r="F342" s="12"/>
      <c r="G342" s="12"/>
      <c r="H342" s="11"/>
      <c r="I342" s="11"/>
      <c r="J342" s="11"/>
      <c r="K342" s="13"/>
      <c r="L342" s="11"/>
      <c r="M342" s="74"/>
      <c r="N342" s="11"/>
      <c r="O342" s="12"/>
      <c r="P342" s="14"/>
      <c r="Q342" s="11"/>
      <c r="R342" s="11"/>
      <c r="S342" s="15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5">
      <c r="A343" s="10"/>
      <c r="B343" s="11"/>
      <c r="C343" s="11"/>
      <c r="D343" s="11"/>
      <c r="E343" s="12"/>
      <c r="F343" s="12"/>
      <c r="G343" s="12"/>
      <c r="H343" s="11"/>
      <c r="I343" s="11"/>
      <c r="J343" s="11"/>
      <c r="K343" s="13"/>
      <c r="L343" s="11"/>
      <c r="M343" s="74"/>
      <c r="N343" s="11"/>
      <c r="O343" s="12"/>
      <c r="P343" s="14"/>
      <c r="Q343" s="11"/>
      <c r="R343" s="11"/>
      <c r="S343" s="15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5">
      <c r="A344" s="10"/>
      <c r="B344" s="11"/>
      <c r="C344" s="11"/>
      <c r="D344" s="11"/>
      <c r="E344" s="12"/>
      <c r="F344" s="12"/>
      <c r="G344" s="12"/>
      <c r="H344" s="11"/>
      <c r="I344" s="11"/>
      <c r="J344" s="11"/>
      <c r="K344" s="13"/>
      <c r="L344" s="11"/>
      <c r="M344" s="74"/>
      <c r="N344" s="11"/>
      <c r="O344" s="12"/>
      <c r="P344" s="14"/>
      <c r="Q344" s="11"/>
      <c r="R344" s="11"/>
      <c r="S344" s="15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5">
      <c r="A345" s="10"/>
      <c r="B345" s="11"/>
      <c r="C345" s="11"/>
      <c r="D345" s="11"/>
      <c r="E345" s="12"/>
      <c r="F345" s="12"/>
      <c r="G345" s="12"/>
      <c r="H345" s="11"/>
      <c r="I345" s="11"/>
      <c r="J345" s="11"/>
      <c r="K345" s="13"/>
      <c r="L345" s="11"/>
      <c r="M345" s="74"/>
      <c r="N345" s="11"/>
      <c r="O345" s="12"/>
      <c r="P345" s="14"/>
      <c r="Q345" s="11"/>
      <c r="R345" s="11"/>
      <c r="S345" s="15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5">
      <c r="A346" s="10"/>
      <c r="B346" s="11"/>
      <c r="C346" s="11"/>
      <c r="D346" s="11"/>
      <c r="E346" s="12"/>
      <c r="F346" s="12"/>
      <c r="G346" s="12"/>
      <c r="H346" s="11"/>
      <c r="I346" s="11"/>
      <c r="J346" s="11"/>
      <c r="K346" s="13"/>
      <c r="L346" s="11"/>
      <c r="M346" s="74"/>
      <c r="N346" s="11"/>
      <c r="O346" s="12"/>
      <c r="P346" s="14"/>
      <c r="Q346" s="11"/>
      <c r="R346" s="11"/>
      <c r="S346" s="15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5">
      <c r="A347" s="10"/>
      <c r="B347" s="11"/>
      <c r="C347" s="11"/>
      <c r="D347" s="11"/>
      <c r="E347" s="12"/>
      <c r="F347" s="12"/>
      <c r="G347" s="12"/>
      <c r="H347" s="11"/>
      <c r="I347" s="11"/>
      <c r="J347" s="11"/>
      <c r="K347" s="13"/>
      <c r="L347" s="11"/>
      <c r="M347" s="74"/>
      <c r="N347" s="11"/>
      <c r="O347" s="12"/>
      <c r="P347" s="14"/>
      <c r="Q347" s="11"/>
      <c r="R347" s="11"/>
      <c r="S347" s="15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5">
      <c r="A348" s="10"/>
      <c r="B348" s="11"/>
      <c r="C348" s="11"/>
      <c r="D348" s="11"/>
      <c r="E348" s="12"/>
      <c r="F348" s="12"/>
      <c r="G348" s="12"/>
      <c r="H348" s="11"/>
      <c r="I348" s="11"/>
      <c r="J348" s="11"/>
      <c r="K348" s="13"/>
      <c r="L348" s="11"/>
      <c r="M348" s="74"/>
      <c r="N348" s="11"/>
      <c r="O348" s="12"/>
      <c r="P348" s="14"/>
      <c r="Q348" s="11"/>
      <c r="R348" s="11"/>
      <c r="S348" s="15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5">
      <c r="A349" s="10"/>
      <c r="B349" s="11"/>
      <c r="C349" s="11"/>
      <c r="D349" s="11"/>
      <c r="E349" s="12"/>
      <c r="F349" s="12"/>
      <c r="G349" s="12"/>
      <c r="H349" s="11"/>
      <c r="I349" s="11"/>
      <c r="J349" s="11"/>
      <c r="K349" s="13"/>
      <c r="L349" s="11"/>
      <c r="M349" s="74"/>
      <c r="N349" s="11"/>
      <c r="O349" s="12"/>
      <c r="P349" s="14"/>
      <c r="Q349" s="11"/>
      <c r="R349" s="11"/>
      <c r="S349" s="15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5">
      <c r="A350" s="10"/>
      <c r="B350" s="11"/>
      <c r="C350" s="11"/>
      <c r="D350" s="11"/>
      <c r="E350" s="12"/>
      <c r="F350" s="12"/>
      <c r="G350" s="12"/>
      <c r="H350" s="11"/>
      <c r="I350" s="11"/>
      <c r="J350" s="11"/>
      <c r="K350" s="13"/>
      <c r="L350" s="11"/>
      <c r="M350" s="74"/>
      <c r="N350" s="11"/>
      <c r="O350" s="12"/>
      <c r="P350" s="14"/>
      <c r="Q350" s="11"/>
      <c r="R350" s="11"/>
      <c r="S350" s="15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5">
      <c r="A351" s="10"/>
      <c r="B351" s="11"/>
      <c r="C351" s="11"/>
      <c r="D351" s="11"/>
      <c r="E351" s="12"/>
      <c r="F351" s="12"/>
      <c r="G351" s="12"/>
      <c r="H351" s="11"/>
      <c r="I351" s="11"/>
      <c r="J351" s="11"/>
      <c r="K351" s="13"/>
      <c r="L351" s="11"/>
      <c r="M351" s="74"/>
      <c r="N351" s="11"/>
      <c r="O351" s="12"/>
      <c r="P351" s="14"/>
      <c r="Q351" s="11"/>
      <c r="R351" s="11"/>
      <c r="S351" s="15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5">
      <c r="A352" s="10"/>
      <c r="B352" s="11"/>
      <c r="C352" s="11"/>
      <c r="D352" s="11"/>
      <c r="E352" s="12"/>
      <c r="F352" s="12"/>
      <c r="G352" s="12"/>
      <c r="H352" s="11"/>
      <c r="I352" s="11"/>
      <c r="J352" s="11"/>
      <c r="K352" s="13"/>
      <c r="L352" s="11"/>
      <c r="M352" s="74"/>
      <c r="N352" s="11"/>
      <c r="O352" s="12"/>
      <c r="P352" s="14"/>
      <c r="Q352" s="11"/>
      <c r="R352" s="11"/>
      <c r="S352" s="15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5">
      <c r="A353" s="10"/>
      <c r="B353" s="11"/>
      <c r="C353" s="11"/>
      <c r="D353" s="11"/>
      <c r="E353" s="12"/>
      <c r="F353" s="12"/>
      <c r="G353" s="12"/>
      <c r="H353" s="11"/>
      <c r="I353" s="11"/>
      <c r="J353" s="11"/>
      <c r="K353" s="13"/>
      <c r="L353" s="11"/>
      <c r="M353" s="74"/>
      <c r="N353" s="11"/>
      <c r="O353" s="12"/>
      <c r="P353" s="14"/>
      <c r="Q353" s="11"/>
      <c r="R353" s="11"/>
      <c r="S353" s="15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5">
      <c r="A354" s="10"/>
      <c r="B354" s="11"/>
      <c r="C354" s="11"/>
      <c r="D354" s="11"/>
      <c r="E354" s="12"/>
      <c r="F354" s="12"/>
      <c r="G354" s="12"/>
      <c r="H354" s="11"/>
      <c r="I354" s="11"/>
      <c r="J354" s="11"/>
      <c r="K354" s="13"/>
      <c r="L354" s="11"/>
      <c r="M354" s="74"/>
      <c r="N354" s="11"/>
      <c r="O354" s="12"/>
      <c r="P354" s="14"/>
      <c r="Q354" s="11"/>
      <c r="R354" s="11"/>
      <c r="S354" s="15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5">
      <c r="A355" s="10"/>
      <c r="B355" s="11"/>
      <c r="C355" s="11"/>
      <c r="D355" s="11"/>
      <c r="E355" s="12"/>
      <c r="F355" s="12"/>
      <c r="G355" s="12"/>
      <c r="H355" s="11"/>
      <c r="I355" s="11"/>
      <c r="J355" s="11"/>
      <c r="K355" s="13"/>
      <c r="L355" s="11"/>
      <c r="M355" s="74"/>
      <c r="N355" s="11"/>
      <c r="O355" s="12"/>
      <c r="P355" s="14"/>
      <c r="Q355" s="11"/>
      <c r="R355" s="11"/>
      <c r="S355" s="15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5">
      <c r="A356" s="10"/>
      <c r="B356" s="11"/>
      <c r="C356" s="11"/>
      <c r="D356" s="11"/>
      <c r="E356" s="12"/>
      <c r="F356" s="12"/>
      <c r="G356" s="12"/>
      <c r="H356" s="11"/>
      <c r="I356" s="11"/>
      <c r="J356" s="11"/>
      <c r="K356" s="13"/>
      <c r="L356" s="11"/>
      <c r="M356" s="74"/>
      <c r="N356" s="11"/>
      <c r="O356" s="12"/>
      <c r="P356" s="14"/>
      <c r="Q356" s="11"/>
      <c r="R356" s="11"/>
      <c r="S356" s="15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5">
      <c r="A357" s="10"/>
      <c r="B357" s="11"/>
      <c r="C357" s="11"/>
      <c r="D357" s="11"/>
      <c r="E357" s="12"/>
      <c r="F357" s="12"/>
      <c r="G357" s="12"/>
      <c r="H357" s="11"/>
      <c r="I357" s="11"/>
      <c r="J357" s="11"/>
      <c r="K357" s="13"/>
      <c r="L357" s="11"/>
      <c r="M357" s="74"/>
      <c r="N357" s="11"/>
      <c r="O357" s="12"/>
      <c r="P357" s="14"/>
      <c r="Q357" s="11"/>
      <c r="R357" s="11"/>
      <c r="S357" s="15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5">
      <c r="A358" s="10"/>
      <c r="B358" s="11"/>
      <c r="C358" s="11"/>
      <c r="D358" s="11"/>
      <c r="E358" s="12"/>
      <c r="F358" s="12"/>
      <c r="G358" s="12"/>
      <c r="H358" s="11"/>
      <c r="I358" s="11"/>
      <c r="J358" s="11"/>
      <c r="K358" s="13"/>
      <c r="L358" s="11"/>
      <c r="M358" s="74"/>
      <c r="N358" s="11"/>
      <c r="O358" s="12"/>
      <c r="P358" s="14"/>
      <c r="Q358" s="11"/>
      <c r="R358" s="11"/>
      <c r="S358" s="15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5">
      <c r="A359" s="10"/>
      <c r="B359" s="11"/>
      <c r="C359" s="11"/>
      <c r="D359" s="11"/>
      <c r="E359" s="12"/>
      <c r="F359" s="12"/>
      <c r="G359" s="12"/>
      <c r="H359" s="11"/>
      <c r="I359" s="11"/>
      <c r="J359" s="11"/>
      <c r="K359" s="13"/>
      <c r="L359" s="11"/>
      <c r="M359" s="74"/>
      <c r="N359" s="11"/>
      <c r="O359" s="12"/>
      <c r="P359" s="14"/>
      <c r="Q359" s="11"/>
      <c r="R359" s="11"/>
      <c r="S359" s="15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5">
      <c r="A360" s="10"/>
      <c r="B360" s="11"/>
      <c r="C360" s="11"/>
      <c r="D360" s="11"/>
      <c r="E360" s="12"/>
      <c r="F360" s="12"/>
      <c r="G360" s="12"/>
      <c r="H360" s="11"/>
      <c r="I360" s="11"/>
      <c r="J360" s="11"/>
      <c r="K360" s="13"/>
      <c r="L360" s="11"/>
      <c r="M360" s="74"/>
      <c r="N360" s="11"/>
      <c r="O360" s="12"/>
      <c r="P360" s="14"/>
      <c r="Q360" s="11"/>
      <c r="R360" s="11"/>
      <c r="S360" s="15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5">
      <c r="A361" s="10"/>
      <c r="B361" s="11"/>
      <c r="C361" s="11"/>
      <c r="D361" s="11"/>
      <c r="E361" s="12"/>
      <c r="F361" s="12"/>
      <c r="G361" s="12"/>
      <c r="H361" s="11"/>
      <c r="I361" s="11"/>
      <c r="J361" s="11"/>
      <c r="K361" s="13"/>
      <c r="L361" s="11"/>
      <c r="M361" s="74"/>
      <c r="N361" s="11"/>
      <c r="O361" s="12"/>
      <c r="P361" s="14"/>
      <c r="Q361" s="11"/>
      <c r="R361" s="11"/>
      <c r="S361" s="15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5">
      <c r="A362" s="10"/>
      <c r="B362" s="11"/>
      <c r="C362" s="11"/>
      <c r="D362" s="11"/>
      <c r="E362" s="12"/>
      <c r="F362" s="12"/>
      <c r="G362" s="12"/>
      <c r="H362" s="11"/>
      <c r="I362" s="11"/>
      <c r="J362" s="11"/>
      <c r="K362" s="13"/>
      <c r="L362" s="11"/>
      <c r="M362" s="74"/>
      <c r="N362" s="11"/>
      <c r="O362" s="12"/>
      <c r="P362" s="14"/>
      <c r="Q362" s="11"/>
      <c r="R362" s="11"/>
      <c r="S362" s="15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5">
      <c r="A363" s="10"/>
      <c r="B363" s="11"/>
      <c r="C363" s="11"/>
      <c r="D363" s="11"/>
      <c r="E363" s="12"/>
      <c r="F363" s="12"/>
      <c r="G363" s="12"/>
      <c r="H363" s="11"/>
      <c r="I363" s="11"/>
      <c r="J363" s="11"/>
      <c r="K363" s="13"/>
      <c r="L363" s="11"/>
      <c r="M363" s="74"/>
      <c r="N363" s="11"/>
      <c r="O363" s="12"/>
      <c r="P363" s="14"/>
      <c r="Q363" s="11"/>
      <c r="R363" s="11"/>
      <c r="S363" s="15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5">
      <c r="A364" s="10"/>
      <c r="B364" s="11"/>
      <c r="C364" s="11"/>
      <c r="D364" s="11"/>
      <c r="E364" s="12"/>
      <c r="F364" s="12"/>
      <c r="G364" s="12"/>
      <c r="H364" s="11"/>
      <c r="I364" s="11"/>
      <c r="J364" s="11"/>
      <c r="K364" s="13"/>
      <c r="L364" s="11"/>
      <c r="M364" s="74"/>
      <c r="N364" s="11"/>
      <c r="O364" s="12"/>
      <c r="P364" s="14"/>
      <c r="Q364" s="11"/>
      <c r="R364" s="11"/>
      <c r="S364" s="15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5">
      <c r="A365" s="10"/>
      <c r="B365" s="11"/>
      <c r="C365" s="11"/>
      <c r="D365" s="11"/>
      <c r="E365" s="12"/>
      <c r="F365" s="12"/>
      <c r="G365" s="12"/>
      <c r="H365" s="11"/>
      <c r="I365" s="11"/>
      <c r="J365" s="11"/>
      <c r="K365" s="13"/>
      <c r="L365" s="11"/>
      <c r="M365" s="74"/>
      <c r="N365" s="11"/>
      <c r="O365" s="12"/>
      <c r="P365" s="14"/>
      <c r="Q365" s="11"/>
      <c r="R365" s="11"/>
      <c r="S365" s="15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5">
      <c r="A366" s="10"/>
      <c r="B366" s="11"/>
      <c r="C366" s="11"/>
      <c r="D366" s="11"/>
      <c r="E366" s="12"/>
      <c r="F366" s="12"/>
      <c r="G366" s="12"/>
      <c r="H366" s="11"/>
      <c r="I366" s="11"/>
      <c r="J366" s="11"/>
      <c r="K366" s="13"/>
      <c r="L366" s="11"/>
      <c r="M366" s="74"/>
      <c r="N366" s="11"/>
      <c r="O366" s="12"/>
      <c r="P366" s="14"/>
      <c r="Q366" s="11"/>
      <c r="R366" s="11"/>
      <c r="S366" s="15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5">
      <c r="A367" s="10"/>
      <c r="B367" s="11"/>
      <c r="C367" s="11"/>
      <c r="D367" s="11"/>
      <c r="E367" s="12"/>
      <c r="F367" s="12"/>
      <c r="G367" s="12"/>
      <c r="H367" s="11"/>
      <c r="I367" s="11"/>
      <c r="J367" s="11"/>
      <c r="K367" s="13"/>
      <c r="L367" s="11"/>
      <c r="M367" s="74"/>
      <c r="N367" s="11"/>
      <c r="O367" s="12"/>
      <c r="P367" s="14"/>
      <c r="Q367" s="11"/>
      <c r="R367" s="11"/>
      <c r="S367" s="15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5">
      <c r="A368" s="10"/>
      <c r="B368" s="11"/>
      <c r="C368" s="11"/>
      <c r="D368" s="11"/>
      <c r="E368" s="12"/>
      <c r="F368" s="12"/>
      <c r="G368" s="12"/>
      <c r="H368" s="11"/>
      <c r="I368" s="11"/>
      <c r="J368" s="11"/>
      <c r="K368" s="13"/>
      <c r="L368" s="11"/>
      <c r="M368" s="74"/>
      <c r="N368" s="11"/>
      <c r="O368" s="12"/>
      <c r="P368" s="14"/>
      <c r="Q368" s="11"/>
      <c r="R368" s="11"/>
      <c r="S368" s="15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5">
      <c r="A369" s="10"/>
      <c r="B369" s="11"/>
      <c r="C369" s="11"/>
      <c r="D369" s="11"/>
      <c r="E369" s="12"/>
      <c r="F369" s="12"/>
      <c r="G369" s="12"/>
      <c r="H369" s="11"/>
      <c r="I369" s="11"/>
      <c r="J369" s="11"/>
      <c r="K369" s="13"/>
      <c r="L369" s="11"/>
      <c r="M369" s="74"/>
      <c r="N369" s="11"/>
      <c r="O369" s="12"/>
      <c r="P369" s="14"/>
      <c r="Q369" s="11"/>
      <c r="R369" s="11"/>
      <c r="S369" s="15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5">
      <c r="A370" s="10"/>
      <c r="B370" s="11"/>
      <c r="C370" s="11"/>
      <c r="D370" s="11"/>
      <c r="E370" s="12"/>
      <c r="F370" s="12"/>
      <c r="G370" s="12"/>
      <c r="H370" s="11"/>
      <c r="I370" s="11"/>
      <c r="J370" s="11"/>
      <c r="K370" s="13"/>
      <c r="L370" s="11"/>
      <c r="M370" s="74"/>
      <c r="N370" s="11"/>
      <c r="O370" s="12"/>
      <c r="P370" s="14"/>
      <c r="Q370" s="11"/>
      <c r="R370" s="11"/>
      <c r="S370" s="15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5">
      <c r="A371" s="10"/>
      <c r="B371" s="11"/>
      <c r="C371" s="11"/>
      <c r="D371" s="11"/>
      <c r="E371" s="12"/>
      <c r="F371" s="12"/>
      <c r="G371" s="12"/>
      <c r="H371" s="11"/>
      <c r="I371" s="11"/>
      <c r="J371" s="11"/>
      <c r="K371" s="13"/>
      <c r="L371" s="11"/>
      <c r="M371" s="74"/>
      <c r="N371" s="11"/>
      <c r="O371" s="12"/>
      <c r="P371" s="14"/>
      <c r="Q371" s="11"/>
      <c r="R371" s="11"/>
      <c r="S371" s="15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5">
      <c r="A372" s="10"/>
      <c r="B372" s="11"/>
      <c r="C372" s="11"/>
      <c r="D372" s="11"/>
      <c r="E372" s="12"/>
      <c r="F372" s="12"/>
      <c r="G372" s="12"/>
      <c r="H372" s="11"/>
      <c r="I372" s="11"/>
      <c r="J372" s="11"/>
      <c r="K372" s="13"/>
      <c r="L372" s="11"/>
      <c r="M372" s="74"/>
      <c r="N372" s="11"/>
      <c r="O372" s="12"/>
      <c r="P372" s="14"/>
      <c r="Q372" s="11"/>
      <c r="R372" s="11"/>
      <c r="S372" s="15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5">
      <c r="A373" s="10"/>
      <c r="B373" s="11"/>
      <c r="C373" s="11"/>
      <c r="D373" s="11"/>
      <c r="E373" s="12"/>
      <c r="F373" s="12"/>
      <c r="G373" s="12"/>
      <c r="H373" s="11"/>
      <c r="I373" s="11"/>
      <c r="J373" s="11"/>
      <c r="K373" s="13"/>
      <c r="L373" s="11"/>
      <c r="M373" s="74"/>
      <c r="N373" s="11"/>
      <c r="O373" s="12"/>
      <c r="P373" s="14"/>
      <c r="Q373" s="11"/>
      <c r="R373" s="11"/>
      <c r="S373" s="15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5">
      <c r="A374" s="10"/>
      <c r="B374" s="11"/>
      <c r="C374" s="11"/>
      <c r="D374" s="11"/>
      <c r="E374" s="12"/>
      <c r="F374" s="12"/>
      <c r="G374" s="12"/>
      <c r="H374" s="11"/>
      <c r="I374" s="11"/>
      <c r="J374" s="11"/>
      <c r="K374" s="13"/>
      <c r="L374" s="11"/>
      <c r="M374" s="74"/>
      <c r="N374" s="11"/>
      <c r="O374" s="12"/>
      <c r="P374" s="14"/>
      <c r="Q374" s="11"/>
      <c r="R374" s="11"/>
      <c r="S374" s="15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5">
      <c r="A375" s="10"/>
      <c r="B375" s="11"/>
      <c r="C375" s="11"/>
      <c r="D375" s="11"/>
      <c r="E375" s="12"/>
      <c r="F375" s="12"/>
      <c r="G375" s="12"/>
      <c r="H375" s="11"/>
      <c r="I375" s="11"/>
      <c r="J375" s="11"/>
      <c r="K375" s="13"/>
      <c r="L375" s="11"/>
      <c r="M375" s="74"/>
      <c r="N375" s="11"/>
      <c r="O375" s="12"/>
      <c r="P375" s="14"/>
      <c r="Q375" s="11"/>
      <c r="R375" s="11"/>
      <c r="S375" s="15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5">
      <c r="A376" s="10"/>
      <c r="B376" s="11"/>
      <c r="C376" s="11"/>
      <c r="D376" s="11"/>
      <c r="E376" s="12"/>
      <c r="F376" s="12"/>
      <c r="G376" s="12"/>
      <c r="H376" s="11"/>
      <c r="I376" s="11"/>
      <c r="J376" s="11"/>
      <c r="K376" s="13"/>
      <c r="L376" s="11"/>
      <c r="M376" s="74"/>
      <c r="N376" s="11"/>
      <c r="O376" s="12"/>
      <c r="P376" s="14"/>
      <c r="Q376" s="11"/>
      <c r="R376" s="11"/>
      <c r="S376" s="15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5">
      <c r="A377" s="10"/>
      <c r="B377" s="11"/>
      <c r="C377" s="11"/>
      <c r="D377" s="11"/>
      <c r="E377" s="12"/>
      <c r="F377" s="12"/>
      <c r="G377" s="12"/>
      <c r="H377" s="11"/>
      <c r="I377" s="11"/>
      <c r="J377" s="11"/>
      <c r="K377" s="13"/>
      <c r="L377" s="11"/>
      <c r="M377" s="74"/>
      <c r="N377" s="11"/>
      <c r="O377" s="12"/>
      <c r="P377" s="14"/>
      <c r="Q377" s="11"/>
      <c r="R377" s="11"/>
      <c r="S377" s="15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5">
      <c r="A378" s="10"/>
      <c r="B378" s="11"/>
      <c r="C378" s="11"/>
      <c r="D378" s="11"/>
      <c r="E378" s="12"/>
      <c r="F378" s="12"/>
      <c r="G378" s="12"/>
      <c r="H378" s="11"/>
      <c r="I378" s="11"/>
      <c r="J378" s="11"/>
      <c r="K378" s="13"/>
      <c r="L378" s="11"/>
      <c r="M378" s="74"/>
      <c r="N378" s="11"/>
      <c r="O378" s="12"/>
      <c r="P378" s="14"/>
      <c r="Q378" s="11"/>
      <c r="R378" s="11"/>
      <c r="S378" s="15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5">
      <c r="A379" s="10"/>
      <c r="B379" s="11"/>
      <c r="C379" s="11"/>
      <c r="D379" s="11"/>
      <c r="E379" s="12"/>
      <c r="F379" s="12"/>
      <c r="G379" s="12"/>
      <c r="H379" s="11"/>
      <c r="I379" s="11"/>
      <c r="J379" s="11"/>
      <c r="K379" s="13"/>
      <c r="L379" s="11"/>
      <c r="M379" s="74"/>
      <c r="N379" s="11"/>
      <c r="O379" s="12"/>
      <c r="P379" s="14"/>
      <c r="Q379" s="11"/>
      <c r="R379" s="11"/>
      <c r="S379" s="15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5">
      <c r="A380" s="10"/>
      <c r="B380" s="11"/>
      <c r="C380" s="11"/>
      <c r="D380" s="11"/>
      <c r="E380" s="12"/>
      <c r="F380" s="12"/>
      <c r="G380" s="12"/>
      <c r="H380" s="11"/>
      <c r="I380" s="11"/>
      <c r="J380" s="11"/>
      <c r="K380" s="13"/>
      <c r="L380" s="11"/>
      <c r="M380" s="74"/>
      <c r="N380" s="11"/>
      <c r="O380" s="12"/>
      <c r="P380" s="14"/>
      <c r="Q380" s="11"/>
      <c r="R380" s="11"/>
      <c r="S380" s="15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5">
      <c r="A381" s="10"/>
      <c r="B381" s="11"/>
      <c r="C381" s="11"/>
      <c r="D381" s="11"/>
      <c r="E381" s="12"/>
      <c r="F381" s="12"/>
      <c r="G381" s="12"/>
      <c r="H381" s="11"/>
      <c r="I381" s="11"/>
      <c r="J381" s="11"/>
      <c r="K381" s="13"/>
      <c r="L381" s="11"/>
      <c r="M381" s="74"/>
      <c r="N381" s="11"/>
      <c r="O381" s="12"/>
      <c r="P381" s="14"/>
      <c r="Q381" s="11"/>
      <c r="R381" s="11"/>
      <c r="S381" s="15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5">
      <c r="A382" s="10"/>
      <c r="B382" s="11"/>
      <c r="C382" s="11"/>
      <c r="D382" s="11"/>
      <c r="E382" s="12"/>
      <c r="F382" s="12"/>
      <c r="G382" s="12"/>
      <c r="H382" s="11"/>
      <c r="I382" s="11"/>
      <c r="J382" s="11"/>
      <c r="K382" s="13"/>
      <c r="L382" s="11"/>
      <c r="M382" s="74"/>
      <c r="N382" s="11"/>
      <c r="O382" s="12"/>
      <c r="P382" s="14"/>
      <c r="Q382" s="11"/>
      <c r="R382" s="11"/>
      <c r="S382" s="15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5">
      <c r="A383" s="10"/>
      <c r="B383" s="11"/>
      <c r="C383" s="11"/>
      <c r="D383" s="11"/>
      <c r="E383" s="12"/>
      <c r="F383" s="12"/>
      <c r="G383" s="12"/>
      <c r="H383" s="11"/>
      <c r="I383" s="11"/>
      <c r="J383" s="11"/>
      <c r="K383" s="13"/>
      <c r="L383" s="11"/>
      <c r="M383" s="74"/>
      <c r="N383" s="11"/>
      <c r="O383" s="12"/>
      <c r="P383" s="14"/>
      <c r="Q383" s="11"/>
      <c r="R383" s="11"/>
      <c r="S383" s="15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5">
      <c r="A384" s="10"/>
      <c r="B384" s="11"/>
      <c r="C384" s="11"/>
      <c r="D384" s="11"/>
      <c r="E384" s="12"/>
      <c r="F384" s="12"/>
      <c r="G384" s="12"/>
      <c r="H384" s="11"/>
      <c r="I384" s="11"/>
      <c r="J384" s="11"/>
      <c r="K384" s="13"/>
      <c r="L384" s="11"/>
      <c r="M384" s="74"/>
      <c r="N384" s="11"/>
      <c r="O384" s="12"/>
      <c r="P384" s="14"/>
      <c r="Q384" s="11"/>
      <c r="R384" s="11"/>
      <c r="S384" s="15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5">
      <c r="A385" s="10"/>
      <c r="B385" s="11"/>
      <c r="C385" s="11"/>
      <c r="D385" s="11"/>
      <c r="E385" s="12"/>
      <c r="F385" s="12"/>
      <c r="G385" s="12"/>
      <c r="H385" s="11"/>
      <c r="I385" s="11"/>
      <c r="J385" s="11"/>
      <c r="K385" s="13"/>
      <c r="L385" s="11"/>
      <c r="M385" s="74"/>
      <c r="N385" s="11"/>
      <c r="O385" s="12"/>
      <c r="P385" s="14"/>
      <c r="Q385" s="11"/>
      <c r="R385" s="11"/>
      <c r="S385" s="15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5">
      <c r="A386" s="10"/>
      <c r="B386" s="11"/>
      <c r="C386" s="11"/>
      <c r="D386" s="11"/>
      <c r="E386" s="12"/>
      <c r="F386" s="12"/>
      <c r="G386" s="12"/>
      <c r="H386" s="11"/>
      <c r="I386" s="11"/>
      <c r="J386" s="11"/>
      <c r="K386" s="13"/>
      <c r="L386" s="11"/>
      <c r="M386" s="74"/>
      <c r="N386" s="11"/>
      <c r="O386" s="12"/>
      <c r="P386" s="14"/>
      <c r="Q386" s="11"/>
      <c r="R386" s="11"/>
      <c r="S386" s="15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5">
      <c r="A387" s="10"/>
      <c r="B387" s="11"/>
      <c r="C387" s="11"/>
      <c r="D387" s="11"/>
      <c r="E387" s="12"/>
      <c r="F387" s="12"/>
      <c r="G387" s="12"/>
      <c r="H387" s="11"/>
      <c r="I387" s="11"/>
      <c r="J387" s="11"/>
      <c r="K387" s="13"/>
      <c r="L387" s="11"/>
      <c r="M387" s="74"/>
      <c r="N387" s="11"/>
      <c r="O387" s="12"/>
      <c r="P387" s="14"/>
      <c r="Q387" s="11"/>
      <c r="R387" s="11"/>
      <c r="S387" s="15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5">
      <c r="A388" s="10"/>
      <c r="B388" s="11"/>
      <c r="C388" s="11"/>
      <c r="D388" s="11"/>
      <c r="E388" s="12"/>
      <c r="F388" s="12"/>
      <c r="G388" s="12"/>
      <c r="H388" s="11"/>
      <c r="I388" s="11"/>
      <c r="J388" s="11"/>
      <c r="K388" s="13"/>
      <c r="L388" s="11"/>
      <c r="M388" s="74"/>
      <c r="N388" s="11"/>
      <c r="O388" s="12"/>
      <c r="P388" s="14"/>
      <c r="Q388" s="11"/>
      <c r="R388" s="11"/>
      <c r="S388" s="15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5">
      <c r="A389" s="10"/>
      <c r="B389" s="11"/>
      <c r="C389" s="11"/>
      <c r="D389" s="11"/>
      <c r="E389" s="12"/>
      <c r="F389" s="12"/>
      <c r="G389" s="12"/>
      <c r="H389" s="11"/>
      <c r="I389" s="11"/>
      <c r="J389" s="11"/>
      <c r="K389" s="13"/>
      <c r="L389" s="11"/>
      <c r="M389" s="74"/>
      <c r="N389" s="11"/>
      <c r="O389" s="12"/>
      <c r="P389" s="14"/>
      <c r="Q389" s="11"/>
      <c r="R389" s="11"/>
      <c r="S389" s="15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5">
      <c r="A390" s="10"/>
      <c r="B390" s="11"/>
      <c r="C390" s="11"/>
      <c r="D390" s="11"/>
      <c r="E390" s="12"/>
      <c r="F390" s="12"/>
      <c r="G390" s="12"/>
      <c r="H390" s="11"/>
      <c r="I390" s="11"/>
      <c r="J390" s="11"/>
      <c r="K390" s="13"/>
      <c r="L390" s="11"/>
      <c r="M390" s="74"/>
      <c r="N390" s="11"/>
      <c r="O390" s="12"/>
      <c r="P390" s="14"/>
      <c r="Q390" s="11"/>
      <c r="R390" s="11"/>
      <c r="S390" s="15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5">
      <c r="A391" s="10"/>
      <c r="B391" s="11"/>
      <c r="C391" s="11"/>
      <c r="D391" s="11"/>
      <c r="E391" s="12"/>
      <c r="F391" s="12"/>
      <c r="G391" s="12"/>
      <c r="H391" s="11"/>
      <c r="I391" s="11"/>
      <c r="J391" s="11"/>
      <c r="K391" s="13"/>
      <c r="L391" s="11"/>
      <c r="M391" s="74"/>
      <c r="N391" s="11"/>
      <c r="O391" s="12"/>
      <c r="P391" s="14"/>
      <c r="Q391" s="11"/>
      <c r="R391" s="11"/>
      <c r="S391" s="15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5">
      <c r="A392" s="10"/>
      <c r="B392" s="11"/>
      <c r="C392" s="11"/>
      <c r="D392" s="11"/>
      <c r="E392" s="12"/>
      <c r="F392" s="12"/>
      <c r="G392" s="12"/>
      <c r="H392" s="11"/>
      <c r="I392" s="11"/>
      <c r="J392" s="11"/>
      <c r="K392" s="13"/>
      <c r="L392" s="11"/>
      <c r="M392" s="74"/>
      <c r="N392" s="11"/>
      <c r="O392" s="12"/>
      <c r="P392" s="14"/>
      <c r="Q392" s="11"/>
      <c r="R392" s="11"/>
      <c r="S392" s="15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5">
      <c r="A393" s="10"/>
      <c r="B393" s="11"/>
      <c r="C393" s="11"/>
      <c r="D393" s="11"/>
      <c r="E393" s="12"/>
      <c r="F393" s="12"/>
      <c r="G393" s="12"/>
      <c r="H393" s="11"/>
      <c r="I393" s="11"/>
      <c r="J393" s="11"/>
      <c r="K393" s="13"/>
      <c r="L393" s="11"/>
      <c r="M393" s="74"/>
      <c r="N393" s="11"/>
      <c r="O393" s="12"/>
      <c r="P393" s="14"/>
      <c r="Q393" s="11"/>
      <c r="R393" s="11"/>
      <c r="S393" s="15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5">
      <c r="A394" s="10"/>
      <c r="B394" s="11"/>
      <c r="C394" s="11"/>
      <c r="D394" s="11"/>
      <c r="E394" s="12"/>
      <c r="F394" s="12"/>
      <c r="G394" s="12"/>
      <c r="H394" s="11"/>
      <c r="I394" s="11"/>
      <c r="J394" s="11"/>
      <c r="K394" s="13"/>
      <c r="L394" s="11"/>
      <c r="M394" s="74"/>
      <c r="N394" s="11"/>
      <c r="O394" s="12"/>
      <c r="P394" s="14"/>
      <c r="Q394" s="11"/>
      <c r="R394" s="11"/>
      <c r="S394" s="15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5">
      <c r="A395" s="10"/>
      <c r="B395" s="11"/>
      <c r="C395" s="11"/>
      <c r="D395" s="11"/>
      <c r="E395" s="12"/>
      <c r="F395" s="12"/>
      <c r="G395" s="12"/>
      <c r="H395" s="11"/>
      <c r="I395" s="11"/>
      <c r="J395" s="11"/>
      <c r="K395" s="13"/>
      <c r="L395" s="11"/>
      <c r="M395" s="74"/>
      <c r="N395" s="11"/>
      <c r="O395" s="12"/>
      <c r="P395" s="14"/>
      <c r="Q395" s="11"/>
      <c r="R395" s="11"/>
      <c r="S395" s="15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5">
      <c r="A396" s="10"/>
      <c r="B396" s="11"/>
      <c r="C396" s="11"/>
      <c r="D396" s="11"/>
      <c r="E396" s="12"/>
      <c r="F396" s="12"/>
      <c r="G396" s="12"/>
      <c r="H396" s="11"/>
      <c r="I396" s="11"/>
      <c r="J396" s="11"/>
      <c r="K396" s="13"/>
      <c r="L396" s="11"/>
      <c r="M396" s="74"/>
      <c r="N396" s="11"/>
      <c r="O396" s="12"/>
      <c r="P396" s="14"/>
      <c r="Q396" s="11"/>
      <c r="R396" s="11"/>
      <c r="S396" s="15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5">
      <c r="A397" s="10"/>
      <c r="B397" s="11"/>
      <c r="C397" s="11"/>
      <c r="D397" s="11"/>
      <c r="E397" s="12"/>
      <c r="F397" s="12"/>
      <c r="G397" s="12"/>
      <c r="H397" s="11"/>
      <c r="I397" s="11"/>
      <c r="J397" s="11"/>
      <c r="K397" s="13"/>
      <c r="L397" s="11"/>
      <c r="M397" s="74"/>
      <c r="N397" s="11"/>
      <c r="O397" s="12"/>
      <c r="P397" s="14"/>
      <c r="Q397" s="11"/>
      <c r="R397" s="11"/>
      <c r="S397" s="15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5">
      <c r="A398" s="10"/>
      <c r="B398" s="11"/>
      <c r="C398" s="11"/>
      <c r="D398" s="11"/>
      <c r="E398" s="12"/>
      <c r="F398" s="12"/>
      <c r="G398" s="12"/>
      <c r="H398" s="11"/>
      <c r="I398" s="11"/>
      <c r="J398" s="11"/>
      <c r="K398" s="13"/>
      <c r="L398" s="11"/>
      <c r="M398" s="74"/>
      <c r="N398" s="11"/>
      <c r="O398" s="12"/>
      <c r="P398" s="14"/>
      <c r="Q398" s="11"/>
      <c r="R398" s="11"/>
      <c r="S398" s="15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5">
      <c r="A399" s="10"/>
      <c r="B399" s="11"/>
      <c r="C399" s="11"/>
      <c r="D399" s="11"/>
      <c r="E399" s="12"/>
      <c r="F399" s="12"/>
      <c r="G399" s="12"/>
      <c r="H399" s="11"/>
      <c r="I399" s="11"/>
      <c r="J399" s="11"/>
      <c r="K399" s="13"/>
      <c r="L399" s="11"/>
      <c r="M399" s="74"/>
      <c r="N399" s="11"/>
      <c r="O399" s="12"/>
      <c r="P399" s="14"/>
      <c r="Q399" s="11"/>
      <c r="R399" s="11"/>
      <c r="S399" s="15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5">
      <c r="A400" s="10"/>
      <c r="B400" s="11"/>
      <c r="C400" s="11"/>
      <c r="D400" s="11"/>
      <c r="E400" s="12"/>
      <c r="F400" s="12"/>
      <c r="G400" s="12"/>
      <c r="H400" s="11"/>
      <c r="I400" s="11"/>
      <c r="J400" s="11"/>
      <c r="K400" s="13"/>
      <c r="L400" s="11"/>
      <c r="M400" s="74"/>
      <c r="N400" s="11"/>
      <c r="O400" s="12"/>
      <c r="P400" s="14"/>
      <c r="Q400" s="11"/>
      <c r="R400" s="11"/>
      <c r="S400" s="15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5">
      <c r="A401" s="10"/>
      <c r="B401" s="11"/>
      <c r="C401" s="11"/>
      <c r="D401" s="11"/>
      <c r="E401" s="12"/>
      <c r="F401" s="12"/>
      <c r="G401" s="12"/>
      <c r="H401" s="11"/>
      <c r="I401" s="11"/>
      <c r="J401" s="11"/>
      <c r="K401" s="13"/>
      <c r="L401" s="11"/>
      <c r="M401" s="74"/>
      <c r="N401" s="11"/>
      <c r="O401" s="12"/>
      <c r="P401" s="14"/>
      <c r="Q401" s="11"/>
      <c r="R401" s="11"/>
      <c r="S401" s="15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5">
      <c r="A402" s="10"/>
      <c r="B402" s="11"/>
      <c r="C402" s="11"/>
      <c r="D402" s="11"/>
      <c r="E402" s="12"/>
      <c r="F402" s="12"/>
      <c r="G402" s="12"/>
      <c r="H402" s="11"/>
      <c r="I402" s="11"/>
      <c r="J402" s="11"/>
      <c r="K402" s="13"/>
      <c r="L402" s="11"/>
      <c r="M402" s="74"/>
      <c r="N402" s="11"/>
      <c r="O402" s="12"/>
      <c r="P402" s="14"/>
      <c r="Q402" s="11"/>
      <c r="R402" s="11"/>
      <c r="S402" s="15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5">
      <c r="A403" s="10"/>
      <c r="B403" s="11"/>
      <c r="C403" s="11"/>
      <c r="D403" s="11"/>
      <c r="E403" s="12"/>
      <c r="F403" s="12"/>
      <c r="G403" s="12"/>
      <c r="H403" s="11"/>
      <c r="I403" s="11"/>
      <c r="J403" s="11"/>
      <c r="K403" s="13"/>
      <c r="L403" s="11"/>
      <c r="M403" s="74"/>
      <c r="N403" s="11"/>
      <c r="O403" s="12"/>
      <c r="P403" s="14"/>
      <c r="Q403" s="11"/>
      <c r="R403" s="11"/>
      <c r="S403" s="15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5">
      <c r="A404" s="10"/>
      <c r="B404" s="11"/>
      <c r="C404" s="11"/>
      <c r="D404" s="11"/>
      <c r="E404" s="12"/>
      <c r="F404" s="12"/>
      <c r="G404" s="12"/>
      <c r="H404" s="11"/>
      <c r="I404" s="11"/>
      <c r="J404" s="11"/>
      <c r="K404" s="13"/>
      <c r="L404" s="11"/>
      <c r="M404" s="74"/>
      <c r="N404" s="11"/>
      <c r="O404" s="12"/>
      <c r="P404" s="14"/>
      <c r="Q404" s="11"/>
      <c r="R404" s="11"/>
      <c r="S404" s="15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5">
      <c r="A405" s="10"/>
      <c r="B405" s="11"/>
      <c r="C405" s="11"/>
      <c r="D405" s="11"/>
      <c r="E405" s="12"/>
      <c r="F405" s="12"/>
      <c r="G405" s="12"/>
      <c r="H405" s="11"/>
      <c r="I405" s="11"/>
      <c r="J405" s="11"/>
      <c r="K405" s="13"/>
      <c r="L405" s="11"/>
      <c r="M405" s="74"/>
      <c r="N405" s="11"/>
      <c r="O405" s="12"/>
      <c r="P405" s="14"/>
      <c r="Q405" s="11"/>
      <c r="R405" s="11"/>
      <c r="S405" s="15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5">
      <c r="A406" s="10"/>
      <c r="B406" s="11"/>
      <c r="C406" s="11"/>
      <c r="D406" s="11"/>
      <c r="E406" s="12"/>
      <c r="F406" s="12"/>
      <c r="G406" s="12"/>
      <c r="H406" s="11"/>
      <c r="I406" s="11"/>
      <c r="J406" s="11"/>
      <c r="K406" s="13"/>
      <c r="L406" s="11"/>
      <c r="M406" s="74"/>
      <c r="N406" s="11"/>
      <c r="O406" s="12"/>
      <c r="P406" s="14"/>
      <c r="Q406" s="11"/>
      <c r="R406" s="11"/>
      <c r="S406" s="15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5">
      <c r="A407" s="10"/>
      <c r="B407" s="11"/>
      <c r="C407" s="11"/>
      <c r="D407" s="11"/>
      <c r="E407" s="12"/>
      <c r="F407" s="12"/>
      <c r="G407" s="12"/>
      <c r="H407" s="11"/>
      <c r="I407" s="11"/>
      <c r="J407" s="11"/>
      <c r="K407" s="13"/>
      <c r="L407" s="11"/>
      <c r="M407" s="74"/>
      <c r="N407" s="11"/>
      <c r="O407" s="12"/>
      <c r="P407" s="14"/>
      <c r="Q407" s="11"/>
      <c r="R407" s="11"/>
      <c r="S407" s="15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5">
      <c r="A408" s="10"/>
      <c r="B408" s="11"/>
      <c r="C408" s="11"/>
      <c r="D408" s="11"/>
      <c r="E408" s="12"/>
      <c r="F408" s="12"/>
      <c r="G408" s="12"/>
      <c r="H408" s="11"/>
      <c r="I408" s="11"/>
      <c r="J408" s="11"/>
      <c r="K408" s="13"/>
      <c r="L408" s="11"/>
      <c r="M408" s="74"/>
      <c r="N408" s="11"/>
      <c r="O408" s="12"/>
      <c r="P408" s="14"/>
      <c r="Q408" s="11"/>
      <c r="R408" s="11"/>
      <c r="S408" s="15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5">
      <c r="A409" s="10"/>
      <c r="B409" s="11"/>
      <c r="C409" s="11"/>
      <c r="D409" s="11"/>
      <c r="E409" s="12"/>
      <c r="F409" s="12"/>
      <c r="G409" s="12"/>
      <c r="H409" s="11"/>
      <c r="I409" s="11"/>
      <c r="J409" s="11"/>
      <c r="K409" s="13"/>
      <c r="L409" s="11"/>
      <c r="M409" s="74"/>
      <c r="N409" s="11"/>
      <c r="O409" s="12"/>
      <c r="P409" s="14"/>
      <c r="Q409" s="11"/>
      <c r="R409" s="11"/>
      <c r="S409" s="15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5">
      <c r="A410" s="10"/>
      <c r="B410" s="11"/>
      <c r="C410" s="11"/>
      <c r="D410" s="11"/>
      <c r="E410" s="12"/>
      <c r="F410" s="12"/>
      <c r="G410" s="12"/>
      <c r="H410" s="11"/>
      <c r="I410" s="11"/>
      <c r="J410" s="11"/>
      <c r="K410" s="13"/>
      <c r="L410" s="11"/>
      <c r="M410" s="74"/>
      <c r="N410" s="11"/>
      <c r="O410" s="12"/>
      <c r="P410" s="14"/>
      <c r="Q410" s="11"/>
      <c r="R410" s="11"/>
      <c r="S410" s="15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5">
      <c r="A411" s="10"/>
      <c r="B411" s="11"/>
      <c r="C411" s="11"/>
      <c r="D411" s="11"/>
      <c r="E411" s="12"/>
      <c r="F411" s="12"/>
      <c r="G411" s="12"/>
      <c r="H411" s="11"/>
      <c r="I411" s="11"/>
      <c r="J411" s="11"/>
      <c r="K411" s="13"/>
      <c r="L411" s="11"/>
      <c r="M411" s="74"/>
      <c r="N411" s="11"/>
      <c r="O411" s="12"/>
      <c r="P411" s="14"/>
      <c r="Q411" s="11"/>
      <c r="R411" s="11"/>
      <c r="S411" s="15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5">
      <c r="A412" s="10"/>
      <c r="B412" s="11"/>
      <c r="C412" s="11"/>
      <c r="D412" s="11"/>
      <c r="E412" s="12"/>
      <c r="F412" s="12"/>
      <c r="G412" s="12"/>
      <c r="H412" s="11"/>
      <c r="I412" s="11"/>
      <c r="J412" s="11"/>
      <c r="K412" s="13"/>
      <c r="L412" s="11"/>
      <c r="M412" s="74"/>
      <c r="N412" s="11"/>
      <c r="O412" s="12"/>
      <c r="P412" s="14"/>
      <c r="Q412" s="11"/>
      <c r="R412" s="11"/>
      <c r="S412" s="15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5">
      <c r="A413" s="10"/>
      <c r="B413" s="11"/>
      <c r="C413" s="11"/>
      <c r="D413" s="11"/>
      <c r="E413" s="12"/>
      <c r="F413" s="12"/>
      <c r="G413" s="12"/>
      <c r="H413" s="11"/>
      <c r="I413" s="11"/>
      <c r="J413" s="11"/>
      <c r="K413" s="13"/>
      <c r="L413" s="11"/>
      <c r="M413" s="74"/>
      <c r="N413" s="11"/>
      <c r="O413" s="12"/>
      <c r="P413" s="14"/>
      <c r="Q413" s="11"/>
      <c r="R413" s="11"/>
      <c r="S413" s="15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5">
      <c r="A414" s="10"/>
      <c r="B414" s="11"/>
      <c r="C414" s="11"/>
      <c r="D414" s="11"/>
      <c r="E414" s="12"/>
      <c r="F414" s="12"/>
      <c r="G414" s="12"/>
      <c r="H414" s="11"/>
      <c r="I414" s="11"/>
      <c r="J414" s="11"/>
      <c r="K414" s="13"/>
      <c r="L414" s="11"/>
      <c r="M414" s="74"/>
      <c r="N414" s="11"/>
      <c r="O414" s="12"/>
      <c r="P414" s="14"/>
      <c r="Q414" s="11"/>
      <c r="R414" s="11"/>
      <c r="S414" s="15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5">
      <c r="A415" s="10"/>
      <c r="B415" s="11"/>
      <c r="C415" s="11"/>
      <c r="D415" s="11"/>
      <c r="E415" s="12"/>
      <c r="F415" s="12"/>
      <c r="G415" s="12"/>
      <c r="H415" s="11"/>
      <c r="I415" s="11"/>
      <c r="J415" s="11"/>
      <c r="K415" s="13"/>
      <c r="L415" s="11"/>
      <c r="M415" s="74"/>
      <c r="N415" s="11"/>
      <c r="O415" s="12"/>
      <c r="P415" s="14"/>
      <c r="Q415" s="11"/>
      <c r="R415" s="11"/>
      <c r="S415" s="15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5">
      <c r="A416" s="10"/>
      <c r="B416" s="11"/>
      <c r="C416" s="11"/>
      <c r="D416" s="11"/>
      <c r="E416" s="12"/>
      <c r="F416" s="12"/>
      <c r="G416" s="12"/>
      <c r="H416" s="11"/>
      <c r="I416" s="11"/>
      <c r="J416" s="11"/>
      <c r="K416" s="13"/>
      <c r="L416" s="11"/>
      <c r="M416" s="74"/>
      <c r="N416" s="11"/>
      <c r="O416" s="12"/>
      <c r="P416" s="14"/>
      <c r="Q416" s="11"/>
      <c r="R416" s="11"/>
      <c r="S416" s="15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5">
      <c r="A417" s="10"/>
      <c r="B417" s="11"/>
      <c r="C417" s="11"/>
      <c r="D417" s="11"/>
      <c r="E417" s="12"/>
      <c r="F417" s="12"/>
      <c r="G417" s="12"/>
      <c r="H417" s="11"/>
      <c r="I417" s="11"/>
      <c r="J417" s="11"/>
      <c r="K417" s="13"/>
      <c r="L417" s="11"/>
      <c r="M417" s="74"/>
      <c r="N417" s="11"/>
      <c r="O417" s="12"/>
      <c r="P417" s="14"/>
      <c r="Q417" s="11"/>
      <c r="R417" s="11"/>
      <c r="S417" s="15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5">
      <c r="A418" s="10"/>
      <c r="B418" s="11"/>
      <c r="C418" s="11"/>
      <c r="D418" s="11"/>
      <c r="E418" s="12"/>
      <c r="F418" s="12"/>
      <c r="G418" s="12"/>
      <c r="H418" s="11"/>
      <c r="I418" s="11"/>
      <c r="J418" s="11"/>
      <c r="K418" s="13"/>
      <c r="L418" s="11"/>
      <c r="M418" s="74"/>
      <c r="N418" s="11"/>
      <c r="O418" s="12"/>
      <c r="P418" s="14"/>
      <c r="Q418" s="11"/>
      <c r="R418" s="11"/>
      <c r="S418" s="15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5">
      <c r="A419" s="10"/>
      <c r="B419" s="11"/>
      <c r="C419" s="11"/>
      <c r="D419" s="11"/>
      <c r="E419" s="12"/>
      <c r="F419" s="12"/>
      <c r="G419" s="12"/>
      <c r="H419" s="11"/>
      <c r="I419" s="11"/>
      <c r="J419" s="11"/>
      <c r="K419" s="13"/>
      <c r="L419" s="11"/>
      <c r="M419" s="74"/>
      <c r="N419" s="11"/>
      <c r="O419" s="12"/>
      <c r="P419" s="14"/>
      <c r="Q419" s="11"/>
      <c r="R419" s="11"/>
      <c r="S419" s="15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5">
      <c r="A420" s="10"/>
      <c r="B420" s="11"/>
      <c r="C420" s="11"/>
      <c r="D420" s="11"/>
      <c r="E420" s="12"/>
      <c r="F420" s="12"/>
      <c r="G420" s="12"/>
      <c r="H420" s="11"/>
      <c r="I420" s="11"/>
      <c r="J420" s="11"/>
      <c r="K420" s="13"/>
      <c r="L420" s="11"/>
      <c r="M420" s="74"/>
      <c r="N420" s="11"/>
      <c r="O420" s="12"/>
      <c r="P420" s="14"/>
      <c r="Q420" s="11"/>
      <c r="R420" s="11"/>
      <c r="S420" s="15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5">
      <c r="A421" s="10"/>
      <c r="B421" s="11"/>
      <c r="C421" s="11"/>
      <c r="D421" s="11"/>
      <c r="E421" s="12"/>
      <c r="F421" s="12"/>
      <c r="G421" s="12"/>
      <c r="H421" s="11"/>
      <c r="I421" s="11"/>
      <c r="J421" s="11"/>
      <c r="K421" s="13"/>
      <c r="L421" s="11"/>
      <c r="M421" s="74"/>
      <c r="N421" s="11"/>
      <c r="O421" s="12"/>
      <c r="P421" s="14"/>
      <c r="Q421" s="11"/>
      <c r="R421" s="11"/>
      <c r="S421" s="15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5">
      <c r="A422" s="10"/>
      <c r="B422" s="11"/>
      <c r="C422" s="11"/>
      <c r="D422" s="11"/>
      <c r="E422" s="12"/>
      <c r="F422" s="12"/>
      <c r="G422" s="12"/>
      <c r="H422" s="11"/>
      <c r="I422" s="11"/>
      <c r="J422" s="11"/>
      <c r="K422" s="13"/>
      <c r="L422" s="11"/>
      <c r="M422" s="74"/>
      <c r="N422" s="11"/>
      <c r="O422" s="12"/>
      <c r="P422" s="14"/>
      <c r="Q422" s="11"/>
      <c r="R422" s="11"/>
      <c r="S422" s="15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5">
      <c r="A423" s="10"/>
      <c r="B423" s="11"/>
      <c r="C423" s="11"/>
      <c r="D423" s="11"/>
      <c r="E423" s="12"/>
      <c r="F423" s="12"/>
      <c r="G423" s="12"/>
      <c r="H423" s="11"/>
      <c r="I423" s="11"/>
      <c r="J423" s="11"/>
      <c r="K423" s="13"/>
      <c r="L423" s="11"/>
      <c r="M423" s="74"/>
      <c r="N423" s="11"/>
      <c r="O423" s="12"/>
      <c r="P423" s="14"/>
      <c r="Q423" s="11"/>
      <c r="R423" s="11"/>
      <c r="S423" s="15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5">
      <c r="A424" s="10"/>
      <c r="B424" s="11"/>
      <c r="C424" s="11"/>
      <c r="D424" s="11"/>
      <c r="E424" s="12"/>
      <c r="F424" s="12"/>
      <c r="G424" s="12"/>
      <c r="H424" s="11"/>
      <c r="I424" s="11"/>
      <c r="J424" s="11"/>
      <c r="K424" s="13"/>
      <c r="L424" s="11"/>
      <c r="M424" s="74"/>
      <c r="N424" s="11"/>
      <c r="O424" s="12"/>
      <c r="P424" s="14"/>
      <c r="Q424" s="11"/>
      <c r="R424" s="11"/>
      <c r="S424" s="15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5">
      <c r="A425" s="10"/>
      <c r="B425" s="11"/>
      <c r="C425" s="11"/>
      <c r="D425" s="11"/>
      <c r="E425" s="12"/>
      <c r="F425" s="12"/>
      <c r="G425" s="12"/>
      <c r="H425" s="11"/>
      <c r="I425" s="11"/>
      <c r="J425" s="11"/>
      <c r="K425" s="13"/>
      <c r="L425" s="11"/>
      <c r="M425" s="74"/>
      <c r="N425" s="11"/>
      <c r="O425" s="12"/>
      <c r="P425" s="14"/>
      <c r="Q425" s="11"/>
      <c r="R425" s="11"/>
      <c r="S425" s="15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5">
      <c r="A426" s="10"/>
      <c r="B426" s="11"/>
      <c r="C426" s="11"/>
      <c r="D426" s="11"/>
      <c r="E426" s="12"/>
      <c r="F426" s="12"/>
      <c r="G426" s="12"/>
      <c r="H426" s="11"/>
      <c r="I426" s="11"/>
      <c r="J426" s="11"/>
      <c r="K426" s="13"/>
      <c r="L426" s="11"/>
      <c r="M426" s="74"/>
      <c r="N426" s="11"/>
      <c r="O426" s="12"/>
      <c r="P426" s="14"/>
      <c r="Q426" s="11"/>
      <c r="R426" s="11"/>
      <c r="S426" s="15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5">
      <c r="A427" s="10"/>
      <c r="B427" s="11"/>
      <c r="C427" s="11"/>
      <c r="D427" s="11"/>
      <c r="E427" s="12"/>
      <c r="F427" s="12"/>
      <c r="G427" s="12"/>
      <c r="H427" s="11"/>
      <c r="I427" s="11"/>
      <c r="J427" s="11"/>
      <c r="K427" s="13"/>
      <c r="L427" s="11"/>
      <c r="M427" s="74"/>
      <c r="N427" s="11"/>
      <c r="O427" s="12"/>
      <c r="P427" s="14"/>
      <c r="Q427" s="11"/>
      <c r="R427" s="11"/>
      <c r="S427" s="15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5">
      <c r="A428" s="10"/>
      <c r="B428" s="11"/>
      <c r="C428" s="11"/>
      <c r="D428" s="11"/>
      <c r="E428" s="12"/>
      <c r="F428" s="12"/>
      <c r="G428" s="12"/>
      <c r="H428" s="11"/>
      <c r="I428" s="11"/>
      <c r="J428" s="11"/>
      <c r="K428" s="13"/>
      <c r="L428" s="11"/>
      <c r="M428" s="74"/>
      <c r="N428" s="11"/>
      <c r="O428" s="12"/>
      <c r="P428" s="14"/>
      <c r="Q428" s="11"/>
      <c r="R428" s="11"/>
      <c r="S428" s="15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5">
      <c r="A429" s="10"/>
      <c r="B429" s="11"/>
      <c r="C429" s="11"/>
      <c r="D429" s="11"/>
      <c r="E429" s="12"/>
      <c r="F429" s="12"/>
      <c r="G429" s="12"/>
      <c r="H429" s="11"/>
      <c r="I429" s="11"/>
      <c r="J429" s="11"/>
      <c r="K429" s="13"/>
      <c r="L429" s="11"/>
      <c r="M429" s="74"/>
      <c r="N429" s="11"/>
      <c r="O429" s="12"/>
      <c r="P429" s="14"/>
      <c r="Q429" s="11"/>
      <c r="R429" s="11"/>
      <c r="S429" s="15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5">
      <c r="A430" s="10"/>
      <c r="B430" s="11"/>
      <c r="C430" s="11"/>
      <c r="D430" s="11"/>
      <c r="E430" s="12"/>
      <c r="F430" s="12"/>
      <c r="G430" s="12"/>
      <c r="H430" s="11"/>
      <c r="I430" s="11"/>
      <c r="J430" s="11"/>
      <c r="K430" s="13"/>
      <c r="L430" s="11"/>
      <c r="M430" s="74"/>
      <c r="N430" s="11"/>
      <c r="O430" s="12"/>
      <c r="P430" s="14"/>
      <c r="Q430" s="11"/>
      <c r="R430" s="11"/>
      <c r="S430" s="15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5">
      <c r="A431" s="10"/>
      <c r="B431" s="11"/>
      <c r="C431" s="11"/>
      <c r="D431" s="11"/>
      <c r="E431" s="12"/>
      <c r="F431" s="12"/>
      <c r="G431" s="12"/>
      <c r="H431" s="11"/>
      <c r="I431" s="11"/>
      <c r="J431" s="11"/>
      <c r="K431" s="13"/>
      <c r="L431" s="11"/>
      <c r="M431" s="74"/>
      <c r="N431" s="11"/>
      <c r="O431" s="12"/>
      <c r="P431" s="14"/>
      <c r="Q431" s="11"/>
      <c r="R431" s="11"/>
      <c r="S431" s="15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5">
      <c r="A432" s="10"/>
      <c r="B432" s="11"/>
      <c r="C432" s="11"/>
      <c r="D432" s="11"/>
      <c r="E432" s="12"/>
      <c r="F432" s="12"/>
      <c r="G432" s="12"/>
      <c r="H432" s="11"/>
      <c r="I432" s="11"/>
      <c r="J432" s="11"/>
      <c r="K432" s="13"/>
      <c r="L432" s="11"/>
      <c r="M432" s="74"/>
      <c r="N432" s="11"/>
      <c r="O432" s="12"/>
      <c r="P432" s="14"/>
      <c r="Q432" s="11"/>
      <c r="R432" s="11"/>
      <c r="S432" s="15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5">
      <c r="A433" s="10"/>
      <c r="B433" s="11"/>
      <c r="C433" s="11"/>
      <c r="D433" s="11"/>
      <c r="E433" s="12"/>
      <c r="F433" s="12"/>
      <c r="G433" s="12"/>
      <c r="H433" s="11"/>
      <c r="I433" s="11"/>
      <c r="J433" s="11"/>
      <c r="K433" s="13"/>
      <c r="L433" s="11"/>
      <c r="M433" s="74"/>
      <c r="N433" s="11"/>
      <c r="O433" s="12"/>
      <c r="P433" s="14"/>
      <c r="Q433" s="11"/>
      <c r="R433" s="11"/>
      <c r="S433" s="15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5">
      <c r="A434" s="10"/>
      <c r="B434" s="11"/>
      <c r="C434" s="11"/>
      <c r="D434" s="11"/>
      <c r="E434" s="12"/>
      <c r="F434" s="12"/>
      <c r="G434" s="12"/>
      <c r="H434" s="11"/>
      <c r="I434" s="11"/>
      <c r="J434" s="11"/>
      <c r="K434" s="13"/>
      <c r="L434" s="11"/>
      <c r="M434" s="74"/>
      <c r="N434" s="11"/>
      <c r="O434" s="12"/>
      <c r="P434" s="14"/>
      <c r="Q434" s="11"/>
      <c r="R434" s="11"/>
      <c r="S434" s="15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5">
      <c r="A435" s="10"/>
      <c r="B435" s="11"/>
      <c r="C435" s="11"/>
      <c r="D435" s="11"/>
      <c r="E435" s="12"/>
      <c r="F435" s="12"/>
      <c r="G435" s="12"/>
      <c r="H435" s="11"/>
      <c r="I435" s="11"/>
      <c r="J435" s="11"/>
      <c r="K435" s="13"/>
      <c r="L435" s="11"/>
      <c r="M435" s="74"/>
      <c r="N435" s="11"/>
      <c r="O435" s="12"/>
      <c r="P435" s="14"/>
      <c r="Q435" s="11"/>
      <c r="R435" s="11"/>
      <c r="S435" s="15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5">
      <c r="A436" s="10"/>
      <c r="B436" s="11"/>
      <c r="C436" s="11"/>
      <c r="D436" s="11"/>
      <c r="E436" s="12"/>
      <c r="F436" s="12"/>
      <c r="G436" s="12"/>
      <c r="H436" s="11"/>
      <c r="I436" s="11"/>
      <c r="J436" s="11"/>
      <c r="K436" s="13"/>
      <c r="L436" s="11"/>
      <c r="M436" s="74"/>
      <c r="N436" s="11"/>
      <c r="O436" s="12"/>
      <c r="P436" s="14"/>
      <c r="Q436" s="11"/>
      <c r="R436" s="11"/>
      <c r="S436" s="15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5">
      <c r="A437" s="10"/>
      <c r="B437" s="11"/>
      <c r="C437" s="11"/>
      <c r="D437" s="11"/>
      <c r="E437" s="12"/>
      <c r="F437" s="12"/>
      <c r="G437" s="12"/>
      <c r="H437" s="11"/>
      <c r="I437" s="11"/>
      <c r="J437" s="11"/>
      <c r="K437" s="13"/>
      <c r="L437" s="11"/>
      <c r="M437" s="74"/>
      <c r="N437" s="11"/>
      <c r="O437" s="12"/>
      <c r="P437" s="14"/>
      <c r="Q437" s="11"/>
      <c r="R437" s="11"/>
      <c r="S437" s="15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5">
      <c r="A438" s="10"/>
      <c r="B438" s="11"/>
      <c r="C438" s="11"/>
      <c r="D438" s="11"/>
      <c r="E438" s="12"/>
      <c r="F438" s="12"/>
      <c r="G438" s="12"/>
      <c r="H438" s="11"/>
      <c r="I438" s="11"/>
      <c r="J438" s="11"/>
      <c r="K438" s="13"/>
      <c r="L438" s="11"/>
      <c r="M438" s="74"/>
      <c r="N438" s="11"/>
      <c r="O438" s="12"/>
      <c r="P438" s="14"/>
      <c r="Q438" s="11"/>
      <c r="R438" s="11"/>
      <c r="S438" s="15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5">
      <c r="A439" s="10"/>
      <c r="B439" s="11"/>
      <c r="C439" s="11"/>
      <c r="D439" s="11"/>
      <c r="E439" s="12"/>
      <c r="F439" s="12"/>
      <c r="G439" s="12"/>
      <c r="H439" s="11"/>
      <c r="I439" s="11"/>
      <c r="J439" s="11"/>
      <c r="K439" s="13"/>
      <c r="L439" s="11"/>
      <c r="M439" s="74"/>
      <c r="N439" s="11"/>
      <c r="O439" s="12"/>
      <c r="P439" s="14"/>
      <c r="Q439" s="11"/>
      <c r="R439" s="11"/>
      <c r="S439" s="15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5">
      <c r="A440" s="10"/>
      <c r="B440" s="11"/>
      <c r="C440" s="11"/>
      <c r="D440" s="11"/>
      <c r="E440" s="12"/>
      <c r="F440" s="12"/>
      <c r="G440" s="12"/>
      <c r="H440" s="11"/>
      <c r="I440" s="11"/>
      <c r="J440" s="11"/>
      <c r="K440" s="13"/>
      <c r="L440" s="11"/>
      <c r="M440" s="74"/>
      <c r="N440" s="11"/>
      <c r="O440" s="12"/>
      <c r="P440" s="14"/>
      <c r="Q440" s="11"/>
      <c r="R440" s="11"/>
      <c r="S440" s="15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5">
      <c r="A441" s="10"/>
      <c r="B441" s="11"/>
      <c r="C441" s="11"/>
      <c r="D441" s="11"/>
      <c r="E441" s="12"/>
      <c r="F441" s="12"/>
      <c r="G441" s="12"/>
      <c r="H441" s="11"/>
      <c r="I441" s="11"/>
      <c r="J441" s="11"/>
      <c r="K441" s="13"/>
      <c r="L441" s="11"/>
      <c r="M441" s="74"/>
      <c r="N441" s="11"/>
      <c r="O441" s="12"/>
      <c r="P441" s="14"/>
      <c r="Q441" s="11"/>
      <c r="R441" s="11"/>
      <c r="S441" s="15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5">
      <c r="A442" s="10"/>
      <c r="B442" s="11"/>
      <c r="C442" s="11"/>
      <c r="D442" s="11"/>
      <c r="E442" s="12"/>
      <c r="F442" s="12"/>
      <c r="G442" s="12"/>
      <c r="H442" s="11"/>
      <c r="I442" s="11"/>
      <c r="J442" s="11"/>
      <c r="K442" s="13"/>
      <c r="L442" s="11"/>
      <c r="M442" s="74"/>
      <c r="N442" s="11"/>
      <c r="O442" s="12"/>
      <c r="P442" s="14"/>
      <c r="Q442" s="11"/>
      <c r="R442" s="11"/>
      <c r="S442" s="15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5">
      <c r="A443" s="10"/>
      <c r="B443" s="11"/>
      <c r="C443" s="11"/>
      <c r="D443" s="11"/>
      <c r="E443" s="12"/>
      <c r="F443" s="12"/>
      <c r="G443" s="12"/>
      <c r="H443" s="11"/>
      <c r="I443" s="11"/>
      <c r="J443" s="11"/>
      <c r="K443" s="13"/>
      <c r="L443" s="11"/>
      <c r="M443" s="74"/>
      <c r="N443" s="11"/>
      <c r="O443" s="12"/>
      <c r="P443" s="14"/>
      <c r="Q443" s="11"/>
      <c r="R443" s="11"/>
      <c r="S443" s="15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5">
      <c r="A444" s="10"/>
      <c r="B444" s="11"/>
      <c r="C444" s="11"/>
      <c r="D444" s="11"/>
      <c r="E444" s="12"/>
      <c r="F444" s="12"/>
      <c r="G444" s="12"/>
      <c r="H444" s="11"/>
      <c r="I444" s="11"/>
      <c r="J444" s="11"/>
      <c r="K444" s="13"/>
      <c r="L444" s="11"/>
      <c r="M444" s="74"/>
      <c r="N444" s="11"/>
      <c r="O444" s="12"/>
      <c r="P444" s="14"/>
      <c r="Q444" s="11"/>
      <c r="R444" s="11"/>
      <c r="S444" s="15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5">
      <c r="A445" s="10"/>
      <c r="B445" s="11"/>
      <c r="C445" s="11"/>
      <c r="D445" s="11"/>
      <c r="E445" s="12"/>
      <c r="F445" s="12"/>
      <c r="G445" s="12"/>
      <c r="H445" s="11"/>
      <c r="I445" s="11"/>
      <c r="J445" s="11"/>
      <c r="K445" s="13"/>
      <c r="L445" s="11"/>
      <c r="M445" s="74"/>
      <c r="N445" s="11"/>
      <c r="O445" s="12"/>
      <c r="P445" s="14"/>
      <c r="Q445" s="11"/>
      <c r="R445" s="11"/>
      <c r="S445" s="15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5">
      <c r="A446" s="10"/>
      <c r="B446" s="11"/>
      <c r="C446" s="11"/>
      <c r="D446" s="11"/>
      <c r="E446" s="12"/>
      <c r="F446" s="12"/>
      <c r="G446" s="12"/>
      <c r="H446" s="11"/>
      <c r="I446" s="11"/>
      <c r="J446" s="11"/>
      <c r="K446" s="13"/>
      <c r="L446" s="11"/>
      <c r="M446" s="74"/>
      <c r="N446" s="11"/>
      <c r="O446" s="12"/>
      <c r="P446" s="14"/>
      <c r="Q446" s="11"/>
      <c r="R446" s="11"/>
      <c r="S446" s="15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5">
      <c r="A447" s="10"/>
      <c r="B447" s="11"/>
      <c r="C447" s="11"/>
      <c r="D447" s="11"/>
      <c r="E447" s="12"/>
      <c r="F447" s="12"/>
      <c r="G447" s="12"/>
      <c r="H447" s="11"/>
      <c r="I447" s="11"/>
      <c r="J447" s="11"/>
      <c r="K447" s="13"/>
      <c r="L447" s="11"/>
      <c r="M447" s="74"/>
      <c r="N447" s="11"/>
      <c r="O447" s="12"/>
      <c r="P447" s="14"/>
      <c r="Q447" s="11"/>
      <c r="R447" s="11"/>
      <c r="S447" s="15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5">
      <c r="A448" s="10"/>
      <c r="B448" s="11"/>
      <c r="C448" s="11"/>
      <c r="D448" s="11"/>
      <c r="E448" s="12"/>
      <c r="F448" s="12"/>
      <c r="G448" s="12"/>
      <c r="H448" s="11"/>
      <c r="I448" s="11"/>
      <c r="J448" s="11"/>
      <c r="K448" s="13"/>
      <c r="L448" s="11"/>
      <c r="M448" s="74"/>
      <c r="N448" s="11"/>
      <c r="O448" s="12"/>
      <c r="P448" s="14"/>
      <c r="Q448" s="11"/>
      <c r="R448" s="11"/>
      <c r="S448" s="15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5">
      <c r="A449" s="10"/>
      <c r="B449" s="11"/>
      <c r="C449" s="11"/>
      <c r="D449" s="11"/>
      <c r="E449" s="12"/>
      <c r="F449" s="12"/>
      <c r="G449" s="12"/>
      <c r="H449" s="11"/>
      <c r="I449" s="11"/>
      <c r="J449" s="11"/>
      <c r="K449" s="13"/>
      <c r="L449" s="11"/>
      <c r="M449" s="74"/>
      <c r="N449" s="11"/>
      <c r="O449" s="12"/>
      <c r="P449" s="14"/>
      <c r="Q449" s="11"/>
      <c r="R449" s="11"/>
      <c r="S449" s="15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5">
      <c r="A450" s="10"/>
      <c r="B450" s="11"/>
      <c r="C450" s="11"/>
      <c r="D450" s="11"/>
      <c r="E450" s="12"/>
      <c r="F450" s="12"/>
      <c r="G450" s="12"/>
      <c r="H450" s="11"/>
      <c r="I450" s="11"/>
      <c r="J450" s="11"/>
      <c r="K450" s="13"/>
      <c r="L450" s="11"/>
      <c r="M450" s="74"/>
      <c r="N450" s="11"/>
      <c r="O450" s="12"/>
      <c r="P450" s="14"/>
      <c r="Q450" s="11"/>
      <c r="R450" s="11"/>
      <c r="S450" s="15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5">
      <c r="A451" s="10"/>
      <c r="B451" s="11"/>
      <c r="C451" s="11"/>
      <c r="D451" s="11"/>
      <c r="E451" s="12"/>
      <c r="F451" s="12"/>
      <c r="G451" s="12"/>
      <c r="H451" s="11"/>
      <c r="I451" s="11"/>
      <c r="J451" s="11"/>
      <c r="K451" s="13"/>
      <c r="L451" s="11"/>
      <c r="M451" s="74"/>
      <c r="N451" s="11"/>
      <c r="O451" s="12"/>
      <c r="P451" s="14"/>
      <c r="Q451" s="11"/>
      <c r="R451" s="11"/>
      <c r="S451" s="15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5">
      <c r="A452" s="10"/>
      <c r="B452" s="11"/>
      <c r="C452" s="11"/>
      <c r="D452" s="11"/>
      <c r="E452" s="12"/>
      <c r="F452" s="12"/>
      <c r="G452" s="12"/>
      <c r="H452" s="11"/>
      <c r="I452" s="11"/>
      <c r="J452" s="11"/>
      <c r="K452" s="13"/>
      <c r="L452" s="11"/>
      <c r="M452" s="74"/>
      <c r="N452" s="11"/>
      <c r="O452" s="12"/>
      <c r="P452" s="14"/>
      <c r="Q452" s="11"/>
      <c r="R452" s="11"/>
      <c r="S452" s="15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5">
      <c r="A453" s="10"/>
      <c r="B453" s="11"/>
      <c r="C453" s="11"/>
      <c r="D453" s="11"/>
      <c r="E453" s="12"/>
      <c r="F453" s="12"/>
      <c r="G453" s="12"/>
      <c r="H453" s="11"/>
      <c r="I453" s="11"/>
      <c r="J453" s="11"/>
      <c r="K453" s="13"/>
      <c r="L453" s="11"/>
      <c r="M453" s="74"/>
      <c r="N453" s="11"/>
      <c r="O453" s="12"/>
      <c r="P453" s="14"/>
      <c r="Q453" s="11"/>
      <c r="R453" s="11"/>
      <c r="S453" s="15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5">
      <c r="A454" s="10"/>
      <c r="B454" s="11"/>
      <c r="C454" s="11"/>
      <c r="D454" s="11"/>
      <c r="E454" s="12"/>
      <c r="F454" s="12"/>
      <c r="G454" s="12"/>
      <c r="H454" s="11"/>
      <c r="I454" s="11"/>
      <c r="J454" s="11"/>
      <c r="K454" s="13"/>
      <c r="L454" s="11"/>
      <c r="M454" s="74"/>
      <c r="N454" s="11"/>
      <c r="O454" s="12"/>
      <c r="P454" s="14"/>
      <c r="Q454" s="11"/>
      <c r="R454" s="11"/>
      <c r="S454" s="15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5">
      <c r="A455" s="10"/>
      <c r="B455" s="11"/>
      <c r="C455" s="11"/>
      <c r="D455" s="11"/>
      <c r="E455" s="12"/>
      <c r="F455" s="12"/>
      <c r="G455" s="12"/>
      <c r="H455" s="11"/>
      <c r="I455" s="11"/>
      <c r="J455" s="11"/>
      <c r="K455" s="13"/>
      <c r="L455" s="11"/>
      <c r="M455" s="74"/>
      <c r="N455" s="11"/>
      <c r="O455" s="12"/>
      <c r="P455" s="14"/>
      <c r="Q455" s="11"/>
      <c r="R455" s="11"/>
      <c r="S455" s="15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5">
      <c r="A456" s="10"/>
      <c r="B456" s="11"/>
      <c r="C456" s="11"/>
      <c r="D456" s="11"/>
      <c r="E456" s="12"/>
      <c r="F456" s="12"/>
      <c r="G456" s="12"/>
      <c r="H456" s="11"/>
      <c r="I456" s="11"/>
      <c r="J456" s="11"/>
      <c r="K456" s="13"/>
      <c r="L456" s="11"/>
      <c r="M456" s="74"/>
      <c r="N456" s="11"/>
      <c r="O456" s="12"/>
      <c r="P456" s="14"/>
      <c r="Q456" s="11"/>
      <c r="R456" s="11"/>
      <c r="S456" s="15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5">
      <c r="A457" s="10"/>
      <c r="B457" s="11"/>
      <c r="C457" s="11"/>
      <c r="D457" s="11"/>
      <c r="E457" s="12"/>
      <c r="F457" s="12"/>
      <c r="G457" s="12"/>
      <c r="H457" s="11"/>
      <c r="I457" s="11"/>
      <c r="J457" s="11"/>
      <c r="K457" s="13"/>
      <c r="L457" s="11"/>
      <c r="M457" s="74"/>
      <c r="N457" s="11"/>
      <c r="O457" s="12"/>
      <c r="P457" s="14"/>
      <c r="Q457" s="11"/>
      <c r="R457" s="11"/>
      <c r="S457" s="15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5">
      <c r="A458" s="10"/>
      <c r="B458" s="11"/>
      <c r="C458" s="11"/>
      <c r="D458" s="11"/>
      <c r="E458" s="12"/>
      <c r="F458" s="12"/>
      <c r="G458" s="12"/>
      <c r="H458" s="11"/>
      <c r="I458" s="11"/>
      <c r="J458" s="11"/>
      <c r="K458" s="13"/>
      <c r="L458" s="11"/>
      <c r="M458" s="74"/>
      <c r="N458" s="11"/>
      <c r="O458" s="12"/>
      <c r="P458" s="14"/>
      <c r="Q458" s="11"/>
      <c r="R458" s="11"/>
      <c r="S458" s="15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5">
      <c r="A459" s="10"/>
      <c r="B459" s="11"/>
      <c r="C459" s="11"/>
      <c r="D459" s="11"/>
      <c r="E459" s="12"/>
      <c r="F459" s="12"/>
      <c r="G459" s="12"/>
      <c r="H459" s="11"/>
      <c r="I459" s="11"/>
      <c r="J459" s="11"/>
      <c r="K459" s="13"/>
      <c r="L459" s="11"/>
      <c r="M459" s="74"/>
      <c r="N459" s="11"/>
      <c r="O459" s="12"/>
      <c r="P459" s="14"/>
      <c r="Q459" s="11"/>
      <c r="R459" s="11"/>
      <c r="S459" s="15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5">
      <c r="A460" s="10"/>
      <c r="B460" s="11"/>
      <c r="C460" s="11"/>
      <c r="D460" s="11"/>
      <c r="E460" s="12"/>
      <c r="F460" s="12"/>
      <c r="G460" s="12"/>
      <c r="H460" s="11"/>
      <c r="I460" s="11"/>
      <c r="J460" s="11"/>
      <c r="K460" s="13"/>
      <c r="L460" s="11"/>
      <c r="M460" s="74"/>
      <c r="N460" s="11"/>
      <c r="O460" s="12"/>
      <c r="P460" s="14"/>
      <c r="Q460" s="11"/>
      <c r="R460" s="11"/>
      <c r="S460" s="15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5">
      <c r="A461" s="10"/>
      <c r="B461" s="11"/>
      <c r="C461" s="11"/>
      <c r="D461" s="11"/>
      <c r="E461" s="12"/>
      <c r="F461" s="12"/>
      <c r="G461" s="12"/>
      <c r="H461" s="11"/>
      <c r="I461" s="11"/>
      <c r="J461" s="11"/>
      <c r="K461" s="13"/>
      <c r="L461" s="11"/>
      <c r="M461" s="74"/>
      <c r="N461" s="11"/>
      <c r="O461" s="12"/>
      <c r="P461" s="14"/>
      <c r="Q461" s="11"/>
      <c r="R461" s="11"/>
      <c r="S461" s="15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5">
      <c r="A462" s="10"/>
      <c r="B462" s="11"/>
      <c r="C462" s="11"/>
      <c r="D462" s="11"/>
      <c r="E462" s="12"/>
      <c r="F462" s="12"/>
      <c r="G462" s="12"/>
      <c r="H462" s="11"/>
      <c r="I462" s="11"/>
      <c r="J462" s="11"/>
      <c r="K462" s="13"/>
      <c r="L462" s="11"/>
      <c r="M462" s="74"/>
      <c r="N462" s="11"/>
      <c r="O462" s="12"/>
      <c r="P462" s="14"/>
      <c r="Q462" s="11"/>
      <c r="R462" s="11"/>
      <c r="S462" s="15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5">
      <c r="A463" s="10"/>
      <c r="B463" s="11"/>
      <c r="C463" s="11"/>
      <c r="D463" s="11"/>
      <c r="E463" s="12"/>
      <c r="F463" s="12"/>
      <c r="G463" s="12"/>
      <c r="H463" s="11"/>
      <c r="I463" s="11"/>
      <c r="J463" s="11"/>
      <c r="K463" s="13"/>
      <c r="L463" s="11"/>
      <c r="M463" s="74"/>
      <c r="N463" s="11"/>
      <c r="O463" s="12"/>
      <c r="P463" s="14"/>
      <c r="Q463" s="11"/>
      <c r="R463" s="11"/>
      <c r="S463" s="15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5">
      <c r="A464" s="10"/>
      <c r="B464" s="11"/>
      <c r="C464" s="11"/>
      <c r="D464" s="11"/>
      <c r="E464" s="12"/>
      <c r="F464" s="12"/>
      <c r="G464" s="12"/>
      <c r="H464" s="11"/>
      <c r="I464" s="11"/>
      <c r="J464" s="11"/>
      <c r="K464" s="13"/>
      <c r="L464" s="11"/>
      <c r="M464" s="74"/>
      <c r="N464" s="11"/>
      <c r="O464" s="12"/>
      <c r="P464" s="14"/>
      <c r="Q464" s="11"/>
      <c r="R464" s="11"/>
      <c r="S464" s="15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5">
      <c r="A465" s="10"/>
      <c r="B465" s="11"/>
      <c r="C465" s="11"/>
      <c r="D465" s="11"/>
      <c r="E465" s="12"/>
      <c r="F465" s="12"/>
      <c r="G465" s="12"/>
      <c r="H465" s="11"/>
      <c r="I465" s="11"/>
      <c r="J465" s="11"/>
      <c r="K465" s="13"/>
      <c r="L465" s="11"/>
      <c r="M465" s="74"/>
      <c r="N465" s="11"/>
      <c r="O465" s="12"/>
      <c r="P465" s="14"/>
      <c r="Q465" s="11"/>
      <c r="R465" s="11"/>
      <c r="S465" s="15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5">
      <c r="A466" s="10"/>
      <c r="B466" s="11"/>
      <c r="C466" s="11"/>
      <c r="D466" s="11"/>
      <c r="E466" s="12"/>
      <c r="F466" s="12"/>
      <c r="G466" s="12"/>
      <c r="H466" s="11"/>
      <c r="I466" s="11"/>
      <c r="J466" s="11"/>
      <c r="K466" s="13"/>
      <c r="L466" s="11"/>
      <c r="M466" s="74"/>
      <c r="N466" s="11"/>
      <c r="O466" s="12"/>
      <c r="P466" s="14"/>
      <c r="Q466" s="11"/>
      <c r="R466" s="11"/>
      <c r="S466" s="15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5">
      <c r="A467" s="10"/>
      <c r="B467" s="11"/>
      <c r="C467" s="11"/>
      <c r="D467" s="11"/>
      <c r="E467" s="12"/>
      <c r="F467" s="12"/>
      <c r="G467" s="12"/>
      <c r="H467" s="11"/>
      <c r="I467" s="11"/>
      <c r="J467" s="11"/>
      <c r="K467" s="13"/>
      <c r="L467" s="11"/>
      <c r="M467" s="74"/>
      <c r="N467" s="11"/>
      <c r="O467" s="12"/>
      <c r="P467" s="14"/>
      <c r="Q467" s="11"/>
      <c r="R467" s="11"/>
      <c r="S467" s="15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5">
      <c r="A468" s="10"/>
      <c r="B468" s="11"/>
      <c r="C468" s="11"/>
      <c r="D468" s="11"/>
      <c r="E468" s="12"/>
      <c r="F468" s="12"/>
      <c r="G468" s="12"/>
      <c r="H468" s="11"/>
      <c r="I468" s="11"/>
      <c r="J468" s="11"/>
      <c r="K468" s="13"/>
      <c r="L468" s="11"/>
      <c r="M468" s="74"/>
      <c r="N468" s="11"/>
      <c r="O468" s="12"/>
      <c r="P468" s="14"/>
      <c r="Q468" s="11"/>
      <c r="R468" s="11"/>
      <c r="S468" s="15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5">
      <c r="A469" s="10"/>
      <c r="B469" s="11"/>
      <c r="C469" s="11"/>
      <c r="D469" s="11"/>
      <c r="E469" s="12"/>
      <c r="F469" s="12"/>
      <c r="G469" s="12"/>
      <c r="H469" s="11"/>
      <c r="I469" s="11"/>
      <c r="J469" s="11"/>
      <c r="K469" s="13"/>
      <c r="L469" s="11"/>
      <c r="M469" s="74"/>
      <c r="N469" s="11"/>
      <c r="O469" s="12"/>
      <c r="P469" s="14"/>
      <c r="Q469" s="11"/>
      <c r="R469" s="11"/>
      <c r="S469" s="15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5">
      <c r="A470" s="10"/>
      <c r="B470" s="11"/>
      <c r="C470" s="11"/>
      <c r="D470" s="11"/>
      <c r="E470" s="12"/>
      <c r="F470" s="12"/>
      <c r="G470" s="12"/>
      <c r="H470" s="11"/>
      <c r="I470" s="11"/>
      <c r="J470" s="11"/>
      <c r="K470" s="13"/>
      <c r="L470" s="11"/>
      <c r="M470" s="74"/>
      <c r="N470" s="11"/>
      <c r="O470" s="12"/>
      <c r="P470" s="14"/>
      <c r="Q470" s="11"/>
      <c r="R470" s="11"/>
      <c r="S470" s="15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5">
      <c r="A471" s="10"/>
      <c r="B471" s="11"/>
      <c r="C471" s="11"/>
      <c r="D471" s="11"/>
      <c r="E471" s="12"/>
      <c r="F471" s="12"/>
      <c r="G471" s="12"/>
      <c r="H471" s="11"/>
      <c r="I471" s="11"/>
      <c r="J471" s="11"/>
      <c r="K471" s="13"/>
      <c r="L471" s="11"/>
      <c r="M471" s="74"/>
      <c r="N471" s="11"/>
      <c r="O471" s="12"/>
      <c r="P471" s="14"/>
      <c r="Q471" s="11"/>
      <c r="R471" s="11"/>
      <c r="S471" s="15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5">
      <c r="A472" s="10"/>
      <c r="B472" s="11"/>
      <c r="C472" s="11"/>
      <c r="D472" s="11"/>
      <c r="E472" s="12"/>
      <c r="F472" s="12"/>
      <c r="G472" s="12"/>
      <c r="H472" s="11"/>
      <c r="I472" s="11"/>
      <c r="J472" s="11"/>
      <c r="K472" s="13"/>
      <c r="L472" s="11"/>
      <c r="M472" s="74"/>
      <c r="N472" s="11"/>
      <c r="O472" s="12"/>
      <c r="P472" s="14"/>
      <c r="Q472" s="11"/>
      <c r="R472" s="11"/>
      <c r="S472" s="15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5">
      <c r="A473" s="10"/>
      <c r="B473" s="11"/>
      <c r="C473" s="11"/>
      <c r="D473" s="11"/>
      <c r="E473" s="12"/>
      <c r="F473" s="12"/>
      <c r="G473" s="12"/>
      <c r="H473" s="11"/>
      <c r="I473" s="11"/>
      <c r="J473" s="11"/>
      <c r="K473" s="13"/>
      <c r="L473" s="11"/>
      <c r="M473" s="74"/>
      <c r="N473" s="11"/>
      <c r="O473" s="12"/>
      <c r="P473" s="14"/>
      <c r="Q473" s="11"/>
      <c r="R473" s="11"/>
      <c r="S473" s="15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5">
      <c r="A474" s="10"/>
      <c r="B474" s="11"/>
      <c r="C474" s="11"/>
      <c r="D474" s="11"/>
      <c r="E474" s="12"/>
      <c r="F474" s="12"/>
      <c r="G474" s="12"/>
      <c r="H474" s="11"/>
      <c r="I474" s="11"/>
      <c r="J474" s="11"/>
      <c r="K474" s="13"/>
      <c r="L474" s="11"/>
      <c r="M474" s="74"/>
      <c r="N474" s="11"/>
      <c r="O474" s="12"/>
      <c r="P474" s="14"/>
      <c r="Q474" s="11"/>
      <c r="R474" s="11"/>
      <c r="S474" s="15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5">
      <c r="A475" s="10"/>
      <c r="B475" s="11"/>
      <c r="C475" s="11"/>
      <c r="D475" s="11"/>
      <c r="E475" s="12"/>
      <c r="F475" s="12"/>
      <c r="G475" s="12"/>
      <c r="H475" s="11"/>
      <c r="I475" s="11"/>
      <c r="J475" s="11"/>
      <c r="K475" s="13"/>
      <c r="L475" s="11"/>
      <c r="M475" s="74"/>
      <c r="N475" s="11"/>
      <c r="O475" s="12"/>
      <c r="P475" s="14"/>
      <c r="Q475" s="11"/>
      <c r="R475" s="11"/>
      <c r="S475" s="15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5">
      <c r="A476" s="10"/>
      <c r="B476" s="11"/>
      <c r="C476" s="11"/>
      <c r="D476" s="11"/>
      <c r="E476" s="12"/>
      <c r="F476" s="12"/>
      <c r="G476" s="12"/>
      <c r="H476" s="11"/>
      <c r="I476" s="11"/>
      <c r="J476" s="11"/>
      <c r="K476" s="13"/>
      <c r="L476" s="11"/>
      <c r="M476" s="74"/>
      <c r="N476" s="11"/>
      <c r="O476" s="12"/>
      <c r="P476" s="14"/>
      <c r="Q476" s="11"/>
      <c r="R476" s="11"/>
      <c r="S476" s="15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5">
      <c r="A477" s="10"/>
      <c r="B477" s="11"/>
      <c r="C477" s="11"/>
      <c r="D477" s="11"/>
      <c r="E477" s="12"/>
      <c r="F477" s="12"/>
      <c r="G477" s="12"/>
      <c r="H477" s="11"/>
      <c r="I477" s="11"/>
      <c r="J477" s="11"/>
      <c r="K477" s="13"/>
      <c r="L477" s="11"/>
      <c r="M477" s="74"/>
      <c r="N477" s="11"/>
      <c r="O477" s="12"/>
      <c r="P477" s="14"/>
      <c r="Q477" s="11"/>
      <c r="R477" s="11"/>
      <c r="S477" s="15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5">
      <c r="A478" s="10"/>
      <c r="B478" s="11"/>
      <c r="C478" s="11"/>
      <c r="D478" s="11"/>
      <c r="E478" s="12"/>
      <c r="F478" s="12"/>
      <c r="G478" s="12"/>
      <c r="H478" s="11"/>
      <c r="I478" s="11"/>
      <c r="J478" s="11"/>
      <c r="K478" s="13"/>
      <c r="L478" s="11"/>
      <c r="M478" s="74"/>
      <c r="N478" s="11"/>
      <c r="O478" s="12"/>
      <c r="P478" s="14"/>
      <c r="Q478" s="11"/>
      <c r="R478" s="11"/>
      <c r="S478" s="15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5">
      <c r="A479" s="10"/>
      <c r="B479" s="11"/>
      <c r="C479" s="11"/>
      <c r="D479" s="11"/>
      <c r="E479" s="12"/>
      <c r="F479" s="12"/>
      <c r="G479" s="12"/>
      <c r="H479" s="11"/>
      <c r="I479" s="11"/>
      <c r="J479" s="11"/>
      <c r="K479" s="13"/>
      <c r="L479" s="11"/>
      <c r="M479" s="74"/>
      <c r="N479" s="11"/>
      <c r="O479" s="12"/>
      <c r="P479" s="14"/>
      <c r="Q479" s="11"/>
      <c r="R479" s="11"/>
      <c r="S479" s="15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5">
      <c r="A480" s="10"/>
      <c r="B480" s="11"/>
      <c r="C480" s="11"/>
      <c r="D480" s="11"/>
      <c r="E480" s="12"/>
      <c r="F480" s="12"/>
      <c r="G480" s="12"/>
      <c r="H480" s="11"/>
      <c r="I480" s="11"/>
      <c r="J480" s="11"/>
      <c r="K480" s="13"/>
      <c r="L480" s="11"/>
      <c r="M480" s="74"/>
      <c r="N480" s="11"/>
      <c r="O480" s="12"/>
      <c r="P480" s="14"/>
      <c r="Q480" s="11"/>
      <c r="R480" s="11"/>
      <c r="S480" s="15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5">
      <c r="A481" s="10"/>
      <c r="B481" s="11"/>
      <c r="C481" s="11"/>
      <c r="D481" s="11"/>
      <c r="E481" s="12"/>
      <c r="F481" s="12"/>
      <c r="G481" s="12"/>
      <c r="H481" s="11"/>
      <c r="I481" s="11"/>
      <c r="J481" s="11"/>
      <c r="K481" s="13"/>
      <c r="L481" s="11"/>
      <c r="M481" s="74"/>
      <c r="N481" s="11"/>
      <c r="O481" s="12"/>
      <c r="P481" s="14"/>
      <c r="Q481" s="11"/>
      <c r="R481" s="11"/>
      <c r="S481" s="15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5">
      <c r="A482" s="10"/>
      <c r="B482" s="11"/>
      <c r="C482" s="11"/>
      <c r="D482" s="11"/>
      <c r="E482" s="12"/>
      <c r="F482" s="12"/>
      <c r="G482" s="12"/>
      <c r="H482" s="11"/>
      <c r="I482" s="11"/>
      <c r="J482" s="11"/>
      <c r="K482" s="13"/>
      <c r="L482" s="11"/>
      <c r="M482" s="74"/>
      <c r="N482" s="11"/>
      <c r="O482" s="12"/>
      <c r="P482" s="14"/>
      <c r="Q482" s="11"/>
      <c r="R482" s="11"/>
      <c r="S482" s="15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5">
      <c r="A483" s="10"/>
      <c r="B483" s="11"/>
      <c r="C483" s="11"/>
      <c r="D483" s="11"/>
      <c r="E483" s="12"/>
      <c r="F483" s="12"/>
      <c r="G483" s="12"/>
      <c r="H483" s="11"/>
      <c r="I483" s="11"/>
      <c r="J483" s="11"/>
      <c r="K483" s="13"/>
      <c r="L483" s="11"/>
      <c r="M483" s="74"/>
      <c r="N483" s="11"/>
      <c r="O483" s="12"/>
      <c r="P483" s="14"/>
      <c r="Q483" s="11"/>
      <c r="R483" s="11"/>
      <c r="S483" s="15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5">
      <c r="A484" s="10"/>
      <c r="B484" s="11"/>
      <c r="C484" s="11"/>
      <c r="D484" s="11"/>
      <c r="E484" s="12"/>
      <c r="F484" s="12"/>
      <c r="G484" s="12"/>
      <c r="H484" s="11"/>
      <c r="I484" s="11"/>
      <c r="J484" s="11"/>
      <c r="K484" s="13"/>
      <c r="L484" s="11"/>
      <c r="M484" s="74"/>
      <c r="N484" s="11"/>
      <c r="O484" s="12"/>
      <c r="P484" s="14"/>
      <c r="Q484" s="11"/>
      <c r="R484" s="11"/>
      <c r="S484" s="15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5">
      <c r="A485" s="10"/>
      <c r="B485" s="11"/>
      <c r="C485" s="11"/>
      <c r="D485" s="11"/>
      <c r="E485" s="12"/>
      <c r="F485" s="12"/>
      <c r="G485" s="12"/>
      <c r="H485" s="11"/>
      <c r="I485" s="11"/>
      <c r="J485" s="11"/>
      <c r="K485" s="13"/>
      <c r="L485" s="11"/>
      <c r="M485" s="74"/>
      <c r="N485" s="11"/>
      <c r="O485" s="12"/>
      <c r="P485" s="14"/>
      <c r="Q485" s="11"/>
      <c r="R485" s="11"/>
      <c r="S485" s="15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5">
      <c r="A486" s="10"/>
      <c r="B486" s="11"/>
      <c r="C486" s="11"/>
      <c r="D486" s="11"/>
      <c r="E486" s="12"/>
      <c r="F486" s="12"/>
      <c r="G486" s="12"/>
      <c r="H486" s="11"/>
      <c r="I486" s="11"/>
      <c r="J486" s="11"/>
      <c r="K486" s="13"/>
      <c r="L486" s="11"/>
      <c r="M486" s="74"/>
      <c r="N486" s="11"/>
      <c r="O486" s="12"/>
      <c r="P486" s="14"/>
      <c r="Q486" s="11"/>
      <c r="R486" s="11"/>
      <c r="S486" s="15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5">
      <c r="A487" s="10"/>
      <c r="B487" s="11"/>
      <c r="C487" s="11"/>
      <c r="D487" s="11"/>
      <c r="E487" s="12"/>
      <c r="F487" s="12"/>
      <c r="G487" s="12"/>
      <c r="H487" s="11"/>
      <c r="I487" s="11"/>
      <c r="J487" s="11"/>
      <c r="K487" s="13"/>
      <c r="L487" s="11"/>
      <c r="M487" s="74"/>
      <c r="N487" s="11"/>
      <c r="O487" s="12"/>
      <c r="P487" s="14"/>
      <c r="Q487" s="11"/>
      <c r="R487" s="11"/>
      <c r="S487" s="15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5">
      <c r="A488" s="10"/>
      <c r="B488" s="11"/>
      <c r="C488" s="11"/>
      <c r="D488" s="11"/>
      <c r="E488" s="12"/>
      <c r="F488" s="12"/>
      <c r="G488" s="12"/>
      <c r="H488" s="11"/>
      <c r="I488" s="11"/>
      <c r="J488" s="11"/>
      <c r="K488" s="13"/>
      <c r="L488" s="11"/>
      <c r="M488" s="74"/>
      <c r="N488" s="11"/>
      <c r="O488" s="12"/>
      <c r="P488" s="14"/>
      <c r="Q488" s="11"/>
      <c r="R488" s="11"/>
      <c r="S488" s="15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5">
      <c r="A489" s="10"/>
      <c r="B489" s="11"/>
      <c r="C489" s="11"/>
      <c r="D489" s="11"/>
      <c r="E489" s="12"/>
      <c r="F489" s="12"/>
      <c r="G489" s="12"/>
      <c r="H489" s="11"/>
      <c r="I489" s="11"/>
      <c r="J489" s="11"/>
      <c r="K489" s="13"/>
      <c r="L489" s="11"/>
      <c r="M489" s="74"/>
      <c r="N489" s="11"/>
      <c r="O489" s="12"/>
      <c r="P489" s="14"/>
      <c r="Q489" s="11"/>
      <c r="R489" s="11"/>
      <c r="S489" s="15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5">
      <c r="A490" s="10"/>
      <c r="B490" s="11"/>
      <c r="C490" s="11"/>
      <c r="D490" s="11"/>
      <c r="E490" s="12"/>
      <c r="F490" s="12"/>
      <c r="G490" s="12"/>
      <c r="H490" s="11"/>
      <c r="I490" s="11"/>
      <c r="J490" s="11"/>
      <c r="K490" s="13"/>
      <c r="L490" s="11"/>
      <c r="M490" s="74"/>
      <c r="N490" s="11"/>
      <c r="O490" s="12"/>
      <c r="P490" s="14"/>
      <c r="Q490" s="11"/>
      <c r="R490" s="11"/>
      <c r="S490" s="15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5">
      <c r="A491" s="10"/>
      <c r="B491" s="11"/>
      <c r="C491" s="11"/>
      <c r="D491" s="11"/>
      <c r="E491" s="12"/>
      <c r="F491" s="12"/>
      <c r="G491" s="12"/>
      <c r="H491" s="11"/>
      <c r="I491" s="11"/>
      <c r="J491" s="11"/>
      <c r="K491" s="13"/>
      <c r="L491" s="11"/>
      <c r="M491" s="74"/>
      <c r="N491" s="11"/>
      <c r="O491" s="12"/>
      <c r="P491" s="14"/>
      <c r="Q491" s="11"/>
      <c r="R491" s="11"/>
      <c r="S491" s="15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5">
      <c r="A492" s="10"/>
      <c r="B492" s="11"/>
      <c r="C492" s="11"/>
      <c r="D492" s="11"/>
      <c r="E492" s="12"/>
      <c r="F492" s="12"/>
      <c r="G492" s="12"/>
      <c r="H492" s="11"/>
      <c r="I492" s="11"/>
      <c r="J492" s="11"/>
      <c r="K492" s="13"/>
      <c r="L492" s="11"/>
      <c r="M492" s="74"/>
      <c r="N492" s="11"/>
      <c r="O492" s="12"/>
      <c r="P492" s="14"/>
      <c r="Q492" s="11"/>
      <c r="R492" s="11"/>
      <c r="S492" s="15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5">
      <c r="A493" s="10"/>
      <c r="B493" s="11"/>
      <c r="C493" s="11"/>
      <c r="D493" s="11"/>
      <c r="E493" s="12"/>
      <c r="F493" s="12"/>
      <c r="G493" s="12"/>
      <c r="H493" s="11"/>
      <c r="I493" s="11"/>
      <c r="J493" s="11"/>
      <c r="K493" s="13"/>
      <c r="L493" s="11"/>
      <c r="M493" s="74"/>
      <c r="N493" s="11"/>
      <c r="O493" s="12"/>
      <c r="P493" s="14"/>
      <c r="Q493" s="11"/>
      <c r="R493" s="11"/>
      <c r="S493" s="15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5">
      <c r="A494" s="10"/>
      <c r="B494" s="11"/>
      <c r="C494" s="11"/>
      <c r="D494" s="11"/>
      <c r="E494" s="12"/>
      <c r="F494" s="12"/>
      <c r="G494" s="12"/>
      <c r="H494" s="11"/>
      <c r="I494" s="11"/>
      <c r="J494" s="11"/>
      <c r="K494" s="13"/>
      <c r="L494" s="11"/>
      <c r="M494" s="74"/>
      <c r="N494" s="11"/>
      <c r="O494" s="12"/>
      <c r="P494" s="14"/>
      <c r="Q494" s="11"/>
      <c r="R494" s="11"/>
      <c r="S494" s="15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5">
      <c r="A495" s="10"/>
      <c r="B495" s="11"/>
      <c r="C495" s="11"/>
      <c r="D495" s="11"/>
      <c r="E495" s="12"/>
      <c r="F495" s="12"/>
      <c r="G495" s="12"/>
      <c r="H495" s="11"/>
      <c r="I495" s="11"/>
      <c r="J495" s="11"/>
      <c r="K495" s="13"/>
      <c r="L495" s="11"/>
      <c r="M495" s="74"/>
      <c r="N495" s="11"/>
      <c r="O495" s="12"/>
      <c r="P495" s="14"/>
      <c r="Q495" s="11"/>
      <c r="R495" s="11"/>
      <c r="S495" s="15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5">
      <c r="A496" s="10"/>
      <c r="B496" s="11"/>
      <c r="C496" s="11"/>
      <c r="D496" s="11"/>
      <c r="E496" s="12"/>
      <c r="F496" s="12"/>
      <c r="G496" s="12"/>
      <c r="H496" s="11"/>
      <c r="I496" s="11"/>
      <c r="J496" s="11"/>
      <c r="K496" s="13"/>
      <c r="L496" s="11"/>
      <c r="M496" s="74"/>
      <c r="N496" s="11"/>
      <c r="O496" s="12"/>
      <c r="P496" s="14"/>
      <c r="Q496" s="11"/>
      <c r="R496" s="11"/>
      <c r="S496" s="15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5">
      <c r="A497" s="10"/>
      <c r="B497" s="11"/>
      <c r="C497" s="11"/>
      <c r="D497" s="11"/>
      <c r="E497" s="12"/>
      <c r="F497" s="12"/>
      <c r="G497" s="12"/>
      <c r="H497" s="11"/>
      <c r="I497" s="11"/>
      <c r="J497" s="11"/>
      <c r="K497" s="13"/>
      <c r="L497" s="11"/>
      <c r="M497" s="74"/>
      <c r="N497" s="11"/>
      <c r="O497" s="12"/>
      <c r="P497" s="14"/>
      <c r="Q497" s="11"/>
      <c r="R497" s="11"/>
      <c r="S497" s="15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5">
      <c r="A498" s="10"/>
      <c r="B498" s="11"/>
      <c r="C498" s="11"/>
      <c r="D498" s="11"/>
      <c r="E498" s="12"/>
      <c r="F498" s="12"/>
      <c r="G498" s="12"/>
      <c r="H498" s="11"/>
      <c r="I498" s="11"/>
      <c r="J498" s="11"/>
      <c r="K498" s="13"/>
      <c r="L498" s="11"/>
      <c r="M498" s="74"/>
      <c r="N498" s="11"/>
      <c r="O498" s="12"/>
      <c r="P498" s="14"/>
      <c r="Q498" s="11"/>
      <c r="R498" s="11"/>
      <c r="S498" s="15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5">
      <c r="A499" s="10"/>
      <c r="B499" s="11"/>
      <c r="C499" s="11"/>
      <c r="D499" s="11"/>
      <c r="E499" s="12"/>
      <c r="F499" s="12"/>
      <c r="G499" s="12"/>
      <c r="H499" s="11"/>
      <c r="I499" s="11"/>
      <c r="J499" s="11"/>
      <c r="K499" s="13"/>
      <c r="L499" s="11"/>
      <c r="M499" s="74"/>
      <c r="N499" s="11"/>
      <c r="O499" s="12"/>
      <c r="P499" s="14"/>
      <c r="Q499" s="11"/>
      <c r="R499" s="11"/>
      <c r="S499" s="15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5">
      <c r="A500" s="10"/>
      <c r="B500" s="11"/>
      <c r="C500" s="11"/>
      <c r="D500" s="11"/>
      <c r="E500" s="12"/>
      <c r="F500" s="12"/>
      <c r="G500" s="12"/>
      <c r="H500" s="11"/>
      <c r="I500" s="11"/>
      <c r="J500" s="11"/>
      <c r="K500" s="13"/>
      <c r="L500" s="11"/>
      <c r="M500" s="74"/>
      <c r="N500" s="11"/>
      <c r="O500" s="12"/>
      <c r="P500" s="14"/>
      <c r="Q500" s="11"/>
      <c r="R500" s="11"/>
      <c r="S500" s="15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5">
      <c r="A501" s="10"/>
      <c r="B501" s="11"/>
      <c r="C501" s="11"/>
      <c r="D501" s="11"/>
      <c r="E501" s="12"/>
      <c r="F501" s="12"/>
      <c r="G501" s="12"/>
      <c r="H501" s="11"/>
      <c r="I501" s="11"/>
      <c r="J501" s="11"/>
      <c r="K501" s="13"/>
      <c r="L501" s="11"/>
      <c r="M501" s="74"/>
      <c r="N501" s="11"/>
      <c r="O501" s="12"/>
      <c r="P501" s="14"/>
      <c r="Q501" s="11"/>
      <c r="R501" s="11"/>
      <c r="S501" s="15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5">
      <c r="A502" s="10"/>
      <c r="B502" s="11"/>
      <c r="C502" s="11"/>
      <c r="D502" s="11"/>
      <c r="E502" s="12"/>
      <c r="F502" s="12"/>
      <c r="G502" s="12"/>
      <c r="H502" s="11"/>
      <c r="I502" s="11"/>
      <c r="J502" s="11"/>
      <c r="K502" s="13"/>
      <c r="L502" s="11"/>
      <c r="M502" s="74"/>
      <c r="N502" s="11"/>
      <c r="O502" s="12"/>
      <c r="P502" s="14"/>
      <c r="Q502" s="11"/>
      <c r="R502" s="11"/>
      <c r="S502" s="15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5">
      <c r="A503" s="10"/>
      <c r="B503" s="11"/>
      <c r="C503" s="11"/>
      <c r="D503" s="11"/>
      <c r="E503" s="12"/>
      <c r="F503" s="12"/>
      <c r="G503" s="12"/>
      <c r="H503" s="11"/>
      <c r="I503" s="11"/>
      <c r="J503" s="11"/>
      <c r="K503" s="13"/>
      <c r="L503" s="11"/>
      <c r="M503" s="74"/>
      <c r="N503" s="11"/>
      <c r="O503" s="12"/>
      <c r="P503" s="14"/>
      <c r="Q503" s="11"/>
      <c r="R503" s="11"/>
      <c r="S503" s="15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5">
      <c r="A504" s="10"/>
      <c r="B504" s="11"/>
      <c r="C504" s="11"/>
      <c r="D504" s="11"/>
      <c r="E504" s="12"/>
      <c r="F504" s="12"/>
      <c r="G504" s="12"/>
      <c r="H504" s="11"/>
      <c r="I504" s="11"/>
      <c r="J504" s="11"/>
      <c r="K504" s="13"/>
      <c r="L504" s="11"/>
      <c r="M504" s="74"/>
      <c r="N504" s="11"/>
      <c r="O504" s="12"/>
      <c r="P504" s="14"/>
      <c r="Q504" s="11"/>
      <c r="R504" s="11"/>
      <c r="S504" s="15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5">
      <c r="A505" s="10"/>
      <c r="B505" s="11"/>
      <c r="C505" s="11"/>
      <c r="D505" s="11"/>
      <c r="E505" s="12"/>
      <c r="F505" s="12"/>
      <c r="G505" s="12"/>
      <c r="H505" s="11"/>
      <c r="I505" s="11"/>
      <c r="J505" s="11"/>
      <c r="K505" s="13"/>
      <c r="L505" s="11"/>
      <c r="M505" s="74"/>
      <c r="N505" s="11"/>
      <c r="O505" s="12"/>
      <c r="P505" s="14"/>
      <c r="Q505" s="11"/>
      <c r="R505" s="11"/>
      <c r="S505" s="15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5">
      <c r="A506" s="10"/>
      <c r="B506" s="11"/>
      <c r="C506" s="11"/>
      <c r="D506" s="11"/>
      <c r="E506" s="12"/>
      <c r="F506" s="12"/>
      <c r="G506" s="12"/>
      <c r="H506" s="11"/>
      <c r="I506" s="11"/>
      <c r="J506" s="11"/>
      <c r="K506" s="13"/>
      <c r="L506" s="11"/>
      <c r="M506" s="74"/>
      <c r="N506" s="11"/>
      <c r="O506" s="12"/>
      <c r="P506" s="14"/>
      <c r="Q506" s="11"/>
      <c r="R506" s="11"/>
      <c r="S506" s="15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5">
      <c r="A507" s="10"/>
      <c r="B507" s="11"/>
      <c r="C507" s="11"/>
      <c r="D507" s="11"/>
      <c r="E507" s="12"/>
      <c r="F507" s="12"/>
      <c r="G507" s="12"/>
      <c r="H507" s="11"/>
      <c r="I507" s="11"/>
      <c r="J507" s="11"/>
      <c r="K507" s="13"/>
      <c r="L507" s="11"/>
      <c r="M507" s="74"/>
      <c r="N507" s="11"/>
      <c r="O507" s="12"/>
      <c r="P507" s="14"/>
      <c r="Q507" s="11"/>
      <c r="R507" s="11"/>
      <c r="S507" s="15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5">
      <c r="A508" s="10"/>
      <c r="B508" s="11"/>
      <c r="C508" s="11"/>
      <c r="D508" s="11"/>
      <c r="E508" s="12"/>
      <c r="F508" s="12"/>
      <c r="G508" s="12"/>
      <c r="H508" s="11"/>
      <c r="I508" s="11"/>
      <c r="J508" s="11"/>
      <c r="K508" s="13"/>
      <c r="L508" s="11"/>
      <c r="M508" s="74"/>
      <c r="N508" s="11"/>
      <c r="O508" s="12"/>
      <c r="P508" s="14"/>
      <c r="Q508" s="11"/>
      <c r="R508" s="11"/>
      <c r="S508" s="15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5">
      <c r="A509" s="10"/>
      <c r="B509" s="11"/>
      <c r="C509" s="11"/>
      <c r="D509" s="11"/>
      <c r="E509" s="12"/>
      <c r="F509" s="12"/>
      <c r="G509" s="12"/>
      <c r="H509" s="11"/>
      <c r="I509" s="11"/>
      <c r="J509" s="11"/>
      <c r="K509" s="13"/>
      <c r="L509" s="11"/>
      <c r="M509" s="74"/>
      <c r="N509" s="11"/>
      <c r="O509" s="12"/>
      <c r="P509" s="14"/>
      <c r="Q509" s="11"/>
      <c r="R509" s="11"/>
      <c r="S509" s="15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5">
      <c r="A510" s="10"/>
      <c r="B510" s="11"/>
      <c r="C510" s="11"/>
      <c r="D510" s="11"/>
      <c r="E510" s="12"/>
      <c r="F510" s="12"/>
      <c r="G510" s="12"/>
      <c r="H510" s="11"/>
      <c r="I510" s="11"/>
      <c r="J510" s="11"/>
      <c r="K510" s="13"/>
      <c r="L510" s="11"/>
      <c r="M510" s="74"/>
      <c r="N510" s="11"/>
      <c r="O510" s="12"/>
      <c r="P510" s="14"/>
      <c r="Q510" s="11"/>
      <c r="R510" s="11"/>
      <c r="S510" s="15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5">
      <c r="A511" s="10"/>
      <c r="B511" s="11"/>
      <c r="C511" s="11"/>
      <c r="D511" s="11"/>
      <c r="E511" s="12"/>
      <c r="F511" s="12"/>
      <c r="G511" s="12"/>
      <c r="H511" s="11"/>
      <c r="I511" s="11"/>
      <c r="J511" s="11"/>
      <c r="K511" s="13"/>
      <c r="L511" s="11"/>
      <c r="M511" s="74"/>
      <c r="N511" s="11"/>
      <c r="O511" s="12"/>
      <c r="P511" s="14"/>
      <c r="Q511" s="11"/>
      <c r="R511" s="11"/>
      <c r="S511" s="15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5">
      <c r="A512" s="10"/>
      <c r="B512" s="11"/>
      <c r="C512" s="11"/>
      <c r="D512" s="11"/>
      <c r="E512" s="12"/>
      <c r="F512" s="12"/>
      <c r="G512" s="12"/>
      <c r="H512" s="11"/>
      <c r="I512" s="11"/>
      <c r="J512" s="11"/>
      <c r="K512" s="13"/>
      <c r="L512" s="11"/>
      <c r="M512" s="74"/>
      <c r="N512" s="11"/>
      <c r="O512" s="12"/>
      <c r="P512" s="14"/>
      <c r="Q512" s="11"/>
      <c r="R512" s="11"/>
      <c r="S512" s="15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5">
      <c r="A513" s="10"/>
      <c r="B513" s="11"/>
      <c r="C513" s="11"/>
      <c r="D513" s="11"/>
      <c r="E513" s="12"/>
      <c r="F513" s="12"/>
      <c r="G513" s="12"/>
      <c r="H513" s="11"/>
      <c r="I513" s="11"/>
      <c r="J513" s="11"/>
      <c r="K513" s="13"/>
      <c r="L513" s="11"/>
      <c r="M513" s="74"/>
      <c r="N513" s="11"/>
      <c r="O513" s="12"/>
      <c r="P513" s="14"/>
      <c r="Q513" s="11"/>
      <c r="R513" s="11"/>
      <c r="S513" s="15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5">
      <c r="A514" s="10"/>
      <c r="B514" s="11"/>
      <c r="C514" s="11"/>
      <c r="D514" s="11"/>
      <c r="E514" s="12"/>
      <c r="F514" s="12"/>
      <c r="G514" s="12"/>
      <c r="H514" s="11"/>
      <c r="I514" s="11"/>
      <c r="J514" s="11"/>
      <c r="K514" s="13"/>
      <c r="L514" s="11"/>
      <c r="M514" s="74"/>
      <c r="N514" s="11"/>
      <c r="O514" s="12"/>
      <c r="P514" s="14"/>
      <c r="Q514" s="11"/>
      <c r="R514" s="11"/>
      <c r="S514" s="15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5">
      <c r="A515" s="10"/>
      <c r="B515" s="11"/>
      <c r="C515" s="11"/>
      <c r="D515" s="11"/>
      <c r="E515" s="12"/>
      <c r="F515" s="12"/>
      <c r="G515" s="12"/>
      <c r="H515" s="11"/>
      <c r="I515" s="11"/>
      <c r="J515" s="11"/>
      <c r="K515" s="13"/>
      <c r="L515" s="11"/>
      <c r="M515" s="74"/>
      <c r="N515" s="11"/>
      <c r="O515" s="12"/>
      <c r="P515" s="14"/>
      <c r="Q515" s="11"/>
      <c r="R515" s="11"/>
      <c r="S515" s="15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5">
      <c r="A516" s="10"/>
      <c r="B516" s="11"/>
      <c r="C516" s="11"/>
      <c r="D516" s="11"/>
      <c r="E516" s="12"/>
      <c r="F516" s="12"/>
      <c r="G516" s="12"/>
      <c r="H516" s="11"/>
      <c r="I516" s="11"/>
      <c r="J516" s="11"/>
      <c r="K516" s="13"/>
      <c r="L516" s="11"/>
      <c r="M516" s="74"/>
      <c r="N516" s="11"/>
      <c r="O516" s="12"/>
      <c r="P516" s="14"/>
      <c r="Q516" s="11"/>
      <c r="R516" s="11"/>
      <c r="S516" s="15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5">
      <c r="A517" s="10"/>
      <c r="B517" s="11"/>
      <c r="C517" s="11"/>
      <c r="D517" s="11"/>
      <c r="E517" s="12"/>
      <c r="F517" s="12"/>
      <c r="G517" s="12"/>
      <c r="H517" s="11"/>
      <c r="I517" s="11"/>
      <c r="J517" s="11"/>
      <c r="K517" s="13"/>
      <c r="L517" s="11"/>
      <c r="M517" s="74"/>
      <c r="N517" s="11"/>
      <c r="O517" s="12"/>
      <c r="P517" s="14"/>
      <c r="Q517" s="11"/>
      <c r="R517" s="11"/>
      <c r="S517" s="15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5">
      <c r="A518" s="10"/>
      <c r="B518" s="11"/>
      <c r="C518" s="11"/>
      <c r="D518" s="11"/>
      <c r="E518" s="12"/>
      <c r="F518" s="12"/>
      <c r="G518" s="12"/>
      <c r="H518" s="11"/>
      <c r="I518" s="11"/>
      <c r="J518" s="11"/>
      <c r="K518" s="13"/>
      <c r="L518" s="11"/>
      <c r="M518" s="74"/>
      <c r="N518" s="11"/>
      <c r="O518" s="12"/>
      <c r="P518" s="14"/>
      <c r="Q518" s="11"/>
      <c r="R518" s="11"/>
      <c r="S518" s="15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5">
      <c r="A519" s="10"/>
      <c r="B519" s="11"/>
      <c r="C519" s="11"/>
      <c r="D519" s="11"/>
      <c r="E519" s="12"/>
      <c r="F519" s="12"/>
      <c r="G519" s="12"/>
      <c r="H519" s="11"/>
      <c r="I519" s="11"/>
      <c r="J519" s="11"/>
      <c r="K519" s="13"/>
      <c r="L519" s="11"/>
      <c r="M519" s="74"/>
      <c r="N519" s="11"/>
      <c r="O519" s="12"/>
      <c r="P519" s="14"/>
      <c r="Q519" s="11"/>
      <c r="R519" s="11"/>
      <c r="S519" s="15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5">
      <c r="A520" s="10"/>
      <c r="B520" s="11"/>
      <c r="C520" s="11"/>
      <c r="D520" s="11"/>
      <c r="E520" s="12"/>
      <c r="F520" s="12"/>
      <c r="G520" s="12"/>
      <c r="H520" s="11"/>
      <c r="I520" s="11"/>
      <c r="J520" s="11"/>
      <c r="K520" s="13"/>
      <c r="L520" s="11"/>
      <c r="M520" s="74"/>
      <c r="N520" s="11"/>
      <c r="O520" s="12"/>
      <c r="P520" s="14"/>
      <c r="Q520" s="11"/>
      <c r="R520" s="11"/>
      <c r="S520" s="15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5">
      <c r="A521" s="10"/>
      <c r="B521" s="11"/>
      <c r="C521" s="11"/>
      <c r="D521" s="11"/>
      <c r="E521" s="12"/>
      <c r="F521" s="12"/>
      <c r="G521" s="12"/>
      <c r="H521" s="11"/>
      <c r="I521" s="11"/>
      <c r="J521" s="11"/>
      <c r="K521" s="13"/>
      <c r="L521" s="11"/>
      <c r="M521" s="74"/>
      <c r="N521" s="11"/>
      <c r="O521" s="12"/>
      <c r="P521" s="14"/>
      <c r="Q521" s="11"/>
      <c r="R521" s="11"/>
      <c r="S521" s="15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5">
      <c r="A522" s="10"/>
      <c r="B522" s="11"/>
      <c r="C522" s="11"/>
      <c r="D522" s="11"/>
      <c r="E522" s="12"/>
      <c r="F522" s="12"/>
      <c r="G522" s="12"/>
      <c r="H522" s="11"/>
      <c r="I522" s="11"/>
      <c r="J522" s="11"/>
      <c r="K522" s="13"/>
      <c r="L522" s="11"/>
      <c r="M522" s="74"/>
      <c r="N522" s="11"/>
      <c r="O522" s="12"/>
      <c r="P522" s="14"/>
      <c r="Q522" s="11"/>
      <c r="R522" s="11"/>
      <c r="S522" s="15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5">
      <c r="A523" s="10"/>
      <c r="B523" s="11"/>
      <c r="C523" s="11"/>
      <c r="D523" s="11"/>
      <c r="E523" s="12"/>
      <c r="F523" s="12"/>
      <c r="G523" s="12"/>
      <c r="H523" s="11"/>
      <c r="I523" s="11"/>
      <c r="J523" s="11"/>
      <c r="K523" s="13"/>
      <c r="L523" s="11"/>
      <c r="M523" s="74"/>
      <c r="N523" s="11"/>
      <c r="O523" s="12"/>
      <c r="P523" s="14"/>
      <c r="Q523" s="11"/>
      <c r="R523" s="11"/>
      <c r="S523" s="15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5">
      <c r="A524" s="10"/>
      <c r="B524" s="11"/>
      <c r="C524" s="11"/>
      <c r="D524" s="11"/>
      <c r="E524" s="12"/>
      <c r="F524" s="12"/>
      <c r="G524" s="12"/>
      <c r="H524" s="11"/>
      <c r="I524" s="11"/>
      <c r="J524" s="11"/>
      <c r="K524" s="13"/>
      <c r="L524" s="11"/>
      <c r="M524" s="74"/>
      <c r="N524" s="11"/>
      <c r="O524" s="12"/>
      <c r="P524" s="14"/>
      <c r="Q524" s="11"/>
      <c r="R524" s="11"/>
      <c r="S524" s="15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5">
      <c r="A525" s="10"/>
      <c r="B525" s="11"/>
      <c r="C525" s="11"/>
      <c r="D525" s="11"/>
      <c r="E525" s="12"/>
      <c r="F525" s="12"/>
      <c r="G525" s="12"/>
      <c r="H525" s="11"/>
      <c r="I525" s="11"/>
      <c r="J525" s="11"/>
      <c r="K525" s="13"/>
      <c r="L525" s="11"/>
      <c r="M525" s="74"/>
      <c r="N525" s="11"/>
      <c r="O525" s="12"/>
      <c r="P525" s="14"/>
      <c r="Q525" s="11"/>
      <c r="R525" s="11"/>
      <c r="S525" s="15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5">
      <c r="A526" s="10"/>
      <c r="B526" s="11"/>
      <c r="C526" s="11"/>
      <c r="D526" s="11"/>
      <c r="E526" s="12"/>
      <c r="F526" s="12"/>
      <c r="G526" s="12"/>
      <c r="H526" s="11"/>
      <c r="I526" s="11"/>
      <c r="J526" s="11"/>
      <c r="K526" s="13"/>
      <c r="L526" s="11"/>
      <c r="M526" s="74"/>
      <c r="N526" s="11"/>
      <c r="O526" s="12"/>
      <c r="P526" s="14"/>
      <c r="Q526" s="11"/>
      <c r="R526" s="11"/>
      <c r="S526" s="15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5">
      <c r="A527" s="10"/>
      <c r="B527" s="11"/>
      <c r="C527" s="11"/>
      <c r="D527" s="11"/>
      <c r="E527" s="12"/>
      <c r="F527" s="12"/>
      <c r="G527" s="12"/>
      <c r="H527" s="11"/>
      <c r="I527" s="11"/>
      <c r="J527" s="11"/>
      <c r="K527" s="13"/>
      <c r="L527" s="11"/>
      <c r="M527" s="74"/>
      <c r="N527" s="11"/>
      <c r="O527" s="12"/>
      <c r="P527" s="14"/>
      <c r="Q527" s="11"/>
      <c r="R527" s="11"/>
      <c r="S527" s="15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5">
      <c r="A528" s="10"/>
      <c r="B528" s="11"/>
      <c r="C528" s="11"/>
      <c r="D528" s="11"/>
      <c r="E528" s="12"/>
      <c r="F528" s="12"/>
      <c r="G528" s="12"/>
      <c r="H528" s="11"/>
      <c r="I528" s="11"/>
      <c r="J528" s="11"/>
      <c r="K528" s="13"/>
      <c r="L528" s="11"/>
      <c r="M528" s="74"/>
      <c r="N528" s="11"/>
      <c r="O528" s="12"/>
      <c r="P528" s="14"/>
      <c r="Q528" s="11"/>
      <c r="R528" s="11"/>
      <c r="S528" s="15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5">
      <c r="A529" s="10"/>
      <c r="B529" s="11"/>
      <c r="C529" s="11"/>
      <c r="D529" s="11"/>
      <c r="E529" s="12"/>
      <c r="F529" s="12"/>
      <c r="G529" s="12"/>
      <c r="H529" s="11"/>
      <c r="I529" s="11"/>
      <c r="J529" s="11"/>
      <c r="K529" s="13"/>
      <c r="L529" s="11"/>
      <c r="M529" s="74"/>
      <c r="N529" s="11"/>
      <c r="O529" s="12"/>
      <c r="P529" s="14"/>
      <c r="Q529" s="11"/>
      <c r="R529" s="11"/>
      <c r="S529" s="15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5">
      <c r="A530" s="10"/>
      <c r="B530" s="11"/>
      <c r="C530" s="11"/>
      <c r="D530" s="11"/>
      <c r="E530" s="12"/>
      <c r="F530" s="12"/>
      <c r="G530" s="12"/>
      <c r="H530" s="11"/>
      <c r="I530" s="11"/>
      <c r="J530" s="11"/>
      <c r="K530" s="13"/>
      <c r="L530" s="11"/>
      <c r="M530" s="74"/>
      <c r="N530" s="11"/>
      <c r="O530" s="12"/>
      <c r="P530" s="14"/>
      <c r="Q530" s="11"/>
      <c r="R530" s="11"/>
      <c r="S530" s="15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5">
      <c r="A531" s="10"/>
      <c r="B531" s="11"/>
      <c r="C531" s="11"/>
      <c r="D531" s="11"/>
      <c r="E531" s="12"/>
      <c r="F531" s="12"/>
      <c r="G531" s="12"/>
      <c r="H531" s="11"/>
      <c r="I531" s="11"/>
      <c r="J531" s="11"/>
      <c r="K531" s="13"/>
      <c r="L531" s="11"/>
      <c r="M531" s="74"/>
      <c r="N531" s="11"/>
      <c r="O531" s="12"/>
      <c r="P531" s="14"/>
      <c r="Q531" s="11"/>
      <c r="R531" s="11"/>
      <c r="S531" s="15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5">
      <c r="A532" s="10"/>
      <c r="B532" s="11"/>
      <c r="C532" s="11"/>
      <c r="D532" s="11"/>
      <c r="E532" s="12"/>
      <c r="F532" s="12"/>
      <c r="G532" s="12"/>
      <c r="H532" s="11"/>
      <c r="I532" s="11"/>
      <c r="J532" s="11"/>
      <c r="K532" s="13"/>
      <c r="L532" s="11"/>
      <c r="M532" s="74"/>
      <c r="N532" s="11"/>
      <c r="O532" s="12"/>
      <c r="P532" s="14"/>
      <c r="Q532" s="11"/>
      <c r="R532" s="11"/>
      <c r="S532" s="15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5">
      <c r="A533" s="10"/>
      <c r="B533" s="11"/>
      <c r="C533" s="11"/>
      <c r="D533" s="11"/>
      <c r="E533" s="12"/>
      <c r="F533" s="12"/>
      <c r="G533" s="12"/>
      <c r="H533" s="11"/>
      <c r="I533" s="11"/>
      <c r="J533" s="11"/>
      <c r="K533" s="13"/>
      <c r="L533" s="11"/>
      <c r="M533" s="74"/>
      <c r="N533" s="11"/>
      <c r="O533" s="12"/>
      <c r="P533" s="14"/>
      <c r="Q533" s="11"/>
      <c r="R533" s="11"/>
      <c r="S533" s="15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5">
      <c r="A534" s="10"/>
      <c r="B534" s="11"/>
      <c r="C534" s="11"/>
      <c r="D534" s="11"/>
      <c r="E534" s="12"/>
      <c r="F534" s="12"/>
      <c r="G534" s="12"/>
      <c r="H534" s="11"/>
      <c r="I534" s="11"/>
      <c r="J534" s="11"/>
      <c r="K534" s="13"/>
      <c r="L534" s="11"/>
      <c r="M534" s="74"/>
      <c r="N534" s="11"/>
      <c r="O534" s="12"/>
      <c r="P534" s="14"/>
      <c r="Q534" s="11"/>
      <c r="R534" s="11"/>
      <c r="S534" s="15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5">
      <c r="A535" s="10"/>
      <c r="B535" s="11"/>
      <c r="C535" s="11"/>
      <c r="D535" s="11"/>
      <c r="E535" s="12"/>
      <c r="F535" s="12"/>
      <c r="G535" s="12"/>
      <c r="H535" s="11"/>
      <c r="I535" s="11"/>
      <c r="J535" s="11"/>
      <c r="K535" s="13"/>
      <c r="L535" s="11"/>
      <c r="M535" s="74"/>
      <c r="N535" s="11"/>
      <c r="O535" s="12"/>
      <c r="P535" s="14"/>
      <c r="Q535" s="11"/>
      <c r="R535" s="11"/>
      <c r="S535" s="15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5">
      <c r="A536" s="10"/>
      <c r="B536" s="11"/>
      <c r="C536" s="11"/>
      <c r="D536" s="11"/>
      <c r="E536" s="12"/>
      <c r="F536" s="12"/>
      <c r="G536" s="12"/>
      <c r="H536" s="11"/>
      <c r="I536" s="11"/>
      <c r="J536" s="11"/>
      <c r="K536" s="13"/>
      <c r="L536" s="11"/>
      <c r="M536" s="74"/>
      <c r="N536" s="11"/>
      <c r="O536" s="12"/>
      <c r="P536" s="14"/>
      <c r="Q536" s="11"/>
      <c r="R536" s="11"/>
      <c r="S536" s="15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5">
      <c r="A537" s="10"/>
      <c r="B537" s="11"/>
      <c r="C537" s="11"/>
      <c r="D537" s="11"/>
      <c r="E537" s="12"/>
      <c r="F537" s="12"/>
      <c r="G537" s="12"/>
      <c r="H537" s="11"/>
      <c r="I537" s="11"/>
      <c r="J537" s="11"/>
      <c r="K537" s="13"/>
      <c r="L537" s="11"/>
      <c r="M537" s="74"/>
      <c r="N537" s="11"/>
      <c r="O537" s="12"/>
      <c r="P537" s="14"/>
      <c r="Q537" s="11"/>
      <c r="R537" s="11"/>
      <c r="S537" s="15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5">
      <c r="A538" s="10"/>
      <c r="B538" s="11"/>
      <c r="C538" s="11"/>
      <c r="D538" s="11"/>
      <c r="E538" s="12"/>
      <c r="F538" s="12"/>
      <c r="G538" s="12"/>
      <c r="H538" s="11"/>
      <c r="I538" s="11"/>
      <c r="J538" s="11"/>
      <c r="K538" s="13"/>
      <c r="L538" s="11"/>
      <c r="M538" s="74"/>
      <c r="N538" s="11"/>
      <c r="O538" s="12"/>
      <c r="P538" s="14"/>
      <c r="Q538" s="11"/>
      <c r="R538" s="11"/>
      <c r="S538" s="15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5">
      <c r="A539" s="10"/>
      <c r="B539" s="11"/>
      <c r="C539" s="11"/>
      <c r="D539" s="11"/>
      <c r="E539" s="12"/>
      <c r="F539" s="12"/>
      <c r="G539" s="12"/>
      <c r="H539" s="11"/>
      <c r="I539" s="11"/>
      <c r="J539" s="11"/>
      <c r="K539" s="13"/>
      <c r="L539" s="11"/>
      <c r="M539" s="74"/>
      <c r="N539" s="11"/>
      <c r="O539" s="12"/>
      <c r="P539" s="14"/>
      <c r="Q539" s="11"/>
      <c r="R539" s="11"/>
      <c r="S539" s="15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5">
      <c r="A540" s="10"/>
      <c r="B540" s="11"/>
      <c r="C540" s="11"/>
      <c r="D540" s="11"/>
      <c r="E540" s="12"/>
      <c r="F540" s="12"/>
      <c r="G540" s="12"/>
      <c r="H540" s="11"/>
      <c r="I540" s="11"/>
      <c r="J540" s="11"/>
      <c r="K540" s="13"/>
      <c r="L540" s="11"/>
      <c r="M540" s="74"/>
      <c r="N540" s="11"/>
      <c r="O540" s="12"/>
      <c r="P540" s="14"/>
      <c r="Q540" s="11"/>
      <c r="R540" s="11"/>
      <c r="S540" s="15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5">
      <c r="A541" s="10"/>
      <c r="B541" s="11"/>
      <c r="C541" s="11"/>
      <c r="D541" s="11"/>
      <c r="E541" s="12"/>
      <c r="F541" s="12"/>
      <c r="G541" s="12"/>
      <c r="H541" s="11"/>
      <c r="I541" s="11"/>
      <c r="J541" s="11"/>
      <c r="K541" s="13"/>
      <c r="L541" s="11"/>
      <c r="M541" s="74"/>
      <c r="N541" s="11"/>
      <c r="O541" s="12"/>
      <c r="P541" s="14"/>
      <c r="Q541" s="11"/>
      <c r="R541" s="11"/>
      <c r="S541" s="15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5">
      <c r="A542" s="10"/>
      <c r="B542" s="11"/>
      <c r="C542" s="11"/>
      <c r="D542" s="11"/>
      <c r="E542" s="12"/>
      <c r="F542" s="12"/>
      <c r="G542" s="12"/>
      <c r="H542" s="11"/>
      <c r="I542" s="11"/>
      <c r="J542" s="11"/>
      <c r="K542" s="13"/>
      <c r="L542" s="11"/>
      <c r="M542" s="74"/>
      <c r="N542" s="11"/>
      <c r="O542" s="12"/>
      <c r="P542" s="14"/>
      <c r="Q542" s="11"/>
      <c r="R542" s="11"/>
      <c r="S542" s="15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5">
      <c r="A543" s="10"/>
      <c r="B543" s="11"/>
      <c r="C543" s="11"/>
      <c r="D543" s="11"/>
      <c r="E543" s="12"/>
      <c r="F543" s="12"/>
      <c r="G543" s="12"/>
      <c r="H543" s="11"/>
      <c r="I543" s="11"/>
      <c r="J543" s="11"/>
      <c r="K543" s="13"/>
      <c r="L543" s="11"/>
      <c r="M543" s="74"/>
      <c r="N543" s="11"/>
      <c r="O543" s="12"/>
      <c r="P543" s="14"/>
      <c r="Q543" s="11"/>
      <c r="R543" s="11"/>
      <c r="S543" s="15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5">
      <c r="A544" s="10"/>
      <c r="B544" s="11"/>
      <c r="C544" s="11"/>
      <c r="D544" s="11"/>
      <c r="E544" s="12"/>
      <c r="F544" s="12"/>
      <c r="G544" s="12"/>
      <c r="H544" s="11"/>
      <c r="I544" s="11"/>
      <c r="J544" s="11"/>
      <c r="K544" s="13"/>
      <c r="L544" s="11"/>
      <c r="M544" s="74"/>
      <c r="N544" s="11"/>
      <c r="O544" s="12"/>
      <c r="P544" s="14"/>
      <c r="Q544" s="11"/>
      <c r="R544" s="11"/>
      <c r="S544" s="15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5">
      <c r="A545" s="10"/>
      <c r="B545" s="11"/>
      <c r="C545" s="11"/>
      <c r="D545" s="11"/>
      <c r="E545" s="12"/>
      <c r="F545" s="12"/>
      <c r="G545" s="12"/>
      <c r="H545" s="11"/>
      <c r="I545" s="11"/>
      <c r="J545" s="11"/>
      <c r="K545" s="13"/>
      <c r="L545" s="11"/>
      <c r="M545" s="74"/>
      <c r="N545" s="11"/>
      <c r="O545" s="12"/>
      <c r="P545" s="14"/>
      <c r="Q545" s="11"/>
      <c r="R545" s="11"/>
      <c r="S545" s="15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5">
      <c r="A546" s="10"/>
      <c r="B546" s="11"/>
      <c r="C546" s="11"/>
      <c r="D546" s="11"/>
      <c r="E546" s="12"/>
      <c r="F546" s="12"/>
      <c r="G546" s="12"/>
      <c r="H546" s="11"/>
      <c r="I546" s="11"/>
      <c r="J546" s="11"/>
      <c r="K546" s="13"/>
      <c r="L546" s="11"/>
      <c r="M546" s="74"/>
      <c r="N546" s="11"/>
      <c r="O546" s="12"/>
      <c r="P546" s="14"/>
      <c r="Q546" s="11"/>
      <c r="R546" s="11"/>
      <c r="S546" s="15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5">
      <c r="A547" s="10"/>
      <c r="B547" s="11"/>
      <c r="C547" s="11"/>
      <c r="D547" s="11"/>
      <c r="E547" s="12"/>
      <c r="F547" s="12"/>
      <c r="G547" s="12"/>
      <c r="H547" s="11"/>
      <c r="I547" s="11"/>
      <c r="J547" s="11"/>
      <c r="K547" s="13"/>
      <c r="L547" s="11"/>
      <c r="M547" s="74"/>
      <c r="N547" s="11"/>
      <c r="O547" s="12"/>
      <c r="P547" s="14"/>
      <c r="Q547" s="11"/>
      <c r="R547" s="11"/>
      <c r="S547" s="15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5">
      <c r="A548" s="10"/>
      <c r="B548" s="11"/>
      <c r="C548" s="11"/>
      <c r="D548" s="11"/>
      <c r="E548" s="12"/>
      <c r="F548" s="12"/>
      <c r="G548" s="12"/>
      <c r="H548" s="11"/>
      <c r="I548" s="11"/>
      <c r="J548" s="11"/>
      <c r="K548" s="13"/>
      <c r="L548" s="11"/>
      <c r="M548" s="74"/>
      <c r="N548" s="11"/>
      <c r="O548" s="12"/>
      <c r="P548" s="14"/>
      <c r="Q548" s="11"/>
      <c r="R548" s="11"/>
      <c r="S548" s="15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5">
      <c r="A549" s="10"/>
      <c r="B549" s="11"/>
      <c r="C549" s="11"/>
      <c r="D549" s="11"/>
      <c r="E549" s="12"/>
      <c r="F549" s="12"/>
      <c r="G549" s="12"/>
      <c r="H549" s="11"/>
      <c r="I549" s="11"/>
      <c r="J549" s="11"/>
      <c r="K549" s="13"/>
      <c r="L549" s="11"/>
      <c r="M549" s="74"/>
      <c r="N549" s="11"/>
      <c r="O549" s="12"/>
      <c r="P549" s="14"/>
      <c r="Q549" s="11"/>
      <c r="R549" s="11"/>
      <c r="S549" s="15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5">
      <c r="A550" s="10"/>
      <c r="B550" s="11"/>
      <c r="C550" s="11"/>
      <c r="D550" s="11"/>
      <c r="E550" s="12"/>
      <c r="F550" s="12"/>
      <c r="G550" s="12"/>
      <c r="H550" s="11"/>
      <c r="I550" s="11"/>
      <c r="J550" s="11"/>
      <c r="K550" s="13"/>
      <c r="L550" s="11"/>
      <c r="M550" s="74"/>
      <c r="N550" s="11"/>
      <c r="O550" s="12"/>
      <c r="P550" s="14"/>
      <c r="Q550" s="11"/>
      <c r="R550" s="11"/>
      <c r="S550" s="15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5">
      <c r="A551" s="10"/>
      <c r="B551" s="11"/>
      <c r="C551" s="11"/>
      <c r="D551" s="11"/>
      <c r="E551" s="12"/>
      <c r="F551" s="12"/>
      <c r="G551" s="12"/>
      <c r="H551" s="11"/>
      <c r="I551" s="11"/>
      <c r="J551" s="11"/>
      <c r="K551" s="13"/>
      <c r="L551" s="11"/>
      <c r="M551" s="74"/>
      <c r="N551" s="11"/>
      <c r="O551" s="12"/>
      <c r="P551" s="14"/>
      <c r="Q551" s="11"/>
      <c r="R551" s="11"/>
      <c r="S551" s="15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5">
      <c r="A552" s="10"/>
      <c r="B552" s="11"/>
      <c r="C552" s="11"/>
      <c r="D552" s="11"/>
      <c r="E552" s="12"/>
      <c r="F552" s="12"/>
      <c r="G552" s="12"/>
      <c r="H552" s="11"/>
      <c r="I552" s="11"/>
      <c r="J552" s="11"/>
      <c r="K552" s="13"/>
      <c r="L552" s="11"/>
      <c r="M552" s="74"/>
      <c r="N552" s="11"/>
      <c r="O552" s="12"/>
      <c r="P552" s="14"/>
      <c r="Q552" s="11"/>
      <c r="R552" s="11"/>
      <c r="S552" s="15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5">
      <c r="A553" s="10"/>
      <c r="B553" s="11"/>
      <c r="C553" s="11"/>
      <c r="D553" s="11"/>
      <c r="E553" s="12"/>
      <c r="F553" s="12"/>
      <c r="G553" s="12"/>
      <c r="H553" s="11"/>
      <c r="I553" s="11"/>
      <c r="J553" s="11"/>
      <c r="K553" s="13"/>
      <c r="L553" s="11"/>
      <c r="M553" s="74"/>
      <c r="N553" s="11"/>
      <c r="O553" s="12"/>
      <c r="P553" s="14"/>
      <c r="Q553" s="11"/>
      <c r="R553" s="11"/>
      <c r="S553" s="15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5">
      <c r="A554" s="10"/>
      <c r="B554" s="11"/>
      <c r="C554" s="11"/>
      <c r="D554" s="11"/>
      <c r="E554" s="12"/>
      <c r="F554" s="12"/>
      <c r="G554" s="12"/>
      <c r="H554" s="11"/>
      <c r="I554" s="11"/>
      <c r="J554" s="11"/>
      <c r="K554" s="13"/>
      <c r="L554" s="11"/>
      <c r="M554" s="74"/>
      <c r="N554" s="11"/>
      <c r="O554" s="12"/>
      <c r="P554" s="14"/>
      <c r="Q554" s="11"/>
      <c r="R554" s="11"/>
      <c r="S554" s="15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5">
      <c r="A555" s="10"/>
      <c r="B555" s="11"/>
      <c r="C555" s="11"/>
      <c r="D555" s="11"/>
      <c r="E555" s="12"/>
      <c r="F555" s="12"/>
      <c r="G555" s="12"/>
      <c r="H555" s="11"/>
      <c r="I555" s="11"/>
      <c r="J555" s="11"/>
      <c r="K555" s="13"/>
      <c r="L555" s="11"/>
      <c r="M555" s="74"/>
      <c r="N555" s="11"/>
      <c r="O555" s="12"/>
      <c r="P555" s="14"/>
      <c r="Q555" s="11"/>
      <c r="R555" s="11"/>
      <c r="S555" s="15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5">
      <c r="A556" s="10"/>
      <c r="B556" s="11"/>
      <c r="C556" s="11"/>
      <c r="D556" s="11"/>
      <c r="E556" s="12"/>
      <c r="F556" s="12"/>
      <c r="G556" s="12"/>
      <c r="H556" s="11"/>
      <c r="I556" s="11"/>
      <c r="J556" s="11"/>
      <c r="K556" s="13"/>
      <c r="L556" s="11"/>
      <c r="M556" s="74"/>
      <c r="N556" s="11"/>
      <c r="O556" s="12"/>
      <c r="P556" s="14"/>
      <c r="Q556" s="11"/>
      <c r="R556" s="11"/>
      <c r="S556" s="15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5">
      <c r="A557" s="10"/>
      <c r="B557" s="11"/>
      <c r="C557" s="11"/>
      <c r="D557" s="11"/>
      <c r="E557" s="12"/>
      <c r="F557" s="12"/>
      <c r="G557" s="12"/>
      <c r="H557" s="11"/>
      <c r="I557" s="11"/>
      <c r="J557" s="11"/>
      <c r="K557" s="13"/>
      <c r="L557" s="11"/>
      <c r="M557" s="74"/>
      <c r="N557" s="11"/>
      <c r="O557" s="12"/>
      <c r="P557" s="14"/>
      <c r="Q557" s="11"/>
      <c r="R557" s="11"/>
      <c r="S557" s="15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5">
      <c r="A558" s="10"/>
      <c r="B558" s="11"/>
      <c r="C558" s="11"/>
      <c r="D558" s="11"/>
      <c r="E558" s="12"/>
      <c r="F558" s="12"/>
      <c r="G558" s="12"/>
      <c r="H558" s="11"/>
      <c r="I558" s="11"/>
      <c r="J558" s="11"/>
      <c r="K558" s="13"/>
      <c r="L558" s="11"/>
      <c r="M558" s="74"/>
      <c r="N558" s="11"/>
      <c r="O558" s="12"/>
      <c r="P558" s="14"/>
      <c r="Q558" s="11"/>
      <c r="R558" s="11"/>
      <c r="S558" s="15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5">
      <c r="A559" s="10"/>
      <c r="B559" s="11"/>
      <c r="C559" s="11"/>
      <c r="D559" s="11"/>
      <c r="E559" s="12"/>
      <c r="F559" s="12"/>
      <c r="G559" s="12"/>
      <c r="H559" s="11"/>
      <c r="I559" s="11"/>
      <c r="J559" s="11"/>
      <c r="K559" s="13"/>
      <c r="L559" s="11"/>
      <c r="M559" s="74"/>
      <c r="N559" s="11"/>
      <c r="O559" s="12"/>
      <c r="P559" s="14"/>
      <c r="Q559" s="11"/>
      <c r="R559" s="11"/>
      <c r="S559" s="15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5">
      <c r="A560" s="10"/>
      <c r="B560" s="11"/>
      <c r="C560" s="11"/>
      <c r="D560" s="11"/>
      <c r="E560" s="12"/>
      <c r="F560" s="12"/>
      <c r="G560" s="12"/>
      <c r="H560" s="11"/>
      <c r="I560" s="11"/>
      <c r="J560" s="11"/>
      <c r="K560" s="13"/>
      <c r="L560" s="11"/>
      <c r="M560" s="74"/>
      <c r="N560" s="11"/>
      <c r="O560" s="12"/>
      <c r="P560" s="14"/>
      <c r="Q560" s="11"/>
      <c r="R560" s="11"/>
      <c r="S560" s="15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5">
      <c r="A561" s="10"/>
      <c r="B561" s="11"/>
      <c r="C561" s="11"/>
      <c r="D561" s="11"/>
      <c r="E561" s="12"/>
      <c r="F561" s="12"/>
      <c r="G561" s="12"/>
      <c r="H561" s="11"/>
      <c r="I561" s="11"/>
      <c r="J561" s="11"/>
      <c r="K561" s="13"/>
      <c r="L561" s="11"/>
      <c r="M561" s="74"/>
      <c r="N561" s="11"/>
      <c r="O561" s="12"/>
      <c r="P561" s="14"/>
      <c r="Q561" s="11"/>
      <c r="R561" s="11"/>
      <c r="S561" s="15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5">
      <c r="A562" s="10"/>
      <c r="B562" s="11"/>
      <c r="C562" s="11"/>
      <c r="D562" s="11"/>
      <c r="E562" s="12"/>
      <c r="F562" s="12"/>
      <c r="G562" s="12"/>
      <c r="H562" s="11"/>
      <c r="I562" s="11"/>
      <c r="J562" s="11"/>
      <c r="K562" s="13"/>
      <c r="L562" s="11"/>
      <c r="M562" s="74"/>
      <c r="N562" s="11"/>
      <c r="O562" s="12"/>
      <c r="P562" s="14"/>
      <c r="Q562" s="11"/>
      <c r="R562" s="11"/>
      <c r="S562" s="15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5">
      <c r="A563" s="10"/>
      <c r="B563" s="11"/>
      <c r="C563" s="11"/>
      <c r="D563" s="11"/>
      <c r="E563" s="12"/>
      <c r="F563" s="12"/>
      <c r="G563" s="12"/>
      <c r="H563" s="11"/>
      <c r="I563" s="11"/>
      <c r="J563" s="11"/>
      <c r="K563" s="13"/>
      <c r="L563" s="11"/>
      <c r="M563" s="74"/>
      <c r="N563" s="11"/>
      <c r="O563" s="12"/>
      <c r="P563" s="14"/>
      <c r="Q563" s="11"/>
      <c r="R563" s="11"/>
      <c r="S563" s="15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5">
      <c r="A564" s="10"/>
      <c r="B564" s="11"/>
      <c r="C564" s="11"/>
      <c r="D564" s="11"/>
      <c r="E564" s="12"/>
      <c r="F564" s="12"/>
      <c r="G564" s="12"/>
      <c r="H564" s="11"/>
      <c r="I564" s="11"/>
      <c r="J564" s="11"/>
      <c r="K564" s="13"/>
      <c r="L564" s="11"/>
      <c r="M564" s="74"/>
      <c r="N564" s="11"/>
      <c r="O564" s="12"/>
      <c r="P564" s="14"/>
      <c r="Q564" s="11"/>
      <c r="R564" s="11"/>
      <c r="S564" s="15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5">
      <c r="A565" s="10"/>
      <c r="B565" s="11"/>
      <c r="C565" s="11"/>
      <c r="D565" s="11"/>
      <c r="E565" s="12"/>
      <c r="F565" s="12"/>
      <c r="G565" s="12"/>
      <c r="H565" s="11"/>
      <c r="I565" s="11"/>
      <c r="J565" s="11"/>
      <c r="K565" s="13"/>
      <c r="L565" s="11"/>
      <c r="M565" s="74"/>
      <c r="N565" s="11"/>
      <c r="O565" s="12"/>
      <c r="P565" s="14"/>
      <c r="Q565" s="11"/>
      <c r="R565" s="11"/>
      <c r="S565" s="15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5">
      <c r="A566" s="10"/>
      <c r="B566" s="11"/>
      <c r="C566" s="11"/>
      <c r="D566" s="11"/>
      <c r="E566" s="12"/>
      <c r="F566" s="12"/>
      <c r="G566" s="12"/>
      <c r="H566" s="11"/>
      <c r="I566" s="11"/>
      <c r="J566" s="11"/>
      <c r="K566" s="13"/>
      <c r="L566" s="11"/>
      <c r="M566" s="74"/>
      <c r="N566" s="11"/>
      <c r="O566" s="12"/>
      <c r="P566" s="14"/>
      <c r="Q566" s="11"/>
      <c r="R566" s="11"/>
      <c r="S566" s="15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5">
      <c r="A567" s="10"/>
      <c r="B567" s="11"/>
      <c r="C567" s="11"/>
      <c r="D567" s="11"/>
      <c r="E567" s="12"/>
      <c r="F567" s="12"/>
      <c r="G567" s="12"/>
      <c r="H567" s="11"/>
      <c r="I567" s="11"/>
      <c r="J567" s="11"/>
      <c r="K567" s="13"/>
      <c r="L567" s="11"/>
      <c r="M567" s="74"/>
      <c r="N567" s="11"/>
      <c r="O567" s="12"/>
      <c r="P567" s="14"/>
      <c r="Q567" s="11"/>
      <c r="R567" s="11"/>
      <c r="S567" s="15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5">
      <c r="A568" s="10"/>
      <c r="B568" s="11"/>
      <c r="C568" s="11"/>
      <c r="D568" s="11"/>
      <c r="E568" s="12"/>
      <c r="F568" s="12"/>
      <c r="G568" s="12"/>
      <c r="H568" s="11"/>
      <c r="I568" s="11"/>
      <c r="J568" s="11"/>
      <c r="K568" s="13"/>
      <c r="L568" s="11"/>
      <c r="M568" s="74"/>
      <c r="N568" s="11"/>
      <c r="O568" s="12"/>
      <c r="P568" s="14"/>
      <c r="Q568" s="11"/>
      <c r="R568" s="11"/>
      <c r="S568" s="15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5">
      <c r="A569" s="10"/>
      <c r="B569" s="11"/>
      <c r="C569" s="11"/>
      <c r="D569" s="11"/>
      <c r="E569" s="12"/>
      <c r="F569" s="12"/>
      <c r="G569" s="12"/>
      <c r="H569" s="11"/>
      <c r="I569" s="11"/>
      <c r="J569" s="11"/>
      <c r="K569" s="13"/>
      <c r="L569" s="11"/>
      <c r="M569" s="74"/>
      <c r="N569" s="11"/>
      <c r="O569" s="12"/>
      <c r="P569" s="14"/>
      <c r="Q569" s="11"/>
      <c r="R569" s="11"/>
      <c r="S569" s="15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5">
      <c r="A570" s="10"/>
      <c r="B570" s="11"/>
      <c r="C570" s="11"/>
      <c r="D570" s="11"/>
      <c r="E570" s="12"/>
      <c r="F570" s="12"/>
      <c r="G570" s="12"/>
      <c r="H570" s="11"/>
      <c r="I570" s="11"/>
      <c r="J570" s="11"/>
      <c r="K570" s="13"/>
      <c r="L570" s="11"/>
      <c r="M570" s="74"/>
      <c r="N570" s="11"/>
      <c r="O570" s="12"/>
      <c r="P570" s="14"/>
      <c r="Q570" s="11"/>
      <c r="R570" s="11"/>
      <c r="S570" s="15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5">
      <c r="A571" s="10"/>
      <c r="B571" s="11"/>
      <c r="C571" s="11"/>
      <c r="D571" s="11"/>
      <c r="E571" s="12"/>
      <c r="F571" s="12"/>
      <c r="G571" s="12"/>
      <c r="H571" s="11"/>
      <c r="I571" s="11"/>
      <c r="J571" s="11"/>
      <c r="K571" s="13"/>
      <c r="L571" s="11"/>
      <c r="M571" s="74"/>
      <c r="N571" s="11"/>
      <c r="O571" s="12"/>
      <c r="P571" s="14"/>
      <c r="Q571" s="11"/>
      <c r="R571" s="11"/>
      <c r="S571" s="15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5">
      <c r="A572" s="10"/>
      <c r="B572" s="11"/>
      <c r="C572" s="11"/>
      <c r="D572" s="11"/>
      <c r="E572" s="12"/>
      <c r="F572" s="12"/>
      <c r="G572" s="12"/>
      <c r="H572" s="11"/>
      <c r="I572" s="11"/>
      <c r="J572" s="11"/>
      <c r="K572" s="13"/>
      <c r="L572" s="11"/>
      <c r="M572" s="74"/>
      <c r="N572" s="11"/>
      <c r="O572" s="12"/>
      <c r="P572" s="14"/>
      <c r="Q572" s="11"/>
      <c r="R572" s="11"/>
      <c r="S572" s="15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5">
      <c r="A573" s="10"/>
      <c r="B573" s="11"/>
      <c r="C573" s="11"/>
      <c r="D573" s="11"/>
      <c r="E573" s="12"/>
      <c r="F573" s="12"/>
      <c r="G573" s="12"/>
      <c r="H573" s="11"/>
      <c r="I573" s="11"/>
      <c r="J573" s="11"/>
      <c r="K573" s="13"/>
      <c r="L573" s="11"/>
      <c r="M573" s="74"/>
      <c r="N573" s="11"/>
      <c r="O573" s="12"/>
      <c r="P573" s="14"/>
      <c r="Q573" s="11"/>
      <c r="R573" s="11"/>
      <c r="S573" s="15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5">
      <c r="A574" s="10"/>
      <c r="B574" s="11"/>
      <c r="C574" s="11"/>
      <c r="D574" s="11"/>
      <c r="E574" s="12"/>
      <c r="F574" s="12"/>
      <c r="G574" s="12"/>
      <c r="H574" s="11"/>
      <c r="I574" s="11"/>
      <c r="J574" s="11"/>
      <c r="K574" s="13"/>
      <c r="L574" s="11"/>
      <c r="M574" s="74"/>
      <c r="N574" s="11"/>
      <c r="O574" s="12"/>
      <c r="P574" s="14"/>
      <c r="Q574" s="11"/>
      <c r="R574" s="11"/>
      <c r="S574" s="15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5">
      <c r="A575" s="10"/>
      <c r="B575" s="11"/>
      <c r="C575" s="11"/>
      <c r="D575" s="11"/>
      <c r="E575" s="12"/>
      <c r="F575" s="12"/>
      <c r="G575" s="12"/>
      <c r="H575" s="11"/>
      <c r="I575" s="11"/>
      <c r="J575" s="11"/>
      <c r="K575" s="13"/>
      <c r="L575" s="11"/>
      <c r="M575" s="74"/>
      <c r="N575" s="11"/>
      <c r="O575" s="12"/>
      <c r="P575" s="14"/>
      <c r="Q575" s="11"/>
      <c r="R575" s="11"/>
      <c r="S575" s="15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5">
      <c r="A576" s="10"/>
      <c r="B576" s="11"/>
      <c r="C576" s="11"/>
      <c r="D576" s="11"/>
      <c r="E576" s="12"/>
      <c r="F576" s="12"/>
      <c r="G576" s="12"/>
      <c r="H576" s="11"/>
      <c r="I576" s="11"/>
      <c r="J576" s="11"/>
      <c r="K576" s="13"/>
      <c r="L576" s="11"/>
      <c r="M576" s="74"/>
      <c r="N576" s="11"/>
      <c r="O576" s="12"/>
      <c r="P576" s="14"/>
      <c r="Q576" s="11"/>
      <c r="R576" s="11"/>
      <c r="S576" s="15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5">
      <c r="A577" s="10"/>
      <c r="B577" s="11"/>
      <c r="C577" s="11"/>
      <c r="D577" s="11"/>
      <c r="E577" s="12"/>
      <c r="F577" s="12"/>
      <c r="G577" s="12"/>
      <c r="H577" s="11"/>
      <c r="I577" s="11"/>
      <c r="J577" s="11"/>
      <c r="K577" s="13"/>
      <c r="L577" s="11"/>
      <c r="M577" s="74"/>
      <c r="N577" s="11"/>
      <c r="O577" s="12"/>
      <c r="P577" s="14"/>
      <c r="Q577" s="11"/>
      <c r="R577" s="11"/>
      <c r="S577" s="15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5">
      <c r="A578" s="10"/>
      <c r="B578" s="11"/>
      <c r="C578" s="11"/>
      <c r="D578" s="11"/>
      <c r="E578" s="12"/>
      <c r="F578" s="12"/>
      <c r="G578" s="12"/>
      <c r="H578" s="11"/>
      <c r="I578" s="11"/>
      <c r="J578" s="11"/>
      <c r="K578" s="13"/>
      <c r="L578" s="11"/>
      <c r="M578" s="74"/>
      <c r="N578" s="11"/>
      <c r="O578" s="12"/>
      <c r="P578" s="14"/>
      <c r="Q578" s="11"/>
      <c r="R578" s="11"/>
      <c r="S578" s="15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5">
      <c r="A579" s="10"/>
      <c r="B579" s="11"/>
      <c r="C579" s="11"/>
      <c r="D579" s="11"/>
      <c r="E579" s="12"/>
      <c r="F579" s="12"/>
      <c r="G579" s="12"/>
      <c r="H579" s="11"/>
      <c r="I579" s="11"/>
      <c r="J579" s="11"/>
      <c r="K579" s="13"/>
      <c r="L579" s="11"/>
      <c r="M579" s="74"/>
      <c r="N579" s="11"/>
      <c r="O579" s="12"/>
      <c r="P579" s="14"/>
      <c r="Q579" s="11"/>
      <c r="R579" s="11"/>
      <c r="S579" s="15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5">
      <c r="A580" s="10"/>
      <c r="B580" s="11"/>
      <c r="C580" s="11"/>
      <c r="D580" s="11"/>
      <c r="E580" s="12"/>
      <c r="F580" s="12"/>
      <c r="G580" s="12"/>
      <c r="H580" s="11"/>
      <c r="I580" s="11"/>
      <c r="J580" s="11"/>
      <c r="K580" s="13"/>
      <c r="L580" s="11"/>
      <c r="M580" s="74"/>
      <c r="N580" s="11"/>
      <c r="O580" s="12"/>
      <c r="P580" s="14"/>
      <c r="Q580" s="11"/>
      <c r="R580" s="11"/>
      <c r="S580" s="15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5">
      <c r="A581" s="10"/>
      <c r="B581" s="11"/>
      <c r="C581" s="11"/>
      <c r="D581" s="11"/>
      <c r="E581" s="12"/>
      <c r="F581" s="12"/>
      <c r="G581" s="12"/>
      <c r="H581" s="11"/>
      <c r="I581" s="11"/>
      <c r="J581" s="11"/>
      <c r="K581" s="13"/>
      <c r="L581" s="11"/>
      <c r="M581" s="74"/>
      <c r="N581" s="11"/>
      <c r="O581" s="12"/>
      <c r="P581" s="14"/>
      <c r="Q581" s="11"/>
      <c r="R581" s="11"/>
      <c r="S581" s="15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5">
      <c r="A582" s="10"/>
      <c r="B582" s="11"/>
      <c r="C582" s="11"/>
      <c r="D582" s="11"/>
      <c r="E582" s="12"/>
      <c r="F582" s="12"/>
      <c r="G582" s="12"/>
      <c r="H582" s="11"/>
      <c r="I582" s="11"/>
      <c r="J582" s="11"/>
      <c r="K582" s="13"/>
      <c r="L582" s="11"/>
      <c r="M582" s="74"/>
      <c r="N582" s="11"/>
      <c r="O582" s="12"/>
      <c r="P582" s="14"/>
      <c r="Q582" s="11"/>
      <c r="R582" s="11"/>
      <c r="S582" s="15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5">
      <c r="A583" s="10"/>
      <c r="B583" s="11"/>
      <c r="C583" s="11"/>
      <c r="D583" s="11"/>
      <c r="E583" s="12"/>
      <c r="F583" s="12"/>
      <c r="G583" s="12"/>
      <c r="H583" s="11"/>
      <c r="I583" s="11"/>
      <c r="J583" s="11"/>
      <c r="K583" s="13"/>
      <c r="L583" s="11"/>
      <c r="M583" s="74"/>
      <c r="N583" s="11"/>
      <c r="O583" s="12"/>
      <c r="P583" s="14"/>
      <c r="Q583" s="11"/>
      <c r="R583" s="11"/>
      <c r="S583" s="15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5">
      <c r="A584" s="10"/>
      <c r="B584" s="11"/>
      <c r="C584" s="11"/>
      <c r="D584" s="11"/>
      <c r="E584" s="12"/>
      <c r="F584" s="12"/>
      <c r="G584" s="12"/>
      <c r="H584" s="11"/>
      <c r="I584" s="11"/>
      <c r="J584" s="11"/>
      <c r="K584" s="13"/>
      <c r="L584" s="11"/>
      <c r="M584" s="74"/>
      <c r="N584" s="11"/>
      <c r="O584" s="12"/>
      <c r="P584" s="14"/>
      <c r="Q584" s="11"/>
      <c r="R584" s="11"/>
      <c r="S584" s="15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5">
      <c r="A585" s="10"/>
      <c r="B585" s="11"/>
      <c r="C585" s="11"/>
      <c r="D585" s="11"/>
      <c r="E585" s="12"/>
      <c r="F585" s="12"/>
      <c r="G585" s="12"/>
      <c r="H585" s="11"/>
      <c r="I585" s="11"/>
      <c r="J585" s="11"/>
      <c r="K585" s="13"/>
      <c r="L585" s="11"/>
      <c r="M585" s="74"/>
      <c r="N585" s="11"/>
      <c r="O585" s="12"/>
      <c r="P585" s="14"/>
      <c r="Q585" s="11"/>
      <c r="R585" s="11"/>
      <c r="S585" s="15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5">
      <c r="A586" s="10"/>
      <c r="B586" s="11"/>
      <c r="C586" s="11"/>
      <c r="D586" s="11"/>
      <c r="E586" s="12"/>
      <c r="F586" s="12"/>
      <c r="G586" s="12"/>
      <c r="H586" s="11"/>
      <c r="I586" s="11"/>
      <c r="J586" s="11"/>
      <c r="K586" s="13"/>
      <c r="L586" s="11"/>
      <c r="M586" s="74"/>
      <c r="N586" s="11"/>
      <c r="O586" s="12"/>
      <c r="P586" s="14"/>
      <c r="Q586" s="11"/>
      <c r="R586" s="11"/>
      <c r="S586" s="15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5">
      <c r="A587" s="10"/>
      <c r="B587" s="11"/>
      <c r="C587" s="11"/>
      <c r="D587" s="11"/>
      <c r="E587" s="12"/>
      <c r="F587" s="12"/>
      <c r="G587" s="12"/>
      <c r="H587" s="11"/>
      <c r="I587" s="11"/>
      <c r="J587" s="11"/>
      <c r="K587" s="13"/>
      <c r="L587" s="11"/>
      <c r="M587" s="74"/>
      <c r="N587" s="11"/>
      <c r="O587" s="12"/>
      <c r="P587" s="14"/>
      <c r="Q587" s="11"/>
      <c r="R587" s="11"/>
      <c r="S587" s="15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5">
      <c r="A588" s="10"/>
      <c r="B588" s="11"/>
      <c r="C588" s="11"/>
      <c r="D588" s="11"/>
      <c r="E588" s="12"/>
      <c r="F588" s="12"/>
      <c r="G588" s="12"/>
      <c r="H588" s="11"/>
      <c r="I588" s="11"/>
      <c r="J588" s="11"/>
      <c r="K588" s="13"/>
      <c r="L588" s="11"/>
      <c r="M588" s="74"/>
      <c r="N588" s="11"/>
      <c r="O588" s="12"/>
      <c r="P588" s="14"/>
      <c r="Q588" s="11"/>
      <c r="R588" s="11"/>
      <c r="S588" s="15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5">
      <c r="A589" s="10"/>
      <c r="B589" s="11"/>
      <c r="C589" s="11"/>
      <c r="D589" s="11"/>
      <c r="E589" s="12"/>
      <c r="F589" s="12"/>
      <c r="G589" s="12"/>
      <c r="H589" s="11"/>
      <c r="I589" s="11"/>
      <c r="J589" s="11"/>
      <c r="K589" s="13"/>
      <c r="L589" s="11"/>
      <c r="M589" s="74"/>
      <c r="N589" s="11"/>
      <c r="O589" s="12"/>
      <c r="P589" s="14"/>
      <c r="Q589" s="11"/>
      <c r="R589" s="11"/>
      <c r="S589" s="15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5">
      <c r="A590" s="10"/>
      <c r="B590" s="11"/>
      <c r="C590" s="11"/>
      <c r="D590" s="11"/>
      <c r="E590" s="12"/>
      <c r="F590" s="12"/>
      <c r="G590" s="12"/>
      <c r="H590" s="11"/>
      <c r="I590" s="11"/>
      <c r="J590" s="11"/>
      <c r="K590" s="13"/>
      <c r="L590" s="11"/>
      <c r="M590" s="74"/>
      <c r="N590" s="11"/>
      <c r="O590" s="12"/>
      <c r="P590" s="14"/>
      <c r="Q590" s="11"/>
      <c r="R590" s="11"/>
      <c r="S590" s="15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5">
      <c r="A591" s="10"/>
      <c r="B591" s="11"/>
      <c r="C591" s="11"/>
      <c r="D591" s="11"/>
      <c r="E591" s="12"/>
      <c r="F591" s="12"/>
      <c r="G591" s="12"/>
      <c r="H591" s="11"/>
      <c r="I591" s="11"/>
      <c r="J591" s="11"/>
      <c r="K591" s="13"/>
      <c r="L591" s="11"/>
      <c r="M591" s="74"/>
      <c r="N591" s="11"/>
      <c r="O591" s="12"/>
      <c r="P591" s="14"/>
      <c r="Q591" s="11"/>
      <c r="R591" s="11"/>
      <c r="S591" s="15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5">
      <c r="A592" s="10"/>
      <c r="B592" s="11"/>
      <c r="C592" s="11"/>
      <c r="D592" s="11"/>
      <c r="E592" s="12"/>
      <c r="F592" s="12"/>
      <c r="G592" s="12"/>
      <c r="H592" s="11"/>
      <c r="I592" s="11"/>
      <c r="J592" s="11"/>
      <c r="K592" s="13"/>
      <c r="L592" s="11"/>
      <c r="M592" s="74"/>
      <c r="N592" s="11"/>
      <c r="O592" s="12"/>
      <c r="P592" s="14"/>
      <c r="Q592" s="11"/>
      <c r="R592" s="11"/>
      <c r="S592" s="15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5">
      <c r="A593" s="10"/>
      <c r="B593" s="11"/>
      <c r="C593" s="11"/>
      <c r="D593" s="11"/>
      <c r="E593" s="12"/>
      <c r="F593" s="12"/>
      <c r="G593" s="12"/>
      <c r="H593" s="11"/>
      <c r="I593" s="11"/>
      <c r="J593" s="11"/>
      <c r="K593" s="13"/>
      <c r="L593" s="11"/>
      <c r="M593" s="74"/>
      <c r="N593" s="11"/>
      <c r="O593" s="12"/>
      <c r="P593" s="14"/>
      <c r="Q593" s="11"/>
      <c r="R593" s="11"/>
      <c r="S593" s="15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5">
      <c r="A594" s="10"/>
      <c r="B594" s="11"/>
      <c r="C594" s="11"/>
      <c r="D594" s="11"/>
      <c r="E594" s="12"/>
      <c r="F594" s="12"/>
      <c r="G594" s="12"/>
      <c r="H594" s="11"/>
      <c r="I594" s="11"/>
      <c r="J594" s="11"/>
      <c r="K594" s="13"/>
      <c r="L594" s="11"/>
      <c r="M594" s="74"/>
      <c r="N594" s="11"/>
      <c r="O594" s="12"/>
      <c r="P594" s="14"/>
      <c r="Q594" s="11"/>
      <c r="R594" s="11"/>
      <c r="S594" s="15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5">
      <c r="A595" s="10"/>
      <c r="B595" s="11"/>
      <c r="C595" s="11"/>
      <c r="D595" s="11"/>
      <c r="E595" s="12"/>
      <c r="F595" s="12"/>
      <c r="G595" s="12"/>
      <c r="H595" s="11"/>
      <c r="I595" s="11"/>
      <c r="J595" s="11"/>
      <c r="K595" s="13"/>
      <c r="L595" s="11"/>
      <c r="M595" s="74"/>
      <c r="N595" s="11"/>
      <c r="O595" s="12"/>
      <c r="P595" s="14"/>
      <c r="Q595" s="11"/>
      <c r="R595" s="11"/>
      <c r="S595" s="15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5">
      <c r="A596" s="10"/>
      <c r="B596" s="11"/>
      <c r="C596" s="11"/>
      <c r="D596" s="11"/>
      <c r="E596" s="12"/>
      <c r="F596" s="12"/>
      <c r="G596" s="12"/>
      <c r="H596" s="11"/>
      <c r="I596" s="11"/>
      <c r="J596" s="11"/>
      <c r="K596" s="13"/>
      <c r="L596" s="11"/>
      <c r="M596" s="74"/>
      <c r="N596" s="11"/>
      <c r="O596" s="12"/>
      <c r="P596" s="14"/>
      <c r="Q596" s="11"/>
      <c r="R596" s="11"/>
      <c r="S596" s="15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5">
      <c r="A597" s="10"/>
      <c r="B597" s="11"/>
      <c r="C597" s="11"/>
      <c r="D597" s="11"/>
      <c r="E597" s="12"/>
      <c r="F597" s="12"/>
      <c r="G597" s="12"/>
      <c r="H597" s="11"/>
      <c r="I597" s="11"/>
      <c r="J597" s="11"/>
      <c r="K597" s="13"/>
      <c r="L597" s="11"/>
      <c r="M597" s="74"/>
      <c r="N597" s="11"/>
      <c r="O597" s="12"/>
      <c r="P597" s="14"/>
      <c r="Q597" s="11"/>
      <c r="R597" s="11"/>
      <c r="S597" s="15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5">
      <c r="A598" s="10"/>
      <c r="B598" s="11"/>
      <c r="C598" s="11"/>
      <c r="D598" s="11"/>
      <c r="E598" s="12"/>
      <c r="F598" s="12"/>
      <c r="G598" s="12"/>
      <c r="H598" s="11"/>
      <c r="I598" s="11"/>
      <c r="J598" s="11"/>
      <c r="K598" s="13"/>
      <c r="L598" s="11"/>
      <c r="M598" s="74"/>
      <c r="N598" s="11"/>
      <c r="O598" s="12"/>
      <c r="P598" s="14"/>
      <c r="Q598" s="11"/>
      <c r="R598" s="11"/>
      <c r="S598" s="15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5">
      <c r="A599" s="10"/>
      <c r="B599" s="11"/>
      <c r="C599" s="11"/>
      <c r="D599" s="11"/>
      <c r="E599" s="12"/>
      <c r="F599" s="12"/>
      <c r="G599" s="12"/>
      <c r="H599" s="11"/>
      <c r="I599" s="11"/>
      <c r="J599" s="11"/>
      <c r="K599" s="13"/>
      <c r="L599" s="11"/>
      <c r="M599" s="74"/>
      <c r="N599" s="11"/>
      <c r="O599" s="12"/>
      <c r="P599" s="14"/>
      <c r="Q599" s="11"/>
      <c r="R599" s="11"/>
      <c r="S599" s="15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5">
      <c r="A600" s="10"/>
      <c r="B600" s="11"/>
      <c r="C600" s="11"/>
      <c r="D600" s="11"/>
      <c r="E600" s="12"/>
      <c r="F600" s="12"/>
      <c r="G600" s="12"/>
      <c r="H600" s="11"/>
      <c r="I600" s="11"/>
      <c r="J600" s="11"/>
      <c r="K600" s="13"/>
      <c r="L600" s="11"/>
      <c r="M600" s="74"/>
      <c r="N600" s="11"/>
      <c r="O600" s="12"/>
      <c r="P600" s="14"/>
      <c r="Q600" s="11"/>
      <c r="R600" s="11"/>
      <c r="S600" s="15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5">
      <c r="A601" s="10"/>
      <c r="B601" s="11"/>
      <c r="C601" s="11"/>
      <c r="D601" s="11"/>
      <c r="E601" s="12"/>
      <c r="F601" s="12"/>
      <c r="G601" s="12"/>
      <c r="H601" s="11"/>
      <c r="I601" s="11"/>
      <c r="J601" s="11"/>
      <c r="K601" s="13"/>
      <c r="L601" s="11"/>
      <c r="M601" s="74"/>
      <c r="N601" s="11"/>
      <c r="O601" s="12"/>
      <c r="P601" s="14"/>
      <c r="Q601" s="11"/>
      <c r="R601" s="11"/>
      <c r="S601" s="15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5">
      <c r="A602" s="10"/>
      <c r="B602" s="11"/>
      <c r="C602" s="11"/>
      <c r="D602" s="11"/>
      <c r="E602" s="12"/>
      <c r="F602" s="12"/>
      <c r="G602" s="12"/>
      <c r="H602" s="11"/>
      <c r="I602" s="11"/>
      <c r="J602" s="11"/>
      <c r="K602" s="13"/>
      <c r="L602" s="11"/>
      <c r="M602" s="74"/>
      <c r="N602" s="11"/>
      <c r="O602" s="12"/>
      <c r="P602" s="14"/>
      <c r="Q602" s="11"/>
      <c r="R602" s="11"/>
      <c r="S602" s="15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5">
      <c r="A603" s="10"/>
      <c r="B603" s="11"/>
      <c r="C603" s="11"/>
      <c r="D603" s="11"/>
      <c r="E603" s="12"/>
      <c r="F603" s="12"/>
      <c r="G603" s="12"/>
      <c r="H603" s="11"/>
      <c r="I603" s="11"/>
      <c r="J603" s="11"/>
      <c r="K603" s="13"/>
      <c r="L603" s="11"/>
      <c r="M603" s="74"/>
      <c r="N603" s="11"/>
      <c r="O603" s="12"/>
      <c r="P603" s="14"/>
      <c r="Q603" s="11"/>
      <c r="R603" s="11"/>
      <c r="S603" s="15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5">
      <c r="A604" s="10"/>
      <c r="B604" s="11"/>
      <c r="C604" s="11"/>
      <c r="D604" s="11"/>
      <c r="E604" s="12"/>
      <c r="F604" s="12"/>
      <c r="G604" s="12"/>
      <c r="H604" s="11"/>
      <c r="I604" s="11"/>
      <c r="J604" s="11"/>
      <c r="K604" s="13"/>
      <c r="L604" s="11"/>
      <c r="M604" s="74"/>
      <c r="N604" s="11"/>
      <c r="O604" s="12"/>
      <c r="P604" s="14"/>
      <c r="Q604" s="11"/>
      <c r="R604" s="11"/>
      <c r="S604" s="15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5">
      <c r="A605" s="10"/>
      <c r="B605" s="11"/>
      <c r="C605" s="11"/>
      <c r="D605" s="11"/>
      <c r="E605" s="12"/>
      <c r="F605" s="12"/>
      <c r="G605" s="12"/>
      <c r="H605" s="11"/>
      <c r="I605" s="11"/>
      <c r="J605" s="11"/>
      <c r="K605" s="13"/>
      <c r="L605" s="11"/>
      <c r="M605" s="74"/>
      <c r="N605" s="11"/>
      <c r="O605" s="12"/>
      <c r="P605" s="14"/>
      <c r="Q605" s="11"/>
      <c r="R605" s="11"/>
      <c r="S605" s="15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5">
      <c r="A606" s="10"/>
      <c r="B606" s="11"/>
      <c r="C606" s="11"/>
      <c r="D606" s="11"/>
      <c r="E606" s="12"/>
      <c r="F606" s="12"/>
      <c r="G606" s="12"/>
      <c r="H606" s="11"/>
      <c r="I606" s="11"/>
      <c r="J606" s="11"/>
      <c r="K606" s="13"/>
      <c r="L606" s="11"/>
      <c r="M606" s="74"/>
      <c r="N606" s="11"/>
      <c r="O606" s="12"/>
      <c r="P606" s="14"/>
      <c r="Q606" s="11"/>
      <c r="R606" s="11"/>
      <c r="S606" s="15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5">
      <c r="A607" s="10"/>
      <c r="B607" s="11"/>
      <c r="C607" s="11"/>
      <c r="D607" s="11"/>
      <c r="E607" s="12"/>
      <c r="F607" s="12"/>
      <c r="G607" s="12"/>
      <c r="H607" s="11"/>
      <c r="I607" s="11"/>
      <c r="J607" s="11"/>
      <c r="K607" s="13"/>
      <c r="L607" s="11"/>
      <c r="M607" s="74"/>
      <c r="N607" s="11"/>
      <c r="O607" s="12"/>
      <c r="P607" s="14"/>
      <c r="Q607" s="11"/>
      <c r="R607" s="11"/>
      <c r="S607" s="15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5">
      <c r="A608" s="10"/>
      <c r="B608" s="11"/>
      <c r="C608" s="11"/>
      <c r="D608" s="11"/>
      <c r="E608" s="12"/>
      <c r="F608" s="12"/>
      <c r="G608" s="12"/>
      <c r="H608" s="11"/>
      <c r="I608" s="11"/>
      <c r="J608" s="11"/>
      <c r="K608" s="13"/>
      <c r="L608" s="11"/>
      <c r="M608" s="74"/>
      <c r="N608" s="11"/>
      <c r="O608" s="12"/>
      <c r="P608" s="14"/>
      <c r="Q608" s="11"/>
      <c r="R608" s="11"/>
      <c r="S608" s="15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5">
      <c r="A609" s="10"/>
      <c r="B609" s="11"/>
      <c r="C609" s="11"/>
      <c r="D609" s="11"/>
      <c r="E609" s="12"/>
      <c r="F609" s="12"/>
      <c r="G609" s="12"/>
      <c r="H609" s="11"/>
      <c r="I609" s="11"/>
      <c r="J609" s="11"/>
      <c r="K609" s="13"/>
      <c r="L609" s="11"/>
      <c r="M609" s="74"/>
      <c r="N609" s="11"/>
      <c r="O609" s="12"/>
      <c r="P609" s="14"/>
      <c r="Q609" s="11"/>
      <c r="R609" s="11"/>
      <c r="S609" s="15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5">
      <c r="A610" s="10"/>
      <c r="B610" s="11"/>
      <c r="C610" s="11"/>
      <c r="D610" s="11"/>
      <c r="E610" s="12"/>
      <c r="F610" s="12"/>
      <c r="G610" s="12"/>
      <c r="H610" s="11"/>
      <c r="I610" s="11"/>
      <c r="J610" s="11"/>
      <c r="K610" s="13"/>
      <c r="L610" s="11"/>
      <c r="M610" s="74"/>
      <c r="N610" s="11"/>
      <c r="O610" s="12"/>
      <c r="P610" s="14"/>
      <c r="Q610" s="11"/>
      <c r="R610" s="11"/>
      <c r="S610" s="15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5">
      <c r="A611" s="10"/>
      <c r="B611" s="11"/>
      <c r="C611" s="11"/>
      <c r="D611" s="11"/>
      <c r="E611" s="12"/>
      <c r="F611" s="12"/>
      <c r="G611" s="12"/>
      <c r="H611" s="11"/>
      <c r="I611" s="11"/>
      <c r="J611" s="11"/>
      <c r="K611" s="13"/>
      <c r="L611" s="11"/>
      <c r="M611" s="74"/>
      <c r="N611" s="11"/>
      <c r="O611" s="12"/>
      <c r="P611" s="14"/>
      <c r="Q611" s="11"/>
      <c r="R611" s="11"/>
      <c r="S611" s="15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5">
      <c r="A612" s="10"/>
      <c r="B612" s="11"/>
      <c r="C612" s="11"/>
      <c r="D612" s="11"/>
      <c r="E612" s="12"/>
      <c r="F612" s="12"/>
      <c r="G612" s="12"/>
      <c r="H612" s="11"/>
      <c r="I612" s="11"/>
      <c r="J612" s="11"/>
      <c r="K612" s="13"/>
      <c r="L612" s="11"/>
      <c r="M612" s="74"/>
      <c r="N612" s="11"/>
      <c r="O612" s="12"/>
      <c r="P612" s="14"/>
      <c r="Q612" s="11"/>
      <c r="R612" s="11"/>
      <c r="S612" s="15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5">
      <c r="A613" s="10"/>
      <c r="B613" s="11"/>
      <c r="C613" s="11"/>
      <c r="D613" s="11"/>
      <c r="E613" s="12"/>
      <c r="F613" s="12"/>
      <c r="G613" s="12"/>
      <c r="H613" s="11"/>
      <c r="I613" s="11"/>
      <c r="J613" s="11"/>
      <c r="K613" s="13"/>
      <c r="L613" s="11"/>
      <c r="M613" s="74"/>
      <c r="N613" s="11"/>
      <c r="O613" s="12"/>
      <c r="P613" s="14"/>
      <c r="Q613" s="11"/>
      <c r="R613" s="11"/>
      <c r="S613" s="15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5">
      <c r="A614" s="10"/>
      <c r="B614" s="11"/>
      <c r="C614" s="11"/>
      <c r="D614" s="11"/>
      <c r="E614" s="12"/>
      <c r="F614" s="12"/>
      <c r="G614" s="12"/>
      <c r="H614" s="11"/>
      <c r="I614" s="11"/>
      <c r="J614" s="11"/>
      <c r="K614" s="13"/>
      <c r="L614" s="11"/>
      <c r="M614" s="74"/>
      <c r="N614" s="11"/>
      <c r="O614" s="12"/>
      <c r="P614" s="14"/>
      <c r="Q614" s="11"/>
      <c r="R614" s="11"/>
      <c r="S614" s="15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5">
      <c r="A615" s="10"/>
      <c r="B615" s="11"/>
      <c r="C615" s="11"/>
      <c r="D615" s="11"/>
      <c r="E615" s="12"/>
      <c r="F615" s="12"/>
      <c r="G615" s="12"/>
      <c r="H615" s="11"/>
      <c r="I615" s="11"/>
      <c r="J615" s="11"/>
      <c r="K615" s="13"/>
      <c r="L615" s="11"/>
      <c r="M615" s="74"/>
      <c r="N615" s="11"/>
      <c r="O615" s="12"/>
      <c r="P615" s="14"/>
      <c r="Q615" s="11"/>
      <c r="R615" s="11"/>
      <c r="S615" s="15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5">
      <c r="A616" s="10"/>
      <c r="B616" s="11"/>
      <c r="C616" s="11"/>
      <c r="D616" s="11"/>
      <c r="E616" s="12"/>
      <c r="F616" s="12"/>
      <c r="G616" s="12"/>
      <c r="H616" s="11"/>
      <c r="I616" s="11"/>
      <c r="J616" s="11"/>
      <c r="K616" s="13"/>
      <c r="L616" s="11"/>
      <c r="M616" s="74"/>
      <c r="N616" s="11"/>
      <c r="O616" s="12"/>
      <c r="P616" s="14"/>
      <c r="Q616" s="11"/>
      <c r="R616" s="11"/>
      <c r="S616" s="15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5">
      <c r="A617" s="10"/>
      <c r="B617" s="11"/>
      <c r="C617" s="11"/>
      <c r="D617" s="11"/>
      <c r="E617" s="12"/>
      <c r="F617" s="12"/>
      <c r="G617" s="12"/>
      <c r="H617" s="11"/>
      <c r="I617" s="11"/>
      <c r="J617" s="11"/>
      <c r="K617" s="13"/>
      <c r="L617" s="11"/>
      <c r="M617" s="74"/>
      <c r="N617" s="11"/>
      <c r="O617" s="12"/>
      <c r="P617" s="14"/>
      <c r="Q617" s="11"/>
      <c r="R617" s="11"/>
      <c r="S617" s="15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5">
      <c r="A618" s="10"/>
      <c r="B618" s="11"/>
      <c r="C618" s="11"/>
      <c r="D618" s="11"/>
      <c r="E618" s="12"/>
      <c r="F618" s="12"/>
      <c r="G618" s="12"/>
      <c r="H618" s="11"/>
      <c r="I618" s="11"/>
      <c r="J618" s="11"/>
      <c r="K618" s="13"/>
      <c r="L618" s="11"/>
      <c r="M618" s="74"/>
      <c r="N618" s="11"/>
      <c r="O618" s="12"/>
      <c r="P618" s="14"/>
      <c r="Q618" s="11"/>
      <c r="R618" s="11"/>
      <c r="S618" s="15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5">
      <c r="A619" s="10"/>
      <c r="B619" s="11"/>
      <c r="C619" s="11"/>
      <c r="D619" s="11"/>
      <c r="E619" s="12"/>
      <c r="F619" s="12"/>
      <c r="G619" s="12"/>
      <c r="H619" s="11"/>
      <c r="I619" s="11"/>
      <c r="J619" s="11"/>
      <c r="K619" s="13"/>
      <c r="L619" s="11"/>
      <c r="M619" s="74"/>
      <c r="N619" s="11"/>
      <c r="O619" s="12"/>
      <c r="P619" s="14"/>
      <c r="Q619" s="11"/>
      <c r="R619" s="11"/>
      <c r="S619" s="15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5">
      <c r="A620" s="10"/>
      <c r="B620" s="11"/>
      <c r="C620" s="11"/>
      <c r="D620" s="11"/>
      <c r="E620" s="12"/>
      <c r="F620" s="12"/>
      <c r="G620" s="12"/>
      <c r="H620" s="11"/>
      <c r="I620" s="11"/>
      <c r="J620" s="11"/>
      <c r="K620" s="13"/>
      <c r="L620" s="11"/>
      <c r="M620" s="74"/>
      <c r="N620" s="11"/>
      <c r="O620" s="12"/>
      <c r="P620" s="14"/>
      <c r="Q620" s="11"/>
      <c r="R620" s="11"/>
      <c r="S620" s="15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5">
      <c r="A621" s="10"/>
      <c r="B621" s="11"/>
      <c r="C621" s="11"/>
      <c r="D621" s="11"/>
      <c r="E621" s="12"/>
      <c r="F621" s="12"/>
      <c r="G621" s="12"/>
      <c r="H621" s="11"/>
      <c r="I621" s="11"/>
      <c r="J621" s="11"/>
      <c r="K621" s="13"/>
      <c r="L621" s="11"/>
      <c r="M621" s="74"/>
      <c r="N621" s="11"/>
      <c r="O621" s="12"/>
      <c r="P621" s="14"/>
      <c r="Q621" s="11"/>
      <c r="R621" s="11"/>
      <c r="S621" s="15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5">
      <c r="A622" s="10"/>
      <c r="B622" s="11"/>
      <c r="C622" s="11"/>
      <c r="D622" s="11"/>
      <c r="E622" s="12"/>
      <c r="F622" s="12"/>
      <c r="G622" s="12"/>
      <c r="H622" s="11"/>
      <c r="I622" s="11"/>
      <c r="J622" s="11"/>
      <c r="K622" s="13"/>
      <c r="L622" s="11"/>
      <c r="M622" s="74"/>
      <c r="N622" s="11"/>
      <c r="O622" s="12"/>
      <c r="P622" s="14"/>
      <c r="Q622" s="11"/>
      <c r="R622" s="11"/>
      <c r="S622" s="15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5">
      <c r="A623" s="10"/>
      <c r="B623" s="11"/>
      <c r="C623" s="11"/>
      <c r="D623" s="11"/>
      <c r="E623" s="12"/>
      <c r="F623" s="12"/>
      <c r="G623" s="12"/>
      <c r="H623" s="11"/>
      <c r="I623" s="11"/>
      <c r="J623" s="11"/>
      <c r="K623" s="13"/>
      <c r="L623" s="11"/>
      <c r="M623" s="74"/>
      <c r="N623" s="11"/>
      <c r="O623" s="12"/>
      <c r="P623" s="14"/>
      <c r="Q623" s="11"/>
      <c r="R623" s="11"/>
      <c r="S623" s="15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5">
      <c r="A624" s="10"/>
      <c r="B624" s="11"/>
      <c r="C624" s="11"/>
      <c r="D624" s="11"/>
      <c r="E624" s="12"/>
      <c r="F624" s="12"/>
      <c r="G624" s="12"/>
      <c r="H624" s="11"/>
      <c r="I624" s="11"/>
      <c r="J624" s="11"/>
      <c r="K624" s="13"/>
      <c r="L624" s="11"/>
      <c r="M624" s="74"/>
      <c r="N624" s="11"/>
      <c r="O624" s="12"/>
      <c r="P624" s="14"/>
      <c r="Q624" s="11"/>
      <c r="R624" s="11"/>
      <c r="S624" s="15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5">
      <c r="A625" s="10"/>
      <c r="B625" s="11"/>
      <c r="C625" s="11"/>
      <c r="D625" s="11"/>
      <c r="E625" s="12"/>
      <c r="F625" s="12"/>
      <c r="G625" s="12"/>
      <c r="H625" s="11"/>
      <c r="I625" s="11"/>
      <c r="J625" s="11"/>
      <c r="K625" s="13"/>
      <c r="L625" s="11"/>
      <c r="M625" s="74"/>
      <c r="N625" s="11"/>
      <c r="O625" s="12"/>
      <c r="P625" s="14"/>
      <c r="Q625" s="11"/>
      <c r="R625" s="11"/>
      <c r="S625" s="15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5">
      <c r="A626" s="10"/>
      <c r="B626" s="11"/>
      <c r="C626" s="11"/>
      <c r="D626" s="11"/>
      <c r="E626" s="12"/>
      <c r="F626" s="12"/>
      <c r="G626" s="12"/>
      <c r="H626" s="11"/>
      <c r="I626" s="11"/>
      <c r="J626" s="11"/>
      <c r="K626" s="13"/>
      <c r="L626" s="11"/>
      <c r="M626" s="74"/>
      <c r="N626" s="11"/>
      <c r="O626" s="12"/>
      <c r="P626" s="14"/>
      <c r="Q626" s="11"/>
      <c r="R626" s="11"/>
      <c r="S626" s="15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5">
      <c r="A627" s="10"/>
      <c r="B627" s="11"/>
      <c r="C627" s="11"/>
      <c r="D627" s="11"/>
      <c r="E627" s="12"/>
      <c r="F627" s="12"/>
      <c r="G627" s="12"/>
      <c r="H627" s="11"/>
      <c r="I627" s="11"/>
      <c r="J627" s="11"/>
      <c r="K627" s="13"/>
      <c r="L627" s="11"/>
      <c r="M627" s="74"/>
      <c r="N627" s="11"/>
      <c r="O627" s="12"/>
      <c r="P627" s="14"/>
      <c r="Q627" s="11"/>
      <c r="R627" s="11"/>
      <c r="S627" s="15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5">
      <c r="A628" s="10"/>
      <c r="B628" s="11"/>
      <c r="C628" s="11"/>
      <c r="D628" s="11"/>
      <c r="E628" s="12"/>
      <c r="F628" s="12"/>
      <c r="G628" s="12"/>
      <c r="H628" s="11"/>
      <c r="I628" s="11"/>
      <c r="J628" s="11"/>
      <c r="K628" s="13"/>
      <c r="L628" s="11"/>
      <c r="M628" s="74"/>
      <c r="N628" s="11"/>
      <c r="O628" s="12"/>
      <c r="P628" s="14"/>
      <c r="Q628" s="11"/>
      <c r="R628" s="11"/>
      <c r="S628" s="15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5">
      <c r="A629" s="10"/>
      <c r="B629" s="11"/>
      <c r="C629" s="11"/>
      <c r="D629" s="11"/>
      <c r="E629" s="12"/>
      <c r="F629" s="12"/>
      <c r="G629" s="12"/>
      <c r="H629" s="11"/>
      <c r="I629" s="11"/>
      <c r="J629" s="11"/>
      <c r="K629" s="13"/>
      <c r="L629" s="11"/>
      <c r="M629" s="74"/>
      <c r="N629" s="11"/>
      <c r="O629" s="12"/>
      <c r="P629" s="14"/>
      <c r="Q629" s="11"/>
      <c r="R629" s="11"/>
      <c r="S629" s="15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5">
      <c r="A630" s="10"/>
      <c r="B630" s="11"/>
      <c r="C630" s="11"/>
      <c r="D630" s="11"/>
      <c r="E630" s="12"/>
      <c r="F630" s="12"/>
      <c r="G630" s="12"/>
      <c r="H630" s="11"/>
      <c r="I630" s="11"/>
      <c r="J630" s="11"/>
      <c r="K630" s="13"/>
      <c r="L630" s="11"/>
      <c r="M630" s="74"/>
      <c r="N630" s="11"/>
      <c r="O630" s="12"/>
      <c r="P630" s="14"/>
      <c r="Q630" s="11"/>
      <c r="R630" s="11"/>
      <c r="S630" s="15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5">
      <c r="A631" s="10"/>
      <c r="B631" s="11"/>
      <c r="C631" s="11"/>
      <c r="D631" s="11"/>
      <c r="E631" s="12"/>
      <c r="F631" s="12"/>
      <c r="G631" s="12"/>
      <c r="H631" s="11"/>
      <c r="I631" s="11"/>
      <c r="J631" s="11"/>
      <c r="K631" s="13"/>
      <c r="L631" s="11"/>
      <c r="M631" s="74"/>
      <c r="N631" s="11"/>
      <c r="O631" s="12"/>
      <c r="P631" s="14"/>
      <c r="Q631" s="11"/>
      <c r="R631" s="11"/>
      <c r="S631" s="15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5">
      <c r="A632" s="10"/>
      <c r="B632" s="11"/>
      <c r="C632" s="11"/>
      <c r="D632" s="11"/>
      <c r="E632" s="12"/>
      <c r="F632" s="12"/>
      <c r="G632" s="12"/>
      <c r="H632" s="11"/>
      <c r="I632" s="11"/>
      <c r="J632" s="11"/>
      <c r="K632" s="13"/>
      <c r="L632" s="11"/>
      <c r="M632" s="74"/>
      <c r="N632" s="11"/>
      <c r="O632" s="12"/>
      <c r="P632" s="14"/>
      <c r="Q632" s="11"/>
      <c r="R632" s="11"/>
      <c r="S632" s="15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5">
      <c r="A633" s="10"/>
      <c r="B633" s="11"/>
      <c r="C633" s="11"/>
      <c r="D633" s="11"/>
      <c r="E633" s="12"/>
      <c r="F633" s="12"/>
      <c r="G633" s="12"/>
      <c r="H633" s="11"/>
      <c r="I633" s="11"/>
      <c r="J633" s="11"/>
      <c r="K633" s="13"/>
      <c r="L633" s="11"/>
      <c r="M633" s="74"/>
      <c r="N633" s="11"/>
      <c r="O633" s="12"/>
      <c r="P633" s="14"/>
      <c r="Q633" s="11"/>
      <c r="R633" s="11"/>
      <c r="S633" s="15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5">
      <c r="A634" s="10"/>
      <c r="B634" s="11"/>
      <c r="C634" s="11"/>
      <c r="D634" s="11"/>
      <c r="E634" s="12"/>
      <c r="F634" s="12"/>
      <c r="G634" s="12"/>
      <c r="H634" s="11"/>
      <c r="I634" s="11"/>
      <c r="J634" s="11"/>
      <c r="K634" s="13"/>
      <c r="L634" s="11"/>
      <c r="M634" s="74"/>
      <c r="N634" s="11"/>
      <c r="O634" s="12"/>
      <c r="P634" s="14"/>
      <c r="Q634" s="11"/>
      <c r="R634" s="11"/>
      <c r="S634" s="15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5">
      <c r="A635" s="10"/>
      <c r="B635" s="11"/>
      <c r="C635" s="11"/>
      <c r="D635" s="11"/>
      <c r="E635" s="12"/>
      <c r="F635" s="12"/>
      <c r="G635" s="12"/>
      <c r="H635" s="11"/>
      <c r="I635" s="11"/>
      <c r="J635" s="11"/>
      <c r="K635" s="13"/>
      <c r="L635" s="11"/>
      <c r="M635" s="74"/>
      <c r="N635" s="11"/>
      <c r="O635" s="12"/>
      <c r="P635" s="14"/>
      <c r="Q635" s="11"/>
      <c r="R635" s="11"/>
      <c r="S635" s="15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5">
      <c r="A636" s="10"/>
      <c r="B636" s="11"/>
      <c r="C636" s="11"/>
      <c r="D636" s="11"/>
      <c r="E636" s="12"/>
      <c r="F636" s="12"/>
      <c r="G636" s="12"/>
      <c r="H636" s="11"/>
      <c r="I636" s="11"/>
      <c r="J636" s="11"/>
      <c r="K636" s="13"/>
      <c r="L636" s="11"/>
      <c r="M636" s="74"/>
      <c r="N636" s="11"/>
      <c r="O636" s="12"/>
      <c r="P636" s="14"/>
      <c r="Q636" s="11"/>
      <c r="R636" s="11"/>
      <c r="S636" s="15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5">
      <c r="A637" s="10"/>
      <c r="B637" s="11"/>
      <c r="C637" s="11"/>
      <c r="D637" s="11"/>
      <c r="E637" s="12"/>
      <c r="F637" s="12"/>
      <c r="G637" s="12"/>
      <c r="H637" s="11"/>
      <c r="I637" s="11"/>
      <c r="J637" s="11"/>
      <c r="K637" s="13"/>
      <c r="L637" s="11"/>
      <c r="M637" s="74"/>
      <c r="N637" s="11"/>
      <c r="O637" s="12"/>
      <c r="P637" s="14"/>
      <c r="Q637" s="11"/>
      <c r="R637" s="11"/>
      <c r="S637" s="15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5">
      <c r="A638" s="10"/>
      <c r="B638" s="11"/>
      <c r="C638" s="11"/>
      <c r="D638" s="11"/>
      <c r="E638" s="12"/>
      <c r="F638" s="12"/>
      <c r="G638" s="12"/>
      <c r="H638" s="11"/>
      <c r="I638" s="11"/>
      <c r="J638" s="11"/>
      <c r="K638" s="13"/>
      <c r="L638" s="11"/>
      <c r="M638" s="74"/>
      <c r="N638" s="11"/>
      <c r="O638" s="12"/>
      <c r="P638" s="14"/>
      <c r="Q638" s="11"/>
      <c r="R638" s="11"/>
      <c r="S638" s="15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5">
      <c r="A639" s="10"/>
      <c r="B639" s="11"/>
      <c r="C639" s="11"/>
      <c r="D639" s="11"/>
      <c r="E639" s="12"/>
      <c r="F639" s="12"/>
      <c r="G639" s="12"/>
      <c r="H639" s="11"/>
      <c r="I639" s="11"/>
      <c r="J639" s="11"/>
      <c r="K639" s="13"/>
      <c r="L639" s="11"/>
      <c r="M639" s="74"/>
      <c r="N639" s="11"/>
      <c r="O639" s="12"/>
      <c r="P639" s="14"/>
      <c r="Q639" s="11"/>
      <c r="R639" s="11"/>
      <c r="S639" s="15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5">
      <c r="A640" s="10"/>
      <c r="B640" s="11"/>
      <c r="C640" s="11"/>
      <c r="D640" s="11"/>
      <c r="E640" s="12"/>
      <c r="F640" s="12"/>
      <c r="G640" s="12"/>
      <c r="H640" s="11"/>
      <c r="I640" s="11"/>
      <c r="J640" s="11"/>
      <c r="K640" s="13"/>
      <c r="L640" s="11"/>
      <c r="M640" s="74"/>
      <c r="N640" s="11"/>
      <c r="O640" s="12"/>
      <c r="P640" s="14"/>
      <c r="Q640" s="11"/>
      <c r="R640" s="11"/>
      <c r="S640" s="15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5">
      <c r="A641" s="10"/>
      <c r="B641" s="11"/>
      <c r="C641" s="11"/>
      <c r="D641" s="11"/>
      <c r="E641" s="12"/>
      <c r="F641" s="12"/>
      <c r="G641" s="12"/>
      <c r="H641" s="11"/>
      <c r="I641" s="11"/>
      <c r="J641" s="11"/>
      <c r="K641" s="13"/>
      <c r="L641" s="11"/>
      <c r="M641" s="74"/>
      <c r="N641" s="11"/>
      <c r="O641" s="12"/>
      <c r="P641" s="14"/>
      <c r="Q641" s="11"/>
      <c r="R641" s="11"/>
      <c r="S641" s="15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5">
      <c r="A642" s="10"/>
      <c r="B642" s="11"/>
      <c r="C642" s="11"/>
      <c r="D642" s="11"/>
      <c r="E642" s="12"/>
      <c r="F642" s="12"/>
      <c r="G642" s="12"/>
      <c r="H642" s="11"/>
      <c r="I642" s="11"/>
      <c r="J642" s="11"/>
      <c r="K642" s="13"/>
      <c r="L642" s="11"/>
      <c r="M642" s="74"/>
      <c r="N642" s="11"/>
      <c r="O642" s="12"/>
      <c r="P642" s="14"/>
      <c r="Q642" s="11"/>
      <c r="R642" s="11"/>
      <c r="S642" s="15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5">
      <c r="A643" s="10"/>
      <c r="B643" s="11"/>
      <c r="C643" s="11"/>
      <c r="D643" s="11"/>
      <c r="E643" s="12"/>
      <c r="F643" s="12"/>
      <c r="G643" s="12"/>
      <c r="H643" s="11"/>
      <c r="I643" s="11"/>
      <c r="J643" s="11"/>
      <c r="K643" s="13"/>
      <c r="L643" s="11"/>
      <c r="M643" s="74"/>
      <c r="N643" s="11"/>
      <c r="O643" s="12"/>
      <c r="P643" s="14"/>
      <c r="Q643" s="11"/>
      <c r="R643" s="11"/>
      <c r="S643" s="15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5">
      <c r="A644" s="10"/>
      <c r="B644" s="11"/>
      <c r="C644" s="11"/>
      <c r="D644" s="11"/>
      <c r="E644" s="12"/>
      <c r="F644" s="12"/>
      <c r="G644" s="12"/>
      <c r="H644" s="11"/>
      <c r="I644" s="11"/>
      <c r="J644" s="11"/>
      <c r="K644" s="13"/>
      <c r="L644" s="11"/>
      <c r="M644" s="74"/>
      <c r="N644" s="11"/>
      <c r="O644" s="12"/>
      <c r="P644" s="14"/>
      <c r="Q644" s="11"/>
      <c r="R644" s="11"/>
      <c r="S644" s="15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5">
      <c r="A645" s="10"/>
      <c r="B645" s="11"/>
      <c r="C645" s="11"/>
      <c r="D645" s="11"/>
      <c r="E645" s="12"/>
      <c r="F645" s="12"/>
      <c r="G645" s="12"/>
      <c r="H645" s="11"/>
      <c r="I645" s="11"/>
      <c r="J645" s="11"/>
      <c r="K645" s="13"/>
      <c r="L645" s="11"/>
      <c r="M645" s="74"/>
      <c r="N645" s="11"/>
      <c r="O645" s="12"/>
      <c r="P645" s="14"/>
      <c r="Q645" s="11"/>
      <c r="R645" s="11"/>
      <c r="S645" s="15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5">
      <c r="A646" s="10"/>
      <c r="B646" s="11"/>
      <c r="C646" s="11"/>
      <c r="D646" s="11"/>
      <c r="E646" s="12"/>
      <c r="F646" s="12"/>
      <c r="G646" s="12"/>
      <c r="H646" s="11"/>
      <c r="I646" s="11"/>
      <c r="J646" s="11"/>
      <c r="K646" s="13"/>
      <c r="L646" s="11"/>
      <c r="M646" s="74"/>
      <c r="N646" s="11"/>
      <c r="O646" s="12"/>
      <c r="P646" s="14"/>
      <c r="Q646" s="11"/>
      <c r="R646" s="11"/>
      <c r="S646" s="15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5">
      <c r="A647" s="10"/>
      <c r="B647" s="11"/>
      <c r="C647" s="11"/>
      <c r="D647" s="11"/>
      <c r="E647" s="12"/>
      <c r="F647" s="12"/>
      <c r="G647" s="12"/>
      <c r="H647" s="11"/>
      <c r="I647" s="11"/>
      <c r="J647" s="11"/>
      <c r="K647" s="13"/>
      <c r="L647" s="11"/>
      <c r="M647" s="74"/>
      <c r="N647" s="11"/>
      <c r="O647" s="12"/>
      <c r="P647" s="14"/>
      <c r="Q647" s="11"/>
      <c r="R647" s="11"/>
      <c r="S647" s="15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5">
      <c r="A648" s="10"/>
      <c r="B648" s="11"/>
      <c r="C648" s="11"/>
      <c r="D648" s="11"/>
      <c r="E648" s="12"/>
      <c r="F648" s="12"/>
      <c r="G648" s="12"/>
      <c r="H648" s="11"/>
      <c r="I648" s="11"/>
      <c r="J648" s="11"/>
      <c r="K648" s="13"/>
      <c r="L648" s="11"/>
      <c r="M648" s="74"/>
      <c r="N648" s="11"/>
      <c r="O648" s="12"/>
      <c r="P648" s="14"/>
      <c r="Q648" s="11"/>
      <c r="R648" s="11"/>
      <c r="S648" s="15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5">
      <c r="A649" s="10"/>
      <c r="B649" s="11"/>
      <c r="C649" s="11"/>
      <c r="D649" s="11"/>
      <c r="E649" s="12"/>
      <c r="F649" s="12"/>
      <c r="G649" s="12"/>
      <c r="H649" s="11"/>
      <c r="I649" s="11"/>
      <c r="J649" s="11"/>
      <c r="K649" s="13"/>
      <c r="L649" s="11"/>
      <c r="M649" s="74"/>
      <c r="N649" s="11"/>
      <c r="O649" s="12"/>
      <c r="P649" s="14"/>
      <c r="Q649" s="11"/>
      <c r="R649" s="11"/>
      <c r="S649" s="15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5">
      <c r="A650" s="10"/>
      <c r="B650" s="11"/>
      <c r="C650" s="11"/>
      <c r="D650" s="11"/>
      <c r="E650" s="12"/>
      <c r="F650" s="12"/>
      <c r="G650" s="12"/>
      <c r="H650" s="11"/>
      <c r="I650" s="11"/>
      <c r="J650" s="11"/>
      <c r="K650" s="13"/>
      <c r="L650" s="11"/>
      <c r="M650" s="74"/>
      <c r="N650" s="11"/>
      <c r="O650" s="12"/>
      <c r="P650" s="14"/>
      <c r="Q650" s="11"/>
      <c r="R650" s="11"/>
      <c r="S650" s="15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5">
      <c r="A651" s="10"/>
      <c r="B651" s="11"/>
      <c r="C651" s="11"/>
      <c r="D651" s="11"/>
      <c r="E651" s="12"/>
      <c r="F651" s="12"/>
      <c r="G651" s="12"/>
      <c r="H651" s="11"/>
      <c r="I651" s="11"/>
      <c r="J651" s="11"/>
      <c r="K651" s="13"/>
      <c r="L651" s="11"/>
      <c r="M651" s="74"/>
      <c r="N651" s="11"/>
      <c r="O651" s="12"/>
      <c r="P651" s="14"/>
      <c r="Q651" s="11"/>
      <c r="R651" s="11"/>
      <c r="S651" s="15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5">
      <c r="A652" s="10"/>
      <c r="B652" s="11"/>
      <c r="C652" s="11"/>
      <c r="D652" s="11"/>
      <c r="E652" s="12"/>
      <c r="F652" s="12"/>
      <c r="G652" s="12"/>
      <c r="H652" s="11"/>
      <c r="I652" s="11"/>
      <c r="J652" s="11"/>
      <c r="K652" s="13"/>
      <c r="L652" s="11"/>
      <c r="M652" s="74"/>
      <c r="N652" s="11"/>
      <c r="O652" s="12"/>
      <c r="P652" s="14"/>
      <c r="Q652" s="11"/>
      <c r="R652" s="11"/>
      <c r="S652" s="15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5">
      <c r="A653" s="10"/>
      <c r="B653" s="11"/>
      <c r="C653" s="11"/>
      <c r="D653" s="11"/>
      <c r="E653" s="12"/>
      <c r="F653" s="12"/>
      <c r="G653" s="12"/>
      <c r="H653" s="11"/>
      <c r="I653" s="11"/>
      <c r="J653" s="11"/>
      <c r="K653" s="13"/>
      <c r="L653" s="11"/>
      <c r="M653" s="74"/>
      <c r="N653" s="11"/>
      <c r="O653" s="12"/>
      <c r="P653" s="14"/>
      <c r="Q653" s="11"/>
      <c r="R653" s="11"/>
      <c r="S653" s="15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5">
      <c r="A654" s="10"/>
      <c r="B654" s="11"/>
      <c r="C654" s="11"/>
      <c r="D654" s="11"/>
      <c r="E654" s="12"/>
      <c r="F654" s="12"/>
      <c r="G654" s="12"/>
      <c r="H654" s="11"/>
      <c r="I654" s="11"/>
      <c r="J654" s="11"/>
      <c r="K654" s="13"/>
      <c r="L654" s="11"/>
      <c r="M654" s="74"/>
      <c r="N654" s="11"/>
      <c r="O654" s="12"/>
      <c r="P654" s="14"/>
      <c r="Q654" s="11"/>
      <c r="R654" s="11"/>
      <c r="S654" s="15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5">
      <c r="A655" s="10"/>
      <c r="B655" s="11"/>
      <c r="C655" s="11"/>
      <c r="D655" s="11"/>
      <c r="E655" s="12"/>
      <c r="F655" s="12"/>
      <c r="G655" s="12"/>
      <c r="H655" s="11"/>
      <c r="I655" s="11"/>
      <c r="J655" s="11"/>
      <c r="K655" s="13"/>
      <c r="L655" s="11"/>
      <c r="M655" s="74"/>
      <c r="N655" s="11"/>
      <c r="O655" s="12"/>
      <c r="P655" s="14"/>
      <c r="Q655" s="11"/>
      <c r="R655" s="11"/>
      <c r="S655" s="15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5">
      <c r="A656" s="10"/>
      <c r="B656" s="11"/>
      <c r="C656" s="11"/>
      <c r="D656" s="11"/>
      <c r="E656" s="12"/>
      <c r="F656" s="12"/>
      <c r="G656" s="12"/>
      <c r="H656" s="11"/>
      <c r="I656" s="11"/>
      <c r="J656" s="11"/>
      <c r="K656" s="13"/>
      <c r="L656" s="11"/>
      <c r="M656" s="74"/>
      <c r="N656" s="11"/>
      <c r="O656" s="12"/>
      <c r="P656" s="14"/>
      <c r="Q656" s="11"/>
      <c r="R656" s="11"/>
      <c r="S656" s="15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5">
      <c r="A657" s="10"/>
      <c r="B657" s="11"/>
      <c r="C657" s="11"/>
      <c r="D657" s="11"/>
      <c r="E657" s="12"/>
      <c r="F657" s="12"/>
      <c r="G657" s="12"/>
      <c r="H657" s="11"/>
      <c r="I657" s="11"/>
      <c r="J657" s="11"/>
      <c r="K657" s="13"/>
      <c r="L657" s="11"/>
      <c r="M657" s="74"/>
      <c r="N657" s="11"/>
      <c r="O657" s="12"/>
      <c r="P657" s="14"/>
      <c r="Q657" s="11"/>
      <c r="R657" s="11"/>
      <c r="S657" s="15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5">
      <c r="A658" s="10"/>
      <c r="B658" s="11"/>
      <c r="C658" s="11"/>
      <c r="D658" s="11"/>
      <c r="E658" s="12"/>
      <c r="F658" s="12"/>
      <c r="G658" s="12"/>
      <c r="H658" s="11"/>
      <c r="I658" s="11"/>
      <c r="J658" s="11"/>
      <c r="K658" s="13"/>
      <c r="L658" s="11"/>
      <c r="M658" s="74"/>
      <c r="N658" s="11"/>
      <c r="O658" s="12"/>
      <c r="P658" s="14"/>
      <c r="Q658" s="11"/>
      <c r="R658" s="11"/>
      <c r="S658" s="15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5">
      <c r="A659" s="10"/>
      <c r="B659" s="11"/>
      <c r="C659" s="11"/>
      <c r="D659" s="11"/>
      <c r="E659" s="12"/>
      <c r="F659" s="12"/>
      <c r="G659" s="12"/>
      <c r="H659" s="11"/>
      <c r="I659" s="11"/>
      <c r="J659" s="11"/>
      <c r="K659" s="13"/>
      <c r="L659" s="11"/>
      <c r="M659" s="74"/>
      <c r="N659" s="11"/>
      <c r="O659" s="12"/>
      <c r="P659" s="14"/>
      <c r="Q659" s="11"/>
      <c r="R659" s="11"/>
      <c r="S659" s="15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5">
      <c r="A660" s="10"/>
      <c r="B660" s="11"/>
      <c r="C660" s="11"/>
      <c r="D660" s="11"/>
      <c r="E660" s="12"/>
      <c r="F660" s="12"/>
      <c r="G660" s="12"/>
      <c r="H660" s="11"/>
      <c r="I660" s="11"/>
      <c r="J660" s="11"/>
      <c r="K660" s="13"/>
      <c r="L660" s="11"/>
      <c r="M660" s="74"/>
      <c r="N660" s="11"/>
      <c r="O660" s="12"/>
      <c r="P660" s="14"/>
      <c r="Q660" s="11"/>
      <c r="R660" s="11"/>
      <c r="S660" s="15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5">
      <c r="A661" s="10"/>
      <c r="B661" s="11"/>
      <c r="C661" s="11"/>
      <c r="D661" s="11"/>
      <c r="E661" s="12"/>
      <c r="F661" s="12"/>
      <c r="G661" s="12"/>
      <c r="H661" s="11"/>
      <c r="I661" s="11"/>
      <c r="J661" s="11"/>
      <c r="K661" s="13"/>
      <c r="L661" s="11"/>
      <c r="M661" s="74"/>
      <c r="N661" s="11"/>
      <c r="O661" s="12"/>
      <c r="P661" s="14"/>
      <c r="Q661" s="11"/>
      <c r="R661" s="11"/>
      <c r="S661" s="15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5">
      <c r="A662" s="10"/>
      <c r="B662" s="11"/>
      <c r="C662" s="11"/>
      <c r="D662" s="11"/>
      <c r="E662" s="12"/>
      <c r="F662" s="12"/>
      <c r="G662" s="12"/>
      <c r="H662" s="11"/>
      <c r="I662" s="11"/>
      <c r="J662" s="11"/>
      <c r="K662" s="13"/>
      <c r="L662" s="11"/>
      <c r="M662" s="74"/>
      <c r="N662" s="11"/>
      <c r="O662" s="12"/>
      <c r="P662" s="14"/>
      <c r="Q662" s="11"/>
      <c r="R662" s="11"/>
      <c r="S662" s="15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5">
      <c r="A663" s="10"/>
      <c r="B663" s="11"/>
      <c r="C663" s="11"/>
      <c r="D663" s="11"/>
      <c r="E663" s="12"/>
      <c r="F663" s="12"/>
      <c r="G663" s="12"/>
      <c r="H663" s="11"/>
      <c r="I663" s="11"/>
      <c r="J663" s="11"/>
      <c r="K663" s="13"/>
      <c r="L663" s="11"/>
      <c r="M663" s="74"/>
      <c r="N663" s="11"/>
      <c r="O663" s="12"/>
      <c r="P663" s="14"/>
      <c r="Q663" s="11"/>
      <c r="R663" s="11"/>
      <c r="S663" s="15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5">
      <c r="A664" s="10"/>
      <c r="B664" s="11"/>
      <c r="C664" s="11"/>
      <c r="D664" s="11"/>
      <c r="E664" s="12"/>
      <c r="F664" s="12"/>
      <c r="G664" s="12"/>
      <c r="H664" s="11"/>
      <c r="I664" s="11"/>
      <c r="J664" s="11"/>
      <c r="K664" s="13"/>
      <c r="L664" s="11"/>
      <c r="M664" s="74"/>
      <c r="N664" s="11"/>
      <c r="O664" s="12"/>
      <c r="P664" s="14"/>
      <c r="Q664" s="11"/>
      <c r="R664" s="11"/>
      <c r="S664" s="15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5">
      <c r="A665" s="10"/>
      <c r="B665" s="11"/>
      <c r="C665" s="11"/>
      <c r="D665" s="11"/>
      <c r="E665" s="12"/>
      <c r="F665" s="12"/>
      <c r="G665" s="12"/>
      <c r="H665" s="11"/>
      <c r="I665" s="11"/>
      <c r="J665" s="11"/>
      <c r="K665" s="13"/>
      <c r="L665" s="11"/>
      <c r="M665" s="74"/>
      <c r="N665" s="11"/>
      <c r="O665" s="12"/>
      <c r="P665" s="14"/>
      <c r="Q665" s="11"/>
      <c r="R665" s="11"/>
      <c r="S665" s="15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5">
      <c r="A666" s="10"/>
      <c r="B666" s="11"/>
      <c r="C666" s="11"/>
      <c r="D666" s="11"/>
      <c r="E666" s="12"/>
      <c r="F666" s="12"/>
      <c r="G666" s="12"/>
      <c r="H666" s="11"/>
      <c r="I666" s="11"/>
      <c r="J666" s="11"/>
      <c r="K666" s="13"/>
      <c r="L666" s="11"/>
      <c r="M666" s="74"/>
      <c r="N666" s="11"/>
      <c r="O666" s="12"/>
      <c r="P666" s="14"/>
      <c r="Q666" s="11"/>
      <c r="R666" s="11"/>
      <c r="S666" s="15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5">
      <c r="A667" s="10"/>
      <c r="B667" s="11"/>
      <c r="C667" s="11"/>
      <c r="D667" s="11"/>
      <c r="E667" s="12"/>
      <c r="F667" s="12"/>
      <c r="G667" s="12"/>
      <c r="H667" s="11"/>
      <c r="I667" s="11"/>
      <c r="J667" s="11"/>
      <c r="K667" s="13"/>
      <c r="L667" s="11"/>
      <c r="M667" s="74"/>
      <c r="N667" s="11"/>
      <c r="O667" s="12"/>
      <c r="P667" s="14"/>
      <c r="Q667" s="11"/>
      <c r="R667" s="11"/>
      <c r="S667" s="15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5">
      <c r="A668" s="10"/>
      <c r="B668" s="11"/>
      <c r="C668" s="11"/>
      <c r="D668" s="11"/>
      <c r="E668" s="12"/>
      <c r="F668" s="12"/>
      <c r="G668" s="12"/>
      <c r="H668" s="11"/>
      <c r="I668" s="11"/>
      <c r="J668" s="11"/>
      <c r="K668" s="13"/>
      <c r="L668" s="11"/>
      <c r="M668" s="74"/>
      <c r="N668" s="11"/>
      <c r="O668" s="12"/>
      <c r="P668" s="14"/>
      <c r="Q668" s="11"/>
      <c r="R668" s="11"/>
      <c r="S668" s="15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5">
      <c r="A669" s="10"/>
      <c r="B669" s="11"/>
      <c r="C669" s="11"/>
      <c r="D669" s="11"/>
      <c r="E669" s="12"/>
      <c r="F669" s="12"/>
      <c r="G669" s="12"/>
      <c r="H669" s="11"/>
      <c r="I669" s="11"/>
      <c r="J669" s="11"/>
      <c r="K669" s="13"/>
      <c r="L669" s="11"/>
      <c r="M669" s="74"/>
      <c r="N669" s="11"/>
      <c r="O669" s="12"/>
      <c r="P669" s="14"/>
      <c r="Q669" s="11"/>
      <c r="R669" s="11"/>
      <c r="S669" s="15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5">
      <c r="A670" s="10"/>
      <c r="B670" s="11"/>
      <c r="C670" s="11"/>
      <c r="D670" s="11"/>
      <c r="E670" s="12"/>
      <c r="F670" s="12"/>
      <c r="G670" s="12"/>
      <c r="H670" s="11"/>
      <c r="I670" s="11"/>
      <c r="J670" s="11"/>
      <c r="K670" s="13"/>
      <c r="L670" s="11"/>
      <c r="M670" s="74"/>
      <c r="N670" s="11"/>
      <c r="O670" s="12"/>
      <c r="P670" s="14"/>
      <c r="Q670" s="11"/>
      <c r="R670" s="11"/>
      <c r="S670" s="15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5">
      <c r="A671" s="10"/>
      <c r="B671" s="11"/>
      <c r="C671" s="11"/>
      <c r="D671" s="11"/>
      <c r="E671" s="12"/>
      <c r="F671" s="12"/>
      <c r="G671" s="12"/>
      <c r="H671" s="11"/>
      <c r="I671" s="11"/>
      <c r="J671" s="11"/>
      <c r="K671" s="13"/>
      <c r="L671" s="11"/>
      <c r="M671" s="74"/>
      <c r="N671" s="11"/>
      <c r="O671" s="12"/>
      <c r="P671" s="14"/>
      <c r="Q671" s="11"/>
      <c r="R671" s="11"/>
      <c r="S671" s="15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5">
      <c r="A672" s="10"/>
      <c r="B672" s="11"/>
      <c r="C672" s="11"/>
      <c r="D672" s="11"/>
      <c r="E672" s="12"/>
      <c r="F672" s="12"/>
      <c r="G672" s="12"/>
      <c r="H672" s="11"/>
      <c r="I672" s="11"/>
      <c r="J672" s="11"/>
      <c r="K672" s="13"/>
      <c r="L672" s="11"/>
      <c r="M672" s="74"/>
      <c r="N672" s="11"/>
      <c r="O672" s="12"/>
      <c r="P672" s="14"/>
      <c r="Q672" s="11"/>
      <c r="R672" s="11"/>
      <c r="S672" s="15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5">
      <c r="A673" s="10"/>
      <c r="B673" s="11"/>
      <c r="C673" s="11"/>
      <c r="D673" s="11"/>
      <c r="E673" s="12"/>
      <c r="F673" s="12"/>
      <c r="G673" s="12"/>
      <c r="H673" s="11"/>
      <c r="I673" s="11"/>
      <c r="J673" s="11"/>
      <c r="K673" s="13"/>
      <c r="L673" s="11"/>
      <c r="M673" s="74"/>
      <c r="N673" s="11"/>
      <c r="O673" s="12"/>
      <c r="P673" s="14"/>
      <c r="Q673" s="11"/>
      <c r="R673" s="11"/>
      <c r="S673" s="15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5">
      <c r="A674" s="10"/>
      <c r="B674" s="11"/>
      <c r="C674" s="11"/>
      <c r="D674" s="11"/>
      <c r="E674" s="12"/>
      <c r="F674" s="12"/>
      <c r="G674" s="12"/>
      <c r="H674" s="11"/>
      <c r="I674" s="11"/>
      <c r="J674" s="11"/>
      <c r="K674" s="13"/>
      <c r="L674" s="11"/>
      <c r="M674" s="74"/>
      <c r="N674" s="11"/>
      <c r="O674" s="12"/>
      <c r="P674" s="14"/>
      <c r="Q674" s="11"/>
      <c r="R674" s="11"/>
      <c r="S674" s="15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5">
      <c r="A675" s="10"/>
      <c r="B675" s="11"/>
      <c r="C675" s="11"/>
      <c r="D675" s="11"/>
      <c r="E675" s="12"/>
      <c r="F675" s="12"/>
      <c r="G675" s="12"/>
      <c r="H675" s="11"/>
      <c r="I675" s="11"/>
      <c r="J675" s="11"/>
      <c r="K675" s="13"/>
      <c r="L675" s="11"/>
      <c r="M675" s="74"/>
      <c r="N675" s="11"/>
      <c r="O675" s="12"/>
      <c r="P675" s="14"/>
      <c r="Q675" s="11"/>
      <c r="R675" s="11"/>
      <c r="S675" s="15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5">
      <c r="A676" s="10"/>
      <c r="B676" s="11"/>
      <c r="C676" s="11"/>
      <c r="D676" s="11"/>
      <c r="E676" s="12"/>
      <c r="F676" s="12"/>
      <c r="G676" s="12"/>
      <c r="H676" s="11"/>
      <c r="I676" s="11"/>
      <c r="J676" s="11"/>
      <c r="K676" s="13"/>
      <c r="L676" s="11"/>
      <c r="M676" s="74"/>
      <c r="N676" s="11"/>
      <c r="O676" s="12"/>
      <c r="P676" s="14"/>
      <c r="Q676" s="11"/>
      <c r="R676" s="11"/>
      <c r="S676" s="15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5">
      <c r="A677" s="10"/>
      <c r="B677" s="11"/>
      <c r="C677" s="11"/>
      <c r="D677" s="11"/>
      <c r="E677" s="12"/>
      <c r="F677" s="12"/>
      <c r="G677" s="12"/>
      <c r="H677" s="11"/>
      <c r="I677" s="11"/>
      <c r="J677" s="11"/>
      <c r="K677" s="13"/>
      <c r="L677" s="11"/>
      <c r="M677" s="74"/>
      <c r="N677" s="11"/>
      <c r="O677" s="12"/>
      <c r="P677" s="14"/>
      <c r="Q677" s="11"/>
      <c r="R677" s="11"/>
      <c r="S677" s="15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5">
      <c r="A678" s="10"/>
      <c r="B678" s="11"/>
      <c r="C678" s="11"/>
      <c r="D678" s="11"/>
      <c r="E678" s="12"/>
      <c r="F678" s="12"/>
      <c r="G678" s="12"/>
      <c r="H678" s="11"/>
      <c r="I678" s="11"/>
      <c r="J678" s="11"/>
      <c r="K678" s="13"/>
      <c r="L678" s="11"/>
      <c r="M678" s="74"/>
      <c r="N678" s="11"/>
      <c r="O678" s="12"/>
      <c r="P678" s="14"/>
      <c r="Q678" s="11"/>
      <c r="R678" s="11"/>
      <c r="S678" s="15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5">
      <c r="A679" s="10"/>
      <c r="B679" s="11"/>
      <c r="C679" s="11"/>
      <c r="D679" s="11"/>
      <c r="E679" s="12"/>
      <c r="F679" s="12"/>
      <c r="G679" s="12"/>
      <c r="H679" s="11"/>
      <c r="I679" s="11"/>
      <c r="J679" s="11"/>
      <c r="K679" s="13"/>
      <c r="L679" s="11"/>
      <c r="M679" s="74"/>
      <c r="N679" s="11"/>
      <c r="O679" s="12"/>
      <c r="P679" s="14"/>
      <c r="Q679" s="11"/>
      <c r="R679" s="11"/>
      <c r="S679" s="15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5">
      <c r="A680" s="10"/>
      <c r="B680" s="11"/>
      <c r="C680" s="11"/>
      <c r="D680" s="11"/>
      <c r="E680" s="12"/>
      <c r="F680" s="12"/>
      <c r="G680" s="12"/>
      <c r="H680" s="11"/>
      <c r="I680" s="11"/>
      <c r="J680" s="11"/>
      <c r="K680" s="13"/>
      <c r="L680" s="11"/>
      <c r="M680" s="74"/>
      <c r="N680" s="11"/>
      <c r="O680" s="12"/>
      <c r="P680" s="14"/>
      <c r="Q680" s="11"/>
      <c r="R680" s="11"/>
      <c r="S680" s="15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5">
      <c r="A681" s="10"/>
      <c r="B681" s="11"/>
      <c r="C681" s="11"/>
      <c r="D681" s="11"/>
      <c r="E681" s="12"/>
      <c r="F681" s="12"/>
      <c r="G681" s="12"/>
      <c r="H681" s="11"/>
      <c r="I681" s="11"/>
      <c r="J681" s="11"/>
      <c r="K681" s="13"/>
      <c r="L681" s="11"/>
      <c r="M681" s="74"/>
      <c r="N681" s="11"/>
      <c r="O681" s="12"/>
      <c r="P681" s="14"/>
      <c r="Q681" s="11"/>
      <c r="R681" s="11"/>
      <c r="S681" s="15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5">
      <c r="A682" s="10"/>
      <c r="B682" s="11"/>
      <c r="C682" s="11"/>
      <c r="D682" s="11"/>
      <c r="E682" s="12"/>
      <c r="F682" s="12"/>
      <c r="G682" s="12"/>
      <c r="H682" s="11"/>
      <c r="I682" s="11"/>
      <c r="J682" s="11"/>
      <c r="K682" s="13"/>
      <c r="L682" s="11"/>
      <c r="M682" s="74"/>
      <c r="N682" s="11"/>
      <c r="O682" s="12"/>
      <c r="P682" s="14"/>
      <c r="Q682" s="11"/>
      <c r="R682" s="11"/>
      <c r="S682" s="15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5">
      <c r="A683" s="10"/>
      <c r="B683" s="11"/>
      <c r="C683" s="11"/>
      <c r="D683" s="11"/>
      <c r="E683" s="12"/>
      <c r="F683" s="12"/>
      <c r="G683" s="12"/>
      <c r="H683" s="11"/>
      <c r="I683" s="11"/>
      <c r="J683" s="11"/>
      <c r="K683" s="13"/>
      <c r="L683" s="11"/>
      <c r="M683" s="74"/>
      <c r="N683" s="11"/>
      <c r="O683" s="12"/>
      <c r="P683" s="14"/>
      <c r="Q683" s="11"/>
      <c r="R683" s="11"/>
      <c r="S683" s="15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5">
      <c r="A684" s="10"/>
      <c r="B684" s="11"/>
      <c r="C684" s="11"/>
      <c r="D684" s="11"/>
      <c r="E684" s="12"/>
      <c r="F684" s="12"/>
      <c r="G684" s="12"/>
      <c r="H684" s="11"/>
      <c r="I684" s="11"/>
      <c r="J684" s="11"/>
      <c r="K684" s="13"/>
      <c r="L684" s="11"/>
      <c r="M684" s="74"/>
      <c r="N684" s="11"/>
      <c r="O684" s="12"/>
      <c r="P684" s="14"/>
      <c r="Q684" s="11"/>
      <c r="R684" s="11"/>
      <c r="S684" s="15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5">
      <c r="A685" s="10"/>
      <c r="B685" s="11"/>
      <c r="C685" s="11"/>
      <c r="D685" s="11"/>
      <c r="E685" s="12"/>
      <c r="F685" s="12"/>
      <c r="G685" s="12"/>
      <c r="H685" s="11"/>
      <c r="I685" s="11"/>
      <c r="J685" s="11"/>
      <c r="K685" s="13"/>
      <c r="L685" s="11"/>
      <c r="M685" s="74"/>
      <c r="N685" s="11"/>
      <c r="O685" s="12"/>
      <c r="P685" s="14"/>
      <c r="Q685" s="11"/>
      <c r="R685" s="11"/>
      <c r="S685" s="15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5">
      <c r="A686" s="10"/>
      <c r="B686" s="11"/>
      <c r="C686" s="11"/>
      <c r="D686" s="11"/>
      <c r="E686" s="12"/>
      <c r="F686" s="12"/>
      <c r="G686" s="12"/>
      <c r="H686" s="11"/>
      <c r="I686" s="11"/>
      <c r="J686" s="11"/>
      <c r="K686" s="13"/>
      <c r="L686" s="11"/>
      <c r="M686" s="74"/>
      <c r="N686" s="11"/>
      <c r="O686" s="12"/>
      <c r="P686" s="14"/>
      <c r="Q686" s="11"/>
      <c r="R686" s="11"/>
      <c r="S686" s="15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5">
      <c r="A687" s="10"/>
      <c r="B687" s="11"/>
      <c r="C687" s="11"/>
      <c r="D687" s="11"/>
      <c r="E687" s="12"/>
      <c r="F687" s="12"/>
      <c r="G687" s="12"/>
      <c r="H687" s="11"/>
      <c r="I687" s="11"/>
      <c r="J687" s="11"/>
      <c r="K687" s="13"/>
      <c r="L687" s="11"/>
      <c r="M687" s="74"/>
      <c r="N687" s="11"/>
      <c r="O687" s="12"/>
      <c r="P687" s="14"/>
      <c r="Q687" s="11"/>
      <c r="R687" s="11"/>
      <c r="S687" s="15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5">
      <c r="A688" s="10"/>
      <c r="B688" s="11"/>
      <c r="C688" s="11"/>
      <c r="D688" s="11"/>
      <c r="E688" s="12"/>
      <c r="F688" s="12"/>
      <c r="G688" s="12"/>
      <c r="H688" s="11"/>
      <c r="I688" s="11"/>
      <c r="J688" s="11"/>
      <c r="K688" s="13"/>
      <c r="L688" s="11"/>
      <c r="M688" s="74"/>
      <c r="N688" s="11"/>
      <c r="O688" s="12"/>
      <c r="P688" s="14"/>
      <c r="Q688" s="11"/>
      <c r="R688" s="11"/>
      <c r="S688" s="15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5">
      <c r="A689" s="10"/>
      <c r="B689" s="11"/>
      <c r="C689" s="11"/>
      <c r="D689" s="11"/>
      <c r="E689" s="12"/>
      <c r="F689" s="12"/>
      <c r="G689" s="12"/>
      <c r="H689" s="11"/>
      <c r="I689" s="11"/>
      <c r="J689" s="11"/>
      <c r="K689" s="13"/>
      <c r="L689" s="11"/>
      <c r="M689" s="74"/>
      <c r="N689" s="11"/>
      <c r="O689" s="12"/>
      <c r="P689" s="14"/>
      <c r="Q689" s="11"/>
      <c r="R689" s="11"/>
      <c r="S689" s="15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5">
      <c r="A690" s="10"/>
      <c r="B690" s="11"/>
      <c r="C690" s="11"/>
      <c r="D690" s="11"/>
      <c r="E690" s="12"/>
      <c r="F690" s="12"/>
      <c r="G690" s="12"/>
      <c r="H690" s="11"/>
      <c r="I690" s="11"/>
      <c r="J690" s="11"/>
      <c r="K690" s="13"/>
      <c r="L690" s="11"/>
      <c r="M690" s="74"/>
      <c r="N690" s="11"/>
      <c r="O690" s="12"/>
      <c r="P690" s="14"/>
      <c r="Q690" s="11"/>
      <c r="R690" s="11"/>
      <c r="S690" s="15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5">
      <c r="A691" s="10"/>
      <c r="B691" s="11"/>
      <c r="C691" s="11"/>
      <c r="D691" s="11"/>
      <c r="E691" s="12"/>
      <c r="F691" s="12"/>
      <c r="G691" s="12"/>
      <c r="H691" s="11"/>
      <c r="I691" s="11"/>
      <c r="J691" s="11"/>
      <c r="K691" s="13"/>
      <c r="L691" s="11"/>
      <c r="M691" s="74"/>
      <c r="N691" s="11"/>
      <c r="O691" s="12"/>
      <c r="P691" s="14"/>
      <c r="Q691" s="11"/>
      <c r="R691" s="11"/>
      <c r="S691" s="15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5">
      <c r="A692" s="10"/>
      <c r="B692" s="11"/>
      <c r="C692" s="11"/>
      <c r="D692" s="11"/>
      <c r="E692" s="12"/>
      <c r="F692" s="12"/>
      <c r="G692" s="12"/>
      <c r="H692" s="11"/>
      <c r="I692" s="11"/>
      <c r="J692" s="11"/>
      <c r="K692" s="13"/>
      <c r="L692" s="11"/>
      <c r="M692" s="74"/>
      <c r="N692" s="11"/>
      <c r="O692" s="12"/>
      <c r="P692" s="14"/>
      <c r="Q692" s="11"/>
      <c r="R692" s="11"/>
      <c r="S692" s="15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5">
      <c r="A693" s="10"/>
      <c r="B693" s="11"/>
      <c r="C693" s="11"/>
      <c r="D693" s="11"/>
      <c r="E693" s="12"/>
      <c r="F693" s="12"/>
      <c r="G693" s="12"/>
      <c r="H693" s="11"/>
      <c r="I693" s="11"/>
      <c r="J693" s="11"/>
      <c r="K693" s="13"/>
      <c r="L693" s="11"/>
      <c r="M693" s="74"/>
      <c r="N693" s="11"/>
      <c r="O693" s="12"/>
      <c r="P693" s="14"/>
      <c r="Q693" s="11"/>
      <c r="R693" s="11"/>
      <c r="S693" s="15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5">
      <c r="A694" s="10"/>
      <c r="B694" s="11"/>
      <c r="C694" s="11"/>
      <c r="D694" s="11"/>
      <c r="E694" s="12"/>
      <c r="F694" s="12"/>
      <c r="G694" s="12"/>
      <c r="H694" s="11"/>
      <c r="I694" s="11"/>
      <c r="J694" s="11"/>
      <c r="K694" s="13"/>
      <c r="L694" s="11"/>
      <c r="M694" s="74"/>
      <c r="N694" s="11"/>
      <c r="O694" s="12"/>
      <c r="P694" s="14"/>
      <c r="Q694" s="11"/>
      <c r="R694" s="11"/>
      <c r="S694" s="15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5">
      <c r="A695" s="10"/>
      <c r="B695" s="11"/>
      <c r="C695" s="11"/>
      <c r="D695" s="11"/>
      <c r="E695" s="12"/>
      <c r="F695" s="12"/>
      <c r="G695" s="12"/>
      <c r="H695" s="11"/>
      <c r="I695" s="11"/>
      <c r="J695" s="11"/>
      <c r="K695" s="13"/>
      <c r="L695" s="11"/>
      <c r="M695" s="74"/>
      <c r="N695" s="11"/>
      <c r="O695" s="12"/>
      <c r="P695" s="14"/>
      <c r="Q695" s="11"/>
      <c r="R695" s="11"/>
      <c r="S695" s="15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5">
      <c r="A696" s="10"/>
      <c r="B696" s="11"/>
      <c r="C696" s="11"/>
      <c r="D696" s="11"/>
      <c r="E696" s="12"/>
      <c r="F696" s="12"/>
      <c r="G696" s="12"/>
      <c r="H696" s="11"/>
      <c r="I696" s="11"/>
      <c r="J696" s="11"/>
      <c r="K696" s="13"/>
      <c r="L696" s="11"/>
      <c r="M696" s="74"/>
      <c r="N696" s="11"/>
      <c r="O696" s="12"/>
      <c r="P696" s="14"/>
      <c r="Q696" s="11"/>
      <c r="R696" s="11"/>
      <c r="S696" s="15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5">
      <c r="A697" s="10"/>
      <c r="B697" s="11"/>
      <c r="C697" s="11"/>
      <c r="D697" s="11"/>
      <c r="E697" s="12"/>
      <c r="F697" s="12"/>
      <c r="G697" s="12"/>
      <c r="H697" s="11"/>
      <c r="I697" s="11"/>
      <c r="J697" s="11"/>
      <c r="K697" s="13"/>
      <c r="L697" s="11"/>
      <c r="M697" s="74"/>
      <c r="N697" s="11"/>
      <c r="O697" s="12"/>
      <c r="P697" s="14"/>
      <c r="Q697" s="11"/>
      <c r="R697" s="11"/>
      <c r="S697" s="15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5">
      <c r="A698" s="10"/>
      <c r="B698" s="11"/>
      <c r="C698" s="11"/>
      <c r="D698" s="11"/>
      <c r="E698" s="12"/>
      <c r="F698" s="12"/>
      <c r="G698" s="12"/>
      <c r="H698" s="11"/>
      <c r="I698" s="11"/>
      <c r="J698" s="11"/>
      <c r="K698" s="13"/>
      <c r="L698" s="11"/>
      <c r="M698" s="74"/>
      <c r="N698" s="11"/>
      <c r="O698" s="12"/>
      <c r="P698" s="14"/>
      <c r="Q698" s="11"/>
      <c r="R698" s="11"/>
      <c r="S698" s="15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5">
      <c r="A699" s="10"/>
      <c r="B699" s="11"/>
      <c r="C699" s="11"/>
      <c r="D699" s="11"/>
      <c r="E699" s="12"/>
      <c r="F699" s="12"/>
      <c r="G699" s="12"/>
      <c r="H699" s="11"/>
      <c r="I699" s="11"/>
      <c r="J699" s="11"/>
      <c r="K699" s="13"/>
      <c r="L699" s="11"/>
      <c r="M699" s="74"/>
      <c r="N699" s="11"/>
      <c r="O699" s="12"/>
      <c r="P699" s="14"/>
      <c r="Q699" s="11"/>
      <c r="R699" s="11"/>
      <c r="S699" s="15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5">
      <c r="A700" s="10"/>
      <c r="B700" s="11"/>
      <c r="C700" s="11"/>
      <c r="D700" s="11"/>
      <c r="E700" s="12"/>
      <c r="F700" s="12"/>
      <c r="G700" s="12"/>
      <c r="H700" s="11"/>
      <c r="I700" s="11"/>
      <c r="J700" s="11"/>
      <c r="K700" s="13"/>
      <c r="L700" s="11"/>
      <c r="M700" s="74"/>
      <c r="N700" s="11"/>
      <c r="O700" s="12"/>
      <c r="P700" s="14"/>
      <c r="Q700" s="11"/>
      <c r="R700" s="11"/>
      <c r="S700" s="15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5">
      <c r="A701" s="10"/>
      <c r="B701" s="11"/>
      <c r="C701" s="11"/>
      <c r="D701" s="11"/>
      <c r="E701" s="12"/>
      <c r="F701" s="12"/>
      <c r="G701" s="12"/>
      <c r="H701" s="11"/>
      <c r="I701" s="11"/>
      <c r="J701" s="11"/>
      <c r="K701" s="13"/>
      <c r="L701" s="11"/>
      <c r="M701" s="74"/>
      <c r="N701" s="11"/>
      <c r="O701" s="12"/>
      <c r="P701" s="14"/>
      <c r="Q701" s="11"/>
      <c r="R701" s="11"/>
      <c r="S701" s="15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5">
      <c r="A702" s="10"/>
      <c r="B702" s="11"/>
      <c r="C702" s="11"/>
      <c r="D702" s="11"/>
      <c r="E702" s="12"/>
      <c r="F702" s="12"/>
      <c r="G702" s="12"/>
      <c r="H702" s="11"/>
      <c r="I702" s="11"/>
      <c r="J702" s="11"/>
      <c r="K702" s="13"/>
      <c r="L702" s="11"/>
      <c r="M702" s="74"/>
      <c r="N702" s="11"/>
      <c r="O702" s="12"/>
      <c r="P702" s="14"/>
      <c r="Q702" s="11"/>
      <c r="R702" s="11"/>
      <c r="S702" s="15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5">
      <c r="A703" s="10"/>
      <c r="B703" s="11"/>
      <c r="C703" s="11"/>
      <c r="D703" s="11"/>
      <c r="E703" s="12"/>
      <c r="F703" s="12"/>
      <c r="G703" s="12"/>
      <c r="H703" s="11"/>
      <c r="I703" s="11"/>
      <c r="J703" s="11"/>
      <c r="K703" s="13"/>
      <c r="L703" s="11"/>
      <c r="M703" s="74"/>
      <c r="N703" s="11"/>
      <c r="O703" s="12"/>
      <c r="P703" s="14"/>
      <c r="Q703" s="11"/>
      <c r="R703" s="11"/>
      <c r="S703" s="15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5">
      <c r="A704" s="10"/>
      <c r="B704" s="11"/>
      <c r="C704" s="11"/>
      <c r="D704" s="11"/>
      <c r="E704" s="12"/>
      <c r="F704" s="12"/>
      <c r="G704" s="12"/>
      <c r="H704" s="11"/>
      <c r="I704" s="11"/>
      <c r="J704" s="11"/>
      <c r="K704" s="13"/>
      <c r="L704" s="11"/>
      <c r="M704" s="74"/>
      <c r="N704" s="11"/>
      <c r="O704" s="12"/>
      <c r="P704" s="14"/>
      <c r="Q704" s="11"/>
      <c r="R704" s="11"/>
      <c r="S704" s="15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5">
      <c r="A705" s="10"/>
      <c r="B705" s="11"/>
      <c r="C705" s="11"/>
      <c r="D705" s="11"/>
      <c r="E705" s="12"/>
      <c r="F705" s="12"/>
      <c r="G705" s="12"/>
      <c r="H705" s="11"/>
      <c r="I705" s="11"/>
      <c r="J705" s="11"/>
      <c r="K705" s="13"/>
      <c r="L705" s="11"/>
      <c r="M705" s="74"/>
      <c r="N705" s="11"/>
      <c r="O705" s="12"/>
      <c r="P705" s="14"/>
      <c r="Q705" s="11"/>
      <c r="R705" s="11"/>
      <c r="S705" s="15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5">
      <c r="A706" s="10"/>
      <c r="B706" s="11"/>
      <c r="C706" s="11"/>
      <c r="D706" s="11"/>
      <c r="E706" s="12"/>
      <c r="F706" s="12"/>
      <c r="G706" s="12"/>
      <c r="H706" s="11"/>
      <c r="I706" s="11"/>
      <c r="J706" s="11"/>
      <c r="K706" s="13"/>
      <c r="L706" s="11"/>
      <c r="M706" s="74"/>
      <c r="N706" s="11"/>
      <c r="O706" s="12"/>
      <c r="P706" s="14"/>
      <c r="Q706" s="11"/>
      <c r="R706" s="11"/>
      <c r="S706" s="15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5">
      <c r="A707" s="10"/>
      <c r="B707" s="11"/>
      <c r="C707" s="11"/>
      <c r="D707" s="11"/>
      <c r="E707" s="12"/>
      <c r="F707" s="12"/>
      <c r="G707" s="12"/>
      <c r="H707" s="11"/>
      <c r="I707" s="11"/>
      <c r="J707" s="11"/>
      <c r="K707" s="13"/>
      <c r="L707" s="11"/>
      <c r="M707" s="74"/>
      <c r="N707" s="11"/>
      <c r="O707" s="12"/>
      <c r="P707" s="14"/>
      <c r="Q707" s="11"/>
      <c r="R707" s="11"/>
      <c r="S707" s="15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5">
      <c r="A708" s="10"/>
      <c r="B708" s="11"/>
      <c r="C708" s="11"/>
      <c r="D708" s="11"/>
      <c r="E708" s="12"/>
      <c r="F708" s="12"/>
      <c r="G708" s="12"/>
      <c r="H708" s="11"/>
      <c r="I708" s="11"/>
      <c r="J708" s="11"/>
      <c r="K708" s="13"/>
      <c r="L708" s="11"/>
      <c r="M708" s="74"/>
      <c r="N708" s="11"/>
      <c r="O708" s="12"/>
      <c r="P708" s="14"/>
      <c r="Q708" s="11"/>
      <c r="R708" s="11"/>
      <c r="S708" s="15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5">
      <c r="A709" s="10"/>
      <c r="B709" s="11"/>
      <c r="C709" s="11"/>
      <c r="D709" s="11"/>
      <c r="E709" s="12"/>
      <c r="F709" s="12"/>
      <c r="G709" s="12"/>
      <c r="H709" s="11"/>
      <c r="I709" s="11"/>
      <c r="J709" s="11"/>
      <c r="K709" s="13"/>
      <c r="L709" s="11"/>
      <c r="M709" s="74"/>
      <c r="N709" s="11"/>
      <c r="O709" s="12"/>
      <c r="P709" s="14"/>
      <c r="Q709" s="11"/>
      <c r="R709" s="11"/>
      <c r="S709" s="15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5">
      <c r="A710" s="10"/>
      <c r="B710" s="11"/>
      <c r="C710" s="11"/>
      <c r="D710" s="11"/>
      <c r="E710" s="12"/>
      <c r="F710" s="12"/>
      <c r="G710" s="12"/>
      <c r="H710" s="11"/>
      <c r="I710" s="11"/>
      <c r="J710" s="11"/>
      <c r="K710" s="13"/>
      <c r="L710" s="11"/>
      <c r="M710" s="74"/>
      <c r="N710" s="11"/>
      <c r="O710" s="12"/>
      <c r="P710" s="14"/>
      <c r="Q710" s="11"/>
      <c r="R710" s="11"/>
      <c r="S710" s="15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5">
      <c r="A711" s="10"/>
      <c r="B711" s="11"/>
      <c r="C711" s="11"/>
      <c r="D711" s="11"/>
      <c r="E711" s="12"/>
      <c r="F711" s="12"/>
      <c r="G711" s="12"/>
      <c r="H711" s="11"/>
      <c r="I711" s="11"/>
      <c r="J711" s="11"/>
      <c r="K711" s="13"/>
      <c r="L711" s="11"/>
      <c r="M711" s="74"/>
      <c r="N711" s="11"/>
      <c r="O711" s="12"/>
      <c r="P711" s="14"/>
      <c r="Q711" s="11"/>
      <c r="R711" s="11"/>
      <c r="S711" s="15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5">
      <c r="A712" s="10"/>
      <c r="B712" s="11"/>
      <c r="C712" s="11"/>
      <c r="D712" s="11"/>
      <c r="E712" s="12"/>
      <c r="F712" s="12"/>
      <c r="G712" s="12"/>
      <c r="H712" s="11"/>
      <c r="I712" s="11"/>
      <c r="J712" s="11"/>
      <c r="K712" s="13"/>
      <c r="L712" s="11"/>
      <c r="M712" s="74"/>
      <c r="N712" s="11"/>
      <c r="O712" s="12"/>
      <c r="P712" s="14"/>
      <c r="Q712" s="11"/>
      <c r="R712" s="11"/>
      <c r="S712" s="15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5">
      <c r="A713" s="10"/>
      <c r="B713" s="11"/>
      <c r="C713" s="11"/>
      <c r="D713" s="11"/>
      <c r="E713" s="12"/>
      <c r="F713" s="12"/>
      <c r="G713" s="12"/>
      <c r="H713" s="11"/>
      <c r="I713" s="11"/>
      <c r="J713" s="11"/>
      <c r="K713" s="13"/>
      <c r="L713" s="11"/>
      <c r="M713" s="74"/>
      <c r="N713" s="11"/>
      <c r="O713" s="12"/>
      <c r="P713" s="14"/>
      <c r="Q713" s="11"/>
      <c r="R713" s="11"/>
      <c r="S713" s="15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5">
      <c r="A714" s="10"/>
      <c r="B714" s="11"/>
      <c r="C714" s="11"/>
      <c r="D714" s="11"/>
      <c r="E714" s="12"/>
      <c r="F714" s="12"/>
      <c r="G714" s="12"/>
      <c r="H714" s="11"/>
      <c r="I714" s="11"/>
      <c r="J714" s="11"/>
      <c r="K714" s="13"/>
      <c r="L714" s="11"/>
      <c r="M714" s="74"/>
      <c r="N714" s="11"/>
      <c r="O714" s="12"/>
      <c r="P714" s="14"/>
      <c r="Q714" s="11"/>
      <c r="R714" s="11"/>
      <c r="S714" s="15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5">
      <c r="A715" s="10"/>
      <c r="B715" s="11"/>
      <c r="C715" s="11"/>
      <c r="D715" s="11"/>
      <c r="E715" s="12"/>
      <c r="F715" s="12"/>
      <c r="G715" s="12"/>
      <c r="H715" s="11"/>
      <c r="I715" s="11"/>
      <c r="J715" s="11"/>
      <c r="K715" s="13"/>
      <c r="L715" s="11"/>
      <c r="M715" s="74"/>
      <c r="N715" s="11"/>
      <c r="O715" s="12"/>
      <c r="P715" s="14"/>
      <c r="Q715" s="11"/>
      <c r="R715" s="11"/>
      <c r="S715" s="15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5">
      <c r="A716" s="10"/>
      <c r="B716" s="11"/>
      <c r="C716" s="11"/>
      <c r="D716" s="11"/>
      <c r="E716" s="12"/>
      <c r="F716" s="12"/>
      <c r="G716" s="12"/>
      <c r="H716" s="11"/>
      <c r="I716" s="11"/>
      <c r="J716" s="11"/>
      <c r="K716" s="13"/>
      <c r="L716" s="11"/>
      <c r="M716" s="74"/>
      <c r="N716" s="11"/>
      <c r="O716" s="12"/>
      <c r="P716" s="14"/>
      <c r="Q716" s="11"/>
      <c r="R716" s="11"/>
      <c r="S716" s="15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5">
      <c r="A717" s="10"/>
      <c r="B717" s="11"/>
      <c r="C717" s="11"/>
      <c r="D717" s="11"/>
      <c r="E717" s="12"/>
      <c r="F717" s="12"/>
      <c r="G717" s="12"/>
      <c r="H717" s="11"/>
      <c r="I717" s="11"/>
      <c r="J717" s="11"/>
      <c r="K717" s="13"/>
      <c r="L717" s="11"/>
      <c r="M717" s="74"/>
      <c r="N717" s="11"/>
      <c r="O717" s="12"/>
      <c r="P717" s="14"/>
      <c r="Q717" s="11"/>
      <c r="R717" s="11"/>
      <c r="S717" s="15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5">
      <c r="A718" s="10"/>
      <c r="B718" s="11"/>
      <c r="C718" s="11"/>
      <c r="D718" s="11"/>
      <c r="E718" s="12"/>
      <c r="F718" s="12"/>
      <c r="G718" s="12"/>
      <c r="H718" s="11"/>
      <c r="I718" s="11"/>
      <c r="J718" s="11"/>
      <c r="K718" s="13"/>
      <c r="L718" s="11"/>
      <c r="M718" s="74"/>
      <c r="N718" s="11"/>
      <c r="O718" s="12"/>
      <c r="P718" s="14"/>
      <c r="Q718" s="11"/>
      <c r="R718" s="11"/>
      <c r="S718" s="15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5">
      <c r="A719" s="10"/>
      <c r="B719" s="11"/>
      <c r="C719" s="11"/>
      <c r="D719" s="11"/>
      <c r="E719" s="12"/>
      <c r="F719" s="12"/>
      <c r="G719" s="12"/>
      <c r="H719" s="11"/>
      <c r="I719" s="11"/>
      <c r="J719" s="11"/>
      <c r="K719" s="13"/>
      <c r="L719" s="11"/>
      <c r="M719" s="74"/>
      <c r="N719" s="11"/>
      <c r="O719" s="12"/>
      <c r="P719" s="14"/>
      <c r="Q719" s="11"/>
      <c r="R719" s="11"/>
      <c r="S719" s="15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5">
      <c r="A720" s="10"/>
      <c r="B720" s="11"/>
      <c r="C720" s="11"/>
      <c r="D720" s="11"/>
      <c r="E720" s="12"/>
      <c r="F720" s="12"/>
      <c r="G720" s="12"/>
      <c r="H720" s="11"/>
      <c r="I720" s="11"/>
      <c r="J720" s="11"/>
      <c r="K720" s="13"/>
      <c r="L720" s="11"/>
      <c r="M720" s="74"/>
      <c r="N720" s="11"/>
      <c r="O720" s="12"/>
      <c r="P720" s="14"/>
      <c r="Q720" s="11"/>
      <c r="R720" s="11"/>
      <c r="S720" s="15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5">
      <c r="A721" s="10"/>
      <c r="B721" s="11"/>
      <c r="C721" s="11"/>
      <c r="D721" s="11"/>
      <c r="E721" s="12"/>
      <c r="F721" s="12"/>
      <c r="G721" s="12"/>
      <c r="H721" s="11"/>
      <c r="I721" s="11"/>
      <c r="J721" s="11"/>
      <c r="K721" s="13"/>
      <c r="L721" s="11"/>
      <c r="M721" s="74"/>
      <c r="N721" s="11"/>
      <c r="O721" s="12"/>
      <c r="P721" s="14"/>
      <c r="Q721" s="11"/>
      <c r="R721" s="11"/>
      <c r="S721" s="15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5">
      <c r="A722" s="10"/>
      <c r="B722" s="11"/>
      <c r="C722" s="11"/>
      <c r="D722" s="11"/>
      <c r="E722" s="12"/>
      <c r="F722" s="12"/>
      <c r="G722" s="12"/>
      <c r="H722" s="11"/>
      <c r="I722" s="11"/>
      <c r="J722" s="11"/>
      <c r="K722" s="13"/>
      <c r="L722" s="11"/>
      <c r="M722" s="74"/>
      <c r="N722" s="11"/>
      <c r="O722" s="12"/>
      <c r="P722" s="14"/>
      <c r="Q722" s="11"/>
      <c r="R722" s="11"/>
      <c r="S722" s="15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5">
      <c r="A723" s="10"/>
      <c r="B723" s="11"/>
      <c r="C723" s="11"/>
      <c r="D723" s="11"/>
      <c r="E723" s="12"/>
      <c r="F723" s="12"/>
      <c r="G723" s="12"/>
      <c r="H723" s="11"/>
      <c r="I723" s="11"/>
      <c r="J723" s="11"/>
      <c r="K723" s="13"/>
      <c r="L723" s="11"/>
      <c r="M723" s="74"/>
      <c r="N723" s="11"/>
      <c r="O723" s="12"/>
      <c r="P723" s="14"/>
      <c r="Q723" s="11"/>
      <c r="R723" s="11"/>
      <c r="S723" s="15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5">
      <c r="A724" s="10"/>
      <c r="B724" s="11"/>
      <c r="C724" s="11"/>
      <c r="D724" s="11"/>
      <c r="E724" s="12"/>
      <c r="F724" s="12"/>
      <c r="G724" s="12"/>
      <c r="H724" s="11"/>
      <c r="I724" s="11"/>
      <c r="J724" s="11"/>
      <c r="K724" s="13"/>
      <c r="L724" s="11"/>
      <c r="M724" s="74"/>
      <c r="N724" s="11"/>
      <c r="O724" s="12"/>
      <c r="P724" s="14"/>
      <c r="Q724" s="11"/>
      <c r="R724" s="11"/>
      <c r="S724" s="15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5">
      <c r="A725" s="10"/>
      <c r="B725" s="11"/>
      <c r="C725" s="11"/>
      <c r="D725" s="11"/>
      <c r="E725" s="12"/>
      <c r="F725" s="12"/>
      <c r="G725" s="12"/>
      <c r="H725" s="11"/>
      <c r="I725" s="11"/>
      <c r="J725" s="11"/>
      <c r="K725" s="13"/>
      <c r="L725" s="11"/>
      <c r="M725" s="74"/>
      <c r="N725" s="11"/>
      <c r="O725" s="12"/>
      <c r="P725" s="14"/>
      <c r="Q725" s="11"/>
      <c r="R725" s="11"/>
      <c r="S725" s="15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5">
      <c r="A726" s="10"/>
      <c r="B726" s="11"/>
      <c r="C726" s="11"/>
      <c r="D726" s="11"/>
      <c r="E726" s="12"/>
      <c r="F726" s="12"/>
      <c r="G726" s="12"/>
      <c r="H726" s="11"/>
      <c r="I726" s="11"/>
      <c r="J726" s="11"/>
      <c r="K726" s="13"/>
      <c r="L726" s="11"/>
      <c r="M726" s="74"/>
      <c r="N726" s="11"/>
      <c r="O726" s="12"/>
      <c r="P726" s="14"/>
      <c r="Q726" s="11"/>
      <c r="R726" s="11"/>
      <c r="S726" s="15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5">
      <c r="A727" s="10"/>
      <c r="B727" s="11"/>
      <c r="C727" s="11"/>
      <c r="D727" s="11"/>
      <c r="E727" s="12"/>
      <c r="F727" s="12"/>
      <c r="G727" s="12"/>
      <c r="H727" s="11"/>
      <c r="I727" s="11"/>
      <c r="J727" s="11"/>
      <c r="K727" s="13"/>
      <c r="L727" s="11"/>
      <c r="M727" s="74"/>
      <c r="N727" s="11"/>
      <c r="O727" s="12"/>
      <c r="P727" s="14"/>
      <c r="Q727" s="11"/>
      <c r="R727" s="11"/>
      <c r="S727" s="15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5">
      <c r="A728" s="10"/>
      <c r="B728" s="11"/>
      <c r="C728" s="11"/>
      <c r="D728" s="11"/>
      <c r="E728" s="12"/>
      <c r="F728" s="12"/>
      <c r="G728" s="12"/>
      <c r="H728" s="11"/>
      <c r="I728" s="11"/>
      <c r="J728" s="11"/>
      <c r="K728" s="13"/>
      <c r="L728" s="11"/>
      <c r="M728" s="74"/>
      <c r="N728" s="11"/>
      <c r="O728" s="12"/>
      <c r="P728" s="14"/>
      <c r="Q728" s="11"/>
      <c r="R728" s="11"/>
      <c r="S728" s="15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5">
      <c r="A729" s="10"/>
      <c r="B729" s="11"/>
      <c r="C729" s="11"/>
      <c r="D729" s="11"/>
      <c r="E729" s="12"/>
      <c r="F729" s="12"/>
      <c r="G729" s="12"/>
      <c r="H729" s="11"/>
      <c r="I729" s="11"/>
      <c r="J729" s="11"/>
      <c r="K729" s="13"/>
      <c r="L729" s="11"/>
      <c r="M729" s="74"/>
      <c r="N729" s="11"/>
      <c r="O729" s="12"/>
      <c r="P729" s="14"/>
      <c r="Q729" s="11"/>
      <c r="R729" s="11"/>
      <c r="S729" s="15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5">
      <c r="A730" s="10"/>
      <c r="B730" s="11"/>
      <c r="C730" s="11"/>
      <c r="D730" s="11"/>
      <c r="E730" s="12"/>
      <c r="F730" s="12"/>
      <c r="G730" s="12"/>
      <c r="H730" s="11"/>
      <c r="I730" s="11"/>
      <c r="J730" s="11"/>
      <c r="K730" s="13"/>
      <c r="L730" s="11"/>
      <c r="M730" s="74"/>
      <c r="N730" s="11"/>
      <c r="O730" s="12"/>
      <c r="P730" s="14"/>
      <c r="Q730" s="11"/>
      <c r="R730" s="11"/>
      <c r="S730" s="15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5">
      <c r="A731" s="10"/>
      <c r="B731" s="11"/>
      <c r="C731" s="11"/>
      <c r="D731" s="11"/>
      <c r="E731" s="12"/>
      <c r="F731" s="12"/>
      <c r="G731" s="12"/>
      <c r="H731" s="11"/>
      <c r="I731" s="11"/>
      <c r="J731" s="11"/>
      <c r="K731" s="13"/>
      <c r="L731" s="11"/>
      <c r="M731" s="74"/>
      <c r="N731" s="11"/>
      <c r="O731" s="12"/>
      <c r="P731" s="14"/>
      <c r="Q731" s="11"/>
      <c r="R731" s="11"/>
      <c r="S731" s="15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5">
      <c r="A732" s="10"/>
      <c r="B732" s="11"/>
      <c r="C732" s="11"/>
      <c r="D732" s="11"/>
      <c r="E732" s="12"/>
      <c r="F732" s="12"/>
      <c r="G732" s="12"/>
      <c r="H732" s="11"/>
      <c r="I732" s="11"/>
      <c r="J732" s="11"/>
      <c r="K732" s="13"/>
      <c r="L732" s="11"/>
      <c r="M732" s="74"/>
      <c r="N732" s="11"/>
      <c r="O732" s="12"/>
      <c r="P732" s="14"/>
      <c r="Q732" s="11"/>
      <c r="R732" s="11"/>
      <c r="S732" s="15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5">
      <c r="A733" s="10"/>
      <c r="B733" s="11"/>
      <c r="C733" s="11"/>
      <c r="D733" s="11"/>
      <c r="E733" s="12"/>
      <c r="F733" s="12"/>
      <c r="G733" s="12"/>
      <c r="H733" s="11"/>
      <c r="I733" s="11"/>
      <c r="J733" s="11"/>
      <c r="K733" s="13"/>
      <c r="L733" s="11"/>
      <c r="M733" s="74"/>
      <c r="N733" s="11"/>
      <c r="O733" s="12"/>
      <c r="P733" s="14"/>
      <c r="Q733" s="11"/>
      <c r="R733" s="11"/>
      <c r="S733" s="15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5">
      <c r="A734" s="10"/>
      <c r="B734" s="11"/>
      <c r="C734" s="11"/>
      <c r="D734" s="11"/>
      <c r="E734" s="12"/>
      <c r="F734" s="12"/>
      <c r="G734" s="12"/>
      <c r="H734" s="11"/>
      <c r="I734" s="11"/>
      <c r="J734" s="11"/>
      <c r="K734" s="13"/>
      <c r="L734" s="11"/>
      <c r="M734" s="74"/>
      <c r="N734" s="11"/>
      <c r="O734" s="12"/>
      <c r="P734" s="14"/>
      <c r="Q734" s="11"/>
      <c r="R734" s="11"/>
      <c r="S734" s="15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5">
      <c r="A735" s="10"/>
      <c r="B735" s="11"/>
      <c r="C735" s="11"/>
      <c r="D735" s="11"/>
      <c r="E735" s="12"/>
      <c r="F735" s="12"/>
      <c r="G735" s="12"/>
      <c r="H735" s="11"/>
      <c r="I735" s="11"/>
      <c r="J735" s="11"/>
      <c r="K735" s="13"/>
      <c r="L735" s="11"/>
      <c r="M735" s="74"/>
      <c r="N735" s="11"/>
      <c r="O735" s="12"/>
      <c r="P735" s="14"/>
      <c r="Q735" s="11"/>
      <c r="R735" s="11"/>
      <c r="S735" s="15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5">
      <c r="A736" s="10"/>
      <c r="B736" s="11"/>
      <c r="C736" s="11"/>
      <c r="D736" s="11"/>
      <c r="E736" s="12"/>
      <c r="F736" s="12"/>
      <c r="G736" s="12"/>
      <c r="H736" s="11"/>
      <c r="I736" s="11"/>
      <c r="J736" s="11"/>
      <c r="K736" s="13"/>
      <c r="L736" s="11"/>
      <c r="M736" s="74"/>
      <c r="N736" s="11"/>
      <c r="O736" s="12"/>
      <c r="P736" s="14"/>
      <c r="Q736" s="11"/>
      <c r="R736" s="11"/>
      <c r="S736" s="15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5">
      <c r="A737" s="10"/>
      <c r="B737" s="11"/>
      <c r="C737" s="11"/>
      <c r="D737" s="11"/>
      <c r="E737" s="12"/>
      <c r="F737" s="12"/>
      <c r="G737" s="12"/>
      <c r="H737" s="11"/>
      <c r="I737" s="11"/>
      <c r="J737" s="11"/>
      <c r="K737" s="13"/>
      <c r="L737" s="11"/>
      <c r="M737" s="74"/>
      <c r="N737" s="11"/>
      <c r="O737" s="12"/>
      <c r="P737" s="14"/>
      <c r="Q737" s="11"/>
      <c r="R737" s="11"/>
      <c r="S737" s="15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5">
      <c r="A738" s="10"/>
      <c r="B738" s="11"/>
      <c r="C738" s="11"/>
      <c r="D738" s="11"/>
      <c r="E738" s="12"/>
      <c r="F738" s="12"/>
      <c r="G738" s="12"/>
      <c r="H738" s="11"/>
      <c r="I738" s="11"/>
      <c r="J738" s="11"/>
      <c r="K738" s="13"/>
      <c r="L738" s="11"/>
      <c r="M738" s="74"/>
      <c r="N738" s="11"/>
      <c r="O738" s="12"/>
      <c r="P738" s="14"/>
      <c r="Q738" s="11"/>
      <c r="R738" s="11"/>
      <c r="S738" s="15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5">
      <c r="A739" s="10"/>
      <c r="B739" s="11"/>
      <c r="C739" s="11"/>
      <c r="D739" s="11"/>
      <c r="E739" s="12"/>
      <c r="F739" s="12"/>
      <c r="G739" s="12"/>
      <c r="H739" s="11"/>
      <c r="I739" s="11"/>
      <c r="J739" s="11"/>
      <c r="K739" s="13"/>
      <c r="L739" s="11"/>
      <c r="M739" s="74"/>
      <c r="N739" s="11"/>
      <c r="O739" s="12"/>
      <c r="P739" s="14"/>
      <c r="Q739" s="11"/>
      <c r="R739" s="11"/>
      <c r="S739" s="15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5">
      <c r="A740" s="10"/>
      <c r="B740" s="11"/>
      <c r="C740" s="11"/>
      <c r="D740" s="11"/>
      <c r="E740" s="12"/>
      <c r="F740" s="12"/>
      <c r="G740" s="12"/>
      <c r="H740" s="11"/>
      <c r="I740" s="11"/>
      <c r="J740" s="11"/>
      <c r="K740" s="13"/>
      <c r="L740" s="11"/>
      <c r="M740" s="74"/>
      <c r="N740" s="11"/>
      <c r="O740" s="12"/>
      <c r="P740" s="14"/>
      <c r="Q740" s="11"/>
      <c r="R740" s="11"/>
      <c r="S740" s="15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5">
      <c r="A741" s="10"/>
      <c r="B741" s="11"/>
      <c r="C741" s="11"/>
      <c r="D741" s="11"/>
      <c r="E741" s="12"/>
      <c r="F741" s="12"/>
      <c r="G741" s="12"/>
      <c r="H741" s="11"/>
      <c r="I741" s="11"/>
      <c r="J741" s="11"/>
      <c r="K741" s="13"/>
      <c r="L741" s="11"/>
      <c r="M741" s="74"/>
      <c r="N741" s="11"/>
      <c r="O741" s="12"/>
      <c r="P741" s="14"/>
      <c r="Q741" s="11"/>
      <c r="R741" s="11"/>
      <c r="S741" s="15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5">
      <c r="A742" s="10"/>
      <c r="B742" s="11"/>
      <c r="C742" s="11"/>
      <c r="D742" s="11"/>
      <c r="E742" s="12"/>
      <c r="F742" s="12"/>
      <c r="G742" s="12"/>
      <c r="H742" s="11"/>
      <c r="I742" s="11"/>
      <c r="J742" s="11"/>
      <c r="K742" s="13"/>
      <c r="L742" s="11"/>
      <c r="M742" s="74"/>
      <c r="N742" s="11"/>
      <c r="O742" s="12"/>
      <c r="P742" s="14"/>
      <c r="Q742" s="11"/>
      <c r="R742" s="11"/>
      <c r="S742" s="15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5">
      <c r="A743" s="10"/>
      <c r="B743" s="11"/>
      <c r="C743" s="11"/>
      <c r="D743" s="11"/>
      <c r="E743" s="12"/>
      <c r="F743" s="12"/>
      <c r="G743" s="12"/>
      <c r="H743" s="11"/>
      <c r="I743" s="11"/>
      <c r="J743" s="11"/>
      <c r="K743" s="13"/>
      <c r="L743" s="11"/>
      <c r="M743" s="74"/>
      <c r="N743" s="11"/>
      <c r="O743" s="12"/>
      <c r="P743" s="14"/>
      <c r="Q743" s="11"/>
      <c r="R743" s="11"/>
      <c r="S743" s="15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5">
      <c r="A744" s="10"/>
      <c r="B744" s="11"/>
      <c r="C744" s="11"/>
      <c r="D744" s="11"/>
      <c r="E744" s="12"/>
      <c r="F744" s="12"/>
      <c r="G744" s="12"/>
      <c r="H744" s="11"/>
      <c r="I744" s="11"/>
      <c r="J744" s="11"/>
      <c r="K744" s="13"/>
      <c r="L744" s="11"/>
      <c r="M744" s="74"/>
      <c r="N744" s="11"/>
      <c r="O744" s="12"/>
      <c r="P744" s="14"/>
      <c r="Q744" s="11"/>
      <c r="R744" s="11"/>
      <c r="S744" s="15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5">
      <c r="A745" s="10"/>
      <c r="B745" s="11"/>
      <c r="C745" s="11"/>
      <c r="D745" s="11"/>
      <c r="E745" s="12"/>
      <c r="F745" s="12"/>
      <c r="G745" s="12"/>
      <c r="H745" s="11"/>
      <c r="I745" s="11"/>
      <c r="J745" s="11"/>
      <c r="K745" s="13"/>
      <c r="L745" s="11"/>
      <c r="M745" s="74"/>
      <c r="N745" s="11"/>
      <c r="O745" s="12"/>
      <c r="P745" s="14"/>
      <c r="Q745" s="11"/>
      <c r="R745" s="11"/>
      <c r="S745" s="15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5">
      <c r="A746" s="10"/>
      <c r="B746" s="11"/>
      <c r="C746" s="11"/>
      <c r="D746" s="11"/>
      <c r="E746" s="12"/>
      <c r="F746" s="12"/>
      <c r="G746" s="12"/>
      <c r="H746" s="11"/>
      <c r="I746" s="11"/>
      <c r="J746" s="11"/>
      <c r="K746" s="13"/>
      <c r="L746" s="11"/>
      <c r="M746" s="74"/>
      <c r="N746" s="11"/>
      <c r="O746" s="12"/>
      <c r="P746" s="14"/>
      <c r="Q746" s="11"/>
      <c r="R746" s="11"/>
      <c r="S746" s="15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5">
      <c r="A747" s="10"/>
      <c r="B747" s="11"/>
      <c r="C747" s="11"/>
      <c r="D747" s="11"/>
      <c r="E747" s="12"/>
      <c r="F747" s="12"/>
      <c r="G747" s="12"/>
      <c r="H747" s="11"/>
      <c r="I747" s="11"/>
      <c r="J747" s="11"/>
      <c r="K747" s="13"/>
      <c r="L747" s="11"/>
      <c r="M747" s="74"/>
      <c r="N747" s="11"/>
      <c r="O747" s="12"/>
      <c r="P747" s="14"/>
      <c r="Q747" s="11"/>
      <c r="R747" s="11"/>
      <c r="S747" s="15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5">
      <c r="A748" s="10"/>
      <c r="B748" s="11"/>
      <c r="C748" s="11"/>
      <c r="D748" s="11"/>
      <c r="E748" s="12"/>
      <c r="F748" s="12"/>
      <c r="G748" s="12"/>
      <c r="H748" s="11"/>
      <c r="I748" s="11"/>
      <c r="J748" s="11"/>
      <c r="K748" s="13"/>
      <c r="L748" s="11"/>
      <c r="M748" s="74"/>
      <c r="N748" s="11"/>
      <c r="O748" s="12"/>
      <c r="P748" s="14"/>
      <c r="Q748" s="11"/>
      <c r="R748" s="11"/>
      <c r="S748" s="15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5">
      <c r="A749" s="10"/>
      <c r="B749" s="11"/>
      <c r="C749" s="11"/>
      <c r="D749" s="11"/>
      <c r="E749" s="12"/>
      <c r="F749" s="12"/>
      <c r="G749" s="12"/>
      <c r="H749" s="11"/>
      <c r="I749" s="11"/>
      <c r="J749" s="11"/>
      <c r="K749" s="13"/>
      <c r="L749" s="11"/>
      <c r="M749" s="74"/>
      <c r="N749" s="11"/>
      <c r="O749" s="12"/>
      <c r="P749" s="14"/>
      <c r="Q749" s="11"/>
      <c r="R749" s="11"/>
      <c r="S749" s="15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5">
      <c r="A750" s="10"/>
      <c r="B750" s="11"/>
      <c r="C750" s="11"/>
      <c r="D750" s="11"/>
      <c r="E750" s="12"/>
      <c r="F750" s="12"/>
      <c r="G750" s="12"/>
      <c r="H750" s="11"/>
      <c r="I750" s="11"/>
      <c r="J750" s="11"/>
      <c r="K750" s="13"/>
      <c r="L750" s="11"/>
      <c r="M750" s="74"/>
      <c r="N750" s="11"/>
      <c r="O750" s="12"/>
      <c r="P750" s="14"/>
      <c r="Q750" s="11"/>
      <c r="R750" s="11"/>
      <c r="S750" s="15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5">
      <c r="A751" s="10"/>
      <c r="B751" s="11"/>
      <c r="C751" s="11"/>
      <c r="D751" s="11"/>
      <c r="E751" s="12"/>
      <c r="F751" s="12"/>
      <c r="G751" s="12"/>
      <c r="H751" s="11"/>
      <c r="I751" s="11"/>
      <c r="J751" s="11"/>
      <c r="K751" s="13"/>
      <c r="L751" s="11"/>
      <c r="M751" s="74"/>
      <c r="N751" s="11"/>
      <c r="O751" s="12"/>
      <c r="P751" s="14"/>
      <c r="Q751" s="11"/>
      <c r="R751" s="11"/>
      <c r="S751" s="15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5">
      <c r="A752" s="10"/>
      <c r="B752" s="11"/>
      <c r="C752" s="11"/>
      <c r="D752" s="11"/>
      <c r="E752" s="12"/>
      <c r="F752" s="12"/>
      <c r="G752" s="12"/>
      <c r="H752" s="11"/>
      <c r="I752" s="11"/>
      <c r="J752" s="11"/>
      <c r="K752" s="13"/>
      <c r="L752" s="11"/>
      <c r="M752" s="74"/>
      <c r="N752" s="11"/>
      <c r="O752" s="12"/>
      <c r="P752" s="14"/>
      <c r="Q752" s="11"/>
      <c r="R752" s="11"/>
      <c r="S752" s="15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5">
      <c r="A753" s="10"/>
      <c r="B753" s="11"/>
      <c r="C753" s="11"/>
      <c r="D753" s="11"/>
      <c r="E753" s="12"/>
      <c r="F753" s="12"/>
      <c r="G753" s="12"/>
      <c r="H753" s="11"/>
      <c r="I753" s="11"/>
      <c r="J753" s="11"/>
      <c r="K753" s="13"/>
      <c r="L753" s="11"/>
      <c r="M753" s="74"/>
      <c r="N753" s="11"/>
      <c r="O753" s="12"/>
      <c r="P753" s="14"/>
      <c r="Q753" s="11"/>
      <c r="R753" s="11"/>
      <c r="S753" s="15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5">
      <c r="A754" s="10"/>
      <c r="B754" s="11"/>
      <c r="C754" s="11"/>
      <c r="D754" s="11"/>
      <c r="E754" s="12"/>
      <c r="F754" s="12"/>
      <c r="G754" s="12"/>
      <c r="H754" s="11"/>
      <c r="I754" s="11"/>
      <c r="J754" s="11"/>
      <c r="K754" s="13"/>
      <c r="L754" s="11"/>
      <c r="M754" s="74"/>
      <c r="N754" s="11"/>
      <c r="O754" s="12"/>
      <c r="P754" s="14"/>
      <c r="Q754" s="11"/>
      <c r="R754" s="11"/>
      <c r="S754" s="15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5">
      <c r="A755" s="10"/>
      <c r="B755" s="11"/>
      <c r="C755" s="11"/>
      <c r="D755" s="11"/>
      <c r="E755" s="12"/>
      <c r="F755" s="12"/>
      <c r="G755" s="12"/>
      <c r="H755" s="11"/>
      <c r="I755" s="11"/>
      <c r="J755" s="11"/>
      <c r="K755" s="13"/>
      <c r="L755" s="11"/>
      <c r="M755" s="74"/>
      <c r="N755" s="11"/>
      <c r="O755" s="12"/>
      <c r="P755" s="14"/>
      <c r="Q755" s="11"/>
      <c r="R755" s="11"/>
      <c r="S755" s="15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5">
      <c r="A756" s="10"/>
      <c r="B756" s="11"/>
      <c r="C756" s="11"/>
      <c r="D756" s="11"/>
      <c r="E756" s="12"/>
      <c r="F756" s="12"/>
      <c r="G756" s="12"/>
      <c r="H756" s="11"/>
      <c r="I756" s="11"/>
      <c r="J756" s="11"/>
      <c r="K756" s="13"/>
      <c r="L756" s="11"/>
      <c r="M756" s="74"/>
      <c r="N756" s="11"/>
      <c r="O756" s="12"/>
      <c r="P756" s="14"/>
      <c r="Q756" s="11"/>
      <c r="R756" s="11"/>
      <c r="S756" s="15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5">
      <c r="A757" s="10"/>
      <c r="B757" s="11"/>
      <c r="C757" s="11"/>
      <c r="D757" s="11"/>
      <c r="E757" s="12"/>
      <c r="F757" s="12"/>
      <c r="G757" s="12"/>
      <c r="H757" s="11"/>
      <c r="I757" s="11"/>
      <c r="J757" s="11"/>
      <c r="K757" s="13"/>
      <c r="L757" s="11"/>
      <c r="M757" s="74"/>
      <c r="N757" s="11"/>
      <c r="O757" s="12"/>
      <c r="P757" s="14"/>
      <c r="Q757" s="11"/>
      <c r="R757" s="11"/>
      <c r="S757" s="15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5">
      <c r="A758" s="10"/>
      <c r="B758" s="11"/>
      <c r="C758" s="11"/>
      <c r="D758" s="11"/>
      <c r="E758" s="12"/>
      <c r="F758" s="12"/>
      <c r="G758" s="12"/>
      <c r="H758" s="11"/>
      <c r="I758" s="11"/>
      <c r="J758" s="11"/>
      <c r="K758" s="13"/>
      <c r="L758" s="11"/>
      <c r="M758" s="74"/>
      <c r="N758" s="11"/>
      <c r="O758" s="12"/>
      <c r="P758" s="14"/>
      <c r="Q758" s="11"/>
      <c r="R758" s="11"/>
      <c r="S758" s="15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5">
      <c r="A759" s="10"/>
      <c r="B759" s="11"/>
      <c r="C759" s="11"/>
      <c r="D759" s="11"/>
      <c r="E759" s="12"/>
      <c r="F759" s="12"/>
      <c r="G759" s="12"/>
      <c r="H759" s="11"/>
      <c r="I759" s="11"/>
      <c r="J759" s="11"/>
      <c r="K759" s="13"/>
      <c r="L759" s="11"/>
      <c r="M759" s="74"/>
      <c r="N759" s="11"/>
      <c r="O759" s="12"/>
      <c r="P759" s="14"/>
      <c r="Q759" s="11"/>
      <c r="R759" s="11"/>
      <c r="S759" s="15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5">
      <c r="A760" s="10"/>
      <c r="B760" s="11"/>
      <c r="C760" s="11"/>
      <c r="D760" s="11"/>
      <c r="E760" s="12"/>
      <c r="F760" s="12"/>
      <c r="G760" s="12"/>
      <c r="H760" s="11"/>
      <c r="I760" s="11"/>
      <c r="J760" s="11"/>
      <c r="K760" s="13"/>
      <c r="L760" s="11"/>
      <c r="M760" s="74"/>
      <c r="N760" s="11"/>
      <c r="O760" s="12"/>
      <c r="P760" s="14"/>
      <c r="Q760" s="11"/>
      <c r="R760" s="11"/>
      <c r="S760" s="15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5">
      <c r="A761" s="10"/>
      <c r="B761" s="11"/>
      <c r="C761" s="11"/>
      <c r="D761" s="11"/>
      <c r="E761" s="12"/>
      <c r="F761" s="12"/>
      <c r="G761" s="12"/>
      <c r="H761" s="11"/>
      <c r="I761" s="11"/>
      <c r="J761" s="11"/>
      <c r="K761" s="13"/>
      <c r="L761" s="11"/>
      <c r="M761" s="74"/>
      <c r="N761" s="11"/>
      <c r="O761" s="12"/>
      <c r="P761" s="14"/>
      <c r="Q761" s="11"/>
      <c r="R761" s="11"/>
      <c r="S761" s="15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5">
      <c r="A762" s="10"/>
      <c r="B762" s="11"/>
      <c r="C762" s="11"/>
      <c r="D762" s="11"/>
      <c r="E762" s="12"/>
      <c r="F762" s="12"/>
      <c r="G762" s="12"/>
      <c r="H762" s="11"/>
      <c r="I762" s="11"/>
      <c r="J762" s="11"/>
      <c r="K762" s="13"/>
      <c r="L762" s="11"/>
      <c r="M762" s="74"/>
      <c r="N762" s="11"/>
      <c r="O762" s="12"/>
      <c r="P762" s="14"/>
      <c r="Q762" s="11"/>
      <c r="R762" s="11"/>
      <c r="S762" s="15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5">
      <c r="A763" s="10"/>
      <c r="B763" s="11"/>
      <c r="C763" s="11"/>
      <c r="D763" s="11"/>
      <c r="E763" s="12"/>
      <c r="F763" s="12"/>
      <c r="G763" s="12"/>
      <c r="H763" s="11"/>
      <c r="I763" s="11"/>
      <c r="J763" s="11"/>
      <c r="K763" s="13"/>
      <c r="L763" s="11"/>
      <c r="M763" s="74"/>
      <c r="N763" s="11"/>
      <c r="O763" s="12"/>
      <c r="P763" s="14"/>
      <c r="Q763" s="11"/>
      <c r="R763" s="11"/>
      <c r="S763" s="15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5">
      <c r="A764" s="10"/>
      <c r="B764" s="11"/>
      <c r="C764" s="11"/>
      <c r="D764" s="11"/>
      <c r="E764" s="12"/>
      <c r="F764" s="12"/>
      <c r="G764" s="12"/>
      <c r="H764" s="11"/>
      <c r="I764" s="11"/>
      <c r="J764" s="11"/>
      <c r="K764" s="13"/>
      <c r="L764" s="11"/>
      <c r="M764" s="74"/>
      <c r="N764" s="11"/>
      <c r="O764" s="12"/>
      <c r="P764" s="14"/>
      <c r="Q764" s="11"/>
      <c r="R764" s="11"/>
      <c r="S764" s="15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5">
      <c r="A765" s="10"/>
      <c r="B765" s="11"/>
      <c r="C765" s="11"/>
      <c r="D765" s="11"/>
      <c r="E765" s="12"/>
      <c r="F765" s="12"/>
      <c r="G765" s="12"/>
      <c r="H765" s="11"/>
      <c r="I765" s="11"/>
      <c r="J765" s="11"/>
      <c r="K765" s="13"/>
      <c r="L765" s="11"/>
      <c r="M765" s="74"/>
      <c r="N765" s="11"/>
      <c r="O765" s="12"/>
      <c r="P765" s="14"/>
      <c r="Q765" s="11"/>
      <c r="R765" s="11"/>
      <c r="S765" s="15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5">
      <c r="A766" s="10"/>
      <c r="B766" s="11"/>
      <c r="C766" s="11"/>
      <c r="D766" s="11"/>
      <c r="E766" s="12"/>
      <c r="F766" s="12"/>
      <c r="G766" s="12"/>
      <c r="H766" s="11"/>
      <c r="I766" s="11"/>
      <c r="J766" s="11"/>
      <c r="K766" s="13"/>
      <c r="L766" s="11"/>
      <c r="M766" s="74"/>
      <c r="N766" s="11"/>
      <c r="O766" s="12"/>
      <c r="P766" s="14"/>
      <c r="Q766" s="11"/>
      <c r="R766" s="11"/>
      <c r="S766" s="15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5">
      <c r="A767" s="10"/>
      <c r="B767" s="11"/>
      <c r="C767" s="11"/>
      <c r="D767" s="11"/>
      <c r="E767" s="12"/>
      <c r="F767" s="12"/>
      <c r="G767" s="12"/>
      <c r="H767" s="11"/>
      <c r="I767" s="11"/>
      <c r="J767" s="11"/>
      <c r="K767" s="13"/>
      <c r="L767" s="11"/>
      <c r="M767" s="74"/>
      <c r="N767" s="11"/>
      <c r="O767" s="12"/>
      <c r="P767" s="14"/>
      <c r="Q767" s="11"/>
      <c r="R767" s="11"/>
      <c r="S767" s="15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5">
      <c r="A768" s="10"/>
      <c r="B768" s="11"/>
      <c r="C768" s="11"/>
      <c r="D768" s="11"/>
      <c r="E768" s="12"/>
      <c r="F768" s="12"/>
      <c r="G768" s="12"/>
      <c r="H768" s="11"/>
      <c r="I768" s="11"/>
      <c r="J768" s="11"/>
      <c r="K768" s="13"/>
      <c r="L768" s="11"/>
      <c r="M768" s="74"/>
      <c r="N768" s="11"/>
      <c r="O768" s="12"/>
      <c r="P768" s="14"/>
      <c r="Q768" s="11"/>
      <c r="R768" s="11"/>
      <c r="S768" s="15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5">
      <c r="A769" s="10"/>
      <c r="B769" s="11"/>
      <c r="C769" s="11"/>
      <c r="D769" s="11"/>
      <c r="E769" s="12"/>
      <c r="F769" s="12"/>
      <c r="G769" s="12"/>
      <c r="H769" s="11"/>
      <c r="I769" s="11"/>
      <c r="J769" s="11"/>
      <c r="K769" s="13"/>
      <c r="L769" s="11"/>
      <c r="M769" s="74"/>
      <c r="N769" s="11"/>
      <c r="O769" s="12"/>
      <c r="P769" s="14"/>
      <c r="Q769" s="11"/>
      <c r="R769" s="11"/>
      <c r="S769" s="15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5">
      <c r="A770" s="10"/>
      <c r="B770" s="11"/>
      <c r="C770" s="11"/>
      <c r="D770" s="11"/>
      <c r="E770" s="12"/>
      <c r="F770" s="12"/>
      <c r="G770" s="12"/>
      <c r="H770" s="11"/>
      <c r="I770" s="11"/>
      <c r="J770" s="11"/>
      <c r="K770" s="13"/>
      <c r="L770" s="11"/>
      <c r="M770" s="74"/>
      <c r="N770" s="11"/>
      <c r="O770" s="12"/>
      <c r="P770" s="14"/>
      <c r="Q770" s="11"/>
      <c r="R770" s="11"/>
      <c r="S770" s="15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5">
      <c r="A771" s="10"/>
      <c r="B771" s="11"/>
      <c r="C771" s="11"/>
      <c r="D771" s="11"/>
      <c r="E771" s="12"/>
      <c r="F771" s="12"/>
      <c r="G771" s="12"/>
      <c r="H771" s="11"/>
      <c r="I771" s="11"/>
      <c r="J771" s="11"/>
      <c r="K771" s="13"/>
      <c r="L771" s="11"/>
      <c r="M771" s="74"/>
      <c r="N771" s="11"/>
      <c r="O771" s="12"/>
      <c r="P771" s="14"/>
      <c r="Q771" s="11"/>
      <c r="R771" s="11"/>
      <c r="S771" s="15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5">
      <c r="A772" s="10"/>
      <c r="B772" s="11"/>
      <c r="C772" s="11"/>
      <c r="D772" s="11"/>
      <c r="E772" s="12"/>
      <c r="F772" s="12"/>
      <c r="G772" s="12"/>
      <c r="H772" s="11"/>
      <c r="I772" s="11"/>
      <c r="J772" s="11"/>
      <c r="K772" s="13"/>
      <c r="L772" s="11"/>
      <c r="M772" s="74"/>
      <c r="N772" s="11"/>
      <c r="O772" s="12"/>
      <c r="P772" s="14"/>
      <c r="Q772" s="11"/>
      <c r="R772" s="11"/>
      <c r="S772" s="15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5">
      <c r="A773" s="10"/>
      <c r="B773" s="11"/>
      <c r="C773" s="11"/>
      <c r="D773" s="11"/>
      <c r="E773" s="12"/>
      <c r="F773" s="12"/>
      <c r="G773" s="12"/>
      <c r="H773" s="11"/>
      <c r="I773" s="11"/>
      <c r="J773" s="11"/>
      <c r="K773" s="13"/>
      <c r="L773" s="11"/>
      <c r="M773" s="74"/>
      <c r="N773" s="11"/>
      <c r="O773" s="12"/>
      <c r="P773" s="14"/>
      <c r="Q773" s="11"/>
      <c r="R773" s="11"/>
      <c r="S773" s="15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5">
      <c r="A774" s="10"/>
      <c r="B774" s="11"/>
      <c r="C774" s="11"/>
      <c r="D774" s="11"/>
      <c r="E774" s="12"/>
      <c r="F774" s="12"/>
      <c r="G774" s="12"/>
      <c r="H774" s="11"/>
      <c r="I774" s="11"/>
      <c r="J774" s="11"/>
      <c r="K774" s="13"/>
      <c r="L774" s="11"/>
      <c r="M774" s="74"/>
      <c r="N774" s="11"/>
      <c r="O774" s="12"/>
      <c r="P774" s="14"/>
      <c r="Q774" s="11"/>
      <c r="R774" s="11"/>
      <c r="S774" s="15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5">
      <c r="A775" s="10"/>
      <c r="B775" s="11"/>
      <c r="C775" s="11"/>
      <c r="D775" s="11"/>
      <c r="E775" s="12"/>
      <c r="F775" s="12"/>
      <c r="G775" s="12"/>
      <c r="H775" s="11"/>
      <c r="I775" s="11"/>
      <c r="J775" s="11"/>
      <c r="K775" s="13"/>
      <c r="L775" s="11"/>
      <c r="M775" s="74"/>
      <c r="N775" s="11"/>
      <c r="O775" s="12"/>
      <c r="P775" s="14"/>
      <c r="Q775" s="11"/>
      <c r="R775" s="11"/>
      <c r="S775" s="15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5">
      <c r="A776" s="10"/>
      <c r="B776" s="11"/>
      <c r="C776" s="11"/>
      <c r="D776" s="11"/>
      <c r="E776" s="12"/>
      <c r="F776" s="12"/>
      <c r="G776" s="12"/>
      <c r="H776" s="11"/>
      <c r="I776" s="11"/>
      <c r="J776" s="11"/>
      <c r="K776" s="13"/>
      <c r="L776" s="11"/>
      <c r="M776" s="74"/>
      <c r="N776" s="11"/>
      <c r="O776" s="12"/>
      <c r="P776" s="14"/>
      <c r="Q776" s="11"/>
      <c r="R776" s="11"/>
      <c r="S776" s="15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5">
      <c r="A777" s="10"/>
      <c r="B777" s="11"/>
      <c r="C777" s="11"/>
      <c r="D777" s="11"/>
      <c r="E777" s="12"/>
      <c r="F777" s="12"/>
      <c r="G777" s="12"/>
      <c r="H777" s="11"/>
      <c r="I777" s="11"/>
      <c r="J777" s="11"/>
      <c r="K777" s="13"/>
      <c r="L777" s="11"/>
      <c r="M777" s="74"/>
      <c r="N777" s="11"/>
      <c r="O777" s="12"/>
      <c r="P777" s="14"/>
      <c r="Q777" s="11"/>
      <c r="R777" s="11"/>
      <c r="S777" s="15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5">
      <c r="A778" s="10"/>
      <c r="B778" s="11"/>
      <c r="C778" s="11"/>
      <c r="D778" s="11"/>
      <c r="E778" s="12"/>
      <c r="F778" s="12"/>
      <c r="G778" s="12"/>
      <c r="H778" s="11"/>
      <c r="I778" s="11"/>
      <c r="J778" s="11"/>
      <c r="K778" s="13"/>
      <c r="L778" s="11"/>
      <c r="M778" s="74"/>
      <c r="N778" s="11"/>
      <c r="O778" s="12"/>
      <c r="P778" s="14"/>
      <c r="Q778" s="11"/>
      <c r="R778" s="11"/>
      <c r="S778" s="15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5">
      <c r="A779" s="10"/>
      <c r="B779" s="11"/>
      <c r="C779" s="11"/>
      <c r="D779" s="11"/>
      <c r="E779" s="12"/>
      <c r="F779" s="12"/>
      <c r="G779" s="12"/>
      <c r="H779" s="11"/>
      <c r="I779" s="11"/>
      <c r="J779" s="11"/>
      <c r="K779" s="13"/>
      <c r="L779" s="11"/>
      <c r="M779" s="74"/>
      <c r="N779" s="11"/>
      <c r="O779" s="12"/>
      <c r="P779" s="14"/>
      <c r="Q779" s="11"/>
      <c r="R779" s="11"/>
      <c r="S779" s="15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5">
      <c r="A780" s="10"/>
      <c r="B780" s="11"/>
      <c r="C780" s="11"/>
      <c r="D780" s="11"/>
      <c r="E780" s="12"/>
      <c r="F780" s="12"/>
      <c r="G780" s="12"/>
      <c r="H780" s="11"/>
      <c r="I780" s="11"/>
      <c r="J780" s="11"/>
      <c r="K780" s="13"/>
      <c r="L780" s="11"/>
      <c r="M780" s="74"/>
      <c r="N780" s="11"/>
      <c r="O780" s="12"/>
      <c r="P780" s="14"/>
      <c r="Q780" s="11"/>
      <c r="R780" s="11"/>
      <c r="S780" s="15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5">
      <c r="A781" s="10"/>
      <c r="B781" s="11"/>
      <c r="C781" s="11"/>
      <c r="D781" s="11"/>
      <c r="E781" s="12"/>
      <c r="F781" s="12"/>
      <c r="G781" s="12"/>
      <c r="H781" s="11"/>
      <c r="I781" s="11"/>
      <c r="J781" s="11"/>
      <c r="K781" s="13"/>
      <c r="L781" s="11"/>
      <c r="M781" s="74"/>
      <c r="N781" s="11"/>
      <c r="O781" s="12"/>
      <c r="P781" s="14"/>
      <c r="Q781" s="11"/>
      <c r="R781" s="11"/>
      <c r="S781" s="15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5">
      <c r="A782" s="10"/>
      <c r="B782" s="11"/>
      <c r="C782" s="11"/>
      <c r="D782" s="11"/>
      <c r="E782" s="12"/>
      <c r="F782" s="12"/>
      <c r="G782" s="12"/>
      <c r="H782" s="11"/>
      <c r="I782" s="11"/>
      <c r="J782" s="11"/>
      <c r="K782" s="13"/>
      <c r="L782" s="11"/>
      <c r="M782" s="74"/>
      <c r="N782" s="11"/>
      <c r="O782" s="12"/>
      <c r="P782" s="14"/>
      <c r="Q782" s="11"/>
      <c r="R782" s="11"/>
      <c r="S782" s="15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5">
      <c r="A783" s="10"/>
      <c r="B783" s="11"/>
      <c r="C783" s="11"/>
      <c r="D783" s="11"/>
      <c r="E783" s="12"/>
      <c r="F783" s="12"/>
      <c r="G783" s="12"/>
      <c r="H783" s="11"/>
      <c r="I783" s="11"/>
      <c r="J783" s="11"/>
      <c r="K783" s="13"/>
      <c r="L783" s="11"/>
      <c r="M783" s="74"/>
      <c r="N783" s="11"/>
      <c r="O783" s="12"/>
      <c r="P783" s="14"/>
      <c r="Q783" s="11"/>
      <c r="R783" s="11"/>
      <c r="S783" s="15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5">
      <c r="A784" s="10"/>
      <c r="B784" s="11"/>
      <c r="C784" s="11"/>
      <c r="D784" s="11"/>
      <c r="E784" s="12"/>
      <c r="F784" s="12"/>
      <c r="G784" s="12"/>
      <c r="H784" s="11"/>
      <c r="I784" s="11"/>
      <c r="J784" s="11"/>
      <c r="K784" s="13"/>
      <c r="L784" s="11"/>
      <c r="M784" s="74"/>
      <c r="N784" s="11"/>
      <c r="O784" s="12"/>
      <c r="P784" s="14"/>
      <c r="Q784" s="11"/>
      <c r="R784" s="11"/>
      <c r="S784" s="15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5">
      <c r="A785" s="10"/>
      <c r="B785" s="11"/>
      <c r="C785" s="11"/>
      <c r="D785" s="11"/>
      <c r="E785" s="12"/>
      <c r="F785" s="12"/>
      <c r="G785" s="12"/>
      <c r="H785" s="11"/>
      <c r="I785" s="11"/>
      <c r="J785" s="11"/>
      <c r="K785" s="13"/>
      <c r="L785" s="11"/>
      <c r="M785" s="74"/>
      <c r="N785" s="11"/>
      <c r="O785" s="12"/>
      <c r="P785" s="14"/>
      <c r="Q785" s="11"/>
      <c r="R785" s="11"/>
      <c r="S785" s="15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5">
      <c r="A786" s="10"/>
      <c r="B786" s="11"/>
      <c r="C786" s="11"/>
      <c r="D786" s="11"/>
      <c r="E786" s="12"/>
      <c r="F786" s="12"/>
      <c r="G786" s="12"/>
      <c r="H786" s="11"/>
      <c r="I786" s="11"/>
      <c r="J786" s="11"/>
      <c r="K786" s="13"/>
      <c r="L786" s="11"/>
      <c r="M786" s="74"/>
      <c r="N786" s="11"/>
      <c r="O786" s="12"/>
      <c r="P786" s="14"/>
      <c r="Q786" s="11"/>
      <c r="R786" s="11"/>
      <c r="S786" s="15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5">
      <c r="A787" s="10"/>
      <c r="B787" s="11"/>
      <c r="C787" s="11"/>
      <c r="D787" s="11"/>
      <c r="E787" s="12"/>
      <c r="F787" s="12"/>
      <c r="G787" s="12"/>
      <c r="H787" s="11"/>
      <c r="I787" s="11"/>
      <c r="J787" s="11"/>
      <c r="K787" s="13"/>
      <c r="L787" s="11"/>
      <c r="M787" s="74"/>
      <c r="N787" s="11"/>
      <c r="O787" s="12"/>
      <c r="P787" s="14"/>
      <c r="Q787" s="11"/>
      <c r="R787" s="11"/>
      <c r="S787" s="15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5">
      <c r="A788" s="10"/>
      <c r="B788" s="11"/>
      <c r="C788" s="11"/>
      <c r="D788" s="11"/>
      <c r="E788" s="12"/>
      <c r="F788" s="12"/>
      <c r="G788" s="12"/>
      <c r="H788" s="11"/>
      <c r="I788" s="11"/>
      <c r="J788" s="11"/>
      <c r="K788" s="13"/>
      <c r="L788" s="11"/>
      <c r="M788" s="74"/>
      <c r="N788" s="11"/>
      <c r="O788" s="12"/>
      <c r="P788" s="14"/>
      <c r="Q788" s="11"/>
      <c r="R788" s="11"/>
      <c r="S788" s="15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5">
      <c r="A789" s="10"/>
      <c r="B789" s="11"/>
      <c r="C789" s="11"/>
      <c r="D789" s="11"/>
      <c r="E789" s="12"/>
      <c r="F789" s="12"/>
      <c r="G789" s="12"/>
      <c r="H789" s="11"/>
      <c r="I789" s="11"/>
      <c r="J789" s="11"/>
      <c r="K789" s="13"/>
      <c r="L789" s="11"/>
      <c r="M789" s="74"/>
      <c r="N789" s="11"/>
      <c r="O789" s="12"/>
      <c r="P789" s="14"/>
      <c r="Q789" s="11"/>
      <c r="R789" s="11"/>
      <c r="S789" s="15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5">
      <c r="A790" s="10"/>
      <c r="B790" s="11"/>
      <c r="C790" s="11"/>
      <c r="D790" s="11"/>
      <c r="E790" s="12"/>
      <c r="F790" s="12"/>
      <c r="G790" s="12"/>
      <c r="H790" s="11"/>
      <c r="I790" s="11"/>
      <c r="J790" s="11"/>
      <c r="K790" s="13"/>
      <c r="L790" s="11"/>
      <c r="M790" s="74"/>
      <c r="N790" s="11"/>
      <c r="O790" s="12"/>
      <c r="P790" s="14"/>
      <c r="Q790" s="11"/>
      <c r="R790" s="11"/>
      <c r="S790" s="15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5">
      <c r="A791" s="10"/>
      <c r="B791" s="11"/>
      <c r="C791" s="11"/>
      <c r="D791" s="11"/>
      <c r="E791" s="12"/>
      <c r="F791" s="12"/>
      <c r="G791" s="12"/>
      <c r="H791" s="11"/>
      <c r="I791" s="11"/>
      <c r="J791" s="11"/>
      <c r="K791" s="13"/>
      <c r="L791" s="11"/>
      <c r="M791" s="74"/>
      <c r="N791" s="11"/>
      <c r="O791" s="12"/>
      <c r="P791" s="14"/>
      <c r="Q791" s="11"/>
      <c r="R791" s="11"/>
      <c r="S791" s="15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5">
      <c r="A792" s="10"/>
      <c r="B792" s="11"/>
      <c r="C792" s="11"/>
      <c r="D792" s="11"/>
      <c r="E792" s="12"/>
      <c r="F792" s="12"/>
      <c r="G792" s="12"/>
      <c r="H792" s="11"/>
      <c r="I792" s="11"/>
      <c r="J792" s="11"/>
      <c r="K792" s="13"/>
      <c r="L792" s="11"/>
      <c r="M792" s="74"/>
      <c r="N792" s="11"/>
      <c r="O792" s="12"/>
      <c r="P792" s="14"/>
      <c r="Q792" s="11"/>
      <c r="R792" s="11"/>
      <c r="S792" s="15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5">
      <c r="A793" s="10"/>
      <c r="B793" s="11"/>
      <c r="C793" s="11"/>
      <c r="D793" s="11"/>
      <c r="E793" s="12"/>
      <c r="F793" s="12"/>
      <c r="G793" s="12"/>
      <c r="H793" s="11"/>
      <c r="I793" s="11"/>
      <c r="J793" s="11"/>
      <c r="K793" s="13"/>
      <c r="L793" s="11"/>
      <c r="M793" s="74"/>
      <c r="N793" s="11"/>
      <c r="O793" s="12"/>
      <c r="P793" s="14"/>
      <c r="Q793" s="11"/>
      <c r="R793" s="11"/>
      <c r="S793" s="15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5">
      <c r="A794" s="10"/>
      <c r="B794" s="11"/>
      <c r="C794" s="11"/>
      <c r="D794" s="11"/>
      <c r="E794" s="12"/>
      <c r="F794" s="12"/>
      <c r="G794" s="12"/>
      <c r="H794" s="11"/>
      <c r="I794" s="11"/>
      <c r="J794" s="11"/>
      <c r="K794" s="13"/>
      <c r="L794" s="11"/>
      <c r="M794" s="74"/>
      <c r="N794" s="11"/>
      <c r="O794" s="12"/>
      <c r="P794" s="14"/>
      <c r="Q794" s="11"/>
      <c r="R794" s="11"/>
      <c r="S794" s="15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5">
      <c r="A795" s="10"/>
      <c r="B795" s="11"/>
      <c r="C795" s="11"/>
      <c r="D795" s="11"/>
      <c r="E795" s="12"/>
      <c r="F795" s="12"/>
      <c r="G795" s="12"/>
      <c r="H795" s="11"/>
      <c r="I795" s="11"/>
      <c r="J795" s="11"/>
      <c r="K795" s="13"/>
      <c r="L795" s="11"/>
      <c r="M795" s="74"/>
      <c r="N795" s="11"/>
      <c r="O795" s="12"/>
      <c r="P795" s="14"/>
      <c r="Q795" s="11"/>
      <c r="R795" s="11"/>
      <c r="S795" s="15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5">
      <c r="A796" s="10"/>
      <c r="B796" s="11"/>
      <c r="C796" s="11"/>
      <c r="D796" s="11"/>
      <c r="E796" s="12"/>
      <c r="F796" s="12"/>
      <c r="G796" s="12"/>
      <c r="H796" s="11"/>
      <c r="I796" s="11"/>
      <c r="J796" s="11"/>
      <c r="K796" s="13"/>
      <c r="L796" s="11"/>
      <c r="M796" s="74"/>
      <c r="N796" s="11"/>
      <c r="O796" s="12"/>
      <c r="P796" s="14"/>
      <c r="Q796" s="11"/>
      <c r="R796" s="11"/>
      <c r="S796" s="15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5">
      <c r="A797" s="10"/>
      <c r="B797" s="11"/>
      <c r="C797" s="11"/>
      <c r="D797" s="11"/>
      <c r="E797" s="12"/>
      <c r="F797" s="12"/>
      <c r="G797" s="12"/>
      <c r="H797" s="11"/>
      <c r="I797" s="11"/>
      <c r="J797" s="11"/>
      <c r="K797" s="13"/>
      <c r="L797" s="11"/>
      <c r="M797" s="74"/>
      <c r="N797" s="11"/>
      <c r="O797" s="12"/>
      <c r="P797" s="14"/>
      <c r="Q797" s="11"/>
      <c r="R797" s="11"/>
      <c r="S797" s="15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5">
      <c r="A798" s="10"/>
      <c r="B798" s="11"/>
      <c r="C798" s="11"/>
      <c r="D798" s="11"/>
      <c r="E798" s="12"/>
      <c r="F798" s="12"/>
      <c r="G798" s="12"/>
      <c r="H798" s="11"/>
      <c r="I798" s="11"/>
      <c r="J798" s="11"/>
      <c r="K798" s="13"/>
      <c r="L798" s="11"/>
      <c r="M798" s="74"/>
      <c r="N798" s="11"/>
      <c r="O798" s="12"/>
      <c r="P798" s="14"/>
      <c r="Q798" s="11"/>
      <c r="R798" s="11"/>
      <c r="S798" s="15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5">
      <c r="A799" s="10"/>
      <c r="B799" s="11"/>
      <c r="C799" s="11"/>
      <c r="D799" s="11"/>
      <c r="E799" s="12"/>
      <c r="F799" s="12"/>
      <c r="G799" s="12"/>
      <c r="H799" s="11"/>
      <c r="I799" s="11"/>
      <c r="J799" s="11"/>
      <c r="K799" s="13"/>
      <c r="L799" s="11"/>
      <c r="M799" s="74"/>
      <c r="N799" s="11"/>
      <c r="O799" s="12"/>
      <c r="P799" s="14"/>
      <c r="Q799" s="11"/>
      <c r="R799" s="11"/>
      <c r="S799" s="15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5">
      <c r="A800" s="10"/>
      <c r="B800" s="11"/>
      <c r="C800" s="11"/>
      <c r="D800" s="11"/>
      <c r="E800" s="12"/>
      <c r="F800" s="12"/>
      <c r="G800" s="12"/>
      <c r="H800" s="11"/>
      <c r="I800" s="11"/>
      <c r="J800" s="11"/>
      <c r="K800" s="13"/>
      <c r="L800" s="11"/>
      <c r="M800" s="74"/>
      <c r="N800" s="11"/>
      <c r="O800" s="12"/>
      <c r="P800" s="14"/>
      <c r="Q800" s="11"/>
      <c r="R800" s="11"/>
      <c r="S800" s="15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5">
      <c r="A801" s="10"/>
      <c r="B801" s="11"/>
      <c r="C801" s="11"/>
      <c r="D801" s="11"/>
      <c r="E801" s="12"/>
      <c r="F801" s="12"/>
      <c r="G801" s="12"/>
      <c r="H801" s="11"/>
      <c r="I801" s="11"/>
      <c r="J801" s="11"/>
      <c r="K801" s="13"/>
      <c r="L801" s="11"/>
      <c r="M801" s="74"/>
      <c r="N801" s="11"/>
      <c r="O801" s="12"/>
      <c r="P801" s="14"/>
      <c r="Q801" s="11"/>
      <c r="R801" s="11"/>
      <c r="S801" s="15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5">
      <c r="A802" s="10"/>
      <c r="B802" s="11"/>
      <c r="C802" s="11"/>
      <c r="D802" s="11"/>
      <c r="E802" s="12"/>
      <c r="F802" s="12"/>
      <c r="G802" s="12"/>
      <c r="H802" s="11"/>
      <c r="I802" s="11"/>
      <c r="J802" s="11"/>
      <c r="K802" s="13"/>
      <c r="L802" s="11"/>
      <c r="M802" s="74"/>
      <c r="N802" s="11"/>
      <c r="O802" s="12"/>
      <c r="P802" s="14"/>
      <c r="Q802" s="11"/>
      <c r="R802" s="11"/>
      <c r="S802" s="15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5">
      <c r="A803" s="10"/>
      <c r="B803" s="11"/>
      <c r="C803" s="11"/>
      <c r="D803" s="11"/>
      <c r="E803" s="12"/>
      <c r="F803" s="12"/>
      <c r="G803" s="12"/>
      <c r="H803" s="11"/>
      <c r="I803" s="11"/>
      <c r="J803" s="11"/>
      <c r="K803" s="13"/>
      <c r="L803" s="11"/>
      <c r="M803" s="74"/>
      <c r="N803" s="11"/>
      <c r="O803" s="12"/>
      <c r="P803" s="14"/>
      <c r="Q803" s="11"/>
      <c r="R803" s="11"/>
      <c r="S803" s="15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5">
      <c r="A804" s="10"/>
      <c r="B804" s="11"/>
      <c r="C804" s="11"/>
      <c r="D804" s="11"/>
      <c r="E804" s="12"/>
      <c r="F804" s="12"/>
      <c r="G804" s="12"/>
      <c r="H804" s="11"/>
      <c r="I804" s="11"/>
      <c r="J804" s="11"/>
      <c r="K804" s="13"/>
      <c r="L804" s="11"/>
      <c r="M804" s="74"/>
      <c r="N804" s="11"/>
      <c r="O804" s="12"/>
      <c r="P804" s="14"/>
      <c r="Q804" s="11"/>
      <c r="R804" s="11"/>
      <c r="S804" s="15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5">
      <c r="A805" s="10"/>
      <c r="B805" s="11"/>
      <c r="C805" s="11"/>
      <c r="D805" s="11"/>
      <c r="E805" s="12"/>
      <c r="F805" s="12"/>
      <c r="G805" s="12"/>
      <c r="H805" s="11"/>
      <c r="I805" s="11"/>
      <c r="J805" s="11"/>
      <c r="K805" s="13"/>
      <c r="L805" s="11"/>
      <c r="M805" s="74"/>
      <c r="N805" s="11"/>
      <c r="O805" s="12"/>
      <c r="P805" s="14"/>
      <c r="Q805" s="11"/>
      <c r="R805" s="11"/>
      <c r="S805" s="15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5">
      <c r="A806" s="10"/>
      <c r="B806" s="11"/>
      <c r="C806" s="11"/>
      <c r="D806" s="11"/>
      <c r="E806" s="12"/>
      <c r="F806" s="12"/>
      <c r="G806" s="12"/>
      <c r="H806" s="11"/>
      <c r="I806" s="11"/>
      <c r="J806" s="11"/>
      <c r="K806" s="13"/>
      <c r="L806" s="11"/>
      <c r="M806" s="74"/>
      <c r="N806" s="11"/>
      <c r="O806" s="12"/>
      <c r="P806" s="14"/>
      <c r="Q806" s="11"/>
      <c r="R806" s="11"/>
      <c r="S806" s="15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5">
      <c r="A807" s="10"/>
      <c r="B807" s="11"/>
      <c r="C807" s="11"/>
      <c r="D807" s="11"/>
      <c r="E807" s="12"/>
      <c r="F807" s="12"/>
      <c r="G807" s="12"/>
      <c r="H807" s="11"/>
      <c r="I807" s="11"/>
      <c r="J807" s="11"/>
      <c r="K807" s="13"/>
      <c r="L807" s="11"/>
      <c r="M807" s="74"/>
      <c r="N807" s="11"/>
      <c r="O807" s="12"/>
      <c r="P807" s="14"/>
      <c r="Q807" s="11"/>
      <c r="R807" s="11"/>
      <c r="S807" s="15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5">
      <c r="A808" s="10"/>
      <c r="B808" s="11"/>
      <c r="C808" s="11"/>
      <c r="D808" s="11"/>
      <c r="E808" s="12"/>
      <c r="F808" s="12"/>
      <c r="G808" s="12"/>
      <c r="H808" s="11"/>
      <c r="I808" s="11"/>
      <c r="J808" s="11"/>
      <c r="K808" s="13"/>
      <c r="L808" s="11"/>
      <c r="M808" s="74"/>
      <c r="N808" s="11"/>
      <c r="O808" s="12"/>
      <c r="P808" s="14"/>
      <c r="Q808" s="11"/>
      <c r="R808" s="11"/>
      <c r="S808" s="15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5">
      <c r="A809" s="10"/>
      <c r="B809" s="11"/>
      <c r="C809" s="11"/>
      <c r="D809" s="11"/>
      <c r="E809" s="12"/>
      <c r="F809" s="12"/>
      <c r="G809" s="12"/>
      <c r="H809" s="11"/>
      <c r="I809" s="11"/>
      <c r="J809" s="11"/>
      <c r="K809" s="13"/>
      <c r="L809" s="11"/>
      <c r="M809" s="74"/>
      <c r="N809" s="11"/>
      <c r="O809" s="12"/>
      <c r="P809" s="14"/>
      <c r="Q809" s="11"/>
      <c r="R809" s="11"/>
      <c r="S809" s="15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5">
      <c r="A810" s="10"/>
      <c r="B810" s="11"/>
      <c r="C810" s="11"/>
      <c r="D810" s="11"/>
      <c r="E810" s="12"/>
      <c r="F810" s="12"/>
      <c r="G810" s="12"/>
      <c r="H810" s="11"/>
      <c r="I810" s="11"/>
      <c r="J810" s="11"/>
      <c r="K810" s="13"/>
      <c r="L810" s="11"/>
      <c r="M810" s="74"/>
      <c r="N810" s="11"/>
      <c r="O810" s="12"/>
      <c r="P810" s="14"/>
      <c r="Q810" s="11"/>
      <c r="R810" s="11"/>
      <c r="S810" s="15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5">
      <c r="A811" s="10"/>
      <c r="B811" s="11"/>
      <c r="C811" s="11"/>
      <c r="D811" s="11"/>
      <c r="E811" s="12"/>
      <c r="F811" s="12"/>
      <c r="G811" s="12"/>
      <c r="H811" s="11"/>
      <c r="I811" s="11"/>
      <c r="J811" s="11"/>
      <c r="K811" s="13"/>
      <c r="L811" s="11"/>
      <c r="M811" s="74"/>
      <c r="N811" s="11"/>
      <c r="O811" s="12"/>
      <c r="P811" s="14"/>
      <c r="Q811" s="11"/>
      <c r="R811" s="11"/>
      <c r="S811" s="15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5">
      <c r="A812" s="10"/>
      <c r="B812" s="11"/>
      <c r="C812" s="11"/>
      <c r="D812" s="11"/>
      <c r="E812" s="12"/>
      <c r="F812" s="12"/>
      <c r="G812" s="12"/>
      <c r="H812" s="11"/>
      <c r="I812" s="11"/>
      <c r="J812" s="11"/>
      <c r="K812" s="13"/>
      <c r="L812" s="11"/>
      <c r="M812" s="74"/>
      <c r="N812" s="11"/>
      <c r="O812" s="12"/>
      <c r="P812" s="14"/>
      <c r="Q812" s="11"/>
      <c r="R812" s="11"/>
      <c r="S812" s="15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5">
      <c r="A813" s="10"/>
      <c r="B813" s="11"/>
      <c r="C813" s="11"/>
      <c r="D813" s="11"/>
      <c r="E813" s="12"/>
      <c r="F813" s="12"/>
      <c r="G813" s="12"/>
      <c r="H813" s="11"/>
      <c r="I813" s="11"/>
      <c r="J813" s="11"/>
      <c r="K813" s="13"/>
      <c r="L813" s="11"/>
      <c r="M813" s="74"/>
      <c r="N813" s="11"/>
      <c r="O813" s="12"/>
      <c r="P813" s="14"/>
      <c r="Q813" s="11"/>
      <c r="R813" s="11"/>
      <c r="S813" s="15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5">
      <c r="A814" s="10"/>
      <c r="B814" s="11"/>
      <c r="C814" s="11"/>
      <c r="D814" s="11"/>
      <c r="E814" s="12"/>
      <c r="F814" s="12"/>
      <c r="G814" s="12"/>
      <c r="H814" s="11"/>
      <c r="I814" s="11"/>
      <c r="J814" s="11"/>
      <c r="K814" s="13"/>
      <c r="L814" s="11"/>
      <c r="M814" s="74"/>
      <c r="N814" s="11"/>
      <c r="O814" s="12"/>
      <c r="P814" s="14"/>
      <c r="Q814" s="11"/>
      <c r="R814" s="11"/>
      <c r="S814" s="15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5">
      <c r="A815" s="10"/>
      <c r="B815" s="11"/>
      <c r="C815" s="11"/>
      <c r="D815" s="11"/>
      <c r="E815" s="12"/>
      <c r="F815" s="12"/>
      <c r="G815" s="12"/>
      <c r="H815" s="11"/>
      <c r="I815" s="11"/>
      <c r="J815" s="11"/>
      <c r="K815" s="13"/>
      <c r="L815" s="11"/>
      <c r="M815" s="74"/>
      <c r="N815" s="11"/>
      <c r="O815" s="12"/>
      <c r="P815" s="14"/>
      <c r="Q815" s="11"/>
      <c r="R815" s="11"/>
      <c r="S815" s="15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5">
      <c r="A816" s="10"/>
      <c r="B816" s="11"/>
      <c r="C816" s="11"/>
      <c r="D816" s="11"/>
      <c r="E816" s="12"/>
      <c r="F816" s="12"/>
      <c r="G816" s="12"/>
      <c r="H816" s="11"/>
      <c r="I816" s="11"/>
      <c r="J816" s="11"/>
      <c r="K816" s="13"/>
      <c r="L816" s="11"/>
      <c r="M816" s="74"/>
      <c r="N816" s="11"/>
      <c r="O816" s="12"/>
      <c r="P816" s="14"/>
      <c r="Q816" s="11"/>
      <c r="R816" s="11"/>
      <c r="S816" s="15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5">
      <c r="A817" s="10"/>
      <c r="B817" s="11"/>
      <c r="C817" s="11"/>
      <c r="D817" s="11"/>
      <c r="E817" s="12"/>
      <c r="F817" s="12"/>
      <c r="G817" s="12"/>
      <c r="H817" s="11"/>
      <c r="I817" s="11"/>
      <c r="J817" s="11"/>
      <c r="K817" s="13"/>
      <c r="L817" s="11"/>
      <c r="M817" s="74"/>
      <c r="N817" s="11"/>
      <c r="O817" s="12"/>
      <c r="P817" s="14"/>
      <c r="Q817" s="11"/>
      <c r="R817" s="11"/>
      <c r="S817" s="15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5">
      <c r="A818" s="10"/>
      <c r="B818" s="11"/>
      <c r="C818" s="11"/>
      <c r="D818" s="11"/>
      <c r="E818" s="12"/>
      <c r="F818" s="12"/>
      <c r="G818" s="12"/>
      <c r="H818" s="11"/>
      <c r="I818" s="11"/>
      <c r="J818" s="11"/>
      <c r="K818" s="13"/>
      <c r="L818" s="11"/>
      <c r="M818" s="74"/>
      <c r="N818" s="11"/>
      <c r="O818" s="12"/>
      <c r="P818" s="14"/>
      <c r="Q818" s="11"/>
      <c r="R818" s="11"/>
      <c r="S818" s="15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5">
      <c r="A819" s="10"/>
      <c r="B819" s="11"/>
      <c r="C819" s="11"/>
      <c r="D819" s="11"/>
      <c r="E819" s="12"/>
      <c r="F819" s="12"/>
      <c r="G819" s="12"/>
      <c r="H819" s="11"/>
      <c r="I819" s="11"/>
      <c r="J819" s="11"/>
      <c r="K819" s="13"/>
      <c r="L819" s="11"/>
      <c r="M819" s="74"/>
      <c r="N819" s="11"/>
      <c r="O819" s="12"/>
      <c r="P819" s="14"/>
      <c r="Q819" s="11"/>
      <c r="R819" s="11"/>
      <c r="S819" s="15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5">
      <c r="A820" s="10"/>
      <c r="B820" s="11"/>
      <c r="C820" s="11"/>
      <c r="D820" s="11"/>
      <c r="E820" s="12"/>
      <c r="F820" s="12"/>
      <c r="G820" s="12"/>
      <c r="H820" s="11"/>
      <c r="I820" s="11"/>
      <c r="J820" s="11"/>
      <c r="K820" s="13"/>
      <c r="L820" s="11"/>
      <c r="M820" s="74"/>
      <c r="N820" s="11"/>
      <c r="O820" s="12"/>
      <c r="P820" s="14"/>
      <c r="Q820" s="11"/>
      <c r="R820" s="11"/>
      <c r="S820" s="15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5">
      <c r="A821" s="10"/>
      <c r="B821" s="11"/>
      <c r="C821" s="11"/>
      <c r="D821" s="11"/>
      <c r="E821" s="12"/>
      <c r="F821" s="12"/>
      <c r="G821" s="12"/>
      <c r="H821" s="11"/>
      <c r="I821" s="11"/>
      <c r="J821" s="11"/>
      <c r="K821" s="13"/>
      <c r="L821" s="11"/>
      <c r="M821" s="74"/>
      <c r="N821" s="11"/>
      <c r="O821" s="12"/>
      <c r="P821" s="14"/>
      <c r="Q821" s="11"/>
      <c r="R821" s="11"/>
      <c r="S821" s="15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5">
      <c r="A822" s="10"/>
      <c r="B822" s="11"/>
      <c r="C822" s="11"/>
      <c r="D822" s="11"/>
      <c r="E822" s="12"/>
      <c r="F822" s="12"/>
      <c r="G822" s="12"/>
      <c r="H822" s="11"/>
      <c r="I822" s="11"/>
      <c r="J822" s="11"/>
      <c r="K822" s="13"/>
      <c r="L822" s="11"/>
      <c r="M822" s="74"/>
      <c r="N822" s="11"/>
      <c r="O822" s="12"/>
      <c r="P822" s="14"/>
      <c r="Q822" s="11"/>
      <c r="R822" s="11"/>
      <c r="S822" s="15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5">
      <c r="A823" s="10"/>
      <c r="B823" s="11"/>
      <c r="C823" s="11"/>
      <c r="D823" s="11"/>
      <c r="E823" s="12"/>
      <c r="F823" s="12"/>
      <c r="G823" s="12"/>
      <c r="H823" s="11"/>
      <c r="I823" s="11"/>
      <c r="J823" s="11"/>
      <c r="K823" s="13"/>
      <c r="L823" s="11"/>
      <c r="M823" s="74"/>
      <c r="N823" s="11"/>
      <c r="O823" s="12"/>
      <c r="P823" s="14"/>
      <c r="Q823" s="11"/>
      <c r="R823" s="11"/>
      <c r="S823" s="15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5">
      <c r="A824" s="10"/>
      <c r="B824" s="11"/>
      <c r="C824" s="11"/>
      <c r="D824" s="11"/>
      <c r="E824" s="12"/>
      <c r="F824" s="12"/>
      <c r="G824" s="12"/>
      <c r="H824" s="11"/>
      <c r="I824" s="11"/>
      <c r="J824" s="11"/>
      <c r="K824" s="13"/>
      <c r="L824" s="11"/>
      <c r="M824" s="74"/>
      <c r="N824" s="11"/>
      <c r="O824" s="12"/>
      <c r="P824" s="14"/>
      <c r="Q824" s="11"/>
      <c r="R824" s="11"/>
      <c r="S824" s="15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5">
      <c r="A825" s="10"/>
      <c r="B825" s="11"/>
      <c r="C825" s="11"/>
      <c r="D825" s="11"/>
      <c r="E825" s="12"/>
      <c r="F825" s="12"/>
      <c r="G825" s="12"/>
      <c r="H825" s="11"/>
      <c r="I825" s="11"/>
      <c r="J825" s="11"/>
      <c r="K825" s="13"/>
      <c r="L825" s="11"/>
      <c r="M825" s="74"/>
      <c r="N825" s="11"/>
      <c r="O825" s="12"/>
      <c r="P825" s="14"/>
      <c r="Q825" s="11"/>
      <c r="R825" s="11"/>
      <c r="S825" s="15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5">
      <c r="A826" s="10"/>
      <c r="B826" s="11"/>
      <c r="C826" s="11"/>
      <c r="D826" s="11"/>
      <c r="E826" s="12"/>
      <c r="F826" s="12"/>
      <c r="G826" s="12"/>
      <c r="H826" s="11"/>
      <c r="I826" s="11"/>
      <c r="J826" s="11"/>
      <c r="K826" s="13"/>
      <c r="L826" s="11"/>
      <c r="M826" s="74"/>
      <c r="N826" s="11"/>
      <c r="O826" s="12"/>
      <c r="P826" s="14"/>
      <c r="Q826" s="11"/>
      <c r="R826" s="11"/>
      <c r="S826" s="15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5">
      <c r="A827" s="10"/>
      <c r="B827" s="11"/>
      <c r="C827" s="11"/>
      <c r="D827" s="11"/>
      <c r="E827" s="12"/>
      <c r="F827" s="12"/>
      <c r="G827" s="12"/>
      <c r="H827" s="11"/>
      <c r="I827" s="11"/>
      <c r="J827" s="11"/>
      <c r="K827" s="13"/>
      <c r="L827" s="11"/>
      <c r="M827" s="74"/>
      <c r="N827" s="11"/>
      <c r="O827" s="12"/>
      <c r="P827" s="14"/>
      <c r="Q827" s="11"/>
      <c r="R827" s="11"/>
      <c r="S827" s="15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5">
      <c r="A828" s="10"/>
      <c r="B828" s="11"/>
      <c r="C828" s="11"/>
      <c r="D828" s="11"/>
      <c r="E828" s="12"/>
      <c r="F828" s="12"/>
      <c r="G828" s="12"/>
      <c r="H828" s="11"/>
      <c r="I828" s="11"/>
      <c r="J828" s="11"/>
      <c r="K828" s="13"/>
      <c r="L828" s="11"/>
      <c r="M828" s="74"/>
      <c r="N828" s="11"/>
      <c r="O828" s="12"/>
      <c r="P828" s="14"/>
      <c r="Q828" s="11"/>
      <c r="R828" s="11"/>
      <c r="S828" s="15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5">
      <c r="A829" s="10"/>
      <c r="B829" s="11"/>
      <c r="C829" s="11"/>
      <c r="D829" s="11"/>
      <c r="E829" s="12"/>
      <c r="F829" s="12"/>
      <c r="G829" s="12"/>
      <c r="H829" s="11"/>
      <c r="I829" s="11"/>
      <c r="J829" s="11"/>
      <c r="K829" s="13"/>
      <c r="L829" s="11"/>
      <c r="M829" s="74"/>
      <c r="N829" s="11"/>
      <c r="O829" s="12"/>
      <c r="P829" s="14"/>
      <c r="Q829" s="11"/>
      <c r="R829" s="11"/>
      <c r="S829" s="15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5">
      <c r="A830" s="10"/>
      <c r="B830" s="11"/>
      <c r="C830" s="11"/>
      <c r="D830" s="11"/>
      <c r="E830" s="12"/>
      <c r="F830" s="12"/>
      <c r="G830" s="12"/>
      <c r="H830" s="11"/>
      <c r="I830" s="11"/>
      <c r="J830" s="11"/>
      <c r="K830" s="13"/>
      <c r="L830" s="11"/>
      <c r="M830" s="74"/>
      <c r="N830" s="11"/>
      <c r="O830" s="12"/>
      <c r="P830" s="14"/>
      <c r="Q830" s="11"/>
      <c r="R830" s="11"/>
      <c r="S830" s="15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5">
      <c r="A831" s="10"/>
      <c r="B831" s="11"/>
      <c r="C831" s="11"/>
      <c r="D831" s="11"/>
      <c r="E831" s="12"/>
      <c r="F831" s="12"/>
      <c r="G831" s="12"/>
      <c r="H831" s="11"/>
      <c r="I831" s="11"/>
      <c r="J831" s="11"/>
      <c r="K831" s="13"/>
      <c r="L831" s="11"/>
      <c r="M831" s="74"/>
      <c r="N831" s="11"/>
      <c r="O831" s="12"/>
      <c r="P831" s="14"/>
      <c r="Q831" s="11"/>
      <c r="R831" s="11"/>
      <c r="S831" s="15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5">
      <c r="A832" s="10"/>
      <c r="B832" s="11"/>
      <c r="C832" s="11"/>
      <c r="D832" s="11"/>
      <c r="E832" s="12"/>
      <c r="F832" s="12"/>
      <c r="G832" s="12"/>
      <c r="H832" s="11"/>
      <c r="I832" s="11"/>
      <c r="J832" s="11"/>
      <c r="K832" s="13"/>
      <c r="L832" s="11"/>
      <c r="M832" s="74"/>
      <c r="N832" s="11"/>
      <c r="O832" s="12"/>
      <c r="P832" s="14"/>
      <c r="Q832" s="11"/>
      <c r="R832" s="11"/>
      <c r="S832" s="15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5">
      <c r="A833" s="10"/>
      <c r="B833" s="11"/>
      <c r="C833" s="11"/>
      <c r="D833" s="11"/>
      <c r="E833" s="12"/>
      <c r="F833" s="12"/>
      <c r="G833" s="12"/>
      <c r="H833" s="11"/>
      <c r="I833" s="11"/>
      <c r="J833" s="11"/>
      <c r="K833" s="13"/>
      <c r="L833" s="11"/>
      <c r="M833" s="74"/>
      <c r="N833" s="11"/>
      <c r="O833" s="12"/>
      <c r="P833" s="14"/>
      <c r="Q833" s="11"/>
      <c r="R833" s="11"/>
      <c r="S833" s="15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5">
      <c r="A834" s="10"/>
      <c r="B834" s="11"/>
      <c r="C834" s="11"/>
      <c r="D834" s="11"/>
      <c r="E834" s="12"/>
      <c r="F834" s="12"/>
      <c r="G834" s="12"/>
      <c r="H834" s="11"/>
      <c r="I834" s="11"/>
      <c r="J834" s="11"/>
      <c r="K834" s="13"/>
      <c r="L834" s="11"/>
      <c r="M834" s="74"/>
      <c r="N834" s="11"/>
      <c r="O834" s="12"/>
      <c r="P834" s="14"/>
      <c r="Q834" s="11"/>
      <c r="R834" s="11"/>
      <c r="S834" s="15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5">
      <c r="A835" s="10"/>
      <c r="B835" s="11"/>
      <c r="C835" s="11"/>
      <c r="D835" s="11"/>
      <c r="E835" s="12"/>
      <c r="F835" s="12"/>
      <c r="G835" s="12"/>
      <c r="H835" s="11"/>
      <c r="I835" s="11"/>
      <c r="J835" s="11"/>
      <c r="K835" s="13"/>
      <c r="L835" s="11"/>
      <c r="M835" s="74"/>
      <c r="N835" s="11"/>
      <c r="O835" s="12"/>
      <c r="P835" s="14"/>
      <c r="Q835" s="11"/>
      <c r="R835" s="11"/>
      <c r="S835" s="15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5">
      <c r="A836" s="10"/>
      <c r="B836" s="11"/>
      <c r="C836" s="11"/>
      <c r="D836" s="11"/>
      <c r="E836" s="12"/>
      <c r="F836" s="12"/>
      <c r="G836" s="12"/>
      <c r="H836" s="11"/>
      <c r="I836" s="11"/>
      <c r="J836" s="11"/>
      <c r="K836" s="13"/>
      <c r="L836" s="11"/>
      <c r="M836" s="74"/>
      <c r="N836" s="11"/>
      <c r="O836" s="12"/>
      <c r="P836" s="14"/>
      <c r="Q836" s="11"/>
      <c r="R836" s="11"/>
      <c r="S836" s="15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5">
      <c r="A837" s="10"/>
      <c r="B837" s="11"/>
      <c r="C837" s="11"/>
      <c r="D837" s="11"/>
      <c r="E837" s="12"/>
      <c r="F837" s="12"/>
      <c r="G837" s="12"/>
      <c r="H837" s="11"/>
      <c r="I837" s="11"/>
      <c r="J837" s="11"/>
      <c r="K837" s="13"/>
      <c r="L837" s="11"/>
      <c r="M837" s="74"/>
      <c r="N837" s="11"/>
      <c r="O837" s="12"/>
      <c r="P837" s="14"/>
      <c r="Q837" s="11"/>
      <c r="R837" s="11"/>
      <c r="S837" s="15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5">
      <c r="A838" s="10"/>
      <c r="B838" s="11"/>
      <c r="C838" s="11"/>
      <c r="D838" s="11"/>
      <c r="E838" s="12"/>
      <c r="F838" s="12"/>
      <c r="G838" s="12"/>
      <c r="H838" s="11"/>
      <c r="I838" s="11"/>
      <c r="J838" s="11"/>
      <c r="K838" s="13"/>
      <c r="L838" s="11"/>
      <c r="M838" s="74"/>
      <c r="N838" s="11"/>
      <c r="O838" s="12"/>
      <c r="P838" s="14"/>
      <c r="Q838" s="11"/>
      <c r="R838" s="11"/>
      <c r="S838" s="15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5">
      <c r="A839" s="10"/>
      <c r="B839" s="11"/>
      <c r="C839" s="11"/>
      <c r="D839" s="11"/>
      <c r="E839" s="12"/>
      <c r="F839" s="12"/>
      <c r="G839" s="12"/>
      <c r="H839" s="11"/>
      <c r="I839" s="11"/>
      <c r="J839" s="11"/>
      <c r="K839" s="13"/>
      <c r="L839" s="11"/>
      <c r="M839" s="74"/>
      <c r="N839" s="11"/>
      <c r="O839" s="12"/>
      <c r="P839" s="14"/>
      <c r="Q839" s="11"/>
      <c r="R839" s="11"/>
      <c r="S839" s="15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5">
      <c r="A840" s="10"/>
      <c r="B840" s="11"/>
      <c r="C840" s="11"/>
      <c r="D840" s="11"/>
      <c r="E840" s="12"/>
      <c r="F840" s="12"/>
      <c r="G840" s="12"/>
      <c r="H840" s="11"/>
      <c r="I840" s="11"/>
      <c r="J840" s="11"/>
      <c r="K840" s="13"/>
      <c r="L840" s="11"/>
      <c r="M840" s="74"/>
      <c r="N840" s="11"/>
      <c r="O840" s="12"/>
      <c r="P840" s="14"/>
      <c r="Q840" s="11"/>
      <c r="R840" s="11"/>
      <c r="S840" s="15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5">
      <c r="A841" s="10"/>
      <c r="B841" s="11"/>
      <c r="C841" s="11"/>
      <c r="D841" s="11"/>
      <c r="E841" s="12"/>
      <c r="F841" s="12"/>
      <c r="G841" s="12"/>
      <c r="H841" s="11"/>
      <c r="I841" s="11"/>
      <c r="J841" s="11"/>
      <c r="K841" s="13"/>
      <c r="L841" s="11"/>
      <c r="M841" s="74"/>
      <c r="N841" s="11"/>
      <c r="O841" s="12"/>
      <c r="P841" s="14"/>
      <c r="Q841" s="11"/>
      <c r="R841" s="11"/>
      <c r="S841" s="15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5">
      <c r="A842" s="10"/>
      <c r="B842" s="11"/>
      <c r="C842" s="11"/>
      <c r="D842" s="11"/>
      <c r="E842" s="12"/>
      <c r="F842" s="12"/>
      <c r="G842" s="12"/>
      <c r="H842" s="11"/>
      <c r="I842" s="11"/>
      <c r="J842" s="11"/>
      <c r="K842" s="13"/>
      <c r="L842" s="11"/>
      <c r="M842" s="74"/>
      <c r="N842" s="11"/>
      <c r="O842" s="12"/>
      <c r="P842" s="14"/>
      <c r="Q842" s="11"/>
      <c r="R842" s="11"/>
      <c r="S842" s="15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5">
      <c r="A843" s="10"/>
      <c r="B843" s="11"/>
      <c r="C843" s="11"/>
      <c r="D843" s="11"/>
      <c r="E843" s="12"/>
      <c r="F843" s="12"/>
      <c r="G843" s="12"/>
      <c r="H843" s="11"/>
      <c r="I843" s="11"/>
      <c r="J843" s="11"/>
      <c r="K843" s="13"/>
      <c r="L843" s="11"/>
      <c r="M843" s="74"/>
      <c r="N843" s="11"/>
      <c r="O843" s="12"/>
      <c r="P843" s="14"/>
      <c r="Q843" s="11"/>
      <c r="R843" s="11"/>
      <c r="S843" s="15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5">
      <c r="A844" s="10"/>
      <c r="B844" s="11"/>
      <c r="C844" s="11"/>
      <c r="D844" s="11"/>
      <c r="E844" s="12"/>
      <c r="F844" s="12"/>
      <c r="G844" s="12"/>
      <c r="H844" s="11"/>
      <c r="I844" s="11"/>
      <c r="J844" s="11"/>
      <c r="K844" s="13"/>
      <c r="L844" s="11"/>
      <c r="M844" s="74"/>
      <c r="N844" s="11"/>
      <c r="O844" s="12"/>
      <c r="P844" s="14"/>
      <c r="Q844" s="11"/>
      <c r="R844" s="11"/>
      <c r="S844" s="15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5">
      <c r="A845" s="10"/>
      <c r="B845" s="11"/>
      <c r="C845" s="11"/>
      <c r="D845" s="11"/>
      <c r="E845" s="12"/>
      <c r="F845" s="12"/>
      <c r="G845" s="12"/>
      <c r="H845" s="11"/>
      <c r="I845" s="11"/>
      <c r="J845" s="11"/>
      <c r="K845" s="13"/>
      <c r="L845" s="11"/>
      <c r="M845" s="74"/>
      <c r="N845" s="11"/>
      <c r="O845" s="12"/>
      <c r="P845" s="14"/>
      <c r="Q845" s="11"/>
      <c r="R845" s="11"/>
      <c r="S845" s="15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5">
      <c r="A846" s="10"/>
      <c r="B846" s="11"/>
      <c r="C846" s="11"/>
      <c r="D846" s="11"/>
      <c r="E846" s="12"/>
      <c r="F846" s="12"/>
      <c r="G846" s="12"/>
      <c r="H846" s="11"/>
      <c r="I846" s="11"/>
      <c r="J846" s="11"/>
      <c r="K846" s="13"/>
      <c r="L846" s="11"/>
      <c r="M846" s="74"/>
      <c r="N846" s="11"/>
      <c r="O846" s="12"/>
      <c r="P846" s="14"/>
      <c r="Q846" s="11"/>
      <c r="R846" s="11"/>
      <c r="S846" s="15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5">
      <c r="A847" s="10"/>
      <c r="B847" s="11"/>
      <c r="C847" s="11"/>
      <c r="D847" s="11"/>
      <c r="E847" s="12"/>
      <c r="F847" s="12"/>
      <c r="G847" s="12"/>
      <c r="H847" s="11"/>
      <c r="I847" s="11"/>
      <c r="J847" s="11"/>
      <c r="K847" s="13"/>
      <c r="L847" s="11"/>
      <c r="M847" s="74"/>
      <c r="N847" s="11"/>
      <c r="O847" s="12"/>
      <c r="P847" s="14"/>
      <c r="Q847" s="11"/>
      <c r="R847" s="11"/>
      <c r="S847" s="15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5">
      <c r="A848" s="10"/>
      <c r="B848" s="11"/>
      <c r="C848" s="11"/>
      <c r="D848" s="11"/>
      <c r="E848" s="12"/>
      <c r="F848" s="12"/>
      <c r="G848" s="12"/>
      <c r="H848" s="11"/>
      <c r="I848" s="11"/>
      <c r="J848" s="11"/>
      <c r="K848" s="13"/>
      <c r="L848" s="11"/>
      <c r="M848" s="74"/>
      <c r="N848" s="11"/>
      <c r="O848" s="12"/>
      <c r="P848" s="14"/>
      <c r="Q848" s="11"/>
      <c r="R848" s="11"/>
      <c r="S848" s="15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5">
      <c r="A849" s="10"/>
      <c r="B849" s="11"/>
      <c r="C849" s="11"/>
      <c r="D849" s="11"/>
      <c r="E849" s="12"/>
      <c r="F849" s="12"/>
      <c r="G849" s="12"/>
      <c r="H849" s="11"/>
      <c r="I849" s="11"/>
      <c r="J849" s="11"/>
      <c r="K849" s="13"/>
      <c r="L849" s="11"/>
      <c r="M849" s="74"/>
      <c r="N849" s="11"/>
      <c r="O849" s="12"/>
      <c r="P849" s="14"/>
      <c r="Q849" s="11"/>
      <c r="R849" s="11"/>
      <c r="S849" s="15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5">
      <c r="A850" s="10"/>
      <c r="B850" s="11"/>
      <c r="C850" s="11"/>
      <c r="D850" s="11"/>
      <c r="E850" s="12"/>
      <c r="F850" s="12"/>
      <c r="G850" s="12"/>
      <c r="H850" s="11"/>
      <c r="I850" s="11"/>
      <c r="J850" s="11"/>
      <c r="K850" s="13"/>
      <c r="L850" s="11"/>
      <c r="M850" s="74"/>
      <c r="N850" s="11"/>
      <c r="O850" s="12"/>
      <c r="P850" s="14"/>
      <c r="Q850" s="11"/>
      <c r="R850" s="11"/>
      <c r="S850" s="15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5">
      <c r="A851" s="10"/>
      <c r="B851" s="11"/>
      <c r="C851" s="11"/>
      <c r="D851" s="11"/>
      <c r="E851" s="12"/>
      <c r="F851" s="12"/>
      <c r="G851" s="12"/>
      <c r="H851" s="11"/>
      <c r="I851" s="11"/>
      <c r="J851" s="11"/>
      <c r="K851" s="13"/>
      <c r="L851" s="11"/>
      <c r="M851" s="74"/>
      <c r="N851" s="11"/>
      <c r="O851" s="12"/>
      <c r="P851" s="14"/>
      <c r="Q851" s="11"/>
      <c r="R851" s="11"/>
      <c r="S851" s="15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5">
      <c r="A852" s="10"/>
      <c r="B852" s="11"/>
      <c r="C852" s="11"/>
      <c r="D852" s="11"/>
      <c r="E852" s="12"/>
      <c r="F852" s="12"/>
      <c r="G852" s="12"/>
      <c r="H852" s="11"/>
      <c r="I852" s="11"/>
      <c r="J852" s="11"/>
      <c r="K852" s="13"/>
      <c r="L852" s="11"/>
      <c r="M852" s="74"/>
      <c r="N852" s="11"/>
      <c r="O852" s="12"/>
      <c r="P852" s="14"/>
      <c r="Q852" s="11"/>
      <c r="R852" s="11"/>
      <c r="S852" s="15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5">
      <c r="A853" s="10"/>
      <c r="B853" s="11"/>
      <c r="C853" s="11"/>
      <c r="D853" s="11"/>
      <c r="E853" s="12"/>
      <c r="F853" s="12"/>
      <c r="G853" s="12"/>
      <c r="H853" s="11"/>
      <c r="I853" s="11"/>
      <c r="J853" s="11"/>
      <c r="K853" s="13"/>
      <c r="L853" s="11"/>
      <c r="M853" s="74"/>
      <c r="N853" s="11"/>
      <c r="O853" s="12"/>
      <c r="P853" s="14"/>
      <c r="Q853" s="11"/>
      <c r="R853" s="11"/>
      <c r="S853" s="15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5">
      <c r="A854" s="10"/>
      <c r="B854" s="11"/>
      <c r="C854" s="11"/>
      <c r="D854" s="11"/>
      <c r="E854" s="12"/>
      <c r="F854" s="12"/>
      <c r="G854" s="12"/>
      <c r="H854" s="11"/>
      <c r="I854" s="11"/>
      <c r="J854" s="11"/>
      <c r="K854" s="13"/>
      <c r="L854" s="11"/>
      <c r="M854" s="74"/>
      <c r="N854" s="11"/>
      <c r="O854" s="12"/>
      <c r="P854" s="14"/>
      <c r="Q854" s="11"/>
      <c r="R854" s="11"/>
      <c r="S854" s="15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5">
      <c r="A855" s="10"/>
      <c r="B855" s="11"/>
      <c r="C855" s="11"/>
      <c r="D855" s="11"/>
      <c r="E855" s="12"/>
      <c r="F855" s="12"/>
      <c r="G855" s="12"/>
      <c r="H855" s="11"/>
      <c r="I855" s="11"/>
      <c r="J855" s="11"/>
      <c r="K855" s="13"/>
      <c r="L855" s="11"/>
      <c r="M855" s="74"/>
      <c r="N855" s="11"/>
      <c r="O855" s="12"/>
      <c r="P855" s="14"/>
      <c r="Q855" s="11"/>
      <c r="R855" s="11"/>
      <c r="S855" s="15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5">
      <c r="A856" s="10"/>
      <c r="B856" s="11"/>
      <c r="C856" s="11"/>
      <c r="D856" s="11"/>
      <c r="E856" s="12"/>
      <c r="F856" s="12"/>
      <c r="G856" s="12"/>
      <c r="H856" s="11"/>
      <c r="I856" s="11"/>
      <c r="J856" s="11"/>
      <c r="K856" s="13"/>
      <c r="L856" s="11"/>
      <c r="M856" s="74"/>
      <c r="N856" s="11"/>
      <c r="O856" s="12"/>
      <c r="P856" s="14"/>
      <c r="Q856" s="11"/>
      <c r="R856" s="11"/>
      <c r="S856" s="15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5">
      <c r="A857" s="10"/>
      <c r="B857" s="11"/>
      <c r="C857" s="11"/>
      <c r="D857" s="11"/>
      <c r="E857" s="12"/>
      <c r="F857" s="12"/>
      <c r="G857" s="12"/>
      <c r="H857" s="11"/>
      <c r="I857" s="11"/>
      <c r="J857" s="11"/>
      <c r="K857" s="13"/>
      <c r="L857" s="11"/>
      <c r="M857" s="74"/>
      <c r="N857" s="11"/>
      <c r="O857" s="12"/>
      <c r="P857" s="14"/>
      <c r="Q857" s="11"/>
      <c r="R857" s="11"/>
      <c r="S857" s="15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5">
      <c r="A858" s="10"/>
      <c r="B858" s="11"/>
      <c r="C858" s="11"/>
      <c r="D858" s="11"/>
      <c r="E858" s="12"/>
      <c r="F858" s="12"/>
      <c r="G858" s="12"/>
      <c r="H858" s="11"/>
      <c r="I858" s="11"/>
      <c r="J858" s="11"/>
      <c r="K858" s="13"/>
      <c r="L858" s="11"/>
      <c r="M858" s="74"/>
      <c r="N858" s="11"/>
      <c r="O858" s="12"/>
      <c r="P858" s="14"/>
      <c r="Q858" s="11"/>
      <c r="R858" s="11"/>
      <c r="S858" s="15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5">
      <c r="A859" s="10"/>
      <c r="B859" s="11"/>
      <c r="C859" s="11"/>
      <c r="D859" s="11"/>
      <c r="E859" s="12"/>
      <c r="F859" s="12"/>
      <c r="G859" s="12"/>
      <c r="H859" s="11"/>
      <c r="I859" s="11"/>
      <c r="J859" s="11"/>
      <c r="K859" s="13"/>
      <c r="L859" s="11"/>
      <c r="M859" s="74"/>
      <c r="N859" s="11"/>
      <c r="O859" s="12"/>
      <c r="P859" s="14"/>
      <c r="Q859" s="11"/>
      <c r="R859" s="11"/>
      <c r="S859" s="15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5">
      <c r="A860" s="10"/>
      <c r="B860" s="11"/>
      <c r="C860" s="11"/>
      <c r="D860" s="11"/>
      <c r="E860" s="12"/>
      <c r="F860" s="12"/>
      <c r="G860" s="12"/>
      <c r="H860" s="11"/>
      <c r="I860" s="11"/>
      <c r="J860" s="11"/>
      <c r="K860" s="13"/>
      <c r="L860" s="11"/>
      <c r="M860" s="74"/>
      <c r="N860" s="11"/>
      <c r="O860" s="12"/>
      <c r="P860" s="14"/>
      <c r="Q860" s="11"/>
      <c r="R860" s="11"/>
      <c r="S860" s="15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5">
      <c r="A861" s="10"/>
      <c r="B861" s="11"/>
      <c r="C861" s="11"/>
      <c r="D861" s="11"/>
      <c r="E861" s="12"/>
      <c r="F861" s="12"/>
      <c r="G861" s="12"/>
      <c r="H861" s="11"/>
      <c r="I861" s="11"/>
      <c r="J861" s="11"/>
      <c r="K861" s="13"/>
      <c r="L861" s="11"/>
      <c r="M861" s="74"/>
      <c r="N861" s="11"/>
      <c r="O861" s="12"/>
      <c r="P861" s="14"/>
      <c r="Q861" s="11"/>
      <c r="R861" s="11"/>
      <c r="S861" s="15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5">
      <c r="A862" s="10"/>
      <c r="B862" s="11"/>
      <c r="C862" s="11"/>
      <c r="D862" s="11"/>
      <c r="E862" s="12"/>
      <c r="F862" s="12"/>
      <c r="G862" s="12"/>
      <c r="H862" s="11"/>
      <c r="I862" s="11"/>
      <c r="J862" s="11"/>
      <c r="K862" s="13"/>
      <c r="L862" s="11"/>
      <c r="M862" s="74"/>
      <c r="N862" s="11"/>
      <c r="O862" s="12"/>
      <c r="P862" s="14"/>
      <c r="Q862" s="11"/>
      <c r="R862" s="11"/>
      <c r="S862" s="15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5">
      <c r="A863" s="10"/>
      <c r="B863" s="11"/>
      <c r="C863" s="11"/>
      <c r="D863" s="11"/>
      <c r="E863" s="12"/>
      <c r="F863" s="12"/>
      <c r="G863" s="12"/>
      <c r="H863" s="11"/>
      <c r="I863" s="11"/>
      <c r="J863" s="11"/>
      <c r="K863" s="13"/>
      <c r="L863" s="11"/>
      <c r="M863" s="74"/>
      <c r="N863" s="11"/>
      <c r="O863" s="12"/>
      <c r="P863" s="14"/>
      <c r="Q863" s="11"/>
      <c r="R863" s="11"/>
      <c r="S863" s="15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5">
      <c r="A864" s="10"/>
      <c r="B864" s="11"/>
      <c r="C864" s="11"/>
      <c r="D864" s="11"/>
      <c r="E864" s="12"/>
      <c r="F864" s="12"/>
      <c r="G864" s="12"/>
      <c r="H864" s="11"/>
      <c r="I864" s="11"/>
      <c r="J864" s="11"/>
      <c r="K864" s="13"/>
      <c r="L864" s="11"/>
      <c r="M864" s="74"/>
      <c r="N864" s="11"/>
      <c r="O864" s="12"/>
      <c r="P864" s="14"/>
      <c r="Q864" s="11"/>
      <c r="R864" s="11"/>
      <c r="S864" s="15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5">
      <c r="A865" s="10"/>
      <c r="B865" s="11"/>
      <c r="C865" s="11"/>
      <c r="D865" s="11"/>
      <c r="E865" s="12"/>
      <c r="F865" s="12"/>
      <c r="G865" s="12"/>
      <c r="H865" s="11"/>
      <c r="I865" s="11"/>
      <c r="J865" s="11"/>
      <c r="K865" s="13"/>
      <c r="L865" s="11"/>
      <c r="M865" s="74"/>
      <c r="N865" s="11"/>
      <c r="O865" s="12"/>
      <c r="P865" s="14"/>
      <c r="Q865" s="11"/>
      <c r="R865" s="11"/>
      <c r="S865" s="15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5">
      <c r="A866" s="10"/>
      <c r="B866" s="11"/>
      <c r="C866" s="11"/>
      <c r="D866" s="11"/>
      <c r="E866" s="12"/>
      <c r="F866" s="12"/>
      <c r="G866" s="12"/>
      <c r="H866" s="11"/>
      <c r="I866" s="11"/>
      <c r="J866" s="11"/>
      <c r="K866" s="13"/>
      <c r="L866" s="11"/>
      <c r="M866" s="74"/>
      <c r="N866" s="11"/>
      <c r="O866" s="12"/>
      <c r="P866" s="14"/>
      <c r="Q866" s="11"/>
      <c r="R866" s="11"/>
      <c r="S866" s="15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5">
      <c r="A867" s="10"/>
      <c r="B867" s="11"/>
      <c r="C867" s="11"/>
      <c r="D867" s="11"/>
      <c r="E867" s="12"/>
      <c r="F867" s="12"/>
      <c r="G867" s="12"/>
      <c r="H867" s="11"/>
      <c r="I867" s="11"/>
      <c r="J867" s="11"/>
      <c r="K867" s="13"/>
      <c r="L867" s="11"/>
      <c r="M867" s="74"/>
      <c r="N867" s="11"/>
      <c r="O867" s="12"/>
      <c r="P867" s="14"/>
      <c r="Q867" s="11"/>
      <c r="R867" s="11"/>
      <c r="S867" s="15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5">
      <c r="A868" s="10"/>
      <c r="B868" s="11"/>
      <c r="C868" s="11"/>
      <c r="D868" s="11"/>
      <c r="E868" s="12"/>
      <c r="F868" s="12"/>
      <c r="G868" s="12"/>
      <c r="H868" s="11"/>
      <c r="I868" s="11"/>
      <c r="J868" s="11"/>
      <c r="K868" s="13"/>
      <c r="L868" s="11"/>
      <c r="M868" s="74"/>
      <c r="N868" s="11"/>
      <c r="O868" s="12"/>
      <c r="P868" s="14"/>
      <c r="Q868" s="11"/>
      <c r="R868" s="11"/>
      <c r="S868" s="15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5">
      <c r="A869" s="10"/>
      <c r="B869" s="11"/>
      <c r="C869" s="11"/>
      <c r="D869" s="11"/>
      <c r="E869" s="12"/>
      <c r="F869" s="12"/>
      <c r="G869" s="12"/>
      <c r="H869" s="11"/>
      <c r="I869" s="11"/>
      <c r="J869" s="11"/>
      <c r="K869" s="13"/>
      <c r="L869" s="11"/>
      <c r="M869" s="74"/>
      <c r="N869" s="11"/>
      <c r="O869" s="12"/>
      <c r="P869" s="14"/>
      <c r="Q869" s="11"/>
      <c r="R869" s="11"/>
      <c r="S869" s="15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5">
      <c r="A870" s="10"/>
      <c r="B870" s="11"/>
      <c r="C870" s="11"/>
      <c r="D870" s="11"/>
      <c r="E870" s="12"/>
      <c r="F870" s="12"/>
      <c r="G870" s="12"/>
      <c r="H870" s="11"/>
      <c r="I870" s="11"/>
      <c r="J870" s="11"/>
      <c r="K870" s="13"/>
      <c r="L870" s="11"/>
      <c r="M870" s="74"/>
      <c r="N870" s="11"/>
      <c r="O870" s="12"/>
      <c r="P870" s="14"/>
      <c r="Q870" s="11"/>
      <c r="R870" s="11"/>
      <c r="S870" s="15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5">
      <c r="A871" s="10"/>
      <c r="B871" s="11"/>
      <c r="C871" s="11"/>
      <c r="D871" s="11"/>
      <c r="E871" s="12"/>
      <c r="F871" s="12"/>
      <c r="G871" s="12"/>
      <c r="H871" s="11"/>
      <c r="I871" s="11"/>
      <c r="J871" s="11"/>
      <c r="K871" s="13"/>
      <c r="L871" s="11"/>
      <c r="M871" s="74"/>
      <c r="N871" s="11"/>
      <c r="O871" s="12"/>
      <c r="P871" s="14"/>
      <c r="Q871" s="11"/>
      <c r="R871" s="11"/>
      <c r="S871" s="15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5">
      <c r="A872" s="10"/>
      <c r="B872" s="11"/>
      <c r="C872" s="11"/>
      <c r="D872" s="11"/>
      <c r="E872" s="12"/>
      <c r="F872" s="12"/>
      <c r="G872" s="12"/>
      <c r="H872" s="11"/>
      <c r="I872" s="11"/>
      <c r="J872" s="11"/>
      <c r="K872" s="13"/>
      <c r="L872" s="11"/>
      <c r="M872" s="74"/>
      <c r="N872" s="11"/>
      <c r="O872" s="12"/>
      <c r="P872" s="14"/>
      <c r="Q872" s="11"/>
      <c r="R872" s="11"/>
      <c r="S872" s="15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5">
      <c r="A873" s="10"/>
      <c r="B873" s="11"/>
      <c r="C873" s="11"/>
      <c r="D873" s="11"/>
      <c r="E873" s="12"/>
      <c r="F873" s="12"/>
      <c r="G873" s="12"/>
      <c r="H873" s="11"/>
      <c r="I873" s="11"/>
      <c r="J873" s="11"/>
      <c r="K873" s="13"/>
      <c r="L873" s="11"/>
      <c r="M873" s="74"/>
      <c r="N873" s="11"/>
      <c r="O873" s="12"/>
      <c r="P873" s="14"/>
      <c r="Q873" s="11"/>
      <c r="R873" s="11"/>
      <c r="S873" s="15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5">
      <c r="A874" s="10"/>
      <c r="B874" s="11"/>
      <c r="C874" s="11"/>
      <c r="D874" s="11"/>
      <c r="E874" s="12"/>
      <c r="F874" s="12"/>
      <c r="G874" s="12"/>
      <c r="H874" s="11"/>
      <c r="I874" s="11"/>
      <c r="J874" s="11"/>
      <c r="K874" s="13"/>
      <c r="L874" s="11"/>
      <c r="M874" s="74"/>
      <c r="N874" s="11"/>
      <c r="O874" s="12"/>
      <c r="P874" s="14"/>
      <c r="Q874" s="11"/>
      <c r="R874" s="11"/>
      <c r="S874" s="15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5">
      <c r="A875" s="10"/>
      <c r="B875" s="11"/>
      <c r="C875" s="11"/>
      <c r="D875" s="11"/>
      <c r="E875" s="12"/>
      <c r="F875" s="12"/>
      <c r="G875" s="12"/>
      <c r="H875" s="11"/>
      <c r="I875" s="11"/>
      <c r="J875" s="11"/>
      <c r="K875" s="13"/>
      <c r="L875" s="11"/>
      <c r="M875" s="74"/>
      <c r="N875" s="11"/>
      <c r="O875" s="12"/>
      <c r="P875" s="14"/>
      <c r="Q875" s="11"/>
      <c r="R875" s="11"/>
      <c r="S875" s="15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5">
      <c r="A876" s="10"/>
      <c r="B876" s="11"/>
      <c r="C876" s="11"/>
      <c r="D876" s="11"/>
      <c r="E876" s="12"/>
      <c r="F876" s="12"/>
      <c r="G876" s="12"/>
      <c r="H876" s="11"/>
      <c r="I876" s="11"/>
      <c r="J876" s="11"/>
      <c r="K876" s="13"/>
      <c r="L876" s="11"/>
      <c r="M876" s="74"/>
      <c r="N876" s="11"/>
      <c r="O876" s="12"/>
      <c r="P876" s="14"/>
      <c r="Q876" s="11"/>
      <c r="R876" s="11"/>
      <c r="S876" s="15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5">
      <c r="A877" s="10"/>
      <c r="B877" s="11"/>
      <c r="C877" s="11"/>
      <c r="D877" s="11"/>
      <c r="E877" s="12"/>
      <c r="F877" s="12"/>
      <c r="G877" s="12"/>
      <c r="H877" s="11"/>
      <c r="I877" s="11"/>
      <c r="J877" s="11"/>
      <c r="K877" s="13"/>
      <c r="L877" s="11"/>
      <c r="M877" s="74"/>
      <c r="N877" s="11"/>
      <c r="O877" s="12"/>
      <c r="P877" s="14"/>
      <c r="Q877" s="11"/>
      <c r="R877" s="11"/>
      <c r="S877" s="15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5">
      <c r="A878" s="10"/>
      <c r="B878" s="11"/>
      <c r="C878" s="11"/>
      <c r="D878" s="11"/>
      <c r="E878" s="12"/>
      <c r="F878" s="12"/>
      <c r="G878" s="12"/>
      <c r="H878" s="11"/>
      <c r="I878" s="11"/>
      <c r="J878" s="11"/>
      <c r="K878" s="13"/>
      <c r="L878" s="11"/>
      <c r="M878" s="74"/>
      <c r="N878" s="11"/>
      <c r="O878" s="12"/>
      <c r="P878" s="14"/>
      <c r="Q878" s="11"/>
      <c r="R878" s="11"/>
      <c r="S878" s="15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5">
      <c r="A879" s="10"/>
      <c r="B879" s="11"/>
      <c r="C879" s="11"/>
      <c r="D879" s="11"/>
      <c r="E879" s="12"/>
      <c r="F879" s="12"/>
      <c r="G879" s="12"/>
      <c r="H879" s="11"/>
      <c r="I879" s="11"/>
      <c r="J879" s="11"/>
      <c r="K879" s="13"/>
      <c r="L879" s="11"/>
      <c r="M879" s="74"/>
      <c r="N879" s="11"/>
      <c r="O879" s="12"/>
      <c r="P879" s="14"/>
      <c r="Q879" s="11"/>
      <c r="R879" s="11"/>
      <c r="S879" s="15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5">
      <c r="A880" s="10"/>
      <c r="B880" s="11"/>
      <c r="C880" s="11"/>
      <c r="D880" s="11"/>
      <c r="E880" s="12"/>
      <c r="F880" s="12"/>
      <c r="G880" s="12"/>
      <c r="H880" s="11"/>
      <c r="I880" s="11"/>
      <c r="J880" s="11"/>
      <c r="K880" s="13"/>
      <c r="L880" s="11"/>
      <c r="M880" s="74"/>
      <c r="N880" s="11"/>
      <c r="O880" s="12"/>
      <c r="P880" s="14"/>
      <c r="Q880" s="11"/>
      <c r="R880" s="11"/>
      <c r="S880" s="15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5">
      <c r="A881" s="10"/>
      <c r="B881" s="11"/>
      <c r="C881" s="11"/>
      <c r="D881" s="11"/>
      <c r="E881" s="12"/>
      <c r="F881" s="12"/>
      <c r="G881" s="12"/>
      <c r="H881" s="11"/>
      <c r="I881" s="11"/>
      <c r="J881" s="11"/>
      <c r="K881" s="13"/>
      <c r="L881" s="11"/>
      <c r="M881" s="74"/>
      <c r="N881" s="11"/>
      <c r="O881" s="12"/>
      <c r="P881" s="14"/>
      <c r="Q881" s="11"/>
      <c r="R881" s="11"/>
      <c r="S881" s="15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5">
      <c r="A882" s="10"/>
      <c r="B882" s="11"/>
      <c r="C882" s="11"/>
      <c r="D882" s="11"/>
      <c r="E882" s="12"/>
      <c r="F882" s="12"/>
      <c r="G882" s="12"/>
      <c r="H882" s="11"/>
      <c r="I882" s="11"/>
      <c r="J882" s="11"/>
      <c r="K882" s="13"/>
      <c r="L882" s="11"/>
      <c r="M882" s="74"/>
      <c r="N882" s="11"/>
      <c r="O882" s="12"/>
      <c r="P882" s="14"/>
      <c r="Q882" s="11"/>
      <c r="R882" s="11"/>
      <c r="S882" s="15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5">
      <c r="A883" s="10"/>
      <c r="B883" s="11"/>
      <c r="C883" s="11"/>
      <c r="D883" s="11"/>
      <c r="E883" s="12"/>
      <c r="F883" s="12"/>
      <c r="G883" s="12"/>
      <c r="H883" s="11"/>
      <c r="I883" s="11"/>
      <c r="J883" s="11"/>
      <c r="K883" s="13"/>
      <c r="L883" s="11"/>
      <c r="M883" s="74"/>
      <c r="N883" s="11"/>
      <c r="O883" s="12"/>
      <c r="P883" s="14"/>
      <c r="Q883" s="11"/>
      <c r="R883" s="11"/>
      <c r="S883" s="15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5">
      <c r="A884" s="10"/>
      <c r="B884" s="11"/>
      <c r="C884" s="11"/>
      <c r="D884" s="11"/>
      <c r="E884" s="12"/>
      <c r="F884" s="12"/>
      <c r="G884" s="12"/>
      <c r="H884" s="11"/>
      <c r="I884" s="11"/>
      <c r="J884" s="11"/>
      <c r="K884" s="13"/>
      <c r="L884" s="11"/>
      <c r="M884" s="74"/>
      <c r="N884" s="11"/>
      <c r="O884" s="12"/>
      <c r="P884" s="14"/>
      <c r="Q884" s="11"/>
      <c r="R884" s="11"/>
      <c r="S884" s="15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5">
      <c r="A885" s="10"/>
      <c r="B885" s="11"/>
      <c r="C885" s="11"/>
      <c r="D885" s="11"/>
      <c r="E885" s="12"/>
      <c r="F885" s="12"/>
      <c r="G885" s="12"/>
      <c r="H885" s="11"/>
      <c r="I885" s="11"/>
      <c r="J885" s="11"/>
      <c r="K885" s="13"/>
      <c r="L885" s="11"/>
      <c r="M885" s="74"/>
      <c r="N885" s="11"/>
      <c r="O885" s="12"/>
      <c r="P885" s="14"/>
      <c r="Q885" s="11"/>
      <c r="R885" s="11"/>
      <c r="S885" s="15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5">
      <c r="A886" s="10"/>
      <c r="B886" s="11"/>
      <c r="C886" s="11"/>
      <c r="D886" s="11"/>
      <c r="E886" s="12"/>
      <c r="F886" s="12"/>
      <c r="G886" s="12"/>
      <c r="H886" s="11"/>
      <c r="I886" s="11"/>
      <c r="J886" s="11"/>
      <c r="K886" s="13"/>
      <c r="L886" s="11"/>
      <c r="M886" s="74"/>
      <c r="N886" s="11"/>
      <c r="O886" s="12"/>
      <c r="P886" s="14"/>
      <c r="Q886" s="11"/>
      <c r="R886" s="11"/>
      <c r="S886" s="15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5">
      <c r="A887" s="10"/>
      <c r="B887" s="11"/>
      <c r="C887" s="11"/>
      <c r="D887" s="11"/>
      <c r="E887" s="12"/>
      <c r="F887" s="12"/>
      <c r="G887" s="12"/>
      <c r="H887" s="11"/>
      <c r="I887" s="11"/>
      <c r="J887" s="11"/>
      <c r="K887" s="13"/>
      <c r="L887" s="11"/>
      <c r="M887" s="74"/>
      <c r="N887" s="11"/>
      <c r="O887" s="12"/>
      <c r="P887" s="14"/>
      <c r="Q887" s="11"/>
      <c r="R887" s="11"/>
      <c r="S887" s="15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5">
      <c r="A888" s="10"/>
      <c r="B888" s="11"/>
      <c r="C888" s="11"/>
      <c r="D888" s="11"/>
      <c r="E888" s="12"/>
      <c r="F888" s="12"/>
      <c r="G888" s="12"/>
      <c r="H888" s="11"/>
      <c r="I888" s="11"/>
      <c r="J888" s="11"/>
      <c r="K888" s="13"/>
      <c r="L888" s="11"/>
      <c r="M888" s="74"/>
      <c r="N888" s="11"/>
      <c r="O888" s="12"/>
      <c r="P888" s="14"/>
      <c r="Q888" s="11"/>
      <c r="R888" s="11"/>
      <c r="S888" s="15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5">
      <c r="A889" s="10"/>
      <c r="B889" s="11"/>
      <c r="C889" s="11"/>
      <c r="D889" s="11"/>
      <c r="E889" s="12"/>
      <c r="F889" s="12"/>
      <c r="G889" s="12"/>
      <c r="H889" s="11"/>
      <c r="I889" s="11"/>
      <c r="J889" s="11"/>
      <c r="K889" s="13"/>
      <c r="L889" s="11"/>
      <c r="M889" s="74"/>
      <c r="N889" s="11"/>
      <c r="O889" s="12"/>
      <c r="P889" s="14"/>
      <c r="Q889" s="11"/>
      <c r="R889" s="11"/>
      <c r="S889" s="15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5">
      <c r="A890" s="10"/>
      <c r="B890" s="11"/>
      <c r="C890" s="11"/>
      <c r="D890" s="11"/>
      <c r="E890" s="12"/>
      <c r="F890" s="12"/>
      <c r="G890" s="12"/>
      <c r="H890" s="11"/>
      <c r="I890" s="11"/>
      <c r="J890" s="11"/>
      <c r="K890" s="13"/>
      <c r="L890" s="11"/>
      <c r="M890" s="74"/>
      <c r="N890" s="11"/>
      <c r="O890" s="12"/>
      <c r="P890" s="14"/>
      <c r="Q890" s="11"/>
      <c r="R890" s="11"/>
      <c r="S890" s="15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5">
      <c r="A891" s="10"/>
      <c r="B891" s="11"/>
      <c r="C891" s="11"/>
      <c r="D891" s="11"/>
      <c r="E891" s="12"/>
      <c r="F891" s="12"/>
      <c r="G891" s="12"/>
      <c r="H891" s="11"/>
      <c r="I891" s="11"/>
      <c r="J891" s="11"/>
      <c r="K891" s="13"/>
      <c r="L891" s="11"/>
      <c r="M891" s="74"/>
      <c r="N891" s="11"/>
      <c r="O891" s="12"/>
      <c r="P891" s="14"/>
      <c r="Q891" s="11"/>
      <c r="R891" s="11"/>
      <c r="S891" s="15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5">
      <c r="A892" s="10"/>
      <c r="B892" s="11"/>
      <c r="C892" s="11"/>
      <c r="D892" s="11"/>
      <c r="E892" s="12"/>
      <c r="F892" s="12"/>
      <c r="G892" s="12"/>
      <c r="H892" s="11"/>
      <c r="I892" s="11"/>
      <c r="J892" s="11"/>
      <c r="K892" s="13"/>
      <c r="L892" s="11"/>
      <c r="M892" s="74"/>
      <c r="N892" s="11"/>
      <c r="O892" s="12"/>
      <c r="P892" s="14"/>
      <c r="Q892" s="11"/>
      <c r="R892" s="11"/>
      <c r="S892" s="15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5">
      <c r="A893" s="10"/>
      <c r="B893" s="11"/>
      <c r="C893" s="11"/>
      <c r="D893" s="11"/>
      <c r="E893" s="12"/>
      <c r="F893" s="12"/>
      <c r="G893" s="12"/>
      <c r="H893" s="11"/>
      <c r="I893" s="11"/>
      <c r="J893" s="11"/>
      <c r="K893" s="13"/>
      <c r="L893" s="11"/>
      <c r="M893" s="74"/>
      <c r="N893" s="11"/>
      <c r="O893" s="12"/>
      <c r="P893" s="14"/>
      <c r="Q893" s="11"/>
      <c r="R893" s="11"/>
      <c r="S893" s="15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5">
      <c r="A894" s="10"/>
      <c r="B894" s="11"/>
      <c r="C894" s="11"/>
      <c r="D894" s="11"/>
      <c r="E894" s="12"/>
      <c r="F894" s="12"/>
      <c r="G894" s="12"/>
      <c r="H894" s="11"/>
      <c r="I894" s="11"/>
      <c r="J894" s="11"/>
      <c r="K894" s="13"/>
      <c r="L894" s="11"/>
      <c r="M894" s="74"/>
      <c r="N894" s="11"/>
      <c r="O894" s="12"/>
      <c r="P894" s="14"/>
      <c r="Q894" s="11"/>
      <c r="R894" s="11"/>
      <c r="S894" s="15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5">
      <c r="A895" s="10"/>
      <c r="B895" s="11"/>
      <c r="C895" s="11"/>
      <c r="D895" s="11"/>
      <c r="E895" s="12"/>
      <c r="F895" s="12"/>
      <c r="G895" s="12"/>
      <c r="H895" s="11"/>
      <c r="I895" s="11"/>
      <c r="J895" s="11"/>
      <c r="K895" s="13"/>
      <c r="L895" s="11"/>
      <c r="M895" s="74"/>
      <c r="N895" s="11"/>
      <c r="O895" s="12"/>
      <c r="P895" s="14"/>
      <c r="Q895" s="11"/>
      <c r="R895" s="11"/>
      <c r="S895" s="15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5">
      <c r="A896" s="10"/>
      <c r="B896" s="11"/>
      <c r="C896" s="11"/>
      <c r="D896" s="11"/>
      <c r="E896" s="12"/>
      <c r="F896" s="12"/>
      <c r="G896" s="12"/>
      <c r="H896" s="11"/>
      <c r="I896" s="11"/>
      <c r="J896" s="11"/>
      <c r="K896" s="13"/>
      <c r="L896" s="11"/>
      <c r="M896" s="74"/>
      <c r="N896" s="11"/>
      <c r="O896" s="12"/>
      <c r="P896" s="14"/>
      <c r="Q896" s="11"/>
      <c r="R896" s="11"/>
      <c r="S896" s="15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5">
      <c r="A897" s="10"/>
      <c r="B897" s="11"/>
      <c r="C897" s="11"/>
      <c r="D897" s="11"/>
      <c r="E897" s="12"/>
      <c r="F897" s="12"/>
      <c r="G897" s="12"/>
      <c r="H897" s="11"/>
      <c r="I897" s="11"/>
      <c r="J897" s="11"/>
      <c r="K897" s="13"/>
      <c r="L897" s="11"/>
      <c r="M897" s="74"/>
      <c r="N897" s="11"/>
      <c r="O897" s="12"/>
      <c r="P897" s="14"/>
      <c r="Q897" s="11"/>
      <c r="R897" s="11"/>
      <c r="S897" s="15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5">
      <c r="A898" s="10"/>
      <c r="B898" s="11"/>
      <c r="C898" s="11"/>
      <c r="D898" s="11"/>
      <c r="E898" s="12"/>
      <c r="F898" s="12"/>
      <c r="G898" s="12"/>
      <c r="H898" s="11"/>
      <c r="I898" s="11"/>
      <c r="J898" s="11"/>
      <c r="K898" s="13"/>
      <c r="L898" s="11"/>
      <c r="M898" s="74"/>
      <c r="N898" s="11"/>
      <c r="O898" s="12"/>
      <c r="P898" s="14"/>
      <c r="Q898" s="11"/>
      <c r="R898" s="11"/>
      <c r="S898" s="15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5">
      <c r="A899" s="10"/>
      <c r="B899" s="11"/>
      <c r="C899" s="11"/>
      <c r="D899" s="11"/>
      <c r="E899" s="12"/>
      <c r="F899" s="12"/>
      <c r="G899" s="12"/>
      <c r="H899" s="11"/>
      <c r="I899" s="11"/>
      <c r="J899" s="11"/>
      <c r="K899" s="13"/>
      <c r="L899" s="11"/>
      <c r="M899" s="74"/>
      <c r="N899" s="11"/>
      <c r="O899" s="12"/>
      <c r="P899" s="14"/>
      <c r="Q899" s="11"/>
      <c r="R899" s="11"/>
      <c r="S899" s="15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5">
      <c r="A900" s="10"/>
      <c r="B900" s="11"/>
      <c r="C900" s="11"/>
      <c r="D900" s="11"/>
      <c r="E900" s="12"/>
      <c r="F900" s="12"/>
      <c r="G900" s="12"/>
      <c r="H900" s="11"/>
      <c r="I900" s="11"/>
      <c r="J900" s="11"/>
      <c r="K900" s="13"/>
      <c r="L900" s="11"/>
      <c r="M900" s="74"/>
      <c r="N900" s="11"/>
      <c r="O900" s="12"/>
      <c r="P900" s="14"/>
      <c r="Q900" s="11"/>
      <c r="R900" s="11"/>
      <c r="S900" s="15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5">
      <c r="A901" s="10"/>
      <c r="B901" s="11"/>
      <c r="C901" s="11"/>
      <c r="D901" s="11"/>
      <c r="E901" s="12"/>
      <c r="F901" s="12"/>
      <c r="G901" s="12"/>
      <c r="H901" s="11"/>
      <c r="I901" s="11"/>
      <c r="J901" s="11"/>
      <c r="K901" s="13"/>
      <c r="L901" s="11"/>
      <c r="M901" s="74"/>
      <c r="N901" s="11"/>
      <c r="O901" s="12"/>
      <c r="P901" s="14"/>
      <c r="Q901" s="11"/>
      <c r="R901" s="11"/>
      <c r="S901" s="15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5">
      <c r="A902" s="10"/>
      <c r="B902" s="11"/>
      <c r="C902" s="11"/>
      <c r="D902" s="11"/>
      <c r="E902" s="12"/>
      <c r="F902" s="12"/>
      <c r="G902" s="12"/>
      <c r="H902" s="11"/>
      <c r="I902" s="11"/>
      <c r="J902" s="11"/>
      <c r="K902" s="13"/>
      <c r="L902" s="11"/>
      <c r="M902" s="74"/>
      <c r="N902" s="11"/>
      <c r="O902" s="12"/>
      <c r="P902" s="14"/>
      <c r="Q902" s="11"/>
      <c r="R902" s="11"/>
      <c r="S902" s="15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5">
      <c r="A903" s="10"/>
      <c r="B903" s="11"/>
      <c r="C903" s="11"/>
      <c r="D903" s="11"/>
      <c r="E903" s="12"/>
      <c r="F903" s="12"/>
      <c r="G903" s="12"/>
      <c r="H903" s="11"/>
      <c r="I903" s="11"/>
      <c r="J903" s="11"/>
      <c r="K903" s="13"/>
      <c r="L903" s="11"/>
      <c r="M903" s="74"/>
      <c r="N903" s="11"/>
      <c r="O903" s="12"/>
      <c r="P903" s="14"/>
      <c r="Q903" s="11"/>
      <c r="R903" s="11"/>
      <c r="S903" s="15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5">
      <c r="A904" s="10"/>
      <c r="B904" s="11"/>
      <c r="C904" s="11"/>
      <c r="D904" s="11"/>
      <c r="E904" s="12"/>
      <c r="F904" s="12"/>
      <c r="G904" s="12"/>
      <c r="H904" s="11"/>
      <c r="I904" s="11"/>
      <c r="J904" s="11"/>
      <c r="K904" s="13"/>
      <c r="L904" s="11"/>
      <c r="M904" s="74"/>
      <c r="N904" s="11"/>
      <c r="O904" s="12"/>
      <c r="P904" s="14"/>
      <c r="Q904" s="11"/>
      <c r="R904" s="11"/>
      <c r="S904" s="15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5">
      <c r="A905" s="10"/>
      <c r="B905" s="11"/>
      <c r="C905" s="11"/>
      <c r="D905" s="11"/>
      <c r="E905" s="12"/>
      <c r="F905" s="12"/>
      <c r="G905" s="12"/>
      <c r="H905" s="11"/>
      <c r="I905" s="11"/>
      <c r="J905" s="11"/>
      <c r="K905" s="13"/>
      <c r="L905" s="11"/>
      <c r="M905" s="74"/>
      <c r="N905" s="11"/>
      <c r="O905" s="12"/>
      <c r="P905" s="14"/>
      <c r="Q905" s="11"/>
      <c r="R905" s="11"/>
      <c r="S905" s="15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5">
      <c r="A906" s="10"/>
      <c r="B906" s="11"/>
      <c r="C906" s="11"/>
      <c r="D906" s="11"/>
      <c r="E906" s="12"/>
      <c r="F906" s="12"/>
      <c r="G906" s="12"/>
      <c r="H906" s="11"/>
      <c r="I906" s="11"/>
      <c r="J906" s="11"/>
      <c r="K906" s="13"/>
      <c r="L906" s="11"/>
      <c r="M906" s="74"/>
      <c r="N906" s="11"/>
      <c r="O906" s="12"/>
      <c r="P906" s="14"/>
      <c r="Q906" s="11"/>
      <c r="R906" s="11"/>
      <c r="S906" s="15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5">
      <c r="A907" s="10"/>
      <c r="B907" s="11"/>
      <c r="C907" s="11"/>
      <c r="D907" s="11"/>
      <c r="E907" s="12"/>
      <c r="F907" s="12"/>
      <c r="G907" s="12"/>
      <c r="H907" s="11"/>
      <c r="I907" s="11"/>
      <c r="J907" s="11"/>
      <c r="K907" s="13"/>
      <c r="L907" s="11"/>
      <c r="M907" s="74"/>
      <c r="N907" s="11"/>
      <c r="O907" s="12"/>
      <c r="P907" s="14"/>
      <c r="Q907" s="11"/>
      <c r="R907" s="11"/>
      <c r="S907" s="15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5">
      <c r="A908" s="10"/>
      <c r="B908" s="11"/>
      <c r="C908" s="11"/>
      <c r="D908" s="11"/>
      <c r="E908" s="12"/>
      <c r="F908" s="12"/>
      <c r="G908" s="12"/>
      <c r="H908" s="11"/>
      <c r="I908" s="11"/>
      <c r="J908" s="11"/>
      <c r="K908" s="13"/>
      <c r="L908" s="11"/>
      <c r="M908" s="74"/>
      <c r="N908" s="11"/>
      <c r="O908" s="12"/>
      <c r="P908" s="14"/>
      <c r="Q908" s="11"/>
      <c r="R908" s="11"/>
      <c r="S908" s="15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5">
      <c r="A909" s="10"/>
      <c r="B909" s="11"/>
      <c r="C909" s="11"/>
      <c r="D909" s="11"/>
      <c r="E909" s="12"/>
      <c r="F909" s="12"/>
      <c r="G909" s="12"/>
      <c r="H909" s="11"/>
      <c r="I909" s="11"/>
      <c r="J909" s="11"/>
      <c r="K909" s="13"/>
      <c r="L909" s="11"/>
      <c r="M909" s="74"/>
      <c r="N909" s="11"/>
      <c r="O909" s="12"/>
      <c r="P909" s="14"/>
      <c r="Q909" s="11"/>
      <c r="R909" s="11"/>
      <c r="S909" s="15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5">
      <c r="A910" s="10"/>
      <c r="B910" s="11"/>
      <c r="C910" s="11"/>
      <c r="D910" s="11"/>
      <c r="E910" s="12"/>
      <c r="F910" s="12"/>
      <c r="G910" s="12"/>
      <c r="H910" s="11"/>
      <c r="I910" s="11"/>
      <c r="J910" s="11"/>
      <c r="K910" s="13"/>
      <c r="L910" s="11"/>
      <c r="M910" s="74"/>
      <c r="N910" s="11"/>
      <c r="O910" s="12"/>
      <c r="P910" s="14"/>
      <c r="Q910" s="11"/>
      <c r="R910" s="11"/>
      <c r="S910" s="15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5">
      <c r="A911" s="10"/>
      <c r="B911" s="11"/>
      <c r="C911" s="11"/>
      <c r="D911" s="11"/>
      <c r="E911" s="12"/>
      <c r="F911" s="12"/>
      <c r="G911" s="12"/>
      <c r="H911" s="11"/>
      <c r="I911" s="11"/>
      <c r="J911" s="11"/>
      <c r="K911" s="13"/>
      <c r="L911" s="11"/>
      <c r="M911" s="74"/>
      <c r="N911" s="11"/>
      <c r="O911" s="12"/>
      <c r="P911" s="14"/>
      <c r="Q911" s="11"/>
      <c r="R911" s="11"/>
      <c r="S911" s="15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5">
      <c r="A912" s="10"/>
      <c r="B912" s="11"/>
      <c r="C912" s="11"/>
      <c r="D912" s="11"/>
      <c r="E912" s="12"/>
      <c r="F912" s="12"/>
      <c r="G912" s="12"/>
      <c r="H912" s="11"/>
      <c r="I912" s="11"/>
      <c r="J912" s="11"/>
      <c r="K912" s="13"/>
      <c r="L912" s="11"/>
      <c r="M912" s="74"/>
      <c r="N912" s="11"/>
      <c r="O912" s="12"/>
      <c r="P912" s="14"/>
      <c r="Q912" s="11"/>
      <c r="R912" s="11"/>
      <c r="S912" s="15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5">
      <c r="A913" s="10"/>
      <c r="B913" s="11"/>
      <c r="C913" s="11"/>
      <c r="D913" s="11"/>
      <c r="E913" s="12"/>
      <c r="F913" s="12"/>
      <c r="G913" s="12"/>
      <c r="H913" s="11"/>
      <c r="I913" s="11"/>
      <c r="J913" s="11"/>
      <c r="K913" s="13"/>
      <c r="L913" s="11"/>
      <c r="M913" s="74"/>
      <c r="N913" s="11"/>
      <c r="O913" s="12"/>
      <c r="P913" s="14"/>
      <c r="Q913" s="11"/>
      <c r="R913" s="11"/>
      <c r="S913" s="15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5">
      <c r="A914" s="10"/>
      <c r="B914" s="11"/>
      <c r="C914" s="11"/>
      <c r="D914" s="11"/>
      <c r="E914" s="12"/>
      <c r="F914" s="12"/>
      <c r="G914" s="12"/>
      <c r="H914" s="11"/>
      <c r="I914" s="11"/>
      <c r="J914" s="11"/>
      <c r="K914" s="13"/>
      <c r="L914" s="11"/>
      <c r="M914" s="74"/>
      <c r="N914" s="11"/>
      <c r="O914" s="12"/>
      <c r="P914" s="14"/>
      <c r="Q914" s="11"/>
      <c r="R914" s="11"/>
      <c r="S914" s="15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5">
      <c r="A915" s="10"/>
      <c r="B915" s="11"/>
      <c r="C915" s="11"/>
      <c r="D915" s="11"/>
      <c r="E915" s="12"/>
      <c r="F915" s="12"/>
      <c r="G915" s="12"/>
      <c r="H915" s="11"/>
      <c r="I915" s="11"/>
      <c r="J915" s="11"/>
      <c r="K915" s="13"/>
      <c r="L915" s="11"/>
      <c r="M915" s="74"/>
      <c r="N915" s="11"/>
      <c r="O915" s="12"/>
      <c r="P915" s="14"/>
      <c r="Q915" s="11"/>
      <c r="R915" s="11"/>
      <c r="S915" s="15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5">
      <c r="A916" s="10"/>
      <c r="B916" s="11"/>
      <c r="C916" s="11"/>
      <c r="D916" s="11"/>
      <c r="E916" s="12"/>
      <c r="F916" s="12"/>
      <c r="G916" s="12"/>
      <c r="H916" s="11"/>
      <c r="I916" s="11"/>
      <c r="J916" s="11"/>
      <c r="K916" s="13"/>
      <c r="L916" s="11"/>
      <c r="M916" s="74"/>
      <c r="N916" s="11"/>
      <c r="O916" s="12"/>
      <c r="P916" s="14"/>
      <c r="Q916" s="11"/>
      <c r="R916" s="11"/>
      <c r="S916" s="15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5">
      <c r="A917" s="10"/>
      <c r="B917" s="11"/>
      <c r="C917" s="11"/>
      <c r="D917" s="11"/>
      <c r="E917" s="12"/>
      <c r="F917" s="12"/>
      <c r="G917" s="12"/>
      <c r="H917" s="11"/>
      <c r="I917" s="11"/>
      <c r="J917" s="11"/>
      <c r="K917" s="13"/>
      <c r="L917" s="11"/>
      <c r="M917" s="74"/>
      <c r="N917" s="11"/>
      <c r="O917" s="12"/>
      <c r="P917" s="14"/>
      <c r="Q917" s="11"/>
      <c r="R917" s="11"/>
      <c r="S917" s="15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5">
      <c r="A918" s="10"/>
      <c r="B918" s="11"/>
      <c r="C918" s="11"/>
      <c r="D918" s="11"/>
      <c r="E918" s="12"/>
      <c r="F918" s="12"/>
      <c r="G918" s="12"/>
      <c r="H918" s="11"/>
      <c r="I918" s="11"/>
      <c r="J918" s="11"/>
      <c r="K918" s="13"/>
      <c r="L918" s="11"/>
      <c r="M918" s="74"/>
      <c r="N918" s="11"/>
      <c r="O918" s="12"/>
      <c r="P918" s="14"/>
      <c r="Q918" s="11"/>
      <c r="R918" s="11"/>
      <c r="S918" s="15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5">
      <c r="A919" s="10"/>
      <c r="B919" s="11"/>
      <c r="C919" s="11"/>
      <c r="D919" s="11"/>
      <c r="E919" s="12"/>
      <c r="F919" s="12"/>
      <c r="G919" s="12"/>
      <c r="H919" s="11"/>
      <c r="I919" s="11"/>
      <c r="J919" s="11"/>
      <c r="K919" s="13"/>
      <c r="L919" s="11"/>
      <c r="M919" s="74"/>
      <c r="N919" s="11"/>
      <c r="O919" s="12"/>
      <c r="P919" s="14"/>
      <c r="Q919" s="11"/>
      <c r="R919" s="11"/>
      <c r="S919" s="15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5">
      <c r="A920" s="10"/>
      <c r="B920" s="11"/>
      <c r="C920" s="11"/>
      <c r="D920" s="11"/>
      <c r="E920" s="12"/>
      <c r="F920" s="12"/>
      <c r="G920" s="12"/>
      <c r="H920" s="11"/>
      <c r="I920" s="11"/>
      <c r="J920" s="11"/>
      <c r="K920" s="13"/>
      <c r="L920" s="11"/>
      <c r="M920" s="74"/>
      <c r="N920" s="11"/>
      <c r="O920" s="12"/>
      <c r="P920" s="14"/>
      <c r="Q920" s="11"/>
      <c r="R920" s="11"/>
      <c r="S920" s="15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5">
      <c r="A921" s="10"/>
      <c r="B921" s="11"/>
      <c r="C921" s="11"/>
      <c r="D921" s="11"/>
      <c r="E921" s="12"/>
      <c r="F921" s="12"/>
      <c r="G921" s="12"/>
      <c r="H921" s="11"/>
      <c r="I921" s="11"/>
      <c r="J921" s="11"/>
      <c r="K921" s="13"/>
      <c r="L921" s="11"/>
      <c r="M921" s="74"/>
      <c r="N921" s="11"/>
      <c r="O921" s="12"/>
      <c r="P921" s="14"/>
      <c r="Q921" s="11"/>
      <c r="R921" s="11"/>
      <c r="S921" s="15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5">
      <c r="A922" s="10"/>
      <c r="B922" s="11"/>
      <c r="C922" s="11"/>
      <c r="D922" s="11"/>
      <c r="E922" s="12"/>
      <c r="F922" s="12"/>
      <c r="G922" s="12"/>
      <c r="H922" s="11"/>
      <c r="I922" s="11"/>
      <c r="J922" s="11"/>
      <c r="K922" s="13"/>
      <c r="L922" s="11"/>
      <c r="M922" s="74"/>
      <c r="N922" s="11"/>
      <c r="O922" s="12"/>
      <c r="P922" s="14"/>
      <c r="Q922" s="11"/>
      <c r="R922" s="11"/>
      <c r="S922" s="15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5">
      <c r="A923" s="10"/>
      <c r="B923" s="11"/>
      <c r="C923" s="11"/>
      <c r="D923" s="11"/>
      <c r="E923" s="12"/>
      <c r="F923" s="12"/>
      <c r="G923" s="12"/>
      <c r="H923" s="11"/>
      <c r="I923" s="11"/>
      <c r="J923" s="11"/>
      <c r="K923" s="13"/>
      <c r="L923" s="11"/>
      <c r="M923" s="74"/>
      <c r="N923" s="11"/>
      <c r="O923" s="12"/>
      <c r="P923" s="14"/>
      <c r="Q923" s="11"/>
      <c r="R923" s="11"/>
      <c r="S923" s="15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5">
      <c r="A924" s="10"/>
      <c r="B924" s="11"/>
      <c r="C924" s="11"/>
      <c r="D924" s="11"/>
      <c r="E924" s="12"/>
      <c r="F924" s="12"/>
      <c r="G924" s="12"/>
      <c r="H924" s="11"/>
      <c r="I924" s="11"/>
      <c r="J924" s="11"/>
      <c r="K924" s="13"/>
      <c r="L924" s="11"/>
      <c r="M924" s="74"/>
      <c r="N924" s="11"/>
      <c r="O924" s="12"/>
      <c r="P924" s="14"/>
      <c r="Q924" s="11"/>
      <c r="R924" s="11"/>
      <c r="S924" s="15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5">
      <c r="A925" s="10"/>
      <c r="B925" s="11"/>
      <c r="C925" s="11"/>
      <c r="D925" s="11"/>
      <c r="E925" s="12"/>
      <c r="F925" s="12"/>
      <c r="G925" s="12"/>
      <c r="H925" s="11"/>
      <c r="I925" s="11"/>
      <c r="J925" s="11"/>
      <c r="K925" s="13"/>
      <c r="L925" s="11"/>
      <c r="M925" s="74"/>
      <c r="N925" s="11"/>
      <c r="O925" s="12"/>
      <c r="P925" s="14"/>
      <c r="Q925" s="11"/>
      <c r="R925" s="11"/>
      <c r="S925" s="15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5">
      <c r="A926" s="10"/>
      <c r="B926" s="11"/>
      <c r="C926" s="11"/>
      <c r="D926" s="11"/>
      <c r="E926" s="12"/>
      <c r="F926" s="12"/>
      <c r="G926" s="12"/>
      <c r="H926" s="11"/>
      <c r="I926" s="11"/>
      <c r="J926" s="11"/>
      <c r="K926" s="13"/>
      <c r="L926" s="11"/>
      <c r="M926" s="74"/>
      <c r="N926" s="11"/>
      <c r="O926" s="12"/>
      <c r="P926" s="14"/>
      <c r="Q926" s="11"/>
      <c r="R926" s="11"/>
      <c r="S926" s="15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5">
      <c r="A927" s="10"/>
      <c r="B927" s="11"/>
      <c r="C927" s="11"/>
      <c r="D927" s="11"/>
      <c r="E927" s="12"/>
      <c r="F927" s="12"/>
      <c r="G927" s="12"/>
      <c r="H927" s="11"/>
      <c r="I927" s="11"/>
      <c r="J927" s="11"/>
      <c r="K927" s="13"/>
      <c r="L927" s="11"/>
      <c r="M927" s="74"/>
      <c r="N927" s="11"/>
      <c r="O927" s="12"/>
      <c r="P927" s="14"/>
      <c r="Q927" s="11"/>
      <c r="R927" s="11"/>
      <c r="S927" s="15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5">
      <c r="A928" s="10"/>
      <c r="B928" s="11"/>
      <c r="C928" s="11"/>
      <c r="D928" s="11"/>
      <c r="E928" s="12"/>
      <c r="F928" s="12"/>
      <c r="G928" s="12"/>
      <c r="H928" s="11"/>
      <c r="I928" s="11"/>
      <c r="J928" s="11"/>
      <c r="K928" s="13"/>
      <c r="L928" s="11"/>
      <c r="M928" s="74"/>
      <c r="N928" s="11"/>
      <c r="O928" s="12"/>
      <c r="P928" s="14"/>
      <c r="Q928" s="11"/>
      <c r="R928" s="11"/>
      <c r="S928" s="15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5">
      <c r="A929" s="10"/>
      <c r="B929" s="11"/>
      <c r="C929" s="11"/>
      <c r="D929" s="11"/>
      <c r="E929" s="12"/>
      <c r="F929" s="12"/>
      <c r="G929" s="12"/>
      <c r="H929" s="11"/>
      <c r="I929" s="11"/>
      <c r="J929" s="11"/>
      <c r="K929" s="13"/>
      <c r="L929" s="11"/>
      <c r="M929" s="74"/>
      <c r="N929" s="11"/>
      <c r="O929" s="12"/>
      <c r="P929" s="14"/>
      <c r="Q929" s="11"/>
      <c r="R929" s="11"/>
      <c r="S929" s="15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5">
      <c r="A930" s="10"/>
      <c r="B930" s="11"/>
      <c r="C930" s="11"/>
      <c r="D930" s="11"/>
      <c r="E930" s="12"/>
      <c r="F930" s="12"/>
      <c r="G930" s="12"/>
      <c r="H930" s="11"/>
      <c r="I930" s="11"/>
      <c r="J930" s="11"/>
      <c r="K930" s="13"/>
      <c r="L930" s="11"/>
      <c r="M930" s="74"/>
      <c r="N930" s="11"/>
      <c r="O930" s="12"/>
      <c r="P930" s="14"/>
      <c r="Q930" s="11"/>
      <c r="R930" s="11"/>
      <c r="S930" s="15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5">
      <c r="A931" s="10"/>
      <c r="B931" s="11"/>
      <c r="C931" s="11"/>
      <c r="D931" s="11"/>
      <c r="E931" s="12"/>
      <c r="F931" s="12"/>
      <c r="G931" s="12"/>
      <c r="H931" s="11"/>
      <c r="I931" s="11"/>
      <c r="J931" s="11"/>
      <c r="K931" s="13"/>
      <c r="L931" s="11"/>
      <c r="M931" s="74"/>
      <c r="N931" s="11"/>
      <c r="O931" s="12"/>
      <c r="P931" s="14"/>
      <c r="Q931" s="11"/>
      <c r="R931" s="11"/>
      <c r="S931" s="15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5">
      <c r="A932" s="10"/>
      <c r="B932" s="11"/>
      <c r="C932" s="11"/>
      <c r="D932" s="11"/>
      <c r="E932" s="12"/>
      <c r="F932" s="12"/>
      <c r="G932" s="12"/>
      <c r="H932" s="11"/>
      <c r="I932" s="11"/>
      <c r="J932" s="11"/>
      <c r="K932" s="13"/>
      <c r="L932" s="11"/>
      <c r="M932" s="74"/>
      <c r="N932" s="11"/>
      <c r="O932" s="12"/>
      <c r="P932" s="14"/>
      <c r="Q932" s="11"/>
      <c r="R932" s="11"/>
      <c r="S932" s="15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5">
      <c r="A933" s="10"/>
      <c r="B933" s="11"/>
      <c r="C933" s="11"/>
      <c r="D933" s="11"/>
      <c r="E933" s="12"/>
      <c r="F933" s="12"/>
      <c r="G933" s="12"/>
      <c r="H933" s="11"/>
      <c r="I933" s="11"/>
      <c r="J933" s="11"/>
      <c r="K933" s="13"/>
      <c r="L933" s="11"/>
      <c r="M933" s="74"/>
      <c r="N933" s="11"/>
      <c r="O933" s="12"/>
      <c r="P933" s="14"/>
      <c r="Q933" s="11"/>
      <c r="R933" s="11"/>
      <c r="S933" s="15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5">
      <c r="A934" s="10"/>
      <c r="B934" s="11"/>
      <c r="C934" s="11"/>
      <c r="D934" s="11"/>
      <c r="E934" s="12"/>
      <c r="F934" s="12"/>
      <c r="G934" s="12"/>
      <c r="H934" s="11"/>
      <c r="I934" s="11"/>
      <c r="J934" s="11"/>
      <c r="K934" s="13"/>
      <c r="L934" s="11"/>
      <c r="M934" s="74"/>
      <c r="N934" s="11"/>
      <c r="O934" s="12"/>
      <c r="P934" s="14"/>
      <c r="Q934" s="11"/>
      <c r="R934" s="11"/>
      <c r="S934" s="15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5">
      <c r="A935" s="10"/>
      <c r="B935" s="11"/>
      <c r="C935" s="11"/>
      <c r="D935" s="11"/>
      <c r="E935" s="12"/>
      <c r="F935" s="12"/>
      <c r="G935" s="12"/>
      <c r="H935" s="11"/>
      <c r="I935" s="11"/>
      <c r="J935" s="11"/>
      <c r="K935" s="13"/>
      <c r="L935" s="11"/>
      <c r="M935" s="74"/>
      <c r="N935" s="11"/>
      <c r="O935" s="12"/>
      <c r="P935" s="14"/>
      <c r="Q935" s="11"/>
      <c r="R935" s="11"/>
      <c r="S935" s="15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5">
      <c r="A936" s="10"/>
      <c r="B936" s="11"/>
      <c r="C936" s="11"/>
      <c r="D936" s="11"/>
      <c r="E936" s="12"/>
      <c r="F936" s="12"/>
      <c r="G936" s="12"/>
      <c r="H936" s="11"/>
      <c r="I936" s="11"/>
      <c r="J936" s="11"/>
      <c r="K936" s="13"/>
      <c r="L936" s="11"/>
      <c r="M936" s="74"/>
      <c r="N936" s="11"/>
      <c r="O936" s="12"/>
      <c r="P936" s="14"/>
      <c r="Q936" s="11"/>
      <c r="R936" s="11"/>
      <c r="S936" s="15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5">
      <c r="A937" s="10"/>
      <c r="B937" s="11"/>
      <c r="C937" s="11"/>
      <c r="D937" s="11"/>
      <c r="E937" s="12"/>
      <c r="F937" s="12"/>
      <c r="G937" s="12"/>
      <c r="H937" s="11"/>
      <c r="I937" s="11"/>
      <c r="J937" s="11"/>
      <c r="K937" s="13"/>
      <c r="L937" s="11"/>
      <c r="M937" s="74"/>
      <c r="N937" s="11"/>
      <c r="O937" s="12"/>
      <c r="P937" s="14"/>
      <c r="Q937" s="11"/>
      <c r="R937" s="11"/>
      <c r="S937" s="15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5">
      <c r="A938" s="10"/>
      <c r="B938" s="11"/>
      <c r="C938" s="11"/>
      <c r="D938" s="11"/>
      <c r="E938" s="12"/>
      <c r="F938" s="12"/>
      <c r="G938" s="12"/>
      <c r="H938" s="11"/>
      <c r="I938" s="11"/>
      <c r="J938" s="11"/>
      <c r="K938" s="13"/>
      <c r="L938" s="11"/>
      <c r="M938" s="74"/>
      <c r="N938" s="11"/>
      <c r="O938" s="12"/>
      <c r="P938" s="14"/>
      <c r="Q938" s="11"/>
      <c r="R938" s="11"/>
      <c r="S938" s="15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5">
      <c r="A939" s="10"/>
      <c r="B939" s="11"/>
      <c r="C939" s="11"/>
      <c r="D939" s="11"/>
      <c r="E939" s="12"/>
      <c r="F939" s="12"/>
      <c r="G939" s="12"/>
      <c r="H939" s="11"/>
      <c r="I939" s="11"/>
      <c r="J939" s="11"/>
      <c r="K939" s="13"/>
      <c r="L939" s="11"/>
      <c r="M939" s="74"/>
      <c r="N939" s="11"/>
      <c r="O939" s="12"/>
      <c r="P939" s="14"/>
      <c r="Q939" s="11"/>
      <c r="R939" s="11"/>
      <c r="S939" s="15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5">
      <c r="A940" s="10"/>
      <c r="B940" s="11"/>
      <c r="C940" s="11"/>
      <c r="D940" s="11"/>
      <c r="E940" s="12"/>
      <c r="F940" s="12"/>
      <c r="G940" s="12"/>
      <c r="H940" s="11"/>
      <c r="I940" s="11"/>
      <c r="J940" s="11"/>
      <c r="K940" s="13"/>
      <c r="L940" s="11"/>
      <c r="M940" s="74"/>
      <c r="N940" s="11"/>
      <c r="O940" s="12"/>
      <c r="P940" s="14"/>
      <c r="Q940" s="11"/>
      <c r="R940" s="11"/>
      <c r="S940" s="15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5">
      <c r="A941" s="10"/>
      <c r="B941" s="11"/>
      <c r="C941" s="11"/>
      <c r="D941" s="11"/>
      <c r="E941" s="12"/>
      <c r="F941" s="12"/>
      <c r="G941" s="12"/>
      <c r="H941" s="11"/>
      <c r="I941" s="11"/>
      <c r="J941" s="11"/>
      <c r="K941" s="13"/>
      <c r="L941" s="11"/>
      <c r="M941" s="74"/>
      <c r="N941" s="11"/>
      <c r="O941" s="12"/>
      <c r="P941" s="14"/>
      <c r="Q941" s="11"/>
      <c r="R941" s="11"/>
      <c r="S941" s="15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5">
      <c r="A942" s="10"/>
      <c r="B942" s="11"/>
      <c r="C942" s="11"/>
      <c r="D942" s="11"/>
      <c r="E942" s="12"/>
      <c r="F942" s="12"/>
      <c r="G942" s="12"/>
      <c r="H942" s="11"/>
      <c r="I942" s="11"/>
      <c r="J942" s="11"/>
      <c r="K942" s="13"/>
      <c r="L942" s="11"/>
      <c r="M942" s="74"/>
      <c r="N942" s="11"/>
      <c r="O942" s="12"/>
      <c r="P942" s="14"/>
      <c r="Q942" s="11"/>
      <c r="R942" s="11"/>
      <c r="S942" s="15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5">
      <c r="A943" s="10"/>
      <c r="B943" s="11"/>
      <c r="C943" s="11"/>
      <c r="D943" s="11"/>
      <c r="E943" s="12"/>
      <c r="F943" s="12"/>
      <c r="G943" s="12"/>
      <c r="H943" s="11"/>
      <c r="I943" s="11"/>
      <c r="J943" s="11"/>
      <c r="K943" s="13"/>
      <c r="L943" s="11"/>
      <c r="M943" s="74"/>
      <c r="N943" s="11"/>
      <c r="O943" s="12"/>
      <c r="P943" s="14"/>
      <c r="Q943" s="11"/>
      <c r="R943" s="11"/>
      <c r="S943" s="15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5">
      <c r="A944" s="10"/>
      <c r="B944" s="11"/>
      <c r="C944" s="11"/>
      <c r="D944" s="11"/>
      <c r="E944" s="12"/>
      <c r="F944" s="12"/>
      <c r="G944" s="12"/>
      <c r="H944" s="11"/>
      <c r="I944" s="11"/>
      <c r="J944" s="11"/>
      <c r="K944" s="13"/>
      <c r="L944" s="11"/>
      <c r="M944" s="74"/>
      <c r="N944" s="11"/>
      <c r="O944" s="12"/>
      <c r="P944" s="14"/>
      <c r="Q944" s="11"/>
      <c r="R944" s="11"/>
      <c r="S944" s="15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5">
      <c r="A945" s="10"/>
      <c r="B945" s="11"/>
      <c r="C945" s="11"/>
      <c r="D945" s="11"/>
      <c r="E945" s="12"/>
      <c r="F945" s="12"/>
      <c r="G945" s="12"/>
      <c r="H945" s="11"/>
      <c r="I945" s="11"/>
      <c r="J945" s="11"/>
      <c r="K945" s="13"/>
      <c r="L945" s="11"/>
      <c r="M945" s="74"/>
      <c r="N945" s="11"/>
      <c r="O945" s="12"/>
      <c r="P945" s="14"/>
      <c r="Q945" s="11"/>
      <c r="R945" s="11"/>
      <c r="S945" s="15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5">
      <c r="A946" s="10"/>
      <c r="B946" s="11"/>
      <c r="C946" s="11"/>
      <c r="D946" s="11"/>
      <c r="E946" s="12"/>
      <c r="F946" s="12"/>
      <c r="G946" s="12"/>
      <c r="H946" s="11"/>
      <c r="I946" s="11"/>
      <c r="J946" s="11"/>
      <c r="K946" s="13"/>
      <c r="L946" s="11"/>
      <c r="M946" s="74"/>
      <c r="N946" s="11"/>
      <c r="O946" s="12"/>
      <c r="P946" s="14"/>
      <c r="Q946" s="11"/>
      <c r="R946" s="11"/>
      <c r="S946" s="15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5">
      <c r="A947" s="10"/>
      <c r="B947" s="11"/>
      <c r="C947" s="11"/>
      <c r="D947" s="11"/>
      <c r="E947" s="12"/>
      <c r="F947" s="12"/>
      <c r="G947" s="12"/>
      <c r="H947" s="11"/>
      <c r="I947" s="11"/>
      <c r="J947" s="11"/>
      <c r="K947" s="13"/>
      <c r="L947" s="11"/>
      <c r="M947" s="74"/>
      <c r="N947" s="11"/>
      <c r="O947" s="12"/>
      <c r="P947" s="14"/>
      <c r="Q947" s="11"/>
      <c r="R947" s="11"/>
      <c r="S947" s="15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5">
      <c r="A948" s="10"/>
      <c r="B948" s="11"/>
      <c r="C948" s="11"/>
      <c r="D948" s="11"/>
      <c r="E948" s="12"/>
      <c r="F948" s="12"/>
      <c r="G948" s="12"/>
      <c r="H948" s="11"/>
      <c r="I948" s="11"/>
      <c r="J948" s="11"/>
      <c r="K948" s="13"/>
      <c r="L948" s="11"/>
      <c r="M948" s="74"/>
      <c r="N948" s="11"/>
      <c r="O948" s="12"/>
      <c r="P948" s="14"/>
      <c r="Q948" s="11"/>
      <c r="R948" s="11"/>
      <c r="S948" s="15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5">
      <c r="A949" s="10"/>
      <c r="B949" s="11"/>
      <c r="C949" s="11"/>
      <c r="D949" s="11"/>
      <c r="E949" s="12"/>
      <c r="F949" s="12"/>
      <c r="G949" s="12"/>
      <c r="H949" s="11"/>
      <c r="I949" s="11"/>
      <c r="J949" s="11"/>
      <c r="K949" s="13"/>
      <c r="L949" s="11"/>
      <c r="M949" s="74"/>
      <c r="N949" s="11"/>
      <c r="O949" s="12"/>
      <c r="P949" s="14"/>
      <c r="Q949" s="11"/>
      <c r="R949" s="11"/>
      <c r="S949" s="15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5">
      <c r="A950" s="10"/>
      <c r="B950" s="11"/>
      <c r="C950" s="11"/>
      <c r="D950" s="11"/>
      <c r="E950" s="12"/>
      <c r="F950" s="12"/>
      <c r="G950" s="12"/>
      <c r="H950" s="11"/>
      <c r="I950" s="11"/>
      <c r="J950" s="11"/>
      <c r="K950" s="13"/>
      <c r="L950" s="11"/>
      <c r="M950" s="74"/>
      <c r="N950" s="11"/>
      <c r="O950" s="12"/>
      <c r="P950" s="14"/>
      <c r="Q950" s="11"/>
      <c r="R950" s="11"/>
      <c r="S950" s="15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5">
      <c r="A951" s="10"/>
      <c r="B951" s="11"/>
      <c r="C951" s="11"/>
      <c r="D951" s="11"/>
      <c r="E951" s="12"/>
      <c r="F951" s="12"/>
      <c r="G951" s="12"/>
      <c r="H951" s="11"/>
      <c r="I951" s="11"/>
      <c r="J951" s="11"/>
      <c r="K951" s="13"/>
      <c r="L951" s="11"/>
      <c r="M951" s="74"/>
      <c r="N951" s="11"/>
      <c r="O951" s="12"/>
      <c r="P951" s="14"/>
      <c r="Q951" s="11"/>
      <c r="R951" s="11"/>
      <c r="S951" s="15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5">
      <c r="A952" s="10"/>
      <c r="B952" s="11"/>
      <c r="C952" s="11"/>
      <c r="D952" s="11"/>
      <c r="E952" s="12"/>
      <c r="F952" s="12"/>
      <c r="G952" s="12"/>
      <c r="H952" s="11"/>
      <c r="I952" s="11"/>
      <c r="J952" s="11"/>
      <c r="K952" s="13"/>
      <c r="L952" s="11"/>
      <c r="M952" s="74"/>
      <c r="N952" s="11"/>
      <c r="O952" s="12"/>
      <c r="P952" s="14"/>
      <c r="Q952" s="11"/>
      <c r="R952" s="11"/>
      <c r="S952" s="15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5">
      <c r="A953" s="10"/>
      <c r="B953" s="11"/>
      <c r="C953" s="11"/>
      <c r="D953" s="11"/>
      <c r="E953" s="12"/>
      <c r="F953" s="12"/>
      <c r="G953" s="12"/>
      <c r="H953" s="11"/>
      <c r="I953" s="11"/>
      <c r="J953" s="11"/>
      <c r="K953" s="13"/>
      <c r="L953" s="11"/>
      <c r="M953" s="74"/>
      <c r="N953" s="11"/>
      <c r="O953" s="12"/>
      <c r="P953" s="14"/>
      <c r="Q953" s="11"/>
      <c r="R953" s="11"/>
      <c r="S953" s="15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5">
      <c r="A954" s="10"/>
      <c r="B954" s="11"/>
      <c r="C954" s="11"/>
      <c r="D954" s="11"/>
      <c r="E954" s="12"/>
      <c r="F954" s="12"/>
      <c r="G954" s="12"/>
      <c r="H954" s="11"/>
      <c r="I954" s="11"/>
      <c r="J954" s="11"/>
      <c r="K954" s="13"/>
      <c r="L954" s="11"/>
      <c r="M954" s="74"/>
      <c r="N954" s="11"/>
      <c r="O954" s="12"/>
      <c r="P954" s="14"/>
      <c r="Q954" s="11"/>
      <c r="R954" s="11"/>
      <c r="S954" s="15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5">
      <c r="A955" s="10"/>
      <c r="B955" s="11"/>
      <c r="C955" s="11"/>
      <c r="D955" s="11"/>
      <c r="E955" s="12"/>
      <c r="F955" s="12"/>
      <c r="G955" s="12"/>
      <c r="H955" s="11"/>
      <c r="I955" s="11"/>
      <c r="J955" s="11"/>
      <c r="K955" s="13"/>
      <c r="L955" s="11"/>
      <c r="M955" s="74"/>
      <c r="N955" s="11"/>
      <c r="O955" s="12"/>
      <c r="P955" s="14"/>
      <c r="Q955" s="11"/>
      <c r="R955" s="11"/>
      <c r="S955" s="15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5">
      <c r="A956" s="10"/>
      <c r="B956" s="11"/>
      <c r="C956" s="11"/>
      <c r="D956" s="11"/>
      <c r="E956" s="12"/>
      <c r="F956" s="12"/>
      <c r="G956" s="12"/>
      <c r="H956" s="11"/>
      <c r="I956" s="11"/>
      <c r="J956" s="11"/>
      <c r="K956" s="13"/>
      <c r="L956" s="11"/>
      <c r="M956" s="74"/>
      <c r="N956" s="11"/>
      <c r="O956" s="12"/>
      <c r="P956" s="14"/>
      <c r="Q956" s="11"/>
      <c r="R956" s="11"/>
      <c r="S956" s="15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5">
      <c r="A957" s="10"/>
      <c r="B957" s="11"/>
      <c r="C957" s="11"/>
      <c r="D957" s="11"/>
      <c r="E957" s="12"/>
      <c r="F957" s="12"/>
      <c r="G957" s="12"/>
      <c r="H957" s="11"/>
      <c r="I957" s="11"/>
      <c r="J957" s="11"/>
      <c r="K957" s="13"/>
      <c r="L957" s="11"/>
      <c r="M957" s="74"/>
      <c r="N957" s="11"/>
      <c r="O957" s="12"/>
      <c r="P957" s="14"/>
      <c r="Q957" s="11"/>
      <c r="R957" s="11"/>
      <c r="S957" s="15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5">
      <c r="A958" s="10"/>
      <c r="B958" s="11"/>
      <c r="C958" s="11"/>
      <c r="D958" s="11"/>
      <c r="E958" s="12"/>
      <c r="F958" s="12"/>
      <c r="G958" s="12"/>
      <c r="H958" s="11"/>
      <c r="I958" s="11"/>
      <c r="J958" s="11"/>
      <c r="K958" s="13"/>
      <c r="L958" s="11"/>
      <c r="M958" s="74"/>
      <c r="N958" s="11"/>
      <c r="O958" s="12"/>
      <c r="P958" s="14"/>
      <c r="Q958" s="11"/>
      <c r="R958" s="11"/>
      <c r="S958" s="15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5">
      <c r="A959" s="10"/>
      <c r="B959" s="11"/>
      <c r="C959" s="11"/>
      <c r="D959" s="11"/>
      <c r="E959" s="12"/>
      <c r="F959" s="12"/>
      <c r="G959" s="12"/>
      <c r="H959" s="11"/>
      <c r="I959" s="11"/>
      <c r="J959" s="11"/>
      <c r="K959" s="13"/>
      <c r="L959" s="11"/>
      <c r="M959" s="74"/>
      <c r="N959" s="11"/>
      <c r="O959" s="12"/>
      <c r="P959" s="14"/>
      <c r="Q959" s="11"/>
      <c r="R959" s="11"/>
      <c r="S959" s="15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5">
      <c r="A960" s="10"/>
      <c r="B960" s="11"/>
      <c r="C960" s="11"/>
      <c r="D960" s="11"/>
      <c r="E960" s="12"/>
      <c r="F960" s="12"/>
      <c r="G960" s="12"/>
      <c r="H960" s="11"/>
      <c r="I960" s="11"/>
      <c r="J960" s="11"/>
      <c r="K960" s="13"/>
      <c r="L960" s="11"/>
      <c r="M960" s="74"/>
      <c r="N960" s="11"/>
      <c r="O960" s="12"/>
      <c r="P960" s="14"/>
      <c r="Q960" s="11"/>
      <c r="R960" s="11"/>
      <c r="S960" s="15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5">
      <c r="A961" s="10"/>
      <c r="B961" s="11"/>
      <c r="C961" s="11"/>
      <c r="D961" s="11"/>
      <c r="E961" s="12"/>
      <c r="F961" s="12"/>
      <c r="G961" s="12"/>
      <c r="H961" s="11"/>
      <c r="I961" s="11"/>
      <c r="J961" s="11"/>
      <c r="K961" s="13"/>
      <c r="L961" s="11"/>
      <c r="M961" s="74"/>
      <c r="N961" s="11"/>
      <c r="O961" s="12"/>
      <c r="P961" s="14"/>
      <c r="Q961" s="11"/>
      <c r="R961" s="11"/>
      <c r="S961" s="15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5">
      <c r="A962" s="10"/>
      <c r="B962" s="11"/>
      <c r="C962" s="11"/>
      <c r="D962" s="11"/>
      <c r="E962" s="12"/>
      <c r="F962" s="12"/>
      <c r="G962" s="12"/>
      <c r="H962" s="11"/>
      <c r="I962" s="11"/>
      <c r="J962" s="11"/>
      <c r="K962" s="13"/>
      <c r="L962" s="11"/>
      <c r="M962" s="74"/>
      <c r="N962" s="11"/>
      <c r="O962" s="12"/>
      <c r="P962" s="14"/>
      <c r="Q962" s="11"/>
      <c r="R962" s="11"/>
      <c r="S962" s="15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5">
      <c r="A963" s="10"/>
      <c r="B963" s="11"/>
      <c r="C963" s="11"/>
      <c r="D963" s="11"/>
      <c r="E963" s="12"/>
      <c r="F963" s="12"/>
      <c r="G963" s="12"/>
      <c r="H963" s="11"/>
      <c r="I963" s="11"/>
      <c r="J963" s="11"/>
      <c r="K963" s="13"/>
      <c r="L963" s="11"/>
      <c r="M963" s="74"/>
      <c r="N963" s="11"/>
      <c r="O963" s="12"/>
      <c r="P963" s="14"/>
      <c r="Q963" s="11"/>
      <c r="R963" s="11"/>
      <c r="S963" s="15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5">
      <c r="A964" s="10"/>
      <c r="B964" s="11"/>
      <c r="C964" s="11"/>
      <c r="D964" s="11"/>
      <c r="E964" s="12"/>
      <c r="F964" s="12"/>
      <c r="G964" s="12"/>
      <c r="H964" s="11"/>
      <c r="I964" s="11"/>
      <c r="J964" s="11"/>
      <c r="K964" s="13"/>
      <c r="L964" s="11"/>
      <c r="M964" s="74"/>
      <c r="N964" s="11"/>
      <c r="O964" s="12"/>
      <c r="P964" s="14"/>
      <c r="Q964" s="11"/>
      <c r="R964" s="11"/>
      <c r="S964" s="15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5">
      <c r="A965" s="10"/>
      <c r="B965" s="11"/>
      <c r="C965" s="11"/>
      <c r="D965" s="11"/>
      <c r="E965" s="12"/>
      <c r="F965" s="12"/>
      <c r="G965" s="12"/>
      <c r="H965" s="11"/>
      <c r="I965" s="11"/>
      <c r="J965" s="11"/>
      <c r="K965" s="13"/>
      <c r="L965" s="11"/>
      <c r="M965" s="74"/>
      <c r="N965" s="11"/>
      <c r="O965" s="12"/>
      <c r="P965" s="14"/>
      <c r="Q965" s="11"/>
      <c r="R965" s="11"/>
      <c r="S965" s="15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5">
      <c r="A966" s="10"/>
      <c r="B966" s="11"/>
      <c r="C966" s="11"/>
      <c r="D966" s="11"/>
      <c r="E966" s="12"/>
      <c r="F966" s="12"/>
      <c r="G966" s="12"/>
      <c r="H966" s="11"/>
      <c r="I966" s="11"/>
      <c r="J966" s="11"/>
      <c r="K966" s="13"/>
      <c r="L966" s="11"/>
      <c r="M966" s="74"/>
      <c r="N966" s="11"/>
      <c r="O966" s="12"/>
      <c r="P966" s="14"/>
      <c r="Q966" s="11"/>
      <c r="R966" s="11"/>
      <c r="S966" s="15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5">
      <c r="A967" s="10"/>
      <c r="B967" s="11"/>
      <c r="C967" s="11"/>
      <c r="D967" s="11"/>
      <c r="E967" s="12"/>
      <c r="F967" s="12"/>
      <c r="G967" s="12"/>
      <c r="H967" s="11"/>
      <c r="I967" s="11"/>
      <c r="J967" s="11"/>
      <c r="K967" s="13"/>
      <c r="L967" s="11"/>
      <c r="M967" s="74"/>
      <c r="N967" s="11"/>
      <c r="O967" s="12"/>
      <c r="P967" s="14"/>
      <c r="Q967" s="11"/>
      <c r="R967" s="11"/>
      <c r="S967" s="15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5">
      <c r="A968" s="10"/>
      <c r="B968" s="11"/>
      <c r="C968" s="11"/>
      <c r="D968" s="11"/>
      <c r="E968" s="12"/>
      <c r="F968" s="12"/>
      <c r="G968" s="12"/>
      <c r="H968" s="11"/>
      <c r="I968" s="11"/>
      <c r="J968" s="11"/>
      <c r="K968" s="13"/>
      <c r="L968" s="11"/>
      <c r="M968" s="74"/>
      <c r="N968" s="11"/>
      <c r="O968" s="12"/>
      <c r="P968" s="14"/>
      <c r="Q968" s="11"/>
      <c r="R968" s="11"/>
      <c r="S968" s="15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5">
      <c r="A969" s="10"/>
      <c r="B969" s="11"/>
      <c r="C969" s="11"/>
      <c r="D969" s="11"/>
      <c r="E969" s="12"/>
      <c r="F969" s="12"/>
      <c r="G969" s="12"/>
      <c r="H969" s="11"/>
      <c r="I969" s="11"/>
      <c r="J969" s="11"/>
      <c r="K969" s="13"/>
      <c r="L969" s="11"/>
      <c r="M969" s="74"/>
      <c r="N969" s="11"/>
      <c r="O969" s="12"/>
      <c r="P969" s="14"/>
      <c r="Q969" s="11"/>
      <c r="R969" s="11"/>
      <c r="S969" s="15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5">
      <c r="A970" s="10"/>
      <c r="B970" s="11"/>
      <c r="C970" s="11"/>
      <c r="D970" s="11"/>
      <c r="E970" s="12"/>
      <c r="F970" s="12"/>
      <c r="G970" s="12"/>
      <c r="H970" s="11"/>
      <c r="I970" s="11"/>
      <c r="J970" s="11"/>
      <c r="K970" s="13"/>
      <c r="L970" s="11"/>
      <c r="M970" s="74"/>
      <c r="N970" s="11"/>
      <c r="O970" s="12"/>
      <c r="P970" s="14"/>
      <c r="Q970" s="11"/>
      <c r="R970" s="11"/>
      <c r="S970" s="15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5">
      <c r="A971" s="10"/>
      <c r="B971" s="11"/>
      <c r="C971" s="11"/>
      <c r="D971" s="11"/>
      <c r="E971" s="12"/>
      <c r="F971" s="12"/>
      <c r="G971" s="12"/>
      <c r="H971" s="11"/>
      <c r="I971" s="11"/>
      <c r="J971" s="11"/>
      <c r="K971" s="13"/>
      <c r="L971" s="11"/>
      <c r="M971" s="74"/>
      <c r="N971" s="11"/>
      <c r="O971" s="12"/>
      <c r="P971" s="14"/>
      <c r="Q971" s="11"/>
      <c r="R971" s="11"/>
      <c r="S971" s="15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5">
      <c r="A972" s="10"/>
      <c r="B972" s="11"/>
      <c r="C972" s="11"/>
      <c r="D972" s="11"/>
      <c r="E972" s="12"/>
      <c r="F972" s="12"/>
      <c r="G972" s="12"/>
      <c r="H972" s="11"/>
      <c r="I972" s="11"/>
      <c r="J972" s="11"/>
      <c r="K972" s="13"/>
      <c r="L972" s="11"/>
      <c r="M972" s="74"/>
      <c r="N972" s="11"/>
      <c r="O972" s="12"/>
      <c r="P972" s="14"/>
      <c r="Q972" s="11"/>
      <c r="R972" s="11"/>
      <c r="S972" s="15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5">
      <c r="A973" s="10"/>
      <c r="B973" s="11"/>
      <c r="C973" s="11"/>
      <c r="D973" s="11"/>
      <c r="E973" s="12"/>
      <c r="F973" s="12"/>
      <c r="G973" s="12"/>
      <c r="H973" s="11"/>
      <c r="I973" s="11"/>
      <c r="J973" s="11"/>
      <c r="K973" s="13"/>
      <c r="L973" s="11"/>
      <c r="M973" s="74"/>
      <c r="N973" s="11"/>
      <c r="O973" s="12"/>
      <c r="P973" s="14"/>
      <c r="Q973" s="11"/>
      <c r="R973" s="11"/>
      <c r="S973" s="15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5">
      <c r="A974" s="10"/>
      <c r="B974" s="11"/>
      <c r="C974" s="11"/>
      <c r="D974" s="11"/>
      <c r="E974" s="12"/>
      <c r="F974" s="12"/>
      <c r="G974" s="12"/>
      <c r="H974" s="11"/>
      <c r="I974" s="11"/>
      <c r="J974" s="11"/>
      <c r="K974" s="13"/>
      <c r="L974" s="11"/>
      <c r="M974" s="74"/>
      <c r="N974" s="11"/>
      <c r="O974" s="12"/>
      <c r="P974" s="14"/>
      <c r="Q974" s="11"/>
      <c r="R974" s="11"/>
      <c r="S974" s="15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5">
      <c r="A975" s="10"/>
      <c r="B975" s="11"/>
      <c r="C975" s="11"/>
      <c r="D975" s="11"/>
      <c r="E975" s="12"/>
      <c r="F975" s="12"/>
      <c r="G975" s="12"/>
      <c r="H975" s="11"/>
      <c r="I975" s="11"/>
      <c r="J975" s="11"/>
      <c r="K975" s="13"/>
      <c r="L975" s="11"/>
      <c r="M975" s="74"/>
      <c r="N975" s="11"/>
      <c r="O975" s="12"/>
      <c r="P975" s="14"/>
      <c r="Q975" s="11"/>
      <c r="R975" s="11"/>
      <c r="S975" s="15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5">
      <c r="A976" s="10"/>
      <c r="B976" s="11"/>
      <c r="C976" s="11"/>
      <c r="D976" s="11"/>
      <c r="E976" s="12"/>
      <c r="F976" s="12"/>
      <c r="G976" s="12"/>
      <c r="H976" s="11"/>
      <c r="I976" s="11"/>
      <c r="J976" s="11"/>
      <c r="K976" s="13"/>
      <c r="L976" s="11"/>
      <c r="M976" s="74"/>
      <c r="N976" s="11"/>
      <c r="O976" s="12"/>
      <c r="P976" s="14"/>
      <c r="Q976" s="11"/>
      <c r="R976" s="11"/>
      <c r="S976" s="15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5">
      <c r="A977" s="10"/>
      <c r="B977" s="11"/>
      <c r="C977" s="11"/>
      <c r="D977" s="11"/>
      <c r="E977" s="12"/>
      <c r="F977" s="12"/>
      <c r="G977" s="12"/>
      <c r="H977" s="11"/>
      <c r="I977" s="11"/>
      <c r="J977" s="11"/>
      <c r="K977" s="13"/>
      <c r="L977" s="11"/>
      <c r="M977" s="74"/>
      <c r="N977" s="11"/>
      <c r="O977" s="12"/>
      <c r="P977" s="14"/>
      <c r="Q977" s="11"/>
      <c r="R977" s="11"/>
      <c r="S977" s="15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5">
      <c r="A978" s="10"/>
      <c r="B978" s="11"/>
      <c r="C978" s="11"/>
      <c r="D978" s="11"/>
      <c r="E978" s="12"/>
      <c r="F978" s="12"/>
      <c r="G978" s="12"/>
      <c r="H978" s="11"/>
      <c r="I978" s="11"/>
      <c r="J978" s="11"/>
      <c r="K978" s="13"/>
      <c r="L978" s="11"/>
      <c r="M978" s="74"/>
      <c r="N978" s="11"/>
      <c r="O978" s="12"/>
      <c r="P978" s="14"/>
      <c r="Q978" s="11"/>
      <c r="R978" s="11"/>
      <c r="S978" s="15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5">
      <c r="A979" s="10"/>
      <c r="B979" s="11"/>
      <c r="C979" s="11"/>
      <c r="D979" s="11"/>
      <c r="E979" s="12"/>
      <c r="F979" s="12"/>
      <c r="G979" s="12"/>
      <c r="H979" s="11"/>
      <c r="I979" s="11"/>
      <c r="J979" s="11"/>
      <c r="K979" s="13"/>
      <c r="L979" s="11"/>
      <c r="M979" s="74"/>
      <c r="N979" s="11"/>
      <c r="O979" s="12"/>
      <c r="P979" s="14"/>
      <c r="Q979" s="11"/>
      <c r="R979" s="11"/>
      <c r="S979" s="15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5">
      <c r="A980" s="10"/>
      <c r="B980" s="11"/>
      <c r="C980" s="11"/>
      <c r="D980" s="11"/>
      <c r="E980" s="12"/>
      <c r="F980" s="12"/>
      <c r="G980" s="12"/>
      <c r="H980" s="11"/>
      <c r="I980" s="11"/>
      <c r="J980" s="11"/>
      <c r="K980" s="13"/>
      <c r="L980" s="11"/>
      <c r="M980" s="74"/>
      <c r="N980" s="11"/>
      <c r="O980" s="12"/>
      <c r="P980" s="14"/>
      <c r="Q980" s="11"/>
      <c r="R980" s="11"/>
      <c r="S980" s="15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5">
      <c r="A981" s="10"/>
      <c r="B981" s="11"/>
      <c r="C981" s="11"/>
      <c r="D981" s="11"/>
      <c r="E981" s="12"/>
      <c r="F981" s="12"/>
      <c r="G981" s="12"/>
      <c r="H981" s="11"/>
      <c r="I981" s="11"/>
      <c r="J981" s="11"/>
      <c r="K981" s="13"/>
      <c r="L981" s="11"/>
      <c r="M981" s="74"/>
      <c r="N981" s="11"/>
      <c r="O981" s="12"/>
      <c r="P981" s="14"/>
      <c r="Q981" s="11"/>
      <c r="R981" s="11"/>
      <c r="S981" s="15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5">
      <c r="A982" s="10"/>
      <c r="B982" s="11"/>
      <c r="C982" s="11"/>
      <c r="D982" s="11"/>
      <c r="E982" s="12"/>
      <c r="F982" s="12"/>
      <c r="G982" s="12"/>
      <c r="H982" s="11"/>
      <c r="I982" s="11"/>
      <c r="J982" s="11"/>
      <c r="K982" s="13"/>
      <c r="L982" s="11"/>
      <c r="M982" s="74"/>
      <c r="N982" s="11"/>
      <c r="O982" s="12"/>
      <c r="P982" s="14"/>
      <c r="Q982" s="11"/>
      <c r="R982" s="11"/>
      <c r="S982" s="15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5">
      <c r="A983" s="10"/>
      <c r="B983" s="11"/>
      <c r="C983" s="11"/>
      <c r="D983" s="11"/>
      <c r="E983" s="12"/>
      <c r="F983" s="12"/>
      <c r="G983" s="12"/>
      <c r="H983" s="11"/>
      <c r="I983" s="11"/>
      <c r="J983" s="11"/>
      <c r="K983" s="13"/>
      <c r="L983" s="11"/>
      <c r="M983" s="74"/>
      <c r="N983" s="11"/>
      <c r="O983" s="12"/>
      <c r="P983" s="14"/>
      <c r="Q983" s="11"/>
      <c r="R983" s="11"/>
      <c r="S983" s="15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5">
      <c r="A984" s="10"/>
      <c r="B984" s="11"/>
      <c r="C984" s="11"/>
      <c r="D984" s="11"/>
      <c r="E984" s="12"/>
      <c r="F984" s="12"/>
      <c r="G984" s="12"/>
      <c r="H984" s="11"/>
      <c r="I984" s="11"/>
      <c r="J984" s="11"/>
      <c r="K984" s="13"/>
      <c r="L984" s="11"/>
      <c r="M984" s="74"/>
      <c r="N984" s="11"/>
      <c r="O984" s="12"/>
      <c r="P984" s="14"/>
      <c r="Q984" s="11"/>
      <c r="R984" s="11"/>
      <c r="S984" s="15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5">
      <c r="A985" s="10"/>
      <c r="B985" s="11"/>
      <c r="C985" s="11"/>
      <c r="D985" s="11"/>
      <c r="E985" s="12"/>
      <c r="F985" s="12"/>
      <c r="G985" s="12"/>
      <c r="H985" s="11"/>
      <c r="I985" s="11"/>
      <c r="J985" s="11"/>
      <c r="K985" s="13"/>
      <c r="L985" s="11"/>
      <c r="M985" s="74"/>
      <c r="N985" s="11"/>
      <c r="O985" s="12"/>
      <c r="P985" s="14"/>
      <c r="Q985" s="11"/>
      <c r="R985" s="11"/>
      <c r="S985" s="15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5">
      <c r="A986" s="10"/>
      <c r="B986" s="11"/>
      <c r="C986" s="11"/>
      <c r="D986" s="11"/>
      <c r="E986" s="12"/>
      <c r="F986" s="12"/>
      <c r="G986" s="12"/>
      <c r="H986" s="11"/>
      <c r="I986" s="11"/>
      <c r="J986" s="11"/>
      <c r="K986" s="13"/>
      <c r="L986" s="11"/>
      <c r="M986" s="74"/>
      <c r="N986" s="11"/>
      <c r="O986" s="12"/>
      <c r="P986" s="14"/>
      <c r="Q986" s="11"/>
      <c r="R986" s="11"/>
      <c r="S986" s="15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5">
      <c r="A987" s="10"/>
      <c r="B987" s="11"/>
      <c r="C987" s="11"/>
      <c r="D987" s="11"/>
      <c r="E987" s="12"/>
      <c r="F987" s="12"/>
      <c r="G987" s="12"/>
      <c r="H987" s="11"/>
      <c r="I987" s="11"/>
      <c r="J987" s="11"/>
      <c r="K987" s="13"/>
      <c r="L987" s="11"/>
      <c r="M987" s="74"/>
      <c r="N987" s="11"/>
      <c r="O987" s="12"/>
      <c r="P987" s="14"/>
      <c r="Q987" s="11"/>
      <c r="R987" s="11"/>
      <c r="S987" s="15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5">
      <c r="A988" s="10"/>
      <c r="B988" s="11"/>
      <c r="C988" s="11"/>
      <c r="D988" s="11"/>
      <c r="E988" s="12"/>
      <c r="F988" s="12"/>
      <c r="G988" s="12"/>
      <c r="H988" s="11"/>
      <c r="I988" s="11"/>
      <c r="J988" s="11"/>
      <c r="K988" s="13"/>
      <c r="L988" s="11"/>
      <c r="M988" s="74"/>
      <c r="N988" s="11"/>
      <c r="O988" s="12"/>
      <c r="P988" s="14"/>
      <c r="Q988" s="11"/>
      <c r="R988" s="11"/>
      <c r="S988" s="15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5">
      <c r="A989" s="10"/>
      <c r="B989" s="11"/>
      <c r="C989" s="11"/>
      <c r="D989" s="11"/>
      <c r="E989" s="12"/>
      <c r="F989" s="12"/>
      <c r="G989" s="12"/>
      <c r="H989" s="11"/>
      <c r="I989" s="11"/>
      <c r="J989" s="11"/>
      <c r="K989" s="13"/>
      <c r="L989" s="11"/>
      <c r="M989" s="74"/>
      <c r="N989" s="11"/>
      <c r="O989" s="12"/>
      <c r="P989" s="14"/>
      <c r="Q989" s="11"/>
      <c r="R989" s="11"/>
      <c r="S989" s="15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5">
      <c r="A990" s="10"/>
      <c r="B990" s="11"/>
      <c r="C990" s="11"/>
      <c r="D990" s="11"/>
      <c r="E990" s="12"/>
      <c r="F990" s="12"/>
      <c r="G990" s="12"/>
      <c r="H990" s="11"/>
      <c r="I990" s="11"/>
      <c r="J990" s="11"/>
      <c r="K990" s="13"/>
      <c r="L990" s="11"/>
      <c r="M990" s="74"/>
      <c r="N990" s="11"/>
      <c r="O990" s="12"/>
      <c r="P990" s="14"/>
      <c r="Q990" s="11"/>
      <c r="R990" s="11"/>
      <c r="S990" s="15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5">
      <c r="A991" s="10"/>
      <c r="B991" s="11"/>
      <c r="C991" s="11"/>
      <c r="D991" s="11"/>
      <c r="E991" s="12"/>
      <c r="F991" s="12"/>
      <c r="G991" s="12"/>
      <c r="H991" s="11"/>
      <c r="I991" s="11"/>
      <c r="J991" s="11"/>
      <c r="K991" s="13"/>
      <c r="L991" s="11"/>
      <c r="M991" s="74"/>
      <c r="N991" s="11"/>
      <c r="O991" s="12"/>
      <c r="P991" s="14"/>
      <c r="Q991" s="11"/>
      <c r="R991" s="11"/>
      <c r="S991" s="15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5">
      <c r="A992" s="10"/>
      <c r="B992" s="11"/>
      <c r="C992" s="11"/>
      <c r="D992" s="11"/>
      <c r="E992" s="12"/>
      <c r="F992" s="12"/>
      <c r="G992" s="12"/>
      <c r="H992" s="11"/>
      <c r="I992" s="11"/>
      <c r="J992" s="11"/>
      <c r="K992" s="13"/>
      <c r="L992" s="11"/>
      <c r="M992" s="74"/>
      <c r="N992" s="11"/>
      <c r="O992" s="12"/>
      <c r="P992" s="14"/>
      <c r="Q992" s="11"/>
      <c r="R992" s="11"/>
      <c r="S992" s="15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5">
      <c r="A993" s="10"/>
      <c r="B993" s="11"/>
      <c r="C993" s="11"/>
      <c r="D993" s="11"/>
      <c r="E993" s="12"/>
      <c r="F993" s="12"/>
      <c r="G993" s="12"/>
      <c r="H993" s="11"/>
      <c r="I993" s="11"/>
      <c r="J993" s="11"/>
      <c r="K993" s="13"/>
      <c r="L993" s="11"/>
      <c r="M993" s="74"/>
      <c r="N993" s="11"/>
      <c r="O993" s="12"/>
      <c r="P993" s="14"/>
      <c r="Q993" s="11"/>
      <c r="R993" s="11"/>
      <c r="S993" s="15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5">
      <c r="A994" s="10"/>
      <c r="B994" s="11"/>
      <c r="C994" s="11"/>
      <c r="D994" s="11"/>
      <c r="E994" s="12"/>
      <c r="F994" s="12"/>
      <c r="G994" s="12"/>
      <c r="H994" s="11"/>
      <c r="I994" s="11"/>
      <c r="J994" s="11"/>
      <c r="K994" s="13"/>
      <c r="L994" s="11"/>
      <c r="M994" s="74"/>
      <c r="N994" s="11"/>
      <c r="O994" s="12"/>
      <c r="P994" s="14"/>
      <c r="Q994" s="11"/>
      <c r="R994" s="11"/>
      <c r="S994" s="15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5">
      <c r="A995" s="10"/>
      <c r="B995" s="11"/>
      <c r="C995" s="11"/>
      <c r="D995" s="11"/>
      <c r="E995" s="12"/>
      <c r="F995" s="12"/>
      <c r="G995" s="12"/>
      <c r="H995" s="11"/>
      <c r="I995" s="11"/>
      <c r="J995" s="11"/>
      <c r="K995" s="13"/>
      <c r="L995" s="11"/>
      <c r="M995" s="74"/>
      <c r="N995" s="11"/>
      <c r="O995" s="12"/>
      <c r="P995" s="14"/>
      <c r="Q995" s="11"/>
      <c r="R995" s="11"/>
      <c r="S995" s="15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5">
      <c r="A996" s="10"/>
      <c r="B996" s="11"/>
      <c r="C996" s="11"/>
      <c r="D996" s="11"/>
      <c r="E996" s="12"/>
      <c r="F996" s="12"/>
      <c r="G996" s="12"/>
      <c r="H996" s="11"/>
      <c r="I996" s="11"/>
      <c r="J996" s="11"/>
      <c r="K996" s="13"/>
      <c r="L996" s="11"/>
      <c r="M996" s="74"/>
      <c r="N996" s="11"/>
      <c r="O996" s="12"/>
      <c r="P996" s="14"/>
      <c r="Q996" s="11"/>
      <c r="R996" s="11"/>
      <c r="S996" s="15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5">
      <c r="A997" s="10"/>
      <c r="B997" s="11"/>
      <c r="C997" s="11"/>
      <c r="D997" s="11"/>
      <c r="E997" s="12"/>
      <c r="F997" s="12"/>
      <c r="G997" s="12"/>
      <c r="H997" s="11"/>
      <c r="I997" s="11"/>
      <c r="J997" s="11"/>
      <c r="K997" s="13"/>
      <c r="L997" s="11"/>
      <c r="M997" s="74"/>
      <c r="N997" s="11"/>
      <c r="O997" s="12"/>
      <c r="P997" s="14"/>
      <c r="Q997" s="11"/>
      <c r="R997" s="11"/>
      <c r="S997" s="15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5">
      <c r="A998" s="10"/>
      <c r="B998" s="11"/>
      <c r="C998" s="11"/>
      <c r="D998" s="11"/>
      <c r="E998" s="12"/>
      <c r="F998" s="12"/>
      <c r="G998" s="12"/>
      <c r="H998" s="11"/>
      <c r="I998" s="11"/>
      <c r="J998" s="11"/>
      <c r="K998" s="13"/>
      <c r="L998" s="11"/>
      <c r="M998" s="74"/>
      <c r="N998" s="11"/>
      <c r="O998" s="12"/>
      <c r="P998" s="14"/>
      <c r="Q998" s="11"/>
      <c r="R998" s="11"/>
      <c r="S998" s="15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5">
      <c r="A999" s="10"/>
      <c r="B999" s="11"/>
      <c r="C999" s="11"/>
      <c r="D999" s="11"/>
      <c r="E999" s="12"/>
      <c r="F999" s="12"/>
      <c r="G999" s="12"/>
      <c r="H999" s="11"/>
      <c r="I999" s="11"/>
      <c r="J999" s="11"/>
      <c r="K999" s="13"/>
      <c r="L999" s="11"/>
      <c r="M999" s="74"/>
      <c r="N999" s="11"/>
      <c r="O999" s="12"/>
      <c r="P999" s="14"/>
      <c r="Q999" s="11"/>
      <c r="R999" s="11"/>
      <c r="S999" s="15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5">
      <c r="A1000" s="10"/>
      <c r="B1000" s="11"/>
      <c r="C1000" s="11"/>
      <c r="D1000" s="11"/>
      <c r="E1000" s="12"/>
      <c r="F1000" s="12"/>
      <c r="G1000" s="12"/>
      <c r="H1000" s="11"/>
      <c r="I1000" s="11"/>
      <c r="J1000" s="11"/>
      <c r="K1000" s="13"/>
      <c r="L1000" s="11"/>
      <c r="M1000" s="74"/>
      <c r="N1000" s="11"/>
      <c r="O1000" s="12"/>
      <c r="P1000" s="14"/>
      <c r="Q1000" s="11"/>
      <c r="R1000" s="11"/>
      <c r="S1000" s="15"/>
      <c r="T1000" s="10"/>
      <c r="U1000" s="10"/>
      <c r="V1000" s="10"/>
      <c r="W1000" s="10"/>
      <c r="X1000" s="10"/>
      <c r="Y1000" s="10"/>
      <c r="Z1000" s="10"/>
    </row>
    <row r="1001" spans="1:26" ht="15.75" customHeight="1" x14ac:dyDescent="0.25">
      <c r="A1001" s="10"/>
      <c r="B1001" s="11"/>
      <c r="C1001" s="11"/>
      <c r="D1001" s="11"/>
      <c r="E1001" s="12"/>
      <c r="F1001" s="12"/>
      <c r="G1001" s="12"/>
      <c r="H1001" s="11"/>
      <c r="I1001" s="11"/>
      <c r="J1001" s="11"/>
      <c r="K1001" s="13"/>
      <c r="L1001" s="11"/>
      <c r="M1001" s="74"/>
      <c r="N1001" s="11"/>
      <c r="O1001" s="12"/>
      <c r="P1001" s="14"/>
      <c r="Q1001" s="11"/>
      <c r="R1001" s="11"/>
      <c r="S1001" s="15"/>
      <c r="T1001" s="10"/>
      <c r="U1001" s="10"/>
      <c r="V1001" s="10"/>
      <c r="W1001" s="10"/>
      <c r="X1001" s="10"/>
      <c r="Y1001" s="10"/>
      <c r="Z1001" s="10"/>
    </row>
    <row r="1002" spans="1:26" ht="15.75" customHeight="1" x14ac:dyDescent="0.25">
      <c r="A1002" s="10"/>
      <c r="B1002" s="11"/>
      <c r="C1002" s="11"/>
      <c r="D1002" s="11"/>
      <c r="E1002" s="12"/>
      <c r="F1002" s="12"/>
      <c r="G1002" s="12"/>
      <c r="H1002" s="11"/>
      <c r="I1002" s="11"/>
      <c r="J1002" s="11"/>
      <c r="K1002" s="13"/>
      <c r="L1002" s="11"/>
      <c r="M1002" s="74"/>
      <c r="N1002" s="11"/>
      <c r="O1002" s="12"/>
      <c r="P1002" s="14"/>
      <c r="Q1002" s="11"/>
      <c r="R1002" s="11"/>
      <c r="S1002" s="15"/>
      <c r="T1002" s="10"/>
      <c r="U1002" s="10"/>
      <c r="V1002" s="10"/>
      <c r="W1002" s="10"/>
      <c r="X1002" s="10"/>
      <c r="Y1002" s="10"/>
      <c r="Z1002" s="10"/>
    </row>
    <row r="1003" spans="1:26" ht="15.75" customHeight="1" x14ac:dyDescent="0.25">
      <c r="A1003" s="10"/>
      <c r="B1003" s="11"/>
      <c r="C1003" s="11"/>
      <c r="D1003" s="11"/>
      <c r="E1003" s="12"/>
      <c r="F1003" s="12"/>
      <c r="G1003" s="12"/>
      <c r="H1003" s="11"/>
      <c r="I1003" s="11"/>
      <c r="J1003" s="11"/>
      <c r="K1003" s="13"/>
      <c r="L1003" s="11"/>
      <c r="M1003" s="74"/>
      <c r="N1003" s="11"/>
      <c r="O1003" s="12"/>
      <c r="P1003" s="14"/>
      <c r="Q1003" s="11"/>
      <c r="R1003" s="11"/>
      <c r="S1003" s="15"/>
      <c r="T1003" s="10"/>
      <c r="U1003" s="10"/>
      <c r="V1003" s="10"/>
      <c r="W1003" s="10"/>
      <c r="X1003" s="10"/>
      <c r="Y1003" s="10"/>
      <c r="Z1003" s="10"/>
    </row>
    <row r="1004" spans="1:26" ht="15.75" customHeight="1" x14ac:dyDescent="0.25">
      <c r="A1004" s="10"/>
      <c r="B1004" s="11"/>
      <c r="C1004" s="11"/>
      <c r="D1004" s="11"/>
      <c r="E1004" s="12"/>
      <c r="F1004" s="12"/>
      <c r="G1004" s="12"/>
      <c r="H1004" s="11"/>
      <c r="I1004" s="11"/>
      <c r="J1004" s="11"/>
      <c r="K1004" s="13"/>
      <c r="L1004" s="11"/>
      <c r="M1004" s="74"/>
      <c r="N1004" s="11"/>
      <c r="O1004" s="12"/>
      <c r="P1004" s="14"/>
      <c r="Q1004" s="11"/>
      <c r="R1004" s="11"/>
      <c r="S1004" s="15"/>
      <c r="T1004" s="10"/>
      <c r="U1004" s="10"/>
      <c r="V1004" s="10"/>
      <c r="W1004" s="10"/>
      <c r="X1004" s="10"/>
      <c r="Y1004" s="10"/>
      <c r="Z1004" s="10"/>
    </row>
    <row r="1005" spans="1:26" ht="15.75" customHeight="1" x14ac:dyDescent="0.25">
      <c r="A1005" s="10"/>
      <c r="B1005" s="11"/>
      <c r="C1005" s="11"/>
      <c r="D1005" s="11"/>
      <c r="E1005" s="12"/>
      <c r="F1005" s="12"/>
      <c r="G1005" s="12"/>
      <c r="H1005" s="11"/>
      <c r="I1005" s="11"/>
      <c r="J1005" s="11"/>
      <c r="K1005" s="13"/>
      <c r="L1005" s="11"/>
      <c r="M1005" s="74"/>
      <c r="N1005" s="11"/>
      <c r="O1005" s="12"/>
      <c r="P1005" s="14"/>
      <c r="Q1005" s="11"/>
      <c r="R1005" s="11"/>
      <c r="S1005" s="15"/>
      <c r="T1005" s="10"/>
      <c r="U1005" s="10"/>
      <c r="V1005" s="10"/>
      <c r="W1005" s="10"/>
      <c r="X1005" s="10"/>
      <c r="Y1005" s="10"/>
      <c r="Z1005" s="10"/>
    </row>
    <row r="1006" spans="1:26" ht="15.75" customHeight="1" x14ac:dyDescent="0.25">
      <c r="A1006" s="10"/>
      <c r="B1006" s="11"/>
      <c r="C1006" s="11"/>
      <c r="D1006" s="11"/>
      <c r="E1006" s="12"/>
      <c r="F1006" s="12"/>
      <c r="G1006" s="12"/>
      <c r="H1006" s="11"/>
      <c r="I1006" s="11"/>
      <c r="J1006" s="11"/>
      <c r="K1006" s="13"/>
      <c r="L1006" s="11"/>
      <c r="M1006" s="74"/>
      <c r="N1006" s="11"/>
      <c r="O1006" s="12"/>
      <c r="P1006" s="14"/>
      <c r="Q1006" s="11"/>
      <c r="R1006" s="11"/>
      <c r="S1006" s="15"/>
      <c r="T1006" s="10"/>
      <c r="U1006" s="10"/>
      <c r="V1006" s="10"/>
      <c r="W1006" s="10"/>
      <c r="X1006" s="10"/>
      <c r="Y1006" s="10"/>
      <c r="Z1006" s="10"/>
    </row>
    <row r="1007" spans="1:26" ht="15.75" customHeight="1" x14ac:dyDescent="0.25">
      <c r="A1007" s="10"/>
      <c r="B1007" s="11"/>
      <c r="C1007" s="11"/>
      <c r="D1007" s="11"/>
      <c r="E1007" s="12"/>
      <c r="F1007" s="12"/>
      <c r="G1007" s="12"/>
      <c r="H1007" s="11"/>
      <c r="I1007" s="11"/>
      <c r="J1007" s="11"/>
      <c r="K1007" s="13"/>
      <c r="L1007" s="11"/>
      <c r="M1007" s="74"/>
      <c r="N1007" s="11"/>
      <c r="O1007" s="12"/>
      <c r="P1007" s="14"/>
      <c r="Q1007" s="11"/>
      <c r="R1007" s="11"/>
      <c r="S1007" s="15"/>
      <c r="T1007" s="10"/>
      <c r="U1007" s="10"/>
      <c r="V1007" s="10"/>
      <c r="W1007" s="10"/>
      <c r="X1007" s="10"/>
      <c r="Y1007" s="10"/>
      <c r="Z1007" s="10"/>
    </row>
    <row r="1008" spans="1:26" ht="15.75" customHeight="1" x14ac:dyDescent="0.25">
      <c r="A1008" s="10"/>
      <c r="B1008" s="11"/>
      <c r="C1008" s="11"/>
      <c r="D1008" s="11"/>
      <c r="E1008" s="12"/>
      <c r="F1008" s="12"/>
      <c r="G1008" s="12"/>
      <c r="H1008" s="11"/>
      <c r="I1008" s="11"/>
      <c r="J1008" s="11"/>
      <c r="K1008" s="13"/>
      <c r="L1008" s="11"/>
      <c r="M1008" s="74"/>
      <c r="N1008" s="11"/>
      <c r="O1008" s="12"/>
      <c r="P1008" s="14"/>
      <c r="Q1008" s="11"/>
      <c r="R1008" s="11"/>
      <c r="S1008" s="15"/>
      <c r="T1008" s="10"/>
      <c r="U1008" s="10"/>
      <c r="V1008" s="10"/>
      <c r="W1008" s="10"/>
      <c r="X1008" s="10"/>
      <c r="Y1008" s="10"/>
      <c r="Z1008" s="10"/>
    </row>
    <row r="1009" spans="1:26" ht="15.75" customHeight="1" x14ac:dyDescent="0.25">
      <c r="A1009" s="10"/>
      <c r="B1009" s="11"/>
      <c r="C1009" s="11"/>
      <c r="D1009" s="11"/>
      <c r="E1009" s="12"/>
      <c r="F1009" s="12"/>
      <c r="G1009" s="12"/>
      <c r="H1009" s="11"/>
      <c r="I1009" s="11"/>
      <c r="J1009" s="11"/>
      <c r="K1009" s="13"/>
      <c r="L1009" s="11"/>
      <c r="M1009" s="74"/>
      <c r="N1009" s="11"/>
      <c r="O1009" s="12"/>
      <c r="P1009" s="14"/>
      <c r="Q1009" s="11"/>
      <c r="R1009" s="11"/>
      <c r="S1009" s="15"/>
      <c r="T1009" s="10"/>
      <c r="U1009" s="10"/>
      <c r="V1009" s="10"/>
      <c r="W1009" s="10"/>
      <c r="X1009" s="10"/>
      <c r="Y1009" s="10"/>
      <c r="Z1009" s="10"/>
    </row>
    <row r="1010" spans="1:26" ht="15.75" customHeight="1" x14ac:dyDescent="0.25">
      <c r="A1010" s="10"/>
      <c r="B1010" s="11"/>
      <c r="C1010" s="11"/>
      <c r="D1010" s="11"/>
      <c r="E1010" s="12"/>
      <c r="F1010" s="12"/>
      <c r="G1010" s="12"/>
      <c r="H1010" s="11"/>
      <c r="I1010" s="11"/>
      <c r="J1010" s="11"/>
      <c r="K1010" s="13"/>
      <c r="L1010" s="11"/>
      <c r="M1010" s="74"/>
      <c r="N1010" s="11"/>
      <c r="O1010" s="12"/>
      <c r="P1010" s="14"/>
      <c r="Q1010" s="11"/>
      <c r="R1010" s="11"/>
      <c r="S1010" s="15"/>
      <c r="T1010" s="10"/>
      <c r="U1010" s="10"/>
      <c r="V1010" s="10"/>
      <c r="W1010" s="10"/>
      <c r="X1010" s="10"/>
      <c r="Y1010" s="10"/>
      <c r="Z1010" s="10"/>
    </row>
    <row r="1011" spans="1:26" ht="15.75" customHeight="1" x14ac:dyDescent="0.25">
      <c r="A1011" s="10"/>
      <c r="B1011" s="11"/>
      <c r="C1011" s="11"/>
      <c r="D1011" s="11"/>
      <c r="E1011" s="12"/>
      <c r="F1011" s="12"/>
      <c r="G1011" s="12"/>
      <c r="H1011" s="11"/>
      <c r="I1011" s="11"/>
      <c r="J1011" s="11"/>
      <c r="K1011" s="13"/>
      <c r="L1011" s="11"/>
      <c r="M1011" s="74"/>
      <c r="N1011" s="11"/>
      <c r="O1011" s="12"/>
      <c r="P1011" s="14"/>
      <c r="Q1011" s="11"/>
      <c r="R1011" s="11"/>
      <c r="S1011" s="15"/>
      <c r="T1011" s="10"/>
      <c r="U1011" s="10"/>
      <c r="V1011" s="10"/>
      <c r="W1011" s="10"/>
      <c r="X1011" s="10"/>
      <c r="Y1011" s="10"/>
      <c r="Z1011" s="10"/>
    </row>
    <row r="1012" spans="1:26" ht="15.75" customHeight="1" x14ac:dyDescent="0.25">
      <c r="A1012" s="10"/>
      <c r="B1012" s="11"/>
      <c r="C1012" s="11"/>
      <c r="D1012" s="11"/>
      <c r="E1012" s="12"/>
      <c r="F1012" s="12"/>
      <c r="G1012" s="12"/>
      <c r="H1012" s="11"/>
      <c r="I1012" s="11"/>
      <c r="J1012" s="11"/>
      <c r="K1012" s="13"/>
      <c r="L1012" s="11"/>
      <c r="M1012" s="74"/>
      <c r="N1012" s="11"/>
      <c r="O1012" s="12"/>
      <c r="P1012" s="14"/>
      <c r="Q1012" s="11"/>
      <c r="R1012" s="11"/>
      <c r="S1012" s="15"/>
      <c r="T1012" s="10"/>
      <c r="U1012" s="10"/>
      <c r="V1012" s="10"/>
      <c r="W1012" s="10"/>
      <c r="X1012" s="10"/>
      <c r="Y1012" s="10"/>
      <c r="Z1012" s="10"/>
    </row>
    <row r="1013" spans="1:26" ht="15.75" customHeight="1" x14ac:dyDescent="0.25">
      <c r="A1013" s="10"/>
      <c r="B1013" s="11"/>
      <c r="C1013" s="11"/>
      <c r="D1013" s="11"/>
      <c r="E1013" s="12"/>
      <c r="F1013" s="12"/>
      <c r="G1013" s="12"/>
      <c r="H1013" s="11"/>
      <c r="I1013" s="11"/>
      <c r="J1013" s="11"/>
      <c r="K1013" s="13"/>
      <c r="L1013" s="11"/>
      <c r="M1013" s="74"/>
      <c r="N1013" s="11"/>
      <c r="O1013" s="12"/>
      <c r="P1013" s="14"/>
      <c r="Q1013" s="11"/>
      <c r="R1013" s="11"/>
      <c r="S1013" s="15"/>
      <c r="T1013" s="10"/>
      <c r="U1013" s="10"/>
      <c r="V1013" s="10"/>
      <c r="W1013" s="10"/>
      <c r="X1013" s="10"/>
      <c r="Y1013" s="10"/>
      <c r="Z1013" s="10"/>
    </row>
    <row r="1014" spans="1:26" ht="15.75" customHeight="1" x14ac:dyDescent="0.25">
      <c r="A1014" s="10"/>
      <c r="B1014" s="11"/>
      <c r="C1014" s="11"/>
      <c r="D1014" s="11"/>
      <c r="E1014" s="12"/>
      <c r="F1014" s="12"/>
      <c r="G1014" s="12"/>
      <c r="H1014" s="11"/>
      <c r="I1014" s="11"/>
      <c r="J1014" s="11"/>
      <c r="K1014" s="13"/>
      <c r="L1014" s="11"/>
      <c r="M1014" s="74"/>
      <c r="N1014" s="11"/>
      <c r="O1014" s="12"/>
      <c r="P1014" s="14"/>
      <c r="Q1014" s="11"/>
      <c r="R1014" s="11"/>
      <c r="S1014" s="15"/>
      <c r="T1014" s="10"/>
      <c r="U1014" s="10"/>
      <c r="V1014" s="10"/>
      <c r="W1014" s="10"/>
      <c r="X1014" s="10"/>
      <c r="Y1014" s="10"/>
      <c r="Z1014" s="10"/>
    </row>
    <row r="1015" spans="1:26" ht="15.75" customHeight="1" x14ac:dyDescent="0.25">
      <c r="A1015" s="10"/>
      <c r="B1015" s="11"/>
      <c r="C1015" s="11"/>
      <c r="D1015" s="11"/>
      <c r="E1015" s="12"/>
      <c r="F1015" s="12"/>
      <c r="G1015" s="12"/>
      <c r="H1015" s="11"/>
      <c r="I1015" s="11"/>
      <c r="J1015" s="11"/>
      <c r="K1015" s="13"/>
      <c r="L1015" s="11"/>
      <c r="M1015" s="74"/>
      <c r="N1015" s="11"/>
      <c r="O1015" s="12"/>
      <c r="P1015" s="14"/>
      <c r="Q1015" s="11"/>
      <c r="R1015" s="11"/>
      <c r="S1015" s="15"/>
      <c r="T1015" s="10"/>
      <c r="U1015" s="10"/>
      <c r="V1015" s="10"/>
      <c r="W1015" s="10"/>
      <c r="X1015" s="10"/>
      <c r="Y1015" s="10"/>
      <c r="Z1015" s="10"/>
    </row>
    <row r="1016" spans="1:26" ht="15.75" customHeight="1" x14ac:dyDescent="0.25">
      <c r="A1016" s="10"/>
      <c r="B1016" s="11"/>
      <c r="C1016" s="11"/>
      <c r="D1016" s="11"/>
      <c r="E1016" s="12"/>
      <c r="F1016" s="12"/>
      <c r="G1016" s="12"/>
      <c r="H1016" s="11"/>
      <c r="I1016" s="11"/>
      <c r="J1016" s="11"/>
      <c r="K1016" s="13"/>
      <c r="L1016" s="11"/>
      <c r="M1016" s="74"/>
      <c r="N1016" s="11"/>
      <c r="O1016" s="12"/>
      <c r="P1016" s="14"/>
      <c r="Q1016" s="11"/>
      <c r="R1016" s="11"/>
      <c r="S1016" s="15"/>
      <c r="T1016" s="10"/>
      <c r="U1016" s="10"/>
      <c r="V1016" s="10"/>
      <c r="W1016" s="10"/>
      <c r="X1016" s="10"/>
      <c r="Y1016" s="10"/>
      <c r="Z1016" s="10"/>
    </row>
    <row r="1017" spans="1:26" ht="15.75" customHeight="1" x14ac:dyDescent="0.25">
      <c r="A1017" s="10"/>
      <c r="B1017" s="11"/>
      <c r="C1017" s="11"/>
      <c r="D1017" s="11"/>
      <c r="E1017" s="12"/>
      <c r="F1017" s="12"/>
      <c r="G1017" s="12"/>
      <c r="H1017" s="11"/>
      <c r="I1017" s="11"/>
      <c r="J1017" s="11"/>
      <c r="K1017" s="13"/>
      <c r="L1017" s="11"/>
      <c r="M1017" s="74"/>
      <c r="N1017" s="11"/>
      <c r="O1017" s="12"/>
      <c r="P1017" s="14"/>
      <c r="Q1017" s="11"/>
      <c r="R1017" s="11"/>
      <c r="S1017" s="15"/>
      <c r="T1017" s="10"/>
      <c r="U1017" s="10"/>
      <c r="V1017" s="10"/>
      <c r="W1017" s="10"/>
      <c r="X1017" s="10"/>
      <c r="Y1017" s="10"/>
      <c r="Z1017" s="10"/>
    </row>
    <row r="1018" spans="1:26" ht="15.75" customHeight="1" x14ac:dyDescent="0.25">
      <c r="A1018" s="10"/>
      <c r="B1018" s="11"/>
      <c r="C1018" s="11"/>
      <c r="D1018" s="11"/>
      <c r="E1018" s="12"/>
      <c r="F1018" s="12"/>
      <c r="G1018" s="12"/>
      <c r="H1018" s="11"/>
      <c r="I1018" s="11"/>
      <c r="J1018" s="11"/>
      <c r="K1018" s="13"/>
      <c r="L1018" s="11"/>
      <c r="M1018" s="74"/>
      <c r="N1018" s="11"/>
      <c r="O1018" s="12"/>
      <c r="P1018" s="14"/>
      <c r="Q1018" s="11"/>
      <c r="R1018" s="11"/>
      <c r="S1018" s="15"/>
      <c r="T1018" s="10"/>
      <c r="U1018" s="10"/>
      <c r="V1018" s="10"/>
      <c r="W1018" s="10"/>
      <c r="X1018" s="10"/>
      <c r="Y1018" s="10"/>
      <c r="Z1018" s="10"/>
    </row>
    <row r="1019" spans="1:26" ht="15.75" customHeight="1" x14ac:dyDescent="0.25">
      <c r="A1019" s="10"/>
      <c r="B1019" s="11"/>
      <c r="C1019" s="11"/>
      <c r="D1019" s="11"/>
      <c r="E1019" s="12"/>
      <c r="F1019" s="12"/>
      <c r="G1019" s="12"/>
      <c r="H1019" s="11"/>
      <c r="I1019" s="11"/>
      <c r="J1019" s="11"/>
      <c r="K1019" s="13"/>
      <c r="L1019" s="11"/>
      <c r="M1019" s="74"/>
      <c r="N1019" s="11"/>
      <c r="O1019" s="12"/>
      <c r="P1019" s="14"/>
      <c r="Q1019" s="11"/>
      <c r="R1019" s="11"/>
      <c r="S1019" s="15"/>
      <c r="T1019" s="10"/>
      <c r="U1019" s="10"/>
      <c r="V1019" s="10"/>
      <c r="W1019" s="10"/>
      <c r="X1019" s="10"/>
      <c r="Y1019" s="10"/>
      <c r="Z1019" s="10"/>
    </row>
    <row r="1020" spans="1:26" ht="15.75" customHeight="1" x14ac:dyDescent="0.25">
      <c r="A1020" s="10"/>
      <c r="B1020" s="11"/>
      <c r="C1020" s="11"/>
      <c r="D1020" s="11"/>
      <c r="E1020" s="12"/>
      <c r="F1020" s="12"/>
      <c r="G1020" s="12"/>
      <c r="H1020" s="11"/>
      <c r="I1020" s="11"/>
      <c r="J1020" s="11"/>
      <c r="K1020" s="13"/>
      <c r="L1020" s="11"/>
      <c r="M1020" s="74"/>
      <c r="N1020" s="11"/>
      <c r="O1020" s="12"/>
      <c r="P1020" s="14"/>
      <c r="Q1020" s="11"/>
      <c r="R1020" s="11"/>
      <c r="S1020" s="15"/>
      <c r="T1020" s="10"/>
      <c r="U1020" s="10"/>
      <c r="V1020" s="10"/>
      <c r="W1020" s="10"/>
      <c r="X1020" s="10"/>
      <c r="Y1020" s="10"/>
      <c r="Z1020" s="10"/>
    </row>
    <row r="1021" spans="1:26" ht="15.75" customHeight="1" x14ac:dyDescent="0.25">
      <c r="A1021" s="10"/>
      <c r="B1021" s="11"/>
      <c r="C1021" s="11"/>
      <c r="D1021" s="11"/>
      <c r="E1021" s="12"/>
      <c r="F1021" s="12"/>
      <c r="G1021" s="12"/>
      <c r="H1021" s="11"/>
      <c r="I1021" s="11"/>
      <c r="J1021" s="11"/>
      <c r="K1021" s="13"/>
      <c r="L1021" s="11"/>
      <c r="M1021" s="74"/>
      <c r="N1021" s="11"/>
      <c r="O1021" s="12"/>
      <c r="P1021" s="14"/>
      <c r="Q1021" s="11"/>
      <c r="R1021" s="11"/>
      <c r="S1021" s="15"/>
      <c r="T1021" s="10"/>
      <c r="U1021" s="10"/>
      <c r="V1021" s="10"/>
      <c r="W1021" s="10"/>
      <c r="X1021" s="10"/>
      <c r="Y1021" s="10"/>
      <c r="Z1021" s="10"/>
    </row>
    <row r="1022" spans="1:26" ht="15.75" customHeight="1" x14ac:dyDescent="0.25">
      <c r="A1022" s="10"/>
      <c r="B1022" s="11"/>
      <c r="C1022" s="11"/>
      <c r="D1022" s="11"/>
      <c r="E1022" s="12"/>
      <c r="F1022" s="12"/>
      <c r="G1022" s="12"/>
      <c r="H1022" s="11"/>
      <c r="I1022" s="11"/>
      <c r="J1022" s="11"/>
      <c r="K1022" s="13"/>
      <c r="L1022" s="11"/>
      <c r="M1022" s="74"/>
      <c r="N1022" s="11"/>
      <c r="O1022" s="12"/>
      <c r="P1022" s="14"/>
      <c r="Q1022" s="11"/>
      <c r="R1022" s="11"/>
      <c r="S1022" s="15"/>
      <c r="T1022" s="10"/>
      <c r="U1022" s="10"/>
      <c r="V1022" s="10"/>
      <c r="W1022" s="10"/>
      <c r="X1022" s="10"/>
      <c r="Y1022" s="10"/>
      <c r="Z1022" s="10"/>
    </row>
    <row r="1023" spans="1:26" ht="15.75" customHeight="1" x14ac:dyDescent="0.25">
      <c r="A1023" s="10"/>
      <c r="B1023" s="11"/>
      <c r="C1023" s="11"/>
      <c r="D1023" s="11"/>
      <c r="E1023" s="12"/>
      <c r="F1023" s="12"/>
      <c r="G1023" s="12"/>
      <c r="H1023" s="11"/>
      <c r="I1023" s="11"/>
      <c r="J1023" s="11"/>
      <c r="K1023" s="13"/>
      <c r="L1023" s="11"/>
      <c r="M1023" s="74"/>
      <c r="N1023" s="11"/>
      <c r="O1023" s="12"/>
      <c r="P1023" s="14"/>
      <c r="Q1023" s="11"/>
      <c r="R1023" s="11"/>
      <c r="S1023" s="15"/>
      <c r="T1023" s="10"/>
      <c r="U1023" s="10"/>
      <c r="V1023" s="10"/>
      <c r="W1023" s="10"/>
      <c r="X1023" s="10"/>
      <c r="Y1023" s="10"/>
      <c r="Z1023" s="10"/>
    </row>
    <row r="1024" spans="1:26" ht="15.75" customHeight="1" x14ac:dyDescent="0.25">
      <c r="A1024" s="10"/>
      <c r="B1024" s="11"/>
      <c r="C1024" s="11"/>
      <c r="D1024" s="11"/>
      <c r="E1024" s="12"/>
      <c r="F1024" s="12"/>
      <c r="G1024" s="12"/>
      <c r="H1024" s="11"/>
      <c r="I1024" s="11"/>
      <c r="J1024" s="11"/>
      <c r="K1024" s="13"/>
      <c r="L1024" s="11"/>
      <c r="M1024" s="74"/>
      <c r="N1024" s="11"/>
      <c r="O1024" s="12"/>
      <c r="P1024" s="14"/>
      <c r="Q1024" s="11"/>
      <c r="R1024" s="11"/>
      <c r="S1024" s="15"/>
      <c r="T1024" s="10"/>
      <c r="U1024" s="10"/>
      <c r="V1024" s="10"/>
      <c r="W1024" s="10"/>
      <c r="X1024" s="10"/>
      <c r="Y1024" s="10"/>
      <c r="Z1024" s="10"/>
    </row>
    <row r="1025" spans="1:26" ht="15.75" customHeight="1" x14ac:dyDescent="0.25">
      <c r="A1025" s="10"/>
      <c r="B1025" s="11"/>
      <c r="C1025" s="11"/>
      <c r="D1025" s="11"/>
      <c r="E1025" s="12"/>
      <c r="F1025" s="12"/>
      <c r="G1025" s="12"/>
      <c r="H1025" s="11"/>
      <c r="I1025" s="11"/>
      <c r="J1025" s="11"/>
      <c r="K1025" s="13"/>
      <c r="L1025" s="11"/>
      <c r="M1025" s="74"/>
      <c r="N1025" s="11"/>
      <c r="O1025" s="12"/>
      <c r="P1025" s="14"/>
      <c r="Q1025" s="11"/>
      <c r="R1025" s="11"/>
      <c r="S1025" s="15"/>
      <c r="T1025" s="10"/>
      <c r="U1025" s="10"/>
      <c r="V1025" s="10"/>
      <c r="W1025" s="10"/>
      <c r="X1025" s="10"/>
      <c r="Y1025" s="10"/>
      <c r="Z1025" s="10"/>
    </row>
    <row r="1026" spans="1:26" ht="15.75" customHeight="1" x14ac:dyDescent="0.25">
      <c r="A1026" s="10"/>
      <c r="B1026" s="11"/>
      <c r="C1026" s="11"/>
      <c r="D1026" s="11"/>
      <c r="E1026" s="12"/>
      <c r="F1026" s="12"/>
      <c r="G1026" s="12"/>
      <c r="H1026" s="11"/>
      <c r="I1026" s="11"/>
      <c r="J1026" s="11"/>
      <c r="K1026" s="13"/>
      <c r="L1026" s="11"/>
      <c r="M1026" s="74"/>
      <c r="N1026" s="11"/>
      <c r="O1026" s="12"/>
      <c r="P1026" s="14"/>
      <c r="Q1026" s="11"/>
      <c r="R1026" s="11"/>
      <c r="S1026" s="15"/>
      <c r="T1026" s="10"/>
      <c r="U1026" s="10"/>
      <c r="V1026" s="10"/>
      <c r="W1026" s="10"/>
      <c r="X1026" s="10"/>
      <c r="Y1026" s="10"/>
      <c r="Z1026" s="10"/>
    </row>
    <row r="1027" spans="1:26" ht="15.75" customHeight="1" x14ac:dyDescent="0.25">
      <c r="A1027" s="10"/>
      <c r="B1027" s="11"/>
      <c r="C1027" s="11"/>
      <c r="D1027" s="11"/>
      <c r="E1027" s="12"/>
      <c r="F1027" s="12"/>
      <c r="G1027" s="12"/>
      <c r="H1027" s="11"/>
      <c r="I1027" s="11"/>
      <c r="J1027" s="11"/>
      <c r="K1027" s="13"/>
      <c r="L1027" s="11"/>
      <c r="M1027" s="74"/>
      <c r="N1027" s="11"/>
      <c r="O1027" s="12"/>
      <c r="P1027" s="14"/>
      <c r="Q1027" s="11"/>
      <c r="R1027" s="11"/>
      <c r="S1027" s="15"/>
      <c r="T1027" s="10"/>
      <c r="U1027" s="10"/>
      <c r="V1027" s="10"/>
      <c r="W1027" s="10"/>
      <c r="X1027" s="10"/>
      <c r="Y1027" s="10"/>
      <c r="Z1027" s="10"/>
    </row>
    <row r="1028" spans="1:26" ht="15.75" customHeight="1" x14ac:dyDescent="0.25">
      <c r="A1028" s="10"/>
      <c r="B1028" s="11"/>
      <c r="C1028" s="11"/>
      <c r="D1028" s="11"/>
      <c r="E1028" s="12"/>
      <c r="F1028" s="12"/>
      <c r="G1028" s="12"/>
      <c r="H1028" s="11"/>
      <c r="I1028" s="11"/>
      <c r="J1028" s="11"/>
      <c r="K1028" s="13"/>
      <c r="L1028" s="11"/>
      <c r="M1028" s="74"/>
      <c r="N1028" s="11"/>
      <c r="O1028" s="12"/>
      <c r="P1028" s="14"/>
      <c r="Q1028" s="11"/>
      <c r="R1028" s="11"/>
      <c r="S1028" s="15"/>
      <c r="T1028" s="10"/>
      <c r="U1028" s="10"/>
      <c r="V1028" s="10"/>
      <c r="W1028" s="10"/>
      <c r="X1028" s="10"/>
      <c r="Y1028" s="10"/>
      <c r="Z1028" s="10"/>
    </row>
    <row r="1029" spans="1:26" ht="15.75" customHeight="1" x14ac:dyDescent="0.25">
      <c r="A1029" s="10"/>
      <c r="B1029" s="11"/>
      <c r="C1029" s="11"/>
      <c r="D1029" s="11"/>
      <c r="E1029" s="12"/>
      <c r="F1029" s="12"/>
      <c r="G1029" s="12"/>
      <c r="H1029" s="11"/>
      <c r="I1029" s="11"/>
      <c r="J1029" s="11"/>
      <c r="K1029" s="13"/>
      <c r="L1029" s="11"/>
      <c r="M1029" s="74"/>
      <c r="N1029" s="11"/>
      <c r="O1029" s="12"/>
      <c r="P1029" s="14"/>
      <c r="Q1029" s="11"/>
      <c r="R1029" s="11"/>
      <c r="S1029" s="15"/>
      <c r="T1029" s="10"/>
      <c r="U1029" s="10"/>
      <c r="V1029" s="10"/>
      <c r="W1029" s="10"/>
      <c r="X1029" s="10"/>
      <c r="Y1029" s="10"/>
      <c r="Z1029" s="10"/>
    </row>
    <row r="1030" spans="1:26" ht="15.75" customHeight="1" x14ac:dyDescent="0.25">
      <c r="A1030" s="10"/>
      <c r="B1030" s="11"/>
      <c r="C1030" s="11"/>
      <c r="D1030" s="11"/>
      <c r="E1030" s="12"/>
      <c r="F1030" s="12"/>
      <c r="G1030" s="12"/>
      <c r="H1030" s="11"/>
      <c r="I1030" s="11"/>
      <c r="J1030" s="11"/>
      <c r="K1030" s="13"/>
      <c r="L1030" s="11"/>
      <c r="M1030" s="74"/>
      <c r="N1030" s="11"/>
      <c r="O1030" s="12"/>
      <c r="P1030" s="14"/>
      <c r="Q1030" s="11"/>
      <c r="R1030" s="11"/>
      <c r="S1030" s="15"/>
      <c r="T1030" s="10"/>
      <c r="U1030" s="10"/>
      <c r="V1030" s="10"/>
      <c r="W1030" s="10"/>
      <c r="X1030" s="10"/>
      <c r="Y1030" s="10"/>
      <c r="Z1030" s="10"/>
    </row>
    <row r="1031" spans="1:26" ht="15.75" customHeight="1" x14ac:dyDescent="0.25">
      <c r="A1031" s="10"/>
      <c r="B1031" s="11"/>
      <c r="C1031" s="11"/>
      <c r="D1031" s="11"/>
      <c r="E1031" s="12"/>
      <c r="F1031" s="12"/>
      <c r="G1031" s="12"/>
      <c r="H1031" s="11"/>
      <c r="I1031" s="11"/>
      <c r="J1031" s="11"/>
      <c r="K1031" s="13"/>
      <c r="L1031" s="11"/>
      <c r="M1031" s="74"/>
      <c r="N1031" s="11"/>
      <c r="O1031" s="12"/>
      <c r="P1031" s="14"/>
      <c r="Q1031" s="11"/>
      <c r="R1031" s="11"/>
      <c r="S1031" s="15"/>
      <c r="T1031" s="10"/>
      <c r="U1031" s="10"/>
      <c r="V1031" s="10"/>
      <c r="W1031" s="10"/>
      <c r="X1031" s="10"/>
      <c r="Y1031" s="10"/>
      <c r="Z1031" s="10"/>
    </row>
    <row r="1032" spans="1:26" ht="15.75" customHeight="1" x14ac:dyDescent="0.25">
      <c r="A1032" s="10"/>
      <c r="B1032" s="11"/>
      <c r="C1032" s="11"/>
      <c r="D1032" s="11"/>
      <c r="E1032" s="12"/>
      <c r="F1032" s="12"/>
      <c r="G1032" s="12"/>
      <c r="H1032" s="11"/>
      <c r="I1032" s="11"/>
      <c r="J1032" s="11"/>
      <c r="K1032" s="13"/>
      <c r="L1032" s="11"/>
      <c r="M1032" s="74"/>
      <c r="N1032" s="11"/>
      <c r="O1032" s="12"/>
      <c r="P1032" s="14"/>
      <c r="Q1032" s="11"/>
      <c r="R1032" s="11"/>
      <c r="S1032" s="15"/>
      <c r="T1032" s="10"/>
      <c r="U1032" s="10"/>
      <c r="V1032" s="10"/>
      <c r="W1032" s="10"/>
      <c r="X1032" s="10"/>
      <c r="Y1032" s="10"/>
      <c r="Z1032" s="10"/>
    </row>
    <row r="1033" spans="1:26" ht="15.75" customHeight="1" x14ac:dyDescent="0.25">
      <c r="A1033" s="10"/>
      <c r="B1033" s="11"/>
      <c r="C1033" s="11"/>
      <c r="D1033" s="11"/>
      <c r="E1033" s="12"/>
      <c r="F1033" s="12"/>
      <c r="G1033" s="12"/>
      <c r="H1033" s="11"/>
      <c r="I1033" s="11"/>
      <c r="J1033" s="11"/>
      <c r="K1033" s="13"/>
      <c r="L1033" s="11"/>
      <c r="M1033" s="74"/>
      <c r="N1033" s="11"/>
      <c r="O1033" s="12"/>
      <c r="P1033" s="14"/>
      <c r="Q1033" s="11"/>
      <c r="R1033" s="11"/>
      <c r="S1033" s="15"/>
      <c r="T1033" s="10"/>
      <c r="U1033" s="10"/>
      <c r="V1033" s="10"/>
      <c r="W1033" s="10"/>
      <c r="X1033" s="10"/>
      <c r="Y1033" s="10"/>
      <c r="Z1033" s="10"/>
    </row>
    <row r="1034" spans="1:26" ht="15.75" customHeight="1" x14ac:dyDescent="0.25">
      <c r="A1034" s="10"/>
      <c r="B1034" s="11"/>
      <c r="C1034" s="11"/>
      <c r="D1034" s="11"/>
      <c r="E1034" s="12"/>
      <c r="F1034" s="12"/>
      <c r="G1034" s="12"/>
      <c r="H1034" s="11"/>
      <c r="I1034" s="11"/>
      <c r="J1034" s="11"/>
      <c r="K1034" s="13"/>
      <c r="L1034" s="11"/>
      <c r="M1034" s="74"/>
      <c r="N1034" s="11"/>
      <c r="O1034" s="12"/>
      <c r="P1034" s="14"/>
      <c r="Q1034" s="11"/>
      <c r="R1034" s="11"/>
      <c r="S1034" s="15"/>
      <c r="T1034" s="10"/>
      <c r="U1034" s="10"/>
      <c r="V1034" s="10"/>
      <c r="W1034" s="10"/>
      <c r="X1034" s="10"/>
      <c r="Y1034" s="10"/>
      <c r="Z1034" s="10"/>
    </row>
    <row r="1035" spans="1:26" ht="15.75" customHeight="1" x14ac:dyDescent="0.25">
      <c r="A1035" s="10"/>
      <c r="B1035" s="11"/>
      <c r="C1035" s="11"/>
      <c r="D1035" s="11"/>
      <c r="E1035" s="12"/>
      <c r="F1035" s="12"/>
      <c r="G1035" s="12"/>
      <c r="H1035" s="11"/>
      <c r="I1035" s="11"/>
      <c r="J1035" s="11"/>
      <c r="K1035" s="13"/>
      <c r="L1035" s="11"/>
      <c r="M1035" s="74"/>
      <c r="N1035" s="11"/>
      <c r="O1035" s="12"/>
      <c r="P1035" s="14"/>
      <c r="Q1035" s="11"/>
      <c r="R1035" s="11"/>
      <c r="S1035" s="15"/>
      <c r="T1035" s="10"/>
      <c r="U1035" s="10"/>
      <c r="V1035" s="10"/>
      <c r="W1035" s="10"/>
      <c r="X1035" s="10"/>
      <c r="Y1035" s="10"/>
      <c r="Z1035" s="10"/>
    </row>
    <row r="1036" spans="1:26" ht="15.75" customHeight="1" x14ac:dyDescent="0.25">
      <c r="A1036" s="10"/>
      <c r="B1036" s="11"/>
      <c r="C1036" s="11"/>
      <c r="D1036" s="11"/>
      <c r="E1036" s="12"/>
      <c r="F1036" s="12"/>
      <c r="G1036" s="12"/>
      <c r="H1036" s="11"/>
      <c r="I1036" s="11"/>
      <c r="J1036" s="11"/>
      <c r="K1036" s="13"/>
      <c r="L1036" s="11"/>
      <c r="M1036" s="74"/>
      <c r="N1036" s="11"/>
      <c r="O1036" s="12"/>
      <c r="P1036" s="14"/>
      <c r="Q1036" s="11"/>
      <c r="R1036" s="11"/>
      <c r="S1036" s="15"/>
      <c r="T1036" s="10"/>
      <c r="U1036" s="10"/>
      <c r="V1036" s="10"/>
      <c r="W1036" s="10"/>
      <c r="X1036" s="10"/>
      <c r="Y1036" s="10"/>
      <c r="Z1036" s="10"/>
    </row>
    <row r="1037" spans="1:26" ht="15.75" customHeight="1" x14ac:dyDescent="0.25">
      <c r="A1037" s="10"/>
      <c r="B1037" s="11"/>
      <c r="C1037" s="11"/>
      <c r="D1037" s="11"/>
      <c r="E1037" s="12"/>
      <c r="F1037" s="12"/>
      <c r="G1037" s="12"/>
      <c r="H1037" s="11"/>
      <c r="I1037" s="11"/>
      <c r="J1037" s="11"/>
      <c r="K1037" s="13"/>
      <c r="L1037" s="11"/>
      <c r="M1037" s="74"/>
      <c r="N1037" s="11"/>
      <c r="O1037" s="12"/>
      <c r="P1037" s="14"/>
      <c r="Q1037" s="11"/>
      <c r="R1037" s="11"/>
      <c r="S1037" s="15"/>
      <c r="T1037" s="10"/>
      <c r="U1037" s="10"/>
      <c r="V1037" s="10"/>
      <c r="W1037" s="10"/>
      <c r="X1037" s="10"/>
      <c r="Y1037" s="10"/>
      <c r="Z1037" s="10"/>
    </row>
    <row r="1038" spans="1:26" ht="15.75" customHeight="1" x14ac:dyDescent="0.25">
      <c r="A1038" s="10"/>
      <c r="B1038" s="11"/>
      <c r="C1038" s="11"/>
      <c r="D1038" s="11"/>
      <c r="E1038" s="12"/>
      <c r="F1038" s="12"/>
      <c r="G1038" s="12"/>
      <c r="H1038" s="11"/>
      <c r="I1038" s="11"/>
      <c r="J1038" s="11"/>
      <c r="K1038" s="13"/>
      <c r="L1038" s="11"/>
      <c r="M1038" s="74"/>
      <c r="N1038" s="11"/>
      <c r="O1038" s="12"/>
      <c r="P1038" s="14"/>
      <c r="Q1038" s="11"/>
      <c r="R1038" s="11"/>
      <c r="S1038" s="15"/>
      <c r="T1038" s="10"/>
      <c r="U1038" s="10"/>
      <c r="V1038" s="10"/>
      <c r="W1038" s="10"/>
      <c r="X1038" s="10"/>
      <c r="Y1038" s="10"/>
      <c r="Z1038" s="10"/>
    </row>
    <row r="1039" spans="1:26" ht="15.75" customHeight="1" x14ac:dyDescent="0.25">
      <c r="A1039" s="10"/>
      <c r="B1039" s="11"/>
      <c r="C1039" s="11"/>
      <c r="D1039" s="11"/>
      <c r="E1039" s="12"/>
      <c r="F1039" s="12"/>
      <c r="G1039" s="12"/>
      <c r="H1039" s="11"/>
      <c r="I1039" s="11"/>
      <c r="J1039" s="11"/>
      <c r="K1039" s="13"/>
      <c r="L1039" s="11"/>
      <c r="M1039" s="74"/>
      <c r="N1039" s="11"/>
      <c r="O1039" s="12"/>
      <c r="P1039" s="14"/>
      <c r="Q1039" s="11"/>
      <c r="R1039" s="11"/>
      <c r="S1039" s="15"/>
      <c r="T1039" s="10"/>
      <c r="U1039" s="10"/>
      <c r="V1039" s="10"/>
      <c r="W1039" s="10"/>
      <c r="X1039" s="10"/>
      <c r="Y1039" s="10"/>
      <c r="Z1039" s="10"/>
    </row>
    <row r="1040" spans="1:26" ht="15.75" customHeight="1" x14ac:dyDescent="0.25">
      <c r="A1040" s="10"/>
      <c r="B1040" s="11"/>
      <c r="C1040" s="11"/>
      <c r="D1040" s="11"/>
      <c r="E1040" s="12"/>
      <c r="F1040" s="12"/>
      <c r="G1040" s="12"/>
      <c r="H1040" s="11"/>
      <c r="I1040" s="11"/>
      <c r="J1040" s="11"/>
      <c r="K1040" s="13"/>
      <c r="L1040" s="11"/>
      <c r="M1040" s="74"/>
      <c r="N1040" s="11"/>
      <c r="O1040" s="12"/>
      <c r="P1040" s="14"/>
      <c r="Q1040" s="11"/>
      <c r="R1040" s="11"/>
      <c r="S1040" s="15"/>
      <c r="T1040" s="10"/>
      <c r="U1040" s="10"/>
      <c r="V1040" s="10"/>
      <c r="W1040" s="10"/>
      <c r="X1040" s="10"/>
      <c r="Y1040" s="10"/>
      <c r="Z1040" s="10"/>
    </row>
    <row r="1041" spans="1:26" ht="15.75" customHeight="1" x14ac:dyDescent="0.25">
      <c r="A1041" s="10"/>
      <c r="B1041" s="11"/>
      <c r="C1041" s="11"/>
      <c r="D1041" s="11"/>
      <c r="E1041" s="12"/>
      <c r="F1041" s="12"/>
      <c r="G1041" s="12"/>
      <c r="H1041" s="11"/>
      <c r="I1041" s="11"/>
      <c r="J1041" s="11"/>
      <c r="K1041" s="13"/>
      <c r="L1041" s="11"/>
      <c r="M1041" s="74"/>
      <c r="N1041" s="11"/>
      <c r="O1041" s="12"/>
      <c r="P1041" s="14"/>
      <c r="Q1041" s="11"/>
      <c r="R1041" s="11"/>
      <c r="S1041" s="15"/>
      <c r="T1041" s="10"/>
      <c r="U1041" s="10"/>
      <c r="V1041" s="10"/>
      <c r="W1041" s="10"/>
      <c r="X1041" s="10"/>
      <c r="Y1041" s="10"/>
      <c r="Z1041" s="10"/>
    </row>
    <row r="1042" spans="1:26" ht="15.75" customHeight="1" x14ac:dyDescent="0.25">
      <c r="A1042" s="10"/>
      <c r="B1042" s="11"/>
      <c r="C1042" s="11"/>
      <c r="D1042" s="11"/>
      <c r="E1042" s="12"/>
      <c r="F1042" s="12"/>
      <c r="G1042" s="12"/>
      <c r="H1042" s="11"/>
      <c r="I1042" s="11"/>
      <c r="J1042" s="11"/>
      <c r="K1042" s="13"/>
      <c r="L1042" s="11"/>
      <c r="M1042" s="74"/>
      <c r="N1042" s="11"/>
      <c r="O1042" s="12"/>
      <c r="P1042" s="14"/>
      <c r="Q1042" s="11"/>
      <c r="R1042" s="11"/>
      <c r="S1042" s="15"/>
      <c r="T1042" s="10"/>
      <c r="U1042" s="10"/>
      <c r="V1042" s="10"/>
      <c r="W1042" s="10"/>
      <c r="X1042" s="10"/>
      <c r="Y1042" s="10"/>
      <c r="Z1042" s="10"/>
    </row>
    <row r="1043" spans="1:26" ht="15.75" customHeight="1" x14ac:dyDescent="0.25">
      <c r="A1043" s="10"/>
      <c r="B1043" s="11"/>
      <c r="C1043" s="11"/>
      <c r="D1043" s="11"/>
      <c r="E1043" s="12"/>
      <c r="F1043" s="12"/>
      <c r="G1043" s="12"/>
      <c r="H1043" s="11"/>
      <c r="I1043" s="11"/>
      <c r="J1043" s="11"/>
      <c r="K1043" s="13"/>
      <c r="L1043" s="11"/>
      <c r="M1043" s="74"/>
      <c r="N1043" s="11"/>
      <c r="O1043" s="12"/>
      <c r="P1043" s="14"/>
      <c r="Q1043" s="11"/>
      <c r="R1043" s="11"/>
      <c r="S1043" s="15"/>
      <c r="T1043" s="10"/>
      <c r="U1043" s="10"/>
      <c r="V1043" s="10"/>
      <c r="W1043" s="10"/>
      <c r="X1043" s="10"/>
      <c r="Y1043" s="10"/>
      <c r="Z1043" s="10"/>
    </row>
    <row r="1044" spans="1:26" ht="15.75" customHeight="1" x14ac:dyDescent="0.25">
      <c r="A1044" s="10"/>
      <c r="B1044" s="11"/>
      <c r="C1044" s="11"/>
      <c r="D1044" s="11"/>
      <c r="E1044" s="12"/>
      <c r="F1044" s="12"/>
      <c r="G1044" s="12"/>
      <c r="H1044" s="11"/>
      <c r="I1044" s="11"/>
      <c r="J1044" s="11"/>
      <c r="K1044" s="13"/>
      <c r="L1044" s="11"/>
      <c r="M1044" s="74"/>
      <c r="N1044" s="11"/>
      <c r="O1044" s="12"/>
      <c r="P1044" s="14"/>
      <c r="Q1044" s="11"/>
      <c r="R1044" s="11"/>
      <c r="S1044" s="15"/>
      <c r="T1044" s="10"/>
      <c r="U1044" s="10"/>
      <c r="V1044" s="10"/>
      <c r="W1044" s="10"/>
      <c r="X1044" s="10"/>
      <c r="Y1044" s="10"/>
      <c r="Z1044" s="10"/>
    </row>
    <row r="1045" spans="1:26" ht="15.75" customHeight="1" x14ac:dyDescent="0.25">
      <c r="A1045" s="10"/>
      <c r="B1045" s="11"/>
      <c r="C1045" s="11"/>
      <c r="D1045" s="11"/>
      <c r="E1045" s="12"/>
      <c r="F1045" s="12"/>
      <c r="G1045" s="12"/>
      <c r="H1045" s="11"/>
      <c r="I1045" s="11"/>
      <c r="J1045" s="11"/>
      <c r="K1045" s="13"/>
      <c r="L1045" s="11"/>
      <c r="M1045" s="74"/>
      <c r="N1045" s="11"/>
      <c r="O1045" s="12"/>
      <c r="P1045" s="14"/>
      <c r="Q1045" s="11"/>
      <c r="R1045" s="11"/>
      <c r="S1045" s="15"/>
      <c r="T1045" s="10"/>
      <c r="U1045" s="10"/>
      <c r="V1045" s="10"/>
      <c r="W1045" s="10"/>
      <c r="X1045" s="10"/>
      <c r="Y1045" s="10"/>
      <c r="Z1045" s="10"/>
    </row>
    <row r="1046" spans="1:26" ht="15.75" customHeight="1" x14ac:dyDescent="0.25">
      <c r="A1046" s="10"/>
      <c r="B1046" s="11"/>
      <c r="C1046" s="11"/>
      <c r="D1046" s="11"/>
      <c r="E1046" s="12"/>
      <c r="F1046" s="12"/>
      <c r="G1046" s="12"/>
      <c r="H1046" s="11"/>
      <c r="I1046" s="11"/>
      <c r="J1046" s="11"/>
      <c r="K1046" s="13"/>
      <c r="L1046" s="11"/>
      <c r="M1046" s="74"/>
      <c r="N1046" s="11"/>
      <c r="O1046" s="12"/>
      <c r="P1046" s="14"/>
      <c r="Q1046" s="11"/>
      <c r="R1046" s="11"/>
      <c r="S1046" s="15"/>
      <c r="T1046" s="10"/>
      <c r="U1046" s="10"/>
      <c r="V1046" s="10"/>
      <c r="W1046" s="10"/>
      <c r="X1046" s="10"/>
      <c r="Y1046" s="10"/>
      <c r="Z1046" s="10"/>
    </row>
    <row r="1047" spans="1:26" ht="15.75" customHeight="1" x14ac:dyDescent="0.25">
      <c r="A1047" s="10"/>
      <c r="B1047" s="11"/>
      <c r="C1047" s="11"/>
      <c r="D1047" s="11"/>
      <c r="E1047" s="12"/>
      <c r="F1047" s="12"/>
      <c r="G1047" s="12"/>
      <c r="H1047" s="11"/>
      <c r="I1047" s="11"/>
      <c r="J1047" s="11"/>
      <c r="K1047" s="13"/>
      <c r="L1047" s="11"/>
      <c r="M1047" s="74"/>
      <c r="N1047" s="11"/>
      <c r="O1047" s="12"/>
      <c r="P1047" s="14"/>
      <c r="Q1047" s="11"/>
      <c r="R1047" s="11"/>
      <c r="S1047" s="15"/>
      <c r="T1047" s="10"/>
      <c r="U1047" s="10"/>
      <c r="V1047" s="10"/>
      <c r="W1047" s="10"/>
      <c r="X1047" s="10"/>
      <c r="Y1047" s="10"/>
      <c r="Z1047" s="10"/>
    </row>
    <row r="1048" spans="1:26" ht="15.75" customHeight="1" x14ac:dyDescent="0.25">
      <c r="A1048" s="10"/>
      <c r="B1048" s="11"/>
      <c r="C1048" s="11"/>
      <c r="D1048" s="11"/>
      <c r="E1048" s="12"/>
      <c r="F1048" s="12"/>
      <c r="G1048" s="12"/>
      <c r="H1048" s="11"/>
      <c r="I1048" s="11"/>
      <c r="J1048" s="11"/>
      <c r="K1048" s="13"/>
      <c r="L1048" s="11"/>
      <c r="M1048" s="74"/>
      <c r="N1048" s="11"/>
      <c r="O1048" s="12"/>
      <c r="P1048" s="14"/>
      <c r="Q1048" s="11"/>
      <c r="R1048" s="11"/>
      <c r="S1048" s="15"/>
      <c r="T1048" s="10"/>
      <c r="U1048" s="10"/>
      <c r="V1048" s="10"/>
      <c r="W1048" s="10"/>
      <c r="X1048" s="10"/>
      <c r="Y1048" s="10"/>
      <c r="Z1048" s="10"/>
    </row>
    <row r="1049" spans="1:26" ht="15.75" customHeight="1" x14ac:dyDescent="0.25">
      <c r="A1049" s="10"/>
      <c r="B1049" s="11"/>
      <c r="C1049" s="11"/>
      <c r="D1049" s="11"/>
      <c r="E1049" s="12"/>
      <c r="F1049" s="12"/>
      <c r="G1049" s="12"/>
      <c r="H1049" s="11"/>
      <c r="I1049" s="11"/>
      <c r="J1049" s="11"/>
      <c r="K1049" s="13"/>
      <c r="L1049" s="11"/>
      <c r="M1049" s="74"/>
      <c r="N1049" s="11"/>
      <c r="O1049" s="12"/>
      <c r="P1049" s="14"/>
      <c r="Q1049" s="11"/>
      <c r="R1049" s="11"/>
      <c r="S1049" s="15"/>
      <c r="T1049" s="10"/>
      <c r="U1049" s="10"/>
      <c r="V1049" s="10"/>
      <c r="W1049" s="10"/>
      <c r="X1049" s="10"/>
      <c r="Y1049" s="10"/>
      <c r="Z1049" s="10"/>
    </row>
    <row r="1050" spans="1:26" ht="15.75" customHeight="1" x14ac:dyDescent="0.25">
      <c r="A1050" s="10"/>
      <c r="B1050" s="11"/>
      <c r="C1050" s="11"/>
      <c r="D1050" s="11"/>
      <c r="E1050" s="12"/>
      <c r="F1050" s="12"/>
      <c r="G1050" s="12"/>
      <c r="H1050" s="11"/>
      <c r="I1050" s="11"/>
      <c r="J1050" s="11"/>
      <c r="K1050" s="13"/>
      <c r="L1050" s="11"/>
      <c r="M1050" s="74"/>
      <c r="N1050" s="11"/>
      <c r="O1050" s="12"/>
      <c r="P1050" s="14"/>
      <c r="Q1050" s="11"/>
      <c r="R1050" s="11"/>
      <c r="S1050" s="15"/>
      <c r="T1050" s="10"/>
      <c r="U1050" s="10"/>
      <c r="V1050" s="10"/>
      <c r="W1050" s="10"/>
      <c r="X1050" s="10"/>
      <c r="Y1050" s="10"/>
      <c r="Z1050" s="10"/>
    </row>
    <row r="1051" spans="1:26" ht="15.75" customHeight="1" x14ac:dyDescent="0.25">
      <c r="A1051" s="10"/>
      <c r="B1051" s="11"/>
      <c r="C1051" s="11"/>
      <c r="D1051" s="11"/>
      <c r="E1051" s="12"/>
      <c r="F1051" s="12"/>
      <c r="G1051" s="12"/>
      <c r="H1051" s="11"/>
      <c r="I1051" s="11"/>
      <c r="J1051" s="11"/>
      <c r="K1051" s="13"/>
      <c r="L1051" s="11"/>
      <c r="M1051" s="74"/>
      <c r="N1051" s="11"/>
      <c r="O1051" s="12"/>
      <c r="P1051" s="14"/>
      <c r="Q1051" s="11"/>
      <c r="R1051" s="11"/>
      <c r="S1051" s="15"/>
      <c r="T1051" s="10"/>
      <c r="U1051" s="10"/>
      <c r="V1051" s="10"/>
      <c r="W1051" s="10"/>
      <c r="X1051" s="10"/>
      <c r="Y1051" s="10"/>
      <c r="Z1051" s="10"/>
    </row>
    <row r="1052" spans="1:26" ht="15.75" customHeight="1" x14ac:dyDescent="0.25">
      <c r="A1052" s="10"/>
      <c r="B1052" s="11"/>
      <c r="C1052" s="11"/>
      <c r="D1052" s="11"/>
      <c r="E1052" s="12"/>
      <c r="F1052" s="12"/>
      <c r="G1052" s="12"/>
      <c r="H1052" s="11"/>
      <c r="I1052" s="11"/>
      <c r="J1052" s="11"/>
      <c r="K1052" s="13"/>
      <c r="L1052" s="11"/>
      <c r="M1052" s="74"/>
      <c r="N1052" s="11"/>
      <c r="O1052" s="12"/>
      <c r="P1052" s="14"/>
      <c r="Q1052" s="11"/>
      <c r="R1052" s="11"/>
      <c r="S1052" s="15"/>
      <c r="T1052" s="10"/>
      <c r="U1052" s="10"/>
      <c r="V1052" s="10"/>
      <c r="W1052" s="10"/>
      <c r="X1052" s="10"/>
      <c r="Y1052" s="10"/>
      <c r="Z1052" s="10"/>
    </row>
    <row r="1053" spans="1:26" ht="15.75" customHeight="1" x14ac:dyDescent="0.25">
      <c r="A1053" s="10"/>
      <c r="B1053" s="11"/>
      <c r="C1053" s="11"/>
      <c r="D1053" s="11"/>
      <c r="E1053" s="12"/>
      <c r="F1053" s="12"/>
      <c r="G1053" s="12"/>
      <c r="H1053" s="11"/>
      <c r="I1053" s="11"/>
      <c r="J1053" s="11"/>
      <c r="K1053" s="13"/>
      <c r="L1053" s="11"/>
      <c r="M1053" s="74"/>
      <c r="N1053" s="11"/>
      <c r="O1053" s="12"/>
      <c r="P1053" s="14"/>
      <c r="Q1053" s="11"/>
      <c r="R1053" s="11"/>
      <c r="S1053" s="15"/>
      <c r="T1053" s="10"/>
      <c r="U1053" s="10"/>
      <c r="V1053" s="10"/>
      <c r="W1053" s="10"/>
      <c r="X1053" s="10"/>
      <c r="Y1053" s="10"/>
      <c r="Z1053" s="10"/>
    </row>
    <row r="1054" spans="1:26" ht="15.75" customHeight="1" x14ac:dyDescent="0.25">
      <c r="A1054" s="10"/>
      <c r="B1054" s="11"/>
      <c r="C1054" s="11"/>
      <c r="D1054" s="11"/>
      <c r="E1054" s="12"/>
      <c r="F1054" s="12"/>
      <c r="G1054" s="12"/>
      <c r="H1054" s="11"/>
      <c r="I1054" s="11"/>
      <c r="J1054" s="11"/>
      <c r="K1054" s="13"/>
      <c r="L1054" s="11"/>
      <c r="M1054" s="74"/>
      <c r="N1054" s="11"/>
      <c r="O1054" s="12"/>
      <c r="P1054" s="14"/>
      <c r="Q1054" s="11"/>
      <c r="R1054" s="11"/>
      <c r="S1054" s="15"/>
      <c r="T1054" s="10"/>
      <c r="U1054" s="10"/>
      <c r="V1054" s="10"/>
      <c r="W1054" s="10"/>
      <c r="X1054" s="10"/>
      <c r="Y1054" s="10"/>
      <c r="Z1054" s="10"/>
    </row>
    <row r="1055" spans="1:26" ht="15.75" customHeight="1" x14ac:dyDescent="0.25">
      <c r="A1055" s="10"/>
      <c r="B1055" s="11"/>
      <c r="C1055" s="11"/>
      <c r="D1055" s="11"/>
      <c r="E1055" s="12"/>
      <c r="F1055" s="12"/>
      <c r="G1055" s="12"/>
      <c r="H1055" s="11"/>
      <c r="I1055" s="11"/>
      <c r="J1055" s="11"/>
      <c r="K1055" s="13"/>
      <c r="L1055" s="11"/>
      <c r="M1055" s="74"/>
      <c r="N1055" s="11"/>
      <c r="O1055" s="12"/>
      <c r="P1055" s="14"/>
      <c r="Q1055" s="11"/>
      <c r="R1055" s="11"/>
      <c r="S1055" s="15"/>
      <c r="T1055" s="10"/>
      <c r="U1055" s="10"/>
      <c r="V1055" s="10"/>
      <c r="W1055" s="10"/>
      <c r="X1055" s="10"/>
      <c r="Y1055" s="10"/>
      <c r="Z1055" s="10"/>
    </row>
    <row r="1056" spans="1:26" ht="15.75" customHeight="1" x14ac:dyDescent="0.25">
      <c r="A1056" s="10"/>
      <c r="B1056" s="11"/>
      <c r="C1056" s="11"/>
      <c r="D1056" s="11"/>
      <c r="E1056" s="12"/>
      <c r="F1056" s="12"/>
      <c r="G1056" s="12"/>
      <c r="H1056" s="11"/>
      <c r="I1056" s="11"/>
      <c r="J1056" s="11"/>
      <c r="K1056" s="13"/>
      <c r="L1056" s="11"/>
      <c r="M1056" s="74"/>
      <c r="N1056" s="11"/>
      <c r="O1056" s="12"/>
      <c r="P1056" s="14"/>
      <c r="Q1056" s="11"/>
      <c r="R1056" s="11"/>
      <c r="S1056" s="15"/>
      <c r="T1056" s="10"/>
      <c r="U1056" s="10"/>
      <c r="V1056" s="10"/>
      <c r="W1056" s="10"/>
      <c r="X1056" s="10"/>
      <c r="Y1056" s="10"/>
      <c r="Z1056" s="10"/>
    </row>
    <row r="1057" spans="1:26" ht="15.75" customHeight="1" x14ac:dyDescent="0.25">
      <c r="A1057" s="10"/>
      <c r="B1057" s="11"/>
      <c r="C1057" s="11"/>
      <c r="D1057" s="11"/>
      <c r="E1057" s="12"/>
      <c r="F1057" s="12"/>
      <c r="G1057" s="12"/>
      <c r="H1057" s="11"/>
      <c r="I1057" s="11"/>
      <c r="J1057" s="11"/>
      <c r="K1057" s="13"/>
      <c r="L1057" s="11"/>
      <c r="M1057" s="74"/>
      <c r="N1057" s="11"/>
      <c r="O1057" s="12"/>
      <c r="P1057" s="14"/>
      <c r="Q1057" s="11"/>
      <c r="R1057" s="11"/>
      <c r="S1057" s="15"/>
      <c r="T1057" s="10"/>
      <c r="U1057" s="10"/>
      <c r="V1057" s="10"/>
      <c r="W1057" s="10"/>
      <c r="X1057" s="10"/>
      <c r="Y1057" s="10"/>
      <c r="Z1057" s="10"/>
    </row>
    <row r="1058" spans="1:26" ht="15.75" customHeight="1" x14ac:dyDescent="0.25">
      <c r="A1058" s="10"/>
      <c r="B1058" s="11"/>
      <c r="C1058" s="11"/>
      <c r="D1058" s="11"/>
      <c r="E1058" s="12"/>
      <c r="F1058" s="12"/>
      <c r="G1058" s="12"/>
      <c r="H1058" s="11"/>
      <c r="I1058" s="11"/>
      <c r="J1058" s="11"/>
      <c r="K1058" s="13"/>
      <c r="L1058" s="11"/>
      <c r="M1058" s="74"/>
      <c r="N1058" s="11"/>
      <c r="O1058" s="12"/>
      <c r="P1058" s="14"/>
      <c r="Q1058" s="11"/>
      <c r="R1058" s="11"/>
      <c r="S1058" s="15"/>
      <c r="T1058" s="10"/>
      <c r="U1058" s="10"/>
      <c r="V1058" s="10"/>
      <c r="W1058" s="10"/>
      <c r="X1058" s="10"/>
      <c r="Y1058" s="10"/>
      <c r="Z1058" s="10"/>
    </row>
    <row r="1059" spans="1:26" ht="15.75" customHeight="1" x14ac:dyDescent="0.25">
      <c r="A1059" s="10"/>
      <c r="B1059" s="11"/>
      <c r="C1059" s="11"/>
      <c r="D1059" s="11"/>
      <c r="E1059" s="12"/>
      <c r="F1059" s="12"/>
      <c r="G1059" s="12"/>
      <c r="H1059" s="11"/>
      <c r="I1059" s="11"/>
      <c r="J1059" s="11"/>
      <c r="K1059" s="13"/>
      <c r="L1059" s="11"/>
      <c r="M1059" s="74"/>
      <c r="N1059" s="11"/>
      <c r="O1059" s="12"/>
      <c r="P1059" s="14"/>
      <c r="Q1059" s="11"/>
      <c r="R1059" s="11"/>
      <c r="S1059" s="15"/>
      <c r="T1059" s="10"/>
      <c r="U1059" s="10"/>
      <c r="V1059" s="10"/>
      <c r="W1059" s="10"/>
      <c r="X1059" s="10"/>
      <c r="Y1059" s="10"/>
      <c r="Z1059" s="10"/>
    </row>
    <row r="1060" spans="1:26" ht="15.75" customHeight="1" x14ac:dyDescent="0.25">
      <c r="A1060" s="10"/>
      <c r="B1060" s="11"/>
      <c r="C1060" s="11"/>
      <c r="D1060" s="11"/>
      <c r="E1060" s="12"/>
      <c r="F1060" s="12"/>
      <c r="G1060" s="12"/>
      <c r="H1060" s="11"/>
      <c r="I1060" s="11"/>
      <c r="J1060" s="11"/>
      <c r="K1060" s="13"/>
      <c r="L1060" s="11"/>
      <c r="M1060" s="74"/>
      <c r="N1060" s="11"/>
      <c r="O1060" s="12"/>
      <c r="P1060" s="14"/>
      <c r="Q1060" s="11"/>
      <c r="R1060" s="11"/>
      <c r="S1060" s="15"/>
      <c r="T1060" s="10"/>
      <c r="U1060" s="10"/>
      <c r="V1060" s="10"/>
      <c r="W1060" s="10"/>
      <c r="X1060" s="10"/>
      <c r="Y1060" s="10"/>
      <c r="Z1060" s="10"/>
    </row>
    <row r="1061" spans="1:26" ht="15.75" customHeight="1" x14ac:dyDescent="0.25">
      <c r="A1061" s="10"/>
      <c r="B1061" s="11"/>
      <c r="C1061" s="11"/>
      <c r="D1061" s="11"/>
      <c r="E1061" s="12"/>
      <c r="F1061" s="12"/>
      <c r="G1061" s="12"/>
      <c r="H1061" s="11"/>
      <c r="I1061" s="11"/>
      <c r="J1061" s="11"/>
      <c r="K1061" s="13"/>
      <c r="L1061" s="11"/>
      <c r="M1061" s="74"/>
      <c r="N1061" s="11"/>
      <c r="O1061" s="12"/>
      <c r="P1061" s="14"/>
      <c r="Q1061" s="11"/>
      <c r="R1061" s="11"/>
      <c r="S1061" s="15"/>
      <c r="T1061" s="10"/>
      <c r="U1061" s="10"/>
      <c r="V1061" s="10"/>
      <c r="W1061" s="10"/>
      <c r="X1061" s="10"/>
      <c r="Y1061" s="10"/>
      <c r="Z1061" s="10"/>
    </row>
    <row r="1062" spans="1:26" ht="15.75" customHeight="1" x14ac:dyDescent="0.25">
      <c r="A1062" s="10"/>
      <c r="B1062" s="11"/>
      <c r="C1062" s="11"/>
      <c r="D1062" s="11"/>
      <c r="E1062" s="12"/>
      <c r="F1062" s="12"/>
      <c r="G1062" s="12"/>
      <c r="H1062" s="11"/>
      <c r="I1062" s="11"/>
      <c r="J1062" s="11"/>
      <c r="K1062" s="13"/>
      <c r="L1062" s="11"/>
      <c r="M1062" s="74"/>
      <c r="N1062" s="11"/>
      <c r="O1062" s="12"/>
      <c r="P1062" s="14"/>
      <c r="Q1062" s="11"/>
      <c r="R1062" s="11"/>
      <c r="S1062" s="15"/>
      <c r="T1062" s="10"/>
      <c r="U1062" s="10"/>
      <c r="V1062" s="10"/>
      <c r="W1062" s="10"/>
      <c r="X1062" s="10"/>
      <c r="Y1062" s="10"/>
      <c r="Z1062" s="10"/>
    </row>
    <row r="1063" spans="1:26" ht="15.75" customHeight="1" x14ac:dyDescent="0.25">
      <c r="A1063" s="10"/>
      <c r="B1063" s="11"/>
      <c r="C1063" s="11"/>
      <c r="D1063" s="11"/>
      <c r="E1063" s="12"/>
      <c r="F1063" s="12"/>
      <c r="G1063" s="12"/>
      <c r="H1063" s="11"/>
      <c r="I1063" s="11"/>
      <c r="J1063" s="11"/>
      <c r="K1063" s="13"/>
      <c r="L1063" s="11"/>
      <c r="M1063" s="74"/>
      <c r="N1063" s="11"/>
      <c r="O1063" s="12"/>
      <c r="P1063" s="14"/>
      <c r="Q1063" s="11"/>
      <c r="R1063" s="11"/>
      <c r="S1063" s="15"/>
      <c r="T1063" s="10"/>
      <c r="U1063" s="10"/>
      <c r="V1063" s="10"/>
      <c r="W1063" s="10"/>
      <c r="X1063" s="10"/>
      <c r="Y1063" s="10"/>
      <c r="Z1063" s="10"/>
    </row>
    <row r="1064" spans="1:26" ht="15.75" customHeight="1" x14ac:dyDescent="0.25">
      <c r="A1064" s="10"/>
      <c r="B1064" s="11"/>
      <c r="C1064" s="11"/>
      <c r="D1064" s="11"/>
      <c r="E1064" s="12"/>
      <c r="F1064" s="12"/>
      <c r="G1064" s="12"/>
      <c r="H1064" s="11"/>
      <c r="I1064" s="11"/>
      <c r="J1064" s="11"/>
      <c r="K1064" s="13"/>
      <c r="L1064" s="11"/>
      <c r="M1064" s="74"/>
      <c r="N1064" s="11"/>
      <c r="O1064" s="12"/>
      <c r="P1064" s="14"/>
      <c r="Q1064" s="11"/>
      <c r="R1064" s="11"/>
      <c r="S1064" s="15"/>
      <c r="T1064" s="10"/>
      <c r="U1064" s="10"/>
      <c r="V1064" s="10"/>
      <c r="W1064" s="10"/>
      <c r="X1064" s="10"/>
      <c r="Y1064" s="10"/>
      <c r="Z1064" s="10"/>
    </row>
    <row r="1065" spans="1:26" ht="15.75" customHeight="1" x14ac:dyDescent="0.25">
      <c r="A1065" s="10"/>
      <c r="B1065" s="11"/>
      <c r="C1065" s="11"/>
      <c r="D1065" s="11"/>
      <c r="E1065" s="12"/>
      <c r="F1065" s="12"/>
      <c r="G1065" s="12"/>
      <c r="H1065" s="11"/>
      <c r="I1065" s="11"/>
      <c r="J1065" s="11"/>
      <c r="K1065" s="13"/>
      <c r="L1065" s="11"/>
      <c r="M1065" s="74"/>
      <c r="N1065" s="11"/>
      <c r="O1065" s="12"/>
      <c r="P1065" s="14"/>
      <c r="Q1065" s="11"/>
      <c r="R1065" s="11"/>
      <c r="S1065" s="15"/>
      <c r="T1065" s="10"/>
      <c r="U1065" s="10"/>
      <c r="V1065" s="10"/>
      <c r="W1065" s="10"/>
      <c r="X1065" s="10"/>
      <c r="Y1065" s="10"/>
      <c r="Z1065" s="10"/>
    </row>
    <row r="1066" spans="1:26" ht="15.75" customHeight="1" x14ac:dyDescent="0.25">
      <c r="A1066" s="10"/>
      <c r="B1066" s="11"/>
      <c r="C1066" s="11"/>
      <c r="D1066" s="11"/>
      <c r="E1066" s="12"/>
      <c r="F1066" s="12"/>
      <c r="G1066" s="12"/>
      <c r="H1066" s="11"/>
      <c r="I1066" s="11"/>
      <c r="J1066" s="11"/>
      <c r="K1066" s="13"/>
      <c r="L1066" s="11"/>
      <c r="M1066" s="74"/>
      <c r="N1066" s="11"/>
      <c r="O1066" s="12"/>
      <c r="P1066" s="14"/>
      <c r="Q1066" s="11"/>
      <c r="R1066" s="11"/>
      <c r="S1066" s="15"/>
      <c r="T1066" s="10"/>
      <c r="U1066" s="10"/>
      <c r="V1066" s="10"/>
      <c r="W1066" s="10"/>
      <c r="X1066" s="10"/>
      <c r="Y1066" s="10"/>
      <c r="Z1066" s="10"/>
    </row>
    <row r="1067" spans="1:26" ht="15.75" customHeight="1" x14ac:dyDescent="0.25">
      <c r="A1067" s="10"/>
      <c r="B1067" s="11"/>
      <c r="C1067" s="11"/>
      <c r="D1067" s="11"/>
      <c r="E1067" s="12"/>
      <c r="F1067" s="12"/>
      <c r="G1067" s="12"/>
      <c r="H1067" s="11"/>
      <c r="I1067" s="11"/>
      <c r="J1067" s="11"/>
      <c r="K1067" s="13"/>
      <c r="L1067" s="11"/>
      <c r="M1067" s="74"/>
      <c r="N1067" s="11"/>
      <c r="O1067" s="12"/>
      <c r="P1067" s="14"/>
      <c r="Q1067" s="11"/>
      <c r="R1067" s="11"/>
      <c r="S1067" s="15"/>
      <c r="T1067" s="10"/>
      <c r="U1067" s="10"/>
      <c r="V1067" s="10"/>
      <c r="W1067" s="10"/>
      <c r="X1067" s="10"/>
      <c r="Y1067" s="10"/>
      <c r="Z1067" s="10"/>
    </row>
    <row r="1068" spans="1:26" ht="15.75" customHeight="1" x14ac:dyDescent="0.25">
      <c r="A1068" s="10"/>
      <c r="B1068" s="11"/>
      <c r="C1068" s="11"/>
      <c r="D1068" s="11"/>
      <c r="E1068" s="12"/>
      <c r="F1068" s="12"/>
      <c r="G1068" s="12"/>
      <c r="H1068" s="11"/>
      <c r="I1068" s="11"/>
      <c r="J1068" s="11"/>
      <c r="K1068" s="13"/>
      <c r="L1068" s="11"/>
      <c r="M1068" s="74"/>
      <c r="N1068" s="11"/>
      <c r="O1068" s="12"/>
      <c r="P1068" s="14"/>
      <c r="Q1068" s="11"/>
      <c r="R1068" s="11"/>
      <c r="S1068" s="15"/>
      <c r="T1068" s="10"/>
      <c r="U1068" s="10"/>
      <c r="V1068" s="10"/>
      <c r="W1068" s="10"/>
      <c r="X1068" s="10"/>
      <c r="Y1068" s="10"/>
      <c r="Z1068" s="10"/>
    </row>
    <row r="1069" spans="1:26" ht="15.75" customHeight="1" x14ac:dyDescent="0.25">
      <c r="A1069" s="10"/>
      <c r="B1069" s="11"/>
      <c r="C1069" s="11"/>
      <c r="D1069" s="11"/>
      <c r="E1069" s="12"/>
      <c r="F1069" s="12"/>
      <c r="G1069" s="12"/>
      <c r="H1069" s="11"/>
      <c r="I1069" s="11"/>
      <c r="J1069" s="11"/>
      <c r="K1069" s="13"/>
      <c r="L1069" s="11"/>
      <c r="M1069" s="74"/>
      <c r="N1069" s="11"/>
      <c r="O1069" s="12"/>
      <c r="P1069" s="14"/>
      <c r="Q1069" s="11"/>
      <c r="R1069" s="11"/>
      <c r="S1069" s="15"/>
      <c r="T1069" s="10"/>
      <c r="U1069" s="10"/>
      <c r="V1069" s="10"/>
      <c r="W1069" s="10"/>
      <c r="X1069" s="10"/>
      <c r="Y1069" s="10"/>
      <c r="Z1069" s="10"/>
    </row>
    <row r="1070" spans="1:26" ht="15.75" customHeight="1" x14ac:dyDescent="0.25">
      <c r="A1070" s="10"/>
      <c r="B1070" s="11"/>
      <c r="C1070" s="11"/>
      <c r="D1070" s="11"/>
      <c r="E1070" s="12"/>
      <c r="F1070" s="12"/>
      <c r="G1070" s="12"/>
      <c r="H1070" s="11"/>
      <c r="I1070" s="11"/>
      <c r="J1070" s="11"/>
      <c r="K1070" s="13"/>
      <c r="L1070" s="11"/>
      <c r="M1070" s="74"/>
      <c r="N1070" s="11"/>
      <c r="O1070" s="12"/>
      <c r="P1070" s="14"/>
      <c r="Q1070" s="11"/>
      <c r="R1070" s="11"/>
      <c r="S1070" s="15"/>
      <c r="T1070" s="10"/>
      <c r="U1070" s="10"/>
      <c r="V1070" s="10"/>
      <c r="W1070" s="10"/>
      <c r="X1070" s="10"/>
      <c r="Y1070" s="10"/>
      <c r="Z1070" s="10"/>
    </row>
    <row r="1071" spans="1:26" ht="15.75" customHeight="1" x14ac:dyDescent="0.25">
      <c r="A1071" s="10"/>
      <c r="B1071" s="11"/>
      <c r="C1071" s="11"/>
      <c r="D1071" s="11"/>
      <c r="E1071" s="12"/>
      <c r="F1071" s="12"/>
      <c r="G1071" s="12"/>
      <c r="H1071" s="11"/>
      <c r="I1071" s="11"/>
      <c r="J1071" s="11"/>
      <c r="K1071" s="13"/>
      <c r="L1071" s="11"/>
      <c r="M1071" s="74"/>
      <c r="N1071" s="11"/>
      <c r="O1071" s="12"/>
      <c r="P1071" s="14"/>
      <c r="Q1071" s="11"/>
      <c r="R1071" s="11"/>
      <c r="S1071" s="15"/>
      <c r="T1071" s="10"/>
      <c r="U1071" s="10"/>
      <c r="V1071" s="10"/>
      <c r="W1071" s="10"/>
      <c r="X1071" s="10"/>
      <c r="Y1071" s="10"/>
      <c r="Z1071" s="10"/>
    </row>
    <row r="1072" spans="1:26" ht="15.75" customHeight="1" x14ac:dyDescent="0.25">
      <c r="A1072" s="10"/>
      <c r="B1072" s="11"/>
      <c r="C1072" s="11"/>
      <c r="D1072" s="11"/>
      <c r="E1072" s="12"/>
      <c r="F1072" s="12"/>
      <c r="G1072" s="12"/>
      <c r="H1072" s="11"/>
      <c r="I1072" s="11"/>
      <c r="J1072" s="11"/>
      <c r="K1072" s="13"/>
      <c r="L1072" s="11"/>
      <c r="M1072" s="74"/>
      <c r="N1072" s="11"/>
      <c r="O1072" s="12"/>
      <c r="P1072" s="14"/>
      <c r="Q1072" s="11"/>
      <c r="R1072" s="11"/>
      <c r="S1072" s="15"/>
      <c r="T1072" s="10"/>
      <c r="U1072" s="10"/>
      <c r="V1072" s="10"/>
      <c r="W1072" s="10"/>
      <c r="X1072" s="10"/>
      <c r="Y1072" s="10"/>
      <c r="Z1072" s="10"/>
    </row>
    <row r="1073" spans="1:26" ht="15.75" customHeight="1" x14ac:dyDescent="0.25">
      <c r="A1073" s="10"/>
      <c r="B1073" s="11"/>
      <c r="C1073" s="11"/>
      <c r="D1073" s="11"/>
      <c r="E1073" s="12"/>
      <c r="F1073" s="12"/>
      <c r="G1073" s="12"/>
      <c r="H1073" s="11"/>
      <c r="I1073" s="11"/>
      <c r="J1073" s="11"/>
      <c r="K1073" s="13"/>
      <c r="L1073" s="11"/>
      <c r="M1073" s="74"/>
      <c r="N1073" s="11"/>
      <c r="O1073" s="12"/>
      <c r="P1073" s="14"/>
      <c r="Q1073" s="11"/>
      <c r="R1073" s="11"/>
      <c r="S1073" s="15"/>
      <c r="T1073" s="10"/>
      <c r="U1073" s="10"/>
      <c r="V1073" s="10"/>
      <c r="W1073" s="10"/>
      <c r="X1073" s="10"/>
      <c r="Y1073" s="10"/>
      <c r="Z1073" s="10"/>
    </row>
    <row r="1074" spans="1:26" ht="15.75" customHeight="1" x14ac:dyDescent="0.25">
      <c r="A1074" s="10"/>
      <c r="B1074" s="11"/>
      <c r="C1074" s="11"/>
      <c r="D1074" s="11"/>
      <c r="E1074" s="12"/>
      <c r="F1074" s="12"/>
      <c r="G1074" s="12"/>
      <c r="H1074" s="11"/>
      <c r="I1074" s="11"/>
      <c r="J1074" s="11"/>
      <c r="K1074" s="13"/>
      <c r="L1074" s="11"/>
      <c r="M1074" s="74"/>
      <c r="N1074" s="11"/>
      <c r="O1074" s="12"/>
      <c r="P1074" s="14"/>
      <c r="Q1074" s="11"/>
      <c r="R1074" s="11"/>
      <c r="S1074" s="15"/>
      <c r="T1074" s="10"/>
      <c r="U1074" s="10"/>
      <c r="V1074" s="10"/>
      <c r="W1074" s="10"/>
      <c r="X1074" s="10"/>
      <c r="Y1074" s="10"/>
      <c r="Z1074" s="10"/>
    </row>
    <row r="1075" spans="1:26" ht="15.75" customHeight="1" x14ac:dyDescent="0.25">
      <c r="A1075" s="10"/>
      <c r="B1075" s="11"/>
      <c r="C1075" s="11"/>
      <c r="D1075" s="11"/>
      <c r="E1075" s="12"/>
      <c r="F1075" s="12"/>
      <c r="G1075" s="12"/>
      <c r="H1075" s="11"/>
      <c r="I1075" s="11"/>
      <c r="J1075" s="11"/>
      <c r="K1075" s="13"/>
      <c r="L1075" s="11"/>
      <c r="M1075" s="74"/>
      <c r="N1075" s="11"/>
      <c r="O1075" s="12"/>
      <c r="P1075" s="14"/>
      <c r="Q1075" s="11"/>
      <c r="R1075" s="11"/>
      <c r="S1075" s="15"/>
      <c r="T1075" s="10"/>
      <c r="U1075" s="10"/>
      <c r="V1075" s="10"/>
      <c r="W1075" s="10"/>
      <c r="X1075" s="10"/>
      <c r="Y1075" s="10"/>
      <c r="Z1075" s="10"/>
    </row>
    <row r="1076" spans="1:26" ht="15.75" customHeight="1" x14ac:dyDescent="0.25">
      <c r="A1076" s="10"/>
      <c r="B1076" s="11"/>
      <c r="C1076" s="11"/>
      <c r="D1076" s="11"/>
      <c r="E1076" s="12"/>
      <c r="F1076" s="12"/>
      <c r="G1076" s="12"/>
      <c r="H1076" s="11"/>
      <c r="I1076" s="11"/>
      <c r="J1076" s="11"/>
      <c r="K1076" s="13"/>
      <c r="L1076" s="11"/>
      <c r="M1076" s="74"/>
      <c r="N1076" s="11"/>
      <c r="O1076" s="12"/>
      <c r="P1076" s="14"/>
      <c r="Q1076" s="11"/>
      <c r="R1076" s="11"/>
      <c r="S1076" s="15"/>
      <c r="T1076" s="10"/>
      <c r="U1076" s="10"/>
      <c r="V1076" s="10"/>
      <c r="W1076" s="10"/>
      <c r="X1076" s="10"/>
      <c r="Y1076" s="10"/>
      <c r="Z1076" s="10"/>
    </row>
    <row r="1077" spans="1:26" ht="15.75" customHeight="1" x14ac:dyDescent="0.25">
      <c r="A1077" s="10"/>
      <c r="B1077" s="11"/>
      <c r="C1077" s="11"/>
      <c r="D1077" s="11"/>
      <c r="E1077" s="12"/>
      <c r="F1077" s="12"/>
      <c r="G1077" s="12"/>
      <c r="H1077" s="11"/>
      <c r="I1077" s="11"/>
      <c r="J1077" s="11"/>
      <c r="K1077" s="13"/>
      <c r="L1077" s="11"/>
      <c r="M1077" s="74"/>
      <c r="N1077" s="11"/>
      <c r="O1077" s="12"/>
      <c r="P1077" s="14"/>
      <c r="Q1077" s="11"/>
      <c r="R1077" s="11"/>
      <c r="S1077" s="15"/>
      <c r="T1077" s="10"/>
      <c r="U1077" s="10"/>
      <c r="V1077" s="10"/>
      <c r="W1077" s="10"/>
      <c r="X1077" s="10"/>
      <c r="Y1077" s="10"/>
      <c r="Z1077" s="10"/>
    </row>
    <row r="1078" spans="1:26" ht="15.75" customHeight="1" x14ac:dyDescent="0.25">
      <c r="A1078" s="10"/>
      <c r="B1078" s="11"/>
      <c r="C1078" s="11"/>
      <c r="D1078" s="11"/>
      <c r="E1078" s="12"/>
      <c r="F1078" s="12"/>
      <c r="G1078" s="12"/>
      <c r="H1078" s="11"/>
      <c r="I1078" s="11"/>
      <c r="J1078" s="11"/>
      <c r="K1078" s="13"/>
      <c r="L1078" s="11"/>
      <c r="M1078" s="74"/>
      <c r="N1078" s="11"/>
      <c r="O1078" s="12"/>
      <c r="P1078" s="14"/>
      <c r="Q1078" s="11"/>
      <c r="R1078" s="11"/>
      <c r="S1078" s="15"/>
      <c r="T1078" s="10"/>
      <c r="U1078" s="10"/>
      <c r="V1078" s="10"/>
      <c r="W1078" s="10"/>
      <c r="X1078" s="10"/>
      <c r="Y1078" s="10"/>
      <c r="Z1078" s="10"/>
    </row>
    <row r="1079" spans="1:26" ht="15.75" customHeight="1" x14ac:dyDescent="0.25">
      <c r="A1079" s="10"/>
      <c r="B1079" s="11"/>
      <c r="C1079" s="11"/>
      <c r="D1079" s="11"/>
      <c r="E1079" s="12"/>
      <c r="F1079" s="12"/>
      <c r="G1079" s="12"/>
      <c r="H1079" s="11"/>
      <c r="I1079" s="11"/>
      <c r="J1079" s="11"/>
      <c r="K1079" s="13"/>
      <c r="L1079" s="11"/>
      <c r="M1079" s="74"/>
      <c r="N1079" s="11"/>
      <c r="O1079" s="12"/>
      <c r="P1079" s="14"/>
      <c r="Q1079" s="11"/>
      <c r="R1079" s="11"/>
      <c r="S1079" s="15"/>
      <c r="T1079" s="10"/>
      <c r="U1079" s="10"/>
      <c r="V1079" s="10"/>
      <c r="W1079" s="10"/>
      <c r="X1079" s="10"/>
      <c r="Y1079" s="10"/>
      <c r="Z1079" s="10"/>
    </row>
    <row r="1080" spans="1:26" ht="15.75" customHeight="1" x14ac:dyDescent="0.25">
      <c r="A1080" s="10"/>
      <c r="B1080" s="11"/>
      <c r="C1080" s="11"/>
      <c r="D1080" s="11"/>
      <c r="E1080" s="12"/>
      <c r="F1080" s="12"/>
      <c r="G1080" s="12"/>
      <c r="H1080" s="11"/>
      <c r="I1080" s="11"/>
      <c r="J1080" s="11"/>
      <c r="K1080" s="13"/>
      <c r="L1080" s="11"/>
      <c r="M1080" s="74"/>
      <c r="N1080" s="11"/>
      <c r="O1080" s="12"/>
      <c r="P1080" s="14"/>
      <c r="Q1080" s="11"/>
      <c r="R1080" s="11"/>
      <c r="S1080" s="15"/>
      <c r="T1080" s="10"/>
      <c r="U1080" s="10"/>
      <c r="V1080" s="10"/>
      <c r="W1080" s="10"/>
      <c r="X1080" s="10"/>
      <c r="Y1080" s="10"/>
      <c r="Z1080" s="10"/>
    </row>
    <row r="1081" spans="1:26" ht="15.75" customHeight="1" x14ac:dyDescent="0.25">
      <c r="A1081" s="10"/>
      <c r="B1081" s="11"/>
      <c r="C1081" s="11"/>
      <c r="D1081" s="11"/>
      <c r="E1081" s="12"/>
      <c r="F1081" s="12"/>
      <c r="G1081" s="12"/>
      <c r="H1081" s="11"/>
      <c r="I1081" s="11"/>
      <c r="J1081" s="11"/>
      <c r="K1081" s="13"/>
      <c r="L1081" s="11"/>
      <c r="M1081" s="74"/>
      <c r="N1081" s="11"/>
      <c r="O1081" s="12"/>
      <c r="P1081" s="14"/>
      <c r="Q1081" s="11"/>
      <c r="R1081" s="11"/>
      <c r="S1081" s="15"/>
      <c r="T1081" s="10"/>
      <c r="U1081" s="10"/>
      <c r="V1081" s="10"/>
      <c r="W1081" s="10"/>
      <c r="X1081" s="10"/>
      <c r="Y1081" s="10"/>
      <c r="Z1081" s="10"/>
    </row>
    <row r="1082" spans="1:26" ht="15.75" customHeight="1" x14ac:dyDescent="0.25">
      <c r="A1082" s="10"/>
      <c r="B1082" s="11"/>
      <c r="C1082" s="11"/>
      <c r="D1082" s="11"/>
      <c r="E1082" s="12"/>
      <c r="F1082" s="12"/>
      <c r="G1082" s="12"/>
      <c r="H1082" s="11"/>
      <c r="I1082" s="11"/>
      <c r="J1082" s="11"/>
      <c r="K1082" s="13"/>
      <c r="L1082" s="11"/>
      <c r="M1082" s="74"/>
      <c r="N1082" s="11"/>
      <c r="O1082" s="12"/>
      <c r="P1082" s="14"/>
      <c r="Q1082" s="11"/>
      <c r="R1082" s="11"/>
      <c r="S1082" s="15"/>
      <c r="T1082" s="10"/>
      <c r="U1082" s="10"/>
      <c r="V1082" s="10"/>
      <c r="W1082" s="10"/>
      <c r="X1082" s="10"/>
      <c r="Y1082" s="10"/>
      <c r="Z1082" s="10"/>
    </row>
    <row r="1083" spans="1:26" ht="15.75" customHeight="1" x14ac:dyDescent="0.25">
      <c r="A1083" s="10"/>
      <c r="B1083" s="11"/>
      <c r="C1083" s="11"/>
      <c r="D1083" s="11"/>
      <c r="E1083" s="12"/>
      <c r="F1083" s="12"/>
      <c r="G1083" s="12"/>
      <c r="H1083" s="11"/>
      <c r="I1083" s="11"/>
      <c r="J1083" s="11"/>
      <c r="K1083" s="13"/>
      <c r="L1083" s="11"/>
      <c r="M1083" s="74"/>
      <c r="N1083" s="11"/>
      <c r="O1083" s="12"/>
      <c r="P1083" s="14"/>
      <c r="Q1083" s="11"/>
      <c r="R1083" s="11"/>
      <c r="S1083" s="15"/>
      <c r="T1083" s="10"/>
      <c r="U1083" s="10"/>
      <c r="V1083" s="10"/>
      <c r="W1083" s="10"/>
      <c r="X1083" s="10"/>
      <c r="Y1083" s="10"/>
      <c r="Z1083" s="10"/>
    </row>
    <row r="1084" spans="1:26" ht="15.75" customHeight="1" x14ac:dyDescent="0.25">
      <c r="A1084" s="10"/>
      <c r="B1084" s="11"/>
      <c r="C1084" s="11"/>
      <c r="D1084" s="11"/>
      <c r="E1084" s="12"/>
      <c r="F1084" s="12"/>
      <c r="G1084" s="12"/>
      <c r="H1084" s="11"/>
      <c r="I1084" s="11"/>
      <c r="J1084" s="11"/>
      <c r="K1084" s="13"/>
      <c r="L1084" s="11"/>
      <c r="M1084" s="74"/>
      <c r="N1084" s="11"/>
      <c r="O1084" s="12"/>
      <c r="P1084" s="14"/>
      <c r="Q1084" s="11"/>
      <c r="R1084" s="11"/>
      <c r="S1084" s="15"/>
      <c r="T1084" s="10"/>
      <c r="U1084" s="10"/>
      <c r="V1084" s="10"/>
      <c r="W1084" s="10"/>
      <c r="X1084" s="10"/>
      <c r="Y1084" s="10"/>
      <c r="Z1084" s="10"/>
    </row>
    <row r="1085" spans="1:26" ht="15.75" customHeight="1" x14ac:dyDescent="0.25">
      <c r="A1085" s="10"/>
      <c r="B1085" s="11"/>
      <c r="C1085" s="11"/>
      <c r="D1085" s="11"/>
      <c r="E1085" s="12"/>
      <c r="F1085" s="12"/>
      <c r="G1085" s="12"/>
      <c r="H1085" s="11"/>
      <c r="I1085" s="11"/>
      <c r="J1085" s="11"/>
      <c r="K1085" s="13"/>
      <c r="L1085" s="11"/>
      <c r="M1085" s="74"/>
      <c r="N1085" s="11"/>
      <c r="O1085" s="12"/>
      <c r="P1085" s="14"/>
      <c r="Q1085" s="11"/>
      <c r="R1085" s="11"/>
      <c r="S1085" s="15"/>
      <c r="T1085" s="10"/>
      <c r="U1085" s="10"/>
      <c r="V1085" s="10"/>
      <c r="W1085" s="10"/>
      <c r="X1085" s="10"/>
      <c r="Y1085" s="10"/>
      <c r="Z1085" s="10"/>
    </row>
    <row r="1086" spans="1:26" ht="15.75" customHeight="1" x14ac:dyDescent="0.25">
      <c r="A1086" s="10"/>
      <c r="B1086" s="11"/>
      <c r="C1086" s="11"/>
      <c r="D1086" s="11"/>
      <c r="E1086" s="12"/>
      <c r="F1086" s="12"/>
      <c r="G1086" s="12"/>
      <c r="H1086" s="11"/>
      <c r="I1086" s="11"/>
      <c r="J1086" s="11"/>
      <c r="K1086" s="13"/>
      <c r="L1086" s="11"/>
      <c r="M1086" s="74"/>
      <c r="N1086" s="11"/>
      <c r="O1086" s="12"/>
      <c r="P1086" s="14"/>
      <c r="Q1086" s="11"/>
      <c r="R1086" s="11"/>
      <c r="S1086" s="15"/>
      <c r="T1086" s="10"/>
      <c r="U1086" s="10"/>
      <c r="V1086" s="10"/>
      <c r="W1086" s="10"/>
      <c r="X1086" s="10"/>
      <c r="Y1086" s="10"/>
      <c r="Z1086" s="10"/>
    </row>
  </sheetData>
  <mergeCells count="8">
    <mergeCell ref="B165:C165"/>
    <mergeCell ref="B166:C166"/>
    <mergeCell ref="B167:C167"/>
    <mergeCell ref="B2:U3"/>
    <mergeCell ref="B161:C161"/>
    <mergeCell ref="B162:C162"/>
    <mergeCell ref="B163:C163"/>
    <mergeCell ref="B164:C164"/>
  </mergeCells>
  <phoneticPr fontId="8" type="noConversion"/>
  <conditionalFormatting sqref="L158:O158 Q158 L159:R1086 D162:D163 B162:B167">
    <cfRule type="containsText" dxfId="482" priority="1741" operator="containsText" text="PENDENTE">
      <formula>NOT(ISERROR(SEARCH(("PENDENTE"),(B233))))</formula>
    </cfRule>
    <cfRule type="containsText" dxfId="481" priority="1742" operator="containsText" text="CUMPRIDO">
      <formula>NOT(ISERROR(SEARCH(("CUMPRIDO"),(B233))))</formula>
    </cfRule>
    <cfRule type="containsText" dxfId="480" priority="1740" operator="containsText" text="CANCELADO">
      <formula>NOT(ISERROR(SEARCH(("CANCELADO"),(B233))))</formula>
    </cfRule>
  </conditionalFormatting>
  <conditionalFormatting sqref="L157:Q157">
    <cfRule type="containsText" dxfId="479" priority="1721" operator="containsText" text="CANCELADO">
      <formula>NOT(ISERROR(SEARCH(("CANCELADO"),(L232))))</formula>
    </cfRule>
    <cfRule type="containsText" dxfId="478" priority="1722" operator="containsText" text="PENDENTE">
      <formula>NOT(ISERROR(SEARCH(("PENDENTE"),(L232))))</formula>
    </cfRule>
    <cfRule type="containsText" dxfId="477" priority="1723" operator="containsText" text="CUMPRIDO">
      <formula>NOT(ISERROR(SEARCH(("CUMPRIDO"),(L232))))</formula>
    </cfRule>
  </conditionalFormatting>
  <conditionalFormatting sqref="L1:R1">
    <cfRule type="containsText" dxfId="476" priority="63432" operator="containsText" text="CUMPRIDO">
      <formula>NOT(ISERROR(SEARCH(("CUMPRIDO"),(L162))))</formula>
    </cfRule>
    <cfRule type="containsText" dxfId="475" priority="63431" operator="containsText" text="PENDENTE">
      <formula>NOT(ISERROR(SEARCH(("PENDENTE"),(L162))))</formula>
    </cfRule>
    <cfRule type="containsText" dxfId="474" priority="63430" operator="containsText" text="CANCELADO">
      <formula>NOT(ISERROR(SEARCH(("CANCELADO"),(L162))))</formula>
    </cfRule>
  </conditionalFormatting>
  <conditionalFormatting sqref="N5:N8">
    <cfRule type="containsText" dxfId="473" priority="1600" operator="containsText" text="CANCELADO">
      <formula>NOT(ISERROR(SEARCH(("CANCELADO"),(N5))))</formula>
    </cfRule>
    <cfRule type="containsText" dxfId="472" priority="1599" operator="containsText" text="PENDENTE">
      <formula>NOT(ISERROR(SEARCH(("PENDENTE"),(N5))))</formula>
    </cfRule>
  </conditionalFormatting>
  <conditionalFormatting sqref="N5:N39 N41:N58">
    <cfRule type="containsText" dxfId="471" priority="597" operator="containsText" text="CUMPRIDO">
      <formula>NOT(ISERROR(SEARCH(("CUMPRIDO"),(N5))))</formula>
    </cfRule>
  </conditionalFormatting>
  <conditionalFormatting sqref="N5:N70">
    <cfRule type="containsText" dxfId="470" priority="596" operator="containsText" text="CUMPRIDO">
      <formula>NOT(ISERROR(SEARCH("CUMPRIDO",N5)))</formula>
    </cfRule>
  </conditionalFormatting>
  <conditionalFormatting sqref="N9:N39 N41:N58">
    <cfRule type="containsText" dxfId="469" priority="594" operator="containsText" text="PENDENTE">
      <formula>NOT(ISERROR(SEARCH(("PENDENTE"),(N9))))</formula>
    </cfRule>
    <cfRule type="containsText" dxfId="468" priority="595" operator="containsText" text="CANCELADO">
      <formula>NOT(ISERROR(SEARCH(("CANCELADO"),(N9))))</formula>
    </cfRule>
  </conditionalFormatting>
  <conditionalFormatting sqref="N40 N59:N60 N81 N84:N88 N99 N153:N154">
    <cfRule type="containsText" dxfId="467" priority="63757" operator="containsText" text="CUMPRIDO">
      <formula>NOT(ISERROR(SEARCH(("CUMPRIDO"),(#REF!))))</formula>
    </cfRule>
  </conditionalFormatting>
  <conditionalFormatting sqref="N61:N80">
    <cfRule type="containsText" dxfId="466" priority="505" operator="containsText" text="CUMPRIDO">
      <formula>NOT(ISERROR(SEARCH(("CUMPRIDO"),(N61))))</formula>
    </cfRule>
    <cfRule type="containsText" dxfId="465" priority="503" operator="containsText" text="CANCELADO">
      <formula>NOT(ISERROR(SEARCH(("CANCELADO"),(N61))))</formula>
    </cfRule>
    <cfRule type="containsText" dxfId="464" priority="502" operator="containsText" text="PENDENTE">
      <formula>NOT(ISERROR(SEARCH(("PENDENTE"),(N61))))</formula>
    </cfRule>
  </conditionalFormatting>
  <conditionalFormatting sqref="N71">
    <cfRule type="containsText" dxfId="463" priority="504" operator="containsText" text="CUMPRIDO">
      <formula>NOT(ISERROR(SEARCH("CUMPRIDO",N71)))</formula>
    </cfRule>
  </conditionalFormatting>
  <conditionalFormatting sqref="N72:N88">
    <cfRule type="containsText" dxfId="462" priority="548" operator="containsText" text="CUMPRIDO">
      <formula>NOT(ISERROR(SEARCH("CUMPRIDO",N72)))</formula>
    </cfRule>
  </conditionalFormatting>
  <conditionalFormatting sqref="N82:N83">
    <cfRule type="containsText" dxfId="461" priority="549" operator="containsText" text="CUMPRIDO">
      <formula>NOT(ISERROR(SEARCH(("CUMPRIDO"),(N82))))</formula>
    </cfRule>
    <cfRule type="containsText" dxfId="460" priority="547" operator="containsText" text="CANCELADO">
      <formula>NOT(ISERROR(SEARCH(("CANCELADO"),(N82))))</formula>
    </cfRule>
    <cfRule type="containsText" dxfId="459" priority="546" operator="containsText" text="PENDENTE">
      <formula>NOT(ISERROR(SEARCH(("PENDENTE"),(N82))))</formula>
    </cfRule>
  </conditionalFormatting>
  <conditionalFormatting sqref="N85:N86 N93:N97 N102:N116 N155:N156">
    <cfRule type="containsText" dxfId="458" priority="63676" operator="containsText" text="CUMPRIDO">
      <formula>NOT(ISERROR(SEARCH(("CUMPRIDO"),(#REF!))))</formula>
    </cfRule>
  </conditionalFormatting>
  <conditionalFormatting sqref="N89:N92">
    <cfRule type="containsText" dxfId="457" priority="452" operator="containsText" text="CANCELADO">
      <formula>NOT(ISERROR(SEARCH(("CANCELADO"),(N89))))</formula>
    </cfRule>
    <cfRule type="containsText" dxfId="456" priority="453" operator="containsText" text="PENDENTE">
      <formula>NOT(ISERROR(SEARCH(("PENDENTE"),(N89))))</formula>
    </cfRule>
    <cfRule type="containsText" dxfId="455" priority="451" operator="containsText" text="CUMPRIDO">
      <formula>NOT(ISERROR(SEARCH("CUMPRIDO",N89)))</formula>
    </cfRule>
    <cfRule type="containsText" dxfId="454" priority="454" operator="containsText" text="CUMPRIDO">
      <formula>NOT(ISERROR(SEARCH(("CUMPRIDO"),(#REF!))))</formula>
    </cfRule>
  </conditionalFormatting>
  <conditionalFormatting sqref="N93:N99">
    <cfRule type="containsText" dxfId="453" priority="767" operator="containsText" text="CUMPRIDO">
      <formula>NOT(ISERROR(SEARCH("CUMPRIDO",N93)))</formula>
    </cfRule>
  </conditionalFormatting>
  <conditionalFormatting sqref="N98">
    <cfRule type="containsText" dxfId="452" priority="768" operator="containsText" text="CUMPRIDO">
      <formula>NOT(ISERROR(SEARCH(("CUMPRIDO"),(N98))))</formula>
    </cfRule>
    <cfRule type="containsText" dxfId="451" priority="765" operator="containsText" text="PENDENTE">
      <formula>NOT(ISERROR(SEARCH(("PENDENTE"),(N98))))</formula>
    </cfRule>
    <cfRule type="containsText" dxfId="450" priority="766" operator="containsText" text="CANCELADO">
      <formula>NOT(ISERROR(SEARCH(("CANCELADO"),(N98))))</formula>
    </cfRule>
  </conditionalFormatting>
  <conditionalFormatting sqref="N100">
    <cfRule type="containsText" dxfId="449" priority="340" operator="containsText" text="CUMPRIDO">
      <formula>NOT(ISERROR(SEARCH("CUMPRIDO",N100)))</formula>
    </cfRule>
    <cfRule type="containsText" dxfId="448" priority="343" operator="containsText" text="CUMPRIDO">
      <formula>NOT(ISERROR(SEARCH(("CUMPRIDO"),(#REF!))))</formula>
    </cfRule>
    <cfRule type="containsText" dxfId="447" priority="341" operator="containsText" text="CANCELADO">
      <formula>NOT(ISERROR(SEARCH(("CANCELADO"),(N100))))</formula>
    </cfRule>
  </conditionalFormatting>
  <conditionalFormatting sqref="N100:N101">
    <cfRule type="containsText" dxfId="446" priority="342" operator="containsText" text="PENDENTE">
      <formula>NOT(ISERROR(SEARCH(("PENDENTE"),(N100))))</formula>
    </cfRule>
  </conditionalFormatting>
  <conditionalFormatting sqref="N101">
    <cfRule type="containsText" dxfId="445" priority="758" operator="containsText" text="CUMPRIDO">
      <formula>NOT(ISERROR(SEARCH(("CUMPRIDO"),(N101))))</formula>
    </cfRule>
    <cfRule type="containsText" dxfId="444" priority="757" operator="containsText" text="CUMPRIDO">
      <formula>NOT(ISERROR(SEARCH("CUMPRIDO",N101)))</formula>
    </cfRule>
    <cfRule type="containsText" dxfId="443" priority="756" operator="containsText" text="CANCELADO">
      <formula>NOT(ISERROR(SEARCH(("CANCELADO"),(N101))))</formula>
    </cfRule>
  </conditionalFormatting>
  <conditionalFormatting sqref="N102:N116 N140">
    <cfRule type="containsText" dxfId="442" priority="1564" operator="containsText" text="CUMPRIDO">
      <formula>NOT(ISERROR(SEARCH("CUMPRIDO",N102)))</formula>
    </cfRule>
  </conditionalFormatting>
  <conditionalFormatting sqref="N116:N139">
    <cfRule type="containsText" dxfId="441" priority="17" operator="containsText" text="PENDENTE">
      <formula>NOT(ISERROR(SEARCH(("PENDENTE"),(N116))))</formula>
    </cfRule>
  </conditionalFormatting>
  <conditionalFormatting sqref="N117:N139">
    <cfRule type="containsText" dxfId="440" priority="18" operator="containsText" text="CUMPRIDO">
      <formula>NOT(ISERROR(SEARCH(("CUMPRIDO"),(#REF!))))</formula>
    </cfRule>
    <cfRule type="containsText" dxfId="439" priority="15" operator="containsText" text="CUMPRIDO">
      <formula>NOT(ISERROR(SEARCH("CUMPRIDO",N117)))</formula>
    </cfRule>
    <cfRule type="containsText" dxfId="438" priority="16" operator="containsText" text="CANCELADO">
      <formula>NOT(ISERROR(SEARCH(("CANCELADO"),(N117))))</formula>
    </cfRule>
  </conditionalFormatting>
  <conditionalFormatting sqref="N140 N116">
    <cfRule type="containsText" dxfId="437" priority="1455" operator="containsText" text="CANCELADO">
      <formula>NOT(ISERROR(SEARCH(("CANCELADO"),(N116))))</formula>
    </cfRule>
  </conditionalFormatting>
  <conditionalFormatting sqref="N140:N156">
    <cfRule type="containsText" dxfId="436" priority="49" operator="containsText" text="PENDENTE">
      <formula>NOT(ISERROR(SEARCH(("PENDENTE"),(N140))))</formula>
    </cfRule>
  </conditionalFormatting>
  <conditionalFormatting sqref="N141:N152">
    <cfRule type="containsText" dxfId="435" priority="50" operator="containsText" text="CUMPRIDO">
      <formula>NOT(ISERROR(SEARCH(("CUMPRIDO"),(#REF!))))</formula>
    </cfRule>
  </conditionalFormatting>
  <conditionalFormatting sqref="N141:N156">
    <cfRule type="containsText" dxfId="434" priority="47" operator="containsText" text="CUMPRIDO">
      <formula>NOT(ISERROR(SEARCH("CUMPRIDO",N141)))</formula>
    </cfRule>
    <cfRule type="containsText" dxfId="433" priority="48" operator="containsText" text="CANCELADO">
      <formula>NOT(ISERROR(SEARCH(("CANCELADO"),(N141))))</formula>
    </cfRule>
  </conditionalFormatting>
  <conditionalFormatting sqref="N4:T4 R5:S5 S44 S49 S53:S55 R6:R8">
    <cfRule type="containsText" dxfId="432" priority="1511" operator="containsText" text="CANCELADO">
      <formula>NOT(ISERROR(SEARCH(("CANCELADO"),(N162))))</formula>
    </cfRule>
  </conditionalFormatting>
  <conditionalFormatting sqref="N4:T4 S44 S49 S53:S55">
    <cfRule type="containsText" dxfId="431" priority="1500" operator="containsText" text="CUMPRIDO">
      <formula>NOT(ISERROR(SEARCH(("CUMPRIDO"),(N162))))</formula>
    </cfRule>
  </conditionalFormatting>
  <conditionalFormatting sqref="O7">
    <cfRule type="containsText" dxfId="430" priority="1469" operator="containsText" text="PENDENTE">
      <formula>NOT(ISERROR(SEARCH(("PENDENTE"),(O7))))</formula>
    </cfRule>
    <cfRule type="containsText" dxfId="429" priority="1468" operator="containsText" text="CUMPRIDO">
      <formula>NOT(ISERROR(SEARCH(("CUMPRIDO"),(O7))))</formula>
    </cfRule>
  </conditionalFormatting>
  <conditionalFormatting sqref="O7:O8">
    <cfRule type="containsText" dxfId="428" priority="376" operator="containsText" text="CANCELADO">
      <formula>NOT(ISERROR(SEARCH(("CANCELADO"),(O7))))</formula>
    </cfRule>
  </conditionalFormatting>
  <conditionalFormatting sqref="O8">
    <cfRule type="containsText" dxfId="427" priority="375" operator="containsText" text="PENDENTE">
      <formula>NOT(ISERROR(SEARCH(("PENDENTE"),(O8))))</formula>
    </cfRule>
    <cfRule type="containsText" dxfId="426" priority="374" operator="containsText" text="CUMPRIDO">
      <formula>NOT(ISERROR(SEARCH(("CUMPRIDO"),(O8))))</formula>
    </cfRule>
  </conditionalFormatting>
  <conditionalFormatting sqref="O11:O12">
    <cfRule type="containsText" dxfId="425" priority="1110" operator="containsText" text="CUMPRIDO">
      <formula>NOT(ISERROR(SEARCH(("CUMPRIDO"),(O11))))</formula>
    </cfRule>
    <cfRule type="containsText" dxfId="424" priority="1111" operator="containsText" text="PENDENTE">
      <formula>NOT(ISERROR(SEARCH(("PENDENTE"),(O11))))</formula>
    </cfRule>
    <cfRule type="containsText" dxfId="423" priority="1106" operator="containsText" text="CANCELADO">
      <formula>NOT(ISERROR(SEARCH(("CANCELADO"),(O11))))</formula>
    </cfRule>
  </conditionalFormatting>
  <conditionalFormatting sqref="O14">
    <cfRule type="containsText" dxfId="422" priority="1179" operator="containsText" text="PENDENTE">
      <formula>NOT(ISERROR(SEARCH(("PENDENTE"),(O14))))</formula>
    </cfRule>
    <cfRule type="containsText" dxfId="421" priority="1177" operator="containsText" text="CANCELADO">
      <formula>NOT(ISERROR(SEARCH(("CANCELADO"),(O14))))</formula>
    </cfRule>
    <cfRule type="containsText" dxfId="420" priority="1178" operator="containsText" text="CUMPRIDO">
      <formula>NOT(ISERROR(SEARCH(("CUMPRIDO"),(O14))))</formula>
    </cfRule>
  </conditionalFormatting>
  <conditionalFormatting sqref="O19">
    <cfRule type="containsText" dxfId="419" priority="1129" operator="containsText" text="CUMPRIDO">
      <formula>NOT(ISERROR(SEARCH(("CUMPRIDO"),(O19))))</formula>
    </cfRule>
    <cfRule type="containsText" dxfId="418" priority="1130" operator="containsText" text="PENDENTE">
      <formula>NOT(ISERROR(SEARCH(("PENDENTE"),(O19))))</formula>
    </cfRule>
    <cfRule type="containsText" dxfId="417" priority="1128" operator="containsText" text="CANCELADO">
      <formula>NOT(ISERROR(SEARCH(("CANCELADO"),(O19))))</formula>
    </cfRule>
  </conditionalFormatting>
  <conditionalFormatting sqref="O25:O28">
    <cfRule type="containsText" dxfId="416" priority="1079" operator="containsText" text="CUMPRIDO">
      <formula>NOT(ISERROR(SEARCH(("CUMPRIDO"),(O25))))</formula>
    </cfRule>
    <cfRule type="containsText" dxfId="415" priority="1078" operator="containsText" text="CANCELADO">
      <formula>NOT(ISERROR(SEARCH(("CANCELADO"),(O25))))</formula>
    </cfRule>
    <cfRule type="containsText" dxfId="414" priority="1080" operator="containsText" text="PENDENTE">
      <formula>NOT(ISERROR(SEARCH(("PENDENTE"),(O25))))</formula>
    </cfRule>
  </conditionalFormatting>
  <conditionalFormatting sqref="O30:O43">
    <cfRule type="containsText" dxfId="413" priority="1141" operator="containsText" text="CUMPRIDO">
      <formula>NOT(ISERROR(SEARCH(("CUMPRIDO"),(O30))))</formula>
    </cfRule>
    <cfRule type="containsText" dxfId="412" priority="1142" operator="containsText" text="PENDENTE">
      <formula>NOT(ISERROR(SEARCH(("PENDENTE"),(O30))))</formula>
    </cfRule>
    <cfRule type="containsText" dxfId="411" priority="1140" operator="containsText" text="CANCELADO">
      <formula>NOT(ISERROR(SEARCH(("CANCELADO"),(O30))))</formula>
    </cfRule>
  </conditionalFormatting>
  <conditionalFormatting sqref="O46:O49">
    <cfRule type="containsText" dxfId="410" priority="759" operator="containsText" text="CANCELADO">
      <formula>NOT(ISERROR(SEARCH(("CANCELADO"),(O46))))</formula>
    </cfRule>
    <cfRule type="containsText" dxfId="409" priority="760" operator="containsText" text="CUMPRIDO">
      <formula>NOT(ISERROR(SEARCH(("CUMPRIDO"),(O46))))</formula>
    </cfRule>
    <cfRule type="containsText" dxfId="408" priority="761" operator="containsText" text="PENDENTE">
      <formula>NOT(ISERROR(SEARCH(("PENDENTE"),(O46))))</formula>
    </cfRule>
  </conditionalFormatting>
  <conditionalFormatting sqref="O52:O53">
    <cfRule type="containsText" dxfId="407" priority="770" operator="containsText" text="CANCELADO">
      <formula>NOT(ISERROR(SEARCH(("CANCELADO"),(O52))))</formula>
    </cfRule>
    <cfRule type="containsText" dxfId="406" priority="771" operator="containsText" text="CUMPRIDO">
      <formula>NOT(ISERROR(SEARCH(("CUMPRIDO"),(O52))))</formula>
    </cfRule>
    <cfRule type="containsText" dxfId="405" priority="772" operator="containsText" text="PENDENTE">
      <formula>NOT(ISERROR(SEARCH(("PENDENTE"),(O52))))</formula>
    </cfRule>
  </conditionalFormatting>
  <conditionalFormatting sqref="O62">
    <cfRule type="containsText" dxfId="404" priority="728" operator="containsText" text="PENDENTE">
      <formula>NOT(ISERROR(SEARCH(("PENDENTE"),(O62))))</formula>
    </cfRule>
    <cfRule type="containsText" dxfId="403" priority="727" operator="containsText" text="CUMPRIDO">
      <formula>NOT(ISERROR(SEARCH(("CUMPRIDO"),(O62))))</formula>
    </cfRule>
    <cfRule type="containsText" dxfId="402" priority="726" operator="containsText" text="CANCELADO">
      <formula>NOT(ISERROR(SEARCH(("CANCELADO"),(O62))))</formula>
    </cfRule>
  </conditionalFormatting>
  <conditionalFormatting sqref="O64:O65">
    <cfRule type="containsText" dxfId="401" priority="662" operator="containsText" text="CUMPRIDO">
      <formula>NOT(ISERROR(SEARCH(("CUMPRIDO"),(O64))))</formula>
    </cfRule>
    <cfRule type="containsText" dxfId="400" priority="663" operator="containsText" text="PENDENTE">
      <formula>NOT(ISERROR(SEARCH(("PENDENTE"),(O64))))</formula>
    </cfRule>
    <cfRule type="containsText" dxfId="399" priority="661" operator="containsText" text="CANCELADO">
      <formula>NOT(ISERROR(SEARCH(("CANCELADO"),(O64))))</formula>
    </cfRule>
  </conditionalFormatting>
  <conditionalFormatting sqref="O70:O83">
    <cfRule type="containsText" dxfId="398" priority="474" operator="containsText" text="CANCELADO">
      <formula>NOT(ISERROR(SEARCH(("CANCELADO"),(O70))))</formula>
    </cfRule>
    <cfRule type="containsText" dxfId="397" priority="476" operator="containsText" text="PENDENTE">
      <formula>NOT(ISERROR(SEARCH(("PENDENTE"),(O70))))</formula>
    </cfRule>
    <cfRule type="containsText" dxfId="396" priority="475" operator="containsText" text="CUMPRIDO">
      <formula>NOT(ISERROR(SEARCH(("CUMPRIDO"),(O70))))</formula>
    </cfRule>
  </conditionalFormatting>
  <conditionalFormatting sqref="O86">
    <cfRule type="containsText" dxfId="395" priority="483" operator="containsText" text="CANCELADO">
      <formula>NOT(ISERROR(SEARCH(("CANCELADO"),(O86))))</formula>
    </cfRule>
    <cfRule type="containsText" dxfId="394" priority="484" operator="containsText" text="CUMPRIDO">
      <formula>NOT(ISERROR(SEARCH(("CUMPRIDO"),(O86))))</formula>
    </cfRule>
    <cfRule type="containsText" dxfId="393" priority="485" operator="containsText" text="PENDENTE">
      <formula>NOT(ISERROR(SEARCH(("PENDENTE"),(O86))))</formula>
    </cfRule>
  </conditionalFormatting>
  <conditionalFormatting sqref="O102:O113">
    <cfRule type="containsText" dxfId="392" priority="299" operator="containsText" text="CANCELADO">
      <formula>NOT(ISERROR(SEARCH(("CANCELADO"),(O102))))</formula>
    </cfRule>
    <cfRule type="containsText" dxfId="391" priority="300" operator="containsText" text="CUMPRIDO">
      <formula>NOT(ISERROR(SEARCH(("CUMPRIDO"),(O102))))</formula>
    </cfRule>
    <cfRule type="containsText" dxfId="390" priority="301" operator="containsText" text="PENDENTE">
      <formula>NOT(ISERROR(SEARCH(("PENDENTE"),(O102))))</formula>
    </cfRule>
  </conditionalFormatting>
  <conditionalFormatting sqref="O117">
    <cfRule type="containsText" dxfId="389" priority="257" operator="containsText" text="PENDENTE">
      <formula>NOT(ISERROR(SEARCH(("PENDENTE"),(O117))))</formula>
    </cfRule>
    <cfRule type="containsText" dxfId="388" priority="255" operator="containsText" text="CANCELADO">
      <formula>NOT(ISERROR(SEARCH(("CANCELADO"),(O117))))</formula>
    </cfRule>
    <cfRule type="containsText" dxfId="387" priority="256" operator="containsText" text="CUMPRIDO">
      <formula>NOT(ISERROR(SEARCH(("CUMPRIDO"),(O117))))</formula>
    </cfRule>
  </conditionalFormatting>
  <conditionalFormatting sqref="O127:O135">
    <cfRule type="containsText" dxfId="386" priority="32" operator="containsText" text="CUMPRIDO">
      <formula>NOT(ISERROR(SEARCH(("CUMPRIDO"),(O127))))</formula>
    </cfRule>
    <cfRule type="containsText" dxfId="385" priority="33" operator="containsText" text="PENDENTE">
      <formula>NOT(ISERROR(SEARCH(("PENDENTE"),(O127))))</formula>
    </cfRule>
    <cfRule type="containsText" dxfId="384" priority="31" operator="containsText" text="CANCELADO">
      <formula>NOT(ISERROR(SEARCH(("CANCELADO"),(O127))))</formula>
    </cfRule>
  </conditionalFormatting>
  <conditionalFormatting sqref="O5:P6 O18:P18">
    <cfRule type="containsText" dxfId="383" priority="1506" operator="containsText" text="CUMPRIDO">
      <formula>NOT(ISERROR(SEARCH(("CUMPRIDO"),(O5))))</formula>
    </cfRule>
    <cfRule type="containsText" dxfId="382" priority="1507" operator="containsText" text="PENDENTE">
      <formula>NOT(ISERROR(SEARCH(("PENDENTE"),(O5))))</formula>
    </cfRule>
  </conditionalFormatting>
  <conditionalFormatting sqref="O5:P6">
    <cfRule type="containsText" dxfId="381" priority="1505" operator="containsText" text="CANCELADO">
      <formula>NOT(ISERROR(SEARCH(("CANCELADO"),(O5))))</formula>
    </cfRule>
  </conditionalFormatting>
  <conditionalFormatting sqref="O9:P10">
    <cfRule type="containsText" dxfId="380" priority="1451" operator="containsText" text="CUMPRIDO">
      <formula>NOT(ISERROR(SEARCH(("CUMPRIDO"),(O9))))</formula>
    </cfRule>
    <cfRule type="containsText" dxfId="379" priority="1452" operator="containsText" text="PENDENTE">
      <formula>NOT(ISERROR(SEARCH(("PENDENTE"),(O9))))</formula>
    </cfRule>
    <cfRule type="containsText" dxfId="378" priority="1453" operator="containsText" text="CANCELADO">
      <formula>NOT(ISERROR(SEARCH(("CANCELADO"),(O9))))</formula>
    </cfRule>
  </conditionalFormatting>
  <conditionalFormatting sqref="O13:P13">
    <cfRule type="containsText" dxfId="377" priority="1581" operator="containsText" text="CANCELADO">
      <formula>NOT(ISERROR(SEARCH(("CANCELADO"),(O13))))</formula>
    </cfRule>
    <cfRule type="containsText" dxfId="376" priority="1609" operator="containsText" text="PENDENTE">
      <formula>NOT(ISERROR(SEARCH(("PENDENTE"),(O13))))</formula>
    </cfRule>
    <cfRule type="containsText" dxfId="375" priority="1608" operator="containsText" text="CUMPRIDO">
      <formula>NOT(ISERROR(SEARCH(("CUMPRIDO"),(O13))))</formula>
    </cfRule>
  </conditionalFormatting>
  <conditionalFormatting sqref="O15:P17 N102:N116 N40 N59:N60 N81 N84:N88 N93:N97 N99">
    <cfRule type="containsText" dxfId="374" priority="1604" operator="containsText" text="PENDENTE">
      <formula>NOT(ISERROR(SEARCH(("PENDENTE"),(N15))))</formula>
    </cfRule>
  </conditionalFormatting>
  <conditionalFormatting sqref="O15:P17 N116 N140">
    <cfRule type="containsText" dxfId="373" priority="1603" operator="containsText" text="CUMPRIDO">
      <formula>NOT(ISERROR(SEARCH(("CUMPRIDO"),(N15))))</formula>
    </cfRule>
  </conditionalFormatting>
  <conditionalFormatting sqref="O15:P18 N102:N116 N93:N97 N99 N40 N59:N60 N81 N84:N88 P103:P113">
    <cfRule type="containsText" dxfId="372" priority="1602" operator="containsText" text="CANCELADO">
      <formula>NOT(ISERROR(SEARCH(("CANCELADO"),(N15))))</formula>
    </cfRule>
  </conditionalFormatting>
  <conditionalFormatting sqref="O16:P16">
    <cfRule type="containsText" dxfId="371" priority="1566" operator="containsText" text="PENDENTE">
      <formula>NOT(ISERROR(SEARCH(("PENDENTE"),(O16))))</formula>
    </cfRule>
    <cfRule type="containsText" dxfId="370" priority="1565" operator="containsText" text="CUMPRIDO">
      <formula>NOT(ISERROR(SEARCH(("CUMPRIDO"),(O16))))</formula>
    </cfRule>
  </conditionalFormatting>
  <conditionalFormatting sqref="O20:P24">
    <cfRule type="containsText" dxfId="369" priority="1251" operator="containsText" text="PENDENTE">
      <formula>NOT(ISERROR(SEARCH(("PENDENTE"),(O20))))</formula>
    </cfRule>
    <cfRule type="containsText" dxfId="368" priority="1252" operator="containsText" text="CANCELADO">
      <formula>NOT(ISERROR(SEARCH(("CANCELADO"),(O20))))</formula>
    </cfRule>
    <cfRule type="containsText" dxfId="367" priority="1250" operator="containsText" text="CUMPRIDO">
      <formula>NOT(ISERROR(SEARCH(("CUMPRIDO"),(O20))))</formula>
    </cfRule>
  </conditionalFormatting>
  <conditionalFormatting sqref="O29:P29">
    <cfRule type="containsText" dxfId="366" priority="1102" operator="containsText" text="PENDENTE">
      <formula>NOT(ISERROR(SEARCH(("PENDENTE"),(O29))))</formula>
    </cfRule>
    <cfRule type="containsText" dxfId="365" priority="1105" operator="containsText" text="PENDENTE">
      <formula>NOT(ISERROR(SEARCH(("PENDENTE"),(O29))))</formula>
    </cfRule>
    <cfRule type="containsText" dxfId="364" priority="1104" operator="containsText" text="CUMPRIDO">
      <formula>NOT(ISERROR(SEARCH(("CUMPRIDO"),(O29))))</formula>
    </cfRule>
    <cfRule type="containsText" dxfId="363" priority="1103" operator="containsText" text="CANCELADO">
      <formula>NOT(ISERROR(SEARCH(("CANCELADO"),(O29))))</formula>
    </cfRule>
    <cfRule type="containsText" dxfId="362" priority="1101" operator="containsText" text="CUMPRIDO">
      <formula>NOT(ISERROR(SEARCH(("CUMPRIDO"),(O29))))</formula>
    </cfRule>
  </conditionalFormatting>
  <conditionalFormatting sqref="O44:P45">
    <cfRule type="containsText" dxfId="361" priority="1053" operator="containsText" text="CUMPRIDO">
      <formula>NOT(ISERROR(SEARCH(("CUMPRIDO"),(O44))))</formula>
    </cfRule>
    <cfRule type="containsText" dxfId="360" priority="1054" operator="containsText" text="PENDENTE">
      <formula>NOT(ISERROR(SEARCH(("PENDENTE"),(O44))))</formula>
    </cfRule>
    <cfRule type="containsText" dxfId="359" priority="1055" operator="containsText" text="CANCELADO">
      <formula>NOT(ISERROR(SEARCH(("CANCELADO"),(O44))))</formula>
    </cfRule>
  </conditionalFormatting>
  <conditionalFormatting sqref="O50:P51">
    <cfRule type="containsText" dxfId="358" priority="989" operator="containsText" text="CANCELADO">
      <formula>NOT(ISERROR(SEARCH(("CANCELADO"),(O50))))</formula>
    </cfRule>
    <cfRule type="containsText" dxfId="357" priority="988" operator="containsText" text="PENDENTE">
      <formula>NOT(ISERROR(SEARCH(("PENDENTE"),(O50))))</formula>
    </cfRule>
    <cfRule type="containsText" dxfId="356" priority="987" operator="containsText" text="CUMPRIDO">
      <formula>NOT(ISERROR(SEARCH(("CUMPRIDO"),(O50))))</formula>
    </cfRule>
  </conditionalFormatting>
  <conditionalFormatting sqref="O67:P69">
    <cfRule type="containsText" dxfId="355" priority="598" operator="containsText" text="CUMPRIDO">
      <formula>NOT(ISERROR(SEARCH(("CUMPRIDO"),(O67))))</formula>
    </cfRule>
    <cfRule type="containsText" dxfId="354" priority="599" operator="containsText" text="PENDENTE">
      <formula>NOT(ISERROR(SEARCH(("PENDENTE"),(O67))))</formula>
    </cfRule>
    <cfRule type="containsText" dxfId="353" priority="600" operator="containsText" text="CANCELADO">
      <formula>NOT(ISERROR(SEARCH(("CANCELADO"),(O67))))</formula>
    </cfRule>
  </conditionalFormatting>
  <conditionalFormatting sqref="O54:Q59 O60 Q60 O61:Q61 O66:Q66 O84:Q85 Q86 O98 O99:Q101 Q102:Q113 O114:Q116 Q117 Q127:Q135 O136:Q156">
    <cfRule type="containsText" dxfId="352" priority="1571" operator="containsText" text="CUMPRIDO">
      <formula>NOT(ISERROR(SEARCH(("CUMPRIDO"),(O54))))</formula>
    </cfRule>
    <cfRule type="containsText" dxfId="351" priority="1572" operator="containsText" text="PENDENTE">
      <formula>NOT(ISERROR(SEARCH(("PENDENTE"),(O54))))</formula>
    </cfRule>
    <cfRule type="containsText" dxfId="350" priority="1570" operator="containsText" text="CANCELADO">
      <formula>NOT(ISERROR(SEARCH(("CANCELADO"),(O54))))</formula>
    </cfRule>
  </conditionalFormatting>
  <conditionalFormatting sqref="O63:Q63">
    <cfRule type="containsText" dxfId="349" priority="721" operator="containsText" text="PENDENTE">
      <formula>NOT(ISERROR(SEARCH(("PENDENTE"),(O63))))</formula>
    </cfRule>
    <cfRule type="containsText" dxfId="348" priority="720" operator="containsText" text="CUMPRIDO">
      <formula>NOT(ISERROR(SEARCH(("CUMPRIDO"),(O63))))</formula>
    </cfRule>
    <cfRule type="containsText" dxfId="347" priority="719" operator="containsText" text="CANCELADO">
      <formula>NOT(ISERROR(SEARCH(("CANCELADO"),(O63))))</formula>
    </cfRule>
  </conditionalFormatting>
  <conditionalFormatting sqref="O87:Q97">
    <cfRule type="containsText" dxfId="346" priority="438" operator="containsText" text="CUMPRIDO">
      <formula>NOT(ISERROR(SEARCH(("CUMPRIDO"),(O87))))</formula>
    </cfRule>
    <cfRule type="containsText" dxfId="345" priority="437" operator="containsText" text="CANCELADO">
      <formula>NOT(ISERROR(SEARCH(("CANCELADO"),(O87))))</formula>
    </cfRule>
    <cfRule type="containsText" dxfId="344" priority="439" operator="containsText" text="PENDENTE">
      <formula>NOT(ISERROR(SEARCH(("PENDENTE"),(O87))))</formula>
    </cfRule>
  </conditionalFormatting>
  <conditionalFormatting sqref="O118:Q126">
    <cfRule type="containsText" dxfId="343" priority="283" operator="containsText" text="PENDENTE">
      <formula>NOT(ISERROR(SEARCH(("PENDENTE"),(O118))))</formula>
    </cfRule>
    <cfRule type="containsText" dxfId="342" priority="282" operator="containsText" text="CUMPRIDO">
      <formula>NOT(ISERROR(SEARCH(("CUMPRIDO"),(O118))))</formula>
    </cfRule>
    <cfRule type="containsText" dxfId="341" priority="281" operator="containsText" text="CANCELADO">
      <formula>NOT(ISERROR(SEARCH(("CANCELADO"),(O118))))</formula>
    </cfRule>
  </conditionalFormatting>
  <conditionalFormatting sqref="P7:P8">
    <cfRule type="containsText" dxfId="340" priority="1462" operator="containsText" text="CUMPRIDO">
      <formula>NOT(ISERROR(SEARCH(("CUMPRIDO"),(P7))))</formula>
    </cfRule>
    <cfRule type="containsText" dxfId="339" priority="1461" operator="containsText" text="CANCELADO">
      <formula>NOT(ISERROR(SEARCH(("CANCELADO"),(P7))))</formula>
    </cfRule>
    <cfRule type="containsText" dxfId="338" priority="1463" operator="containsText" text="PENDENTE">
      <formula>NOT(ISERROR(SEARCH(("PENDENTE"),(P7))))</formula>
    </cfRule>
  </conditionalFormatting>
  <conditionalFormatting sqref="P11:P12">
    <cfRule type="containsText" dxfId="337" priority="1108" operator="containsText" text="CUMPRIDO">
      <formula>NOT(ISERROR(SEARCH(("CUMPRIDO"),(P11))))</formula>
    </cfRule>
    <cfRule type="containsText" dxfId="336" priority="1107" operator="containsText" text="CANCELADO">
      <formula>NOT(ISERROR(SEARCH(("CANCELADO"),(P11))))</formula>
    </cfRule>
    <cfRule type="containsText" dxfId="335" priority="1109" operator="containsText" text="PENDENTE">
      <formula>NOT(ISERROR(SEARCH(("PENDENTE"),(P11))))</formula>
    </cfRule>
  </conditionalFormatting>
  <conditionalFormatting sqref="P14">
    <cfRule type="containsText" dxfId="334" priority="1180" operator="containsText" text="CUMPRIDO">
      <formula>NOT(ISERROR(SEARCH(("CUMPRIDO"),(P14))))</formula>
    </cfRule>
    <cfRule type="containsText" dxfId="333" priority="1181" operator="containsText" text="PENDENTE">
      <formula>NOT(ISERROR(SEARCH(("PENDENTE"),(P14))))</formula>
    </cfRule>
    <cfRule type="containsText" dxfId="332" priority="1176" operator="containsText" text="CANCELADO">
      <formula>NOT(ISERROR(SEARCH(("CANCELADO"),(P14))))</formula>
    </cfRule>
  </conditionalFormatting>
  <conditionalFormatting sqref="P19">
    <cfRule type="containsText" dxfId="331" priority="1127" operator="containsText" text="CANCELADO">
      <formula>NOT(ISERROR(SEARCH(("CANCELADO"),(P19))))</formula>
    </cfRule>
    <cfRule type="containsText" dxfId="330" priority="1131" operator="containsText" text="CUMPRIDO">
      <formula>NOT(ISERROR(SEARCH(("CUMPRIDO"),(P19))))</formula>
    </cfRule>
    <cfRule type="containsText" dxfId="329" priority="1132" operator="containsText" text="PENDENTE">
      <formula>NOT(ISERROR(SEARCH(("PENDENTE"),(P19))))</formula>
    </cfRule>
  </conditionalFormatting>
  <conditionalFormatting sqref="P25:P28">
    <cfRule type="containsText" dxfId="328" priority="1082" operator="containsText" text="PENDENTE">
      <formula>NOT(ISERROR(SEARCH(("PENDENTE"),(P25))))</formula>
    </cfRule>
    <cfRule type="containsText" dxfId="327" priority="1081" operator="containsText" text="CUMPRIDO">
      <formula>NOT(ISERROR(SEARCH(("CUMPRIDO"),(P25))))</formula>
    </cfRule>
    <cfRule type="containsText" dxfId="326" priority="1077" operator="containsText" text="CANCELADO">
      <formula>NOT(ISERROR(SEARCH(("CANCELADO"),(P25))))</formula>
    </cfRule>
  </conditionalFormatting>
  <conditionalFormatting sqref="P30:P43">
    <cfRule type="containsText" dxfId="325" priority="1143" operator="containsText" text="CANCELADO">
      <formula>NOT(ISERROR(SEARCH(("CANCELADO"),(P30))))</formula>
    </cfRule>
    <cfRule type="containsText" dxfId="324" priority="1144" operator="containsText" text="CUMPRIDO">
      <formula>NOT(ISERROR(SEARCH(("CUMPRIDO"),(P30))))</formula>
    </cfRule>
    <cfRule type="containsText" dxfId="323" priority="1145" operator="containsText" text="PENDENTE">
      <formula>NOT(ISERROR(SEARCH(("PENDENTE"),(P30))))</formula>
    </cfRule>
  </conditionalFormatting>
  <conditionalFormatting sqref="P46:P49">
    <cfRule type="containsText" dxfId="322" priority="764" operator="containsText" text="PENDENTE">
      <formula>NOT(ISERROR(SEARCH(("PENDENTE"),(P46))))</formula>
    </cfRule>
    <cfRule type="containsText" dxfId="321" priority="763" operator="containsText" text="CUMPRIDO">
      <formula>NOT(ISERROR(SEARCH(("CUMPRIDO"),(P46))))</formula>
    </cfRule>
    <cfRule type="containsText" dxfId="320" priority="762" operator="containsText" text="CANCELADO">
      <formula>NOT(ISERROR(SEARCH(("CANCELADO"),(P46))))</formula>
    </cfRule>
  </conditionalFormatting>
  <conditionalFormatting sqref="P52:P53">
    <cfRule type="containsText" dxfId="319" priority="769" operator="containsText" text="CANCELADO">
      <formula>NOT(ISERROR(SEARCH(("CANCELADO"),(P52))))</formula>
    </cfRule>
    <cfRule type="containsText" dxfId="318" priority="773" operator="containsText" text="CUMPRIDO">
      <formula>NOT(ISERROR(SEARCH(("CUMPRIDO"),(P52))))</formula>
    </cfRule>
    <cfRule type="containsText" dxfId="317" priority="774" operator="containsText" text="PENDENTE">
      <formula>NOT(ISERROR(SEARCH(("PENDENTE"),(P52))))</formula>
    </cfRule>
  </conditionalFormatting>
  <conditionalFormatting sqref="P60">
    <cfRule type="containsText" dxfId="316" priority="781" operator="containsText" text="CUMPRIDO">
      <formula>NOT(ISERROR(SEARCH(("CUMPRIDO"),(P60))))</formula>
    </cfRule>
    <cfRule type="containsText" dxfId="315" priority="783" operator="containsText" text="CANCELADO">
      <formula>NOT(ISERROR(SEARCH(("CANCELADO"),(P60))))</formula>
    </cfRule>
    <cfRule type="containsText" dxfId="314" priority="782" operator="containsText" text="PENDENTE">
      <formula>NOT(ISERROR(SEARCH(("PENDENTE"),(P60))))</formula>
    </cfRule>
  </conditionalFormatting>
  <conditionalFormatting sqref="P62">
    <cfRule type="containsText" dxfId="313" priority="729" operator="containsText" text="CUMPRIDO">
      <formula>NOT(ISERROR(SEARCH(("CUMPRIDO"),(P62))))</formula>
    </cfRule>
    <cfRule type="containsText" dxfId="312" priority="725" operator="containsText" text="CANCELADO">
      <formula>NOT(ISERROR(SEARCH(("CANCELADO"),(P62))))</formula>
    </cfRule>
    <cfRule type="containsText" dxfId="311" priority="730" operator="containsText" text="PENDENTE">
      <formula>NOT(ISERROR(SEARCH(("PENDENTE"),(P62))))</formula>
    </cfRule>
  </conditionalFormatting>
  <conditionalFormatting sqref="P64:P65">
    <cfRule type="containsText" dxfId="310" priority="665" operator="containsText" text="CUMPRIDO">
      <formula>NOT(ISERROR(SEARCH(("CUMPRIDO"),(P64))))</formula>
    </cfRule>
    <cfRule type="containsText" dxfId="309" priority="666" operator="containsText" text="PENDENTE">
      <formula>NOT(ISERROR(SEARCH(("PENDENTE"),(P64))))</formula>
    </cfRule>
    <cfRule type="containsText" dxfId="308" priority="664" operator="containsText" text="CANCELADO">
      <formula>NOT(ISERROR(SEARCH(("CANCELADO"),(P64))))</formula>
    </cfRule>
  </conditionalFormatting>
  <conditionalFormatting sqref="P70:P83">
    <cfRule type="containsText" dxfId="307" priority="477" operator="containsText" text="CUMPRIDO">
      <formula>NOT(ISERROR(SEARCH(("CUMPRIDO"),(P70))))</formula>
    </cfRule>
    <cfRule type="containsText" dxfId="306" priority="478" operator="containsText" text="PENDENTE">
      <formula>NOT(ISERROR(SEARCH(("PENDENTE"),(P70))))</formula>
    </cfRule>
    <cfRule type="containsText" dxfId="305" priority="473" operator="containsText" text="CANCELADO">
      <formula>NOT(ISERROR(SEARCH(("CANCELADO"),(P70))))</formula>
    </cfRule>
  </conditionalFormatting>
  <conditionalFormatting sqref="P86">
    <cfRule type="containsText" dxfId="304" priority="487" operator="containsText" text="PENDENTE">
      <formula>NOT(ISERROR(SEARCH(("PENDENTE"),(P86))))</formula>
    </cfRule>
    <cfRule type="containsText" dxfId="303" priority="482" operator="containsText" text="CANCELADO">
      <formula>NOT(ISERROR(SEARCH(("CANCELADO"),(P86))))</formula>
    </cfRule>
    <cfRule type="containsText" dxfId="302" priority="486" operator="containsText" text="CUMPRIDO">
      <formula>NOT(ISERROR(SEARCH(("CUMPRIDO"),(P86))))</formula>
    </cfRule>
  </conditionalFormatting>
  <conditionalFormatting sqref="P98">
    <cfRule type="containsText" dxfId="301" priority="357" operator="containsText" text="CUMPRIDO">
      <formula>NOT(ISERROR(SEARCH(("CUMPRIDO"),(P98))))</formula>
    </cfRule>
    <cfRule type="containsText" dxfId="300" priority="356" operator="containsText" text="CANCELADO">
      <formula>NOT(ISERROR(SEARCH(("CANCELADO"),(P98))))</formula>
    </cfRule>
    <cfRule type="containsText" dxfId="299" priority="358" operator="containsText" text="PENDENTE">
      <formula>NOT(ISERROR(SEARCH(("PENDENTE"),(P98))))</formula>
    </cfRule>
  </conditionalFormatting>
  <conditionalFormatting sqref="P102">
    <cfRule type="containsText" dxfId="298" priority="296" operator="containsText" text="CANCELADO">
      <formula>NOT(ISERROR(SEARCH(("CANCELADO"),(P102))))</formula>
    </cfRule>
  </conditionalFormatting>
  <conditionalFormatting sqref="P102:P113">
    <cfRule type="containsText" dxfId="297" priority="297" operator="containsText" text="CUMPRIDO">
      <formula>NOT(ISERROR(SEARCH(("CUMPRIDO"),(P102))))</formula>
    </cfRule>
    <cfRule type="containsText" dxfId="296" priority="298" operator="containsText" text="PENDENTE">
      <formula>NOT(ISERROR(SEARCH(("PENDENTE"),(P102))))</formula>
    </cfRule>
  </conditionalFormatting>
  <conditionalFormatting sqref="P117">
    <cfRule type="containsText" dxfId="295" priority="254" operator="containsText" text="PENDENTE">
      <formula>NOT(ISERROR(SEARCH(("PENDENTE"),(P117))))</formula>
    </cfRule>
    <cfRule type="containsText" dxfId="294" priority="252" operator="containsText" text="CANCELADO">
      <formula>NOT(ISERROR(SEARCH(("CANCELADO"),(P117))))</formula>
    </cfRule>
    <cfRule type="containsText" dxfId="293" priority="253" operator="containsText" text="CUMPRIDO">
      <formula>NOT(ISERROR(SEARCH(("CUMPRIDO"),(P117))))</formula>
    </cfRule>
  </conditionalFormatting>
  <conditionalFormatting sqref="P127:P135">
    <cfRule type="containsText" dxfId="292" priority="35" operator="containsText" text="PENDENTE">
      <formula>NOT(ISERROR(SEARCH(("PENDENTE"),(P127))))</formula>
    </cfRule>
    <cfRule type="containsText" dxfId="291" priority="34" operator="containsText" text="CUMPRIDO">
      <formula>NOT(ISERROR(SEARCH(("CUMPRIDO"),(P127))))</formula>
    </cfRule>
    <cfRule type="containsText" dxfId="290" priority="30" operator="containsText" text="CANCELADO">
      <formula>NOT(ISERROR(SEARCH(("CANCELADO"),(P127))))</formula>
    </cfRule>
  </conditionalFormatting>
  <conditionalFormatting sqref="Q1 Q157">
    <cfRule type="containsText" dxfId="289" priority="1739" operator="containsText" text="SIM">
      <formula>NOT(ISERROR(SEARCH(("SIM"),(Q1))))</formula>
    </cfRule>
  </conditionalFormatting>
  <conditionalFormatting sqref="Q5:Q7">
    <cfRule type="containsText" dxfId="288" priority="1616" operator="containsText" text="PENDENTE">
      <formula>NOT(ISERROR(SEARCH(("PENDENTE"),(Q5))))</formula>
    </cfRule>
    <cfRule type="containsText" dxfId="287" priority="1615" operator="containsText" text="CUMPRIDO">
      <formula>NOT(ISERROR(SEARCH(("CUMPRIDO"),(Q5))))</formula>
    </cfRule>
  </conditionalFormatting>
  <conditionalFormatting sqref="Q5:Q8">
    <cfRule type="containsText" dxfId="286" priority="1508" operator="containsText" text="CANCELADO">
      <formula>NOT(ISERROR(SEARCH(("CANCELADO"),(Q5))))</formula>
    </cfRule>
  </conditionalFormatting>
  <conditionalFormatting sqref="Q8">
    <cfRule type="containsText" dxfId="285" priority="1509" operator="containsText" text="CUMPRIDO">
      <formula>NOT(ISERROR(SEARCH(("CUMPRIDO"),(Q14))))</formula>
    </cfRule>
    <cfRule type="containsText" dxfId="284" priority="1510" operator="containsText" text="PENDENTE">
      <formula>NOT(ISERROR(SEARCH(("PENDENTE"),(Q14))))</formula>
    </cfRule>
  </conditionalFormatting>
  <conditionalFormatting sqref="Q9">
    <cfRule type="containsText" dxfId="283" priority="1460" operator="containsText" text="PENDENTE">
      <formula>NOT(ISERROR(SEARCH(("PENDENTE"),(Q186))))</formula>
    </cfRule>
    <cfRule type="containsText" dxfId="282" priority="1459" operator="containsText" text="CUMPRIDO">
      <formula>NOT(ISERROR(SEARCH(("CUMPRIDO"),(Q186))))</formula>
    </cfRule>
    <cfRule type="containsText" dxfId="281" priority="1458" operator="containsText" text="CANCELADO">
      <formula>NOT(ISERROR(SEARCH(("CANCELADO"),(Q186))))</formula>
    </cfRule>
  </conditionalFormatting>
  <conditionalFormatting sqref="Q10:Q11">
    <cfRule type="containsText" dxfId="280" priority="1418" operator="containsText" text="CANCELADO">
      <formula>NOT(ISERROR(SEARCH(("CANCELADO"),(Q10))))</formula>
    </cfRule>
    <cfRule type="containsText" dxfId="279" priority="1421" operator="containsText" text="PENDENTE">
      <formula>NOT(ISERROR(SEARCH(("PENDENTE"),(Q10))))</formula>
    </cfRule>
    <cfRule type="containsText" dxfId="278" priority="1420" operator="containsText" text="CUMPRIDO">
      <formula>NOT(ISERROR(SEARCH(("CUMPRIDO"),(Q10))))</formula>
    </cfRule>
  </conditionalFormatting>
  <conditionalFormatting sqref="Q12 R12:R14">
    <cfRule type="containsText" dxfId="277" priority="63952" operator="containsText" text="PENDENTE">
      <formula>NOT(ISERROR(SEARCH(("PENDENTE"),(Q172))))</formula>
    </cfRule>
    <cfRule type="containsText" dxfId="276" priority="63951" operator="containsText" text="CUMPRIDO">
      <formula>NOT(ISERROR(SEARCH(("CUMPRIDO"),(Q172))))</formula>
    </cfRule>
  </conditionalFormatting>
  <conditionalFormatting sqref="Q13:Q14">
    <cfRule type="containsText" dxfId="275" priority="1639" operator="containsText" text="CANCELADO">
      <formula>NOT(ISERROR(SEARCH(("CANCELADO"),(Q13))))</formula>
    </cfRule>
    <cfRule type="containsText" dxfId="274" priority="1640" operator="containsText" text="CUMPRIDO">
      <formula>NOT(ISERROR(SEARCH(("CUMPRIDO"),(Q13))))</formula>
    </cfRule>
    <cfRule type="containsText" dxfId="273" priority="1641" operator="containsText" text="PENDENTE">
      <formula>NOT(ISERROR(SEARCH(("PENDENTE"),(Q13))))</formula>
    </cfRule>
  </conditionalFormatting>
  <conditionalFormatting sqref="Q18:Q21">
    <cfRule type="containsText" dxfId="272" priority="1617" operator="containsText" text="CANCELADO">
      <formula>NOT(ISERROR(SEARCH(("CANCELADO"),(Q18))))</formula>
    </cfRule>
    <cfRule type="containsText" dxfId="271" priority="1618" operator="containsText" text="CUMPRIDO">
      <formula>NOT(ISERROR(SEARCH(("CUMPRIDO"),(Q18))))</formula>
    </cfRule>
    <cfRule type="containsText" dxfId="270" priority="1619" operator="containsText" text="PENDENTE">
      <formula>NOT(ISERROR(SEARCH(("PENDENTE"),(Q18))))</formula>
    </cfRule>
  </conditionalFormatting>
  <conditionalFormatting sqref="Q25:Q52">
    <cfRule type="containsText" dxfId="269" priority="943" operator="containsText" text="CANCELADO">
      <formula>NOT(ISERROR(SEARCH(("CANCELADO"),(Q25))))</formula>
    </cfRule>
    <cfRule type="containsText" dxfId="268" priority="944" operator="containsText" text="CUMPRIDO">
      <formula>NOT(ISERROR(SEARCH(("CUMPRIDO"),(Q25))))</formula>
    </cfRule>
    <cfRule type="containsText" dxfId="267" priority="945" operator="containsText" text="PENDENTE">
      <formula>NOT(ISERROR(SEARCH(("PENDENTE"),(Q25))))</formula>
    </cfRule>
  </conditionalFormatting>
  <conditionalFormatting sqref="Q53">
    <cfRule type="containsText" dxfId="266" priority="819" operator="containsText" text="CUMPRIDO">
      <formula>NOT(ISERROR(SEARCH(("CUMPRIDO"),(Q296))))</formula>
    </cfRule>
    <cfRule type="containsText" dxfId="265" priority="820" operator="containsText" text="PENDENTE">
      <formula>NOT(ISERROR(SEARCH(("PENDENTE"),(Q296))))</formula>
    </cfRule>
    <cfRule type="containsText" dxfId="264" priority="814" operator="containsText" text="CANCELADO">
      <formula>NOT(ISERROR(SEARCH(("CANCELADO"),(Q296))))</formula>
    </cfRule>
  </conditionalFormatting>
  <conditionalFormatting sqref="Q64:Q65">
    <cfRule type="containsText" dxfId="263" priority="683" operator="containsText" text="CUMPRIDO">
      <formula>NOT(ISERROR(SEARCH(("CUMPRIDO"),(Q64))))</formula>
    </cfRule>
    <cfRule type="containsText" dxfId="262" priority="684" operator="containsText" text="PENDENTE">
      <formula>NOT(ISERROR(SEARCH(("PENDENTE"),(Q64))))</formula>
    </cfRule>
    <cfRule type="containsText" dxfId="261" priority="682" operator="containsText" text="CANCELADO">
      <formula>NOT(ISERROR(SEARCH(("CANCELADO"),(Q64))))</formula>
    </cfRule>
  </conditionalFormatting>
  <conditionalFormatting sqref="Q67:Q83">
    <cfRule type="containsText" dxfId="260" priority="511" operator="containsText" text="PENDENTE">
      <formula>NOT(ISERROR(SEARCH(("PENDENTE"),(Q67))))</formula>
    </cfRule>
    <cfRule type="containsText" dxfId="259" priority="510" operator="containsText" text="CUMPRIDO">
      <formula>NOT(ISERROR(SEARCH(("CUMPRIDO"),(Q67))))</formula>
    </cfRule>
    <cfRule type="containsText" dxfId="258" priority="509" operator="containsText" text="CANCELADO">
      <formula>NOT(ISERROR(SEARCH(("CANCELADO"),(Q67))))</formula>
    </cfRule>
  </conditionalFormatting>
  <conditionalFormatting sqref="Q98">
    <cfRule type="containsText" dxfId="257" priority="361" operator="containsText" text="PENDENTE">
      <formula>NOT(ISERROR(SEARCH(("PENDENTE"),(Q98))))</formula>
    </cfRule>
    <cfRule type="containsText" dxfId="256" priority="360" operator="containsText" text="CUMPRIDO">
      <formula>NOT(ISERROR(SEARCH(("CUMPRIDO"),(Q98))))</formula>
    </cfRule>
    <cfRule type="containsText" dxfId="255" priority="359" operator="containsText" text="CANCELADO">
      <formula>NOT(ISERROR(SEARCH(("CANCELADO"),(Q98))))</formula>
    </cfRule>
  </conditionalFormatting>
  <conditionalFormatting sqref="Q157 Q1">
    <cfRule type="containsText" dxfId="254" priority="1733" operator="containsText" text="NÃO">
      <formula>NOT(ISERROR(SEARCH(("NÃO"),(Q1))))</formula>
    </cfRule>
  </conditionalFormatting>
  <conditionalFormatting sqref="Q158:Q1086">
    <cfRule type="containsText" dxfId="253" priority="1879" operator="containsText" text="SIM">
      <formula>NOT(ISERROR(SEARCH(("SIM"),(Q158))))</formula>
    </cfRule>
    <cfRule type="containsText" dxfId="252" priority="1840" operator="containsText" text="NÃO">
      <formula>NOT(ISERROR(SEARCH(("NÃO"),(Q158))))</formula>
    </cfRule>
  </conditionalFormatting>
  <conditionalFormatting sqref="Q12:R12 R13:R14 S18:S21 S31:S34 S41:S43 S45:S46 S56:S57 S63:S66 S71:S74 S77 S85:S86 S93:S97 S103:S106 S118 S120:S121 S126:S128 S137:S139">
    <cfRule type="containsText" dxfId="251" priority="63955" operator="containsText" text="CANCELADO">
      <formula>NOT(ISERROR(SEARCH(("CANCELADO"),(Q172))))</formula>
    </cfRule>
  </conditionalFormatting>
  <conditionalFormatting sqref="Q15:R15">
    <cfRule type="containsText" dxfId="250" priority="1699" operator="containsText" text="CANCELADO">
      <formula>NOT(ISERROR(SEARCH(("CANCELADO"),(Q176))))</formula>
    </cfRule>
    <cfRule type="containsText" dxfId="249" priority="1698" operator="containsText" text="PENDENTE">
      <formula>NOT(ISERROR(SEARCH(("PENDENTE"),(Q176))))</formula>
    </cfRule>
    <cfRule type="containsText" dxfId="248" priority="1697" operator="containsText" text="CUMPRIDO">
      <formula>NOT(ISERROR(SEARCH(("CUMPRIDO"),(Q176))))</formula>
    </cfRule>
  </conditionalFormatting>
  <conditionalFormatting sqref="Q16:R16 R17">
    <cfRule type="containsText" dxfId="247" priority="1695" operator="containsText" text="PENDENTE">
      <formula>NOT(ISERROR(SEARCH(("PENDENTE"),(Q178))))</formula>
    </cfRule>
    <cfRule type="containsText" dxfId="246" priority="1694" operator="containsText" text="CUMPRIDO">
      <formula>NOT(ISERROR(SEARCH(("CUMPRIDO"),(Q178))))</formula>
    </cfRule>
    <cfRule type="containsText" dxfId="245" priority="1668" operator="containsText" text="CANCELADO">
      <formula>NOT(ISERROR(SEARCH(("CANCELADO"),(Q178))))</formula>
    </cfRule>
  </conditionalFormatting>
  <conditionalFormatting sqref="Q22:R22 Q24 R24:R27 R29:R40 R42:R44 R47:R49 R51 R53:R61 R64 R66 R70 R72:R82 R84:R87 R89:R92 R94:R117 R119:R154">
    <cfRule type="containsText" dxfId="244" priority="63741" operator="containsText" text="PENDENTE">
      <formula>NOT(ISERROR(SEARCH(("PENDENTE"),(#REF!))))</formula>
    </cfRule>
  </conditionalFormatting>
  <conditionalFormatting sqref="Q22:R22 Q24 R24:R27 R29:R40 R42:R44 R47:R49 R51 R53:R61 R64 R66 R70 R72:R82 R94:R117 R119:R154 R84:R87 R89:R92">
    <cfRule type="containsText" dxfId="243" priority="63740" operator="containsText" text="CANCELADO">
      <formula>NOT(ISERROR(SEARCH(("CANCELADO"),(#REF!))))</formula>
    </cfRule>
  </conditionalFormatting>
  <conditionalFormatting sqref="Q22:R22 Q24 R24:R27 R29:R40 R42:R44 R47:R49 R51 R53:R61 R64 R66 R70 R72:R82 R94:R117 R119:R154">
    <cfRule type="containsText" dxfId="242" priority="63732" operator="containsText" text="CUMPRIDO">
      <formula>NOT(ISERROR(SEARCH(("CUMPRIDO"),(#REF!))))</formula>
    </cfRule>
  </conditionalFormatting>
  <conditionalFormatting sqref="Q23:R23">
    <cfRule type="containsText" dxfId="241" priority="1260" operator="containsText" text="CUMPRIDO">
      <formula>NOT(ISERROR(SEARCH(("CUMPRIDO"),(#REF!))))</formula>
    </cfRule>
    <cfRule type="containsText" dxfId="240" priority="1261" operator="containsText" text="CANCELADO">
      <formula>NOT(ISERROR(SEARCH(("CANCELADO"),(#REF!))))</formula>
    </cfRule>
    <cfRule type="containsText" dxfId="239" priority="1262" operator="containsText" text="PENDENTE">
      <formula>NOT(ISERROR(SEARCH(("PENDENTE"),(#REF!))))</formula>
    </cfRule>
  </conditionalFormatting>
  <conditionalFormatting sqref="Q62:R62">
    <cfRule type="containsText" dxfId="238" priority="743" operator="containsText" text="CANCELADO">
      <formula>NOT(ISERROR(SEARCH(("CANCELADO"),(Q224))))</formula>
    </cfRule>
    <cfRule type="containsText" dxfId="237" priority="742" operator="containsText" text="PENDENTE">
      <formula>NOT(ISERROR(SEARCH(("PENDENTE"),(Q224))))</formula>
    </cfRule>
    <cfRule type="containsText" dxfId="236" priority="741" operator="containsText" text="CUMPRIDO">
      <formula>NOT(ISERROR(SEARCH(("CUMPRIDO"),(Q224))))</formula>
    </cfRule>
  </conditionalFormatting>
  <conditionalFormatting sqref="R5:R8">
    <cfRule type="containsText" dxfId="235" priority="1601" operator="containsText" text="CUMPRIDO">
      <formula>NOT(ISERROR(SEARCH(("CUMPRIDO"),(R6))))</formula>
    </cfRule>
    <cfRule type="containsText" dxfId="234" priority="1656" operator="containsText" text="PENDENTE">
      <formula>NOT(ISERROR(SEARCH(("PENDENTE"),(R5))))</formula>
    </cfRule>
  </conditionalFormatting>
  <conditionalFormatting sqref="R7:R8">
    <cfRule type="containsText" dxfId="233" priority="1588" operator="containsText" text="CUMPRIDO">
      <formula>NOT(ISERROR(SEARCH(("CUMPRIDO"),(R8))))</formula>
    </cfRule>
    <cfRule type="containsText" dxfId="232" priority="1589" operator="containsText" text="PENDENTE">
      <formula>NOT(ISERROR(SEARCH(("PENDENTE"),(R7))))</formula>
    </cfRule>
  </conditionalFormatting>
  <conditionalFormatting sqref="R7:R9 S59:S60 S81 S14:S17 S92">
    <cfRule type="containsText" dxfId="231" priority="1691" operator="containsText" text="CANCELADO">
      <formula>NOT(ISERROR(SEARCH(("CANCELADO"),(R166))))</formula>
    </cfRule>
  </conditionalFormatting>
  <conditionalFormatting sqref="R9">
    <cfRule type="containsText" dxfId="230" priority="1680" operator="containsText" text="PENDENTE">
      <formula>NOT(ISERROR(SEARCH(("PENDENTE"),(R9))))</formula>
    </cfRule>
    <cfRule type="containsText" dxfId="229" priority="1679" operator="containsText" text="CUMPRIDO">
      <formula>NOT(ISERROR(SEARCH(("CUMPRIDO"),(#REF!))))</formula>
    </cfRule>
  </conditionalFormatting>
  <conditionalFormatting sqref="R10">
    <cfRule type="containsText" dxfId="227" priority="64002" operator="containsText" text="CANCELADO">
      <formula>NOT(ISERROR(SEARCH(("CANCELADO"),(R170))))</formula>
    </cfRule>
    <cfRule type="containsText" dxfId="226" priority="64001" operator="containsText" text="PENDENTE">
      <formula>NOT(ISERROR(SEARCH(("PENDENTE"),(R10))))</formula>
    </cfRule>
  </conditionalFormatting>
  <conditionalFormatting sqref="R11">
    <cfRule type="containsText" dxfId="225" priority="64297" operator="containsText" text="CUMPRIDO">
      <formula>NOT(ISERROR(SEARCH(("CUMPRIDO"),(R12))))</formula>
    </cfRule>
    <cfRule type="containsText" dxfId="224" priority="64299" operator="containsText" text="CANCELADO">
      <formula>NOT(ISERROR(SEARCH(("CANCELADO"),(R171))))</formula>
    </cfRule>
    <cfRule type="containsText" dxfId="223" priority="64298" operator="containsText" text="PENDENTE">
      <formula>NOT(ISERROR(SEARCH(("PENDENTE"),(R11))))</formula>
    </cfRule>
  </conditionalFormatting>
  <conditionalFormatting sqref="R18">
    <cfRule type="containsText" dxfId="222" priority="63696" operator="containsText" text="CANCELADO">
      <formula>NOT(ISERROR(SEARCH(("CANCELADO"),(R22))))</formula>
    </cfRule>
    <cfRule type="containsText" dxfId="221" priority="63697" operator="containsText" text="PENDENTE">
      <formula>NOT(ISERROR(SEARCH(("PENDENTE"),(R22))))</formula>
    </cfRule>
    <cfRule type="containsText" dxfId="220" priority="63695" operator="containsText" text="CUMPRIDO">
      <formula>NOT(ISERROR(SEARCH(("CUMPRIDO"),(#REF!))))</formula>
    </cfRule>
  </conditionalFormatting>
  <conditionalFormatting sqref="R19">
    <cfRule type="containsText" dxfId="219" priority="63744" operator="containsText" text="CUMPRIDO">
      <formula>NOT(ISERROR(SEARCH(("CUMPRIDO"),(#REF!))))</formula>
    </cfRule>
    <cfRule type="containsText" dxfId="218" priority="63745" operator="containsText" text="CANCELADO">
      <formula>NOT(ISERROR(SEARCH(("CANCELADO"),(R25))))</formula>
    </cfRule>
    <cfRule type="containsText" dxfId="217" priority="63746" operator="containsText" text="PENDENTE">
      <formula>NOT(ISERROR(SEARCH(("PENDENTE"),(R25))))</formula>
    </cfRule>
  </conditionalFormatting>
  <conditionalFormatting sqref="R20:R21">
    <cfRule type="containsText" dxfId="216" priority="63734" operator="containsText" text="CUMPRIDO">
      <formula>NOT(ISERROR(SEARCH(("CUMPRIDO"),(#REF!))))</formula>
    </cfRule>
    <cfRule type="containsText" dxfId="215" priority="63735" operator="containsText" text="CANCELADO">
      <formula>NOT(ISERROR(SEARCH(("CANCELADO"),(#REF!))))</formula>
    </cfRule>
    <cfRule type="containsText" dxfId="214" priority="63736" operator="containsText" text="PENDENTE">
      <formula>NOT(ISERROR(SEARCH(("PENDENTE"),(#REF!))))</formula>
    </cfRule>
  </conditionalFormatting>
  <conditionalFormatting sqref="R28">
    <cfRule type="containsText" dxfId="213" priority="1295" operator="containsText" text="PENDENTE">
      <formula>NOT(ISERROR(SEARCH(("PENDENTE"),(#REF!))))</formula>
    </cfRule>
    <cfRule type="containsText" dxfId="212" priority="1294" operator="containsText" text="CANCELADO">
      <formula>NOT(ISERROR(SEARCH(("CANCELADO"),(#REF!))))</formula>
    </cfRule>
    <cfRule type="containsText" dxfId="211" priority="1293" operator="containsText" text="CUMPRIDO">
      <formula>NOT(ISERROR(SEARCH(("CUMPRIDO"),(#REF!))))</formula>
    </cfRule>
  </conditionalFormatting>
  <conditionalFormatting sqref="R41">
    <cfRule type="containsText" dxfId="210" priority="1233" operator="containsText" text="CUMPRIDO">
      <formula>NOT(ISERROR(SEARCH(("CUMPRIDO"),(#REF!))))</formula>
    </cfRule>
    <cfRule type="containsText" dxfId="209" priority="1234" operator="containsText" text="CANCELADO">
      <formula>NOT(ISERROR(SEARCH(("CANCELADO"),(#REF!))))</formula>
    </cfRule>
    <cfRule type="containsText" dxfId="208" priority="1235" operator="containsText" text="PENDENTE">
      <formula>NOT(ISERROR(SEARCH(("PENDENTE"),(#REF!))))</formula>
    </cfRule>
  </conditionalFormatting>
  <conditionalFormatting sqref="R45:R46">
    <cfRule type="containsText" dxfId="207" priority="1072" operator="containsText" text="PENDENTE">
      <formula>NOT(ISERROR(SEARCH(("PENDENTE"),(#REF!))))</formula>
    </cfRule>
    <cfRule type="containsText" dxfId="206" priority="1071" operator="containsText" text="CANCELADO">
      <formula>NOT(ISERROR(SEARCH(("CANCELADO"),(#REF!))))</formula>
    </cfRule>
    <cfRule type="containsText" dxfId="205" priority="1070" operator="containsText" text="CUMPRIDO">
      <formula>NOT(ISERROR(SEARCH(("CUMPRIDO"),(#REF!))))</formula>
    </cfRule>
  </conditionalFormatting>
  <conditionalFormatting sqref="R50">
    <cfRule type="containsText" dxfId="204" priority="2" operator="containsText" text="CANCELADO">
      <formula>NOT(ISERROR(SEARCH(("CANCELADO"),(R56))))</formula>
    </cfRule>
    <cfRule type="containsText" dxfId="203" priority="3" operator="containsText" text="PENDENTE">
      <formula>NOT(ISERROR(SEARCH(("PENDENTE"),(R56))))</formula>
    </cfRule>
    <cfRule type="containsText" dxfId="202" priority="1" operator="containsText" text="CUMPRIDO">
      <formula>NOT(ISERROR(SEARCH(("CUMPRIDO"),(#REF!))))</formula>
    </cfRule>
  </conditionalFormatting>
  <conditionalFormatting sqref="R52">
    <cfRule type="containsText" dxfId="201" priority="953" operator="containsText" text="CANCELADO">
      <formula>NOT(ISERROR(SEARCH(("CANCELADO"),(#REF!))))</formula>
    </cfRule>
    <cfRule type="containsText" dxfId="200" priority="952" operator="containsText" text="CUMPRIDO">
      <formula>NOT(ISERROR(SEARCH(("CUMPRIDO"),(#REF!))))</formula>
    </cfRule>
    <cfRule type="containsText" dxfId="199" priority="954" operator="containsText" text="PENDENTE">
      <formula>NOT(ISERROR(SEARCH(("PENDENTE"),(#REF!))))</formula>
    </cfRule>
  </conditionalFormatting>
  <conditionalFormatting sqref="R63">
    <cfRule type="containsText" dxfId="198" priority="724" operator="containsText" text="PENDENTE">
      <formula>NOT(ISERROR(SEARCH(("PENDENTE"),(#REF!))))</formula>
    </cfRule>
    <cfRule type="containsText" dxfId="197" priority="722" operator="containsText" text="CUMPRIDO">
      <formula>NOT(ISERROR(SEARCH(("CUMPRIDO"),(#REF!))))</formula>
    </cfRule>
    <cfRule type="containsText" dxfId="196" priority="723" operator="containsText" text="CANCELADO">
      <formula>NOT(ISERROR(SEARCH(("CANCELADO"),(#REF!))))</formula>
    </cfRule>
  </conditionalFormatting>
  <conditionalFormatting sqref="R65">
    <cfRule type="containsText" dxfId="195" priority="685" operator="containsText" text="CUMPRIDO">
      <formula>NOT(ISERROR(SEARCH(("CUMPRIDO"),(#REF!))))</formula>
    </cfRule>
    <cfRule type="containsText" dxfId="194" priority="687" operator="containsText" text="PENDENTE">
      <formula>NOT(ISERROR(SEARCH(("PENDENTE"),(#REF!))))</formula>
    </cfRule>
    <cfRule type="containsText" dxfId="193" priority="686" operator="containsText" text="CANCELADO">
      <formula>NOT(ISERROR(SEARCH(("CANCELADO"),(#REF!))))</formula>
    </cfRule>
  </conditionalFormatting>
  <conditionalFormatting sqref="R67:R69">
    <cfRule type="containsText" dxfId="192" priority="622" operator="containsText" text="CUMPRIDO">
      <formula>NOT(ISERROR(SEARCH(("CUMPRIDO"),(#REF!))))</formula>
    </cfRule>
    <cfRule type="containsText" dxfId="191" priority="623" operator="containsText" text="CANCELADO">
      <formula>NOT(ISERROR(SEARCH(("CANCELADO"),(#REF!))))</formula>
    </cfRule>
    <cfRule type="containsText" dxfId="190" priority="624" operator="containsText" text="PENDENTE">
      <formula>NOT(ISERROR(SEARCH(("PENDENTE"),(#REF!))))</formula>
    </cfRule>
  </conditionalFormatting>
  <conditionalFormatting sqref="R71">
    <cfRule type="containsText" dxfId="189" priority="512" operator="containsText" text="CUMPRIDO">
      <formula>NOT(ISERROR(SEARCH(("CUMPRIDO"),(#REF!))))</formula>
    </cfRule>
    <cfRule type="containsText" dxfId="188" priority="513" operator="containsText" text="CANCELADO">
      <formula>NOT(ISERROR(SEARCH(("CANCELADO"),(#REF!))))</formula>
    </cfRule>
    <cfRule type="containsText" dxfId="187" priority="514" operator="containsText" text="PENDENTE">
      <formula>NOT(ISERROR(SEARCH(("PENDENTE"),(#REF!))))</formula>
    </cfRule>
  </conditionalFormatting>
  <conditionalFormatting sqref="R83">
    <cfRule type="containsText" dxfId="186" priority="553" operator="containsText" text="CUMPRIDO">
      <formula>NOT(ISERROR(SEARCH(("CUMPRIDO"),(#REF!))))</formula>
    </cfRule>
    <cfRule type="containsText" dxfId="185" priority="554" operator="containsText" text="CANCELADO">
      <formula>NOT(ISERROR(SEARCH(("CANCELADO"),(#REF!))))</formula>
    </cfRule>
    <cfRule type="containsText" dxfId="184" priority="555" operator="containsText" text="PENDENTE">
      <formula>NOT(ISERROR(SEARCH(("PENDENTE"),(#REF!))))</formula>
    </cfRule>
  </conditionalFormatting>
  <conditionalFormatting sqref="R84:R92">
    <cfRule type="containsText" dxfId="183" priority="469" operator="containsText" text="CUMPRIDO">
      <formula>NOT(ISERROR(SEARCH(("CUMPRIDO"),(#REF!))))</formula>
    </cfRule>
  </conditionalFormatting>
  <conditionalFormatting sqref="R88">
    <cfRule type="containsText" dxfId="182" priority="471" operator="containsText" text="PENDENTE">
      <formula>NOT(ISERROR(SEARCH(("PENDENTE"),(#REF!))))</formula>
    </cfRule>
    <cfRule type="containsText" dxfId="181" priority="470" operator="containsText" text="CANCELADO">
      <formula>NOT(ISERROR(SEARCH(("CANCELADO"),(#REF!))))</formula>
    </cfRule>
  </conditionalFormatting>
  <conditionalFormatting sqref="R93">
    <cfRule type="containsText" dxfId="180" priority="442" operator="containsText" text="PENDENTE">
      <formula>NOT(ISERROR(SEARCH(("PENDENTE"),(#REF!))))</formula>
    </cfRule>
    <cfRule type="containsText" dxfId="179" priority="441" operator="containsText" text="CANCELADO">
      <formula>NOT(ISERROR(SEARCH(("CANCELADO"),(#REF!))))</formula>
    </cfRule>
    <cfRule type="containsText" dxfId="178" priority="440" operator="containsText" text="CUMPRIDO">
      <formula>NOT(ISERROR(SEARCH(("CUMPRIDO"),(#REF!))))</formula>
    </cfRule>
  </conditionalFormatting>
  <conditionalFormatting sqref="R118">
    <cfRule type="containsText" dxfId="177" priority="291" operator="containsText" text="PENDENTE">
      <formula>NOT(ISERROR(SEARCH(("PENDENTE"),(#REF!))))</formula>
    </cfRule>
    <cfRule type="containsText" dxfId="176" priority="290" operator="containsText" text="CANCELADO">
      <formula>NOT(ISERROR(SEARCH(("CANCELADO"),(#REF!))))</formula>
    </cfRule>
    <cfRule type="containsText" dxfId="175" priority="289" operator="containsText" text="CUMPRIDO">
      <formula>NOT(ISERROR(SEARCH(("CUMPRIDO"),(#REF!))))</formula>
    </cfRule>
  </conditionalFormatting>
  <conditionalFormatting sqref="R155">
    <cfRule type="containsText" dxfId="174" priority="63762" operator="containsText" text="CANCELADO">
      <formula>NOT(ISERROR(SEARCH(("CANCELADO"),(#REF!))))</formula>
    </cfRule>
    <cfRule type="containsText" dxfId="173" priority="63763" operator="containsText" text="PENDENTE">
      <formula>NOT(ISERROR(SEARCH(("PENDENTE"),(#REF!))))</formula>
    </cfRule>
    <cfRule type="containsText" dxfId="172" priority="63761" operator="containsText" text="CUMPRIDO">
      <formula>NOT(ISERROR(SEARCH(("CUMPRIDO"),(#REF!))))</formula>
    </cfRule>
  </conditionalFormatting>
  <conditionalFormatting sqref="R156">
    <cfRule type="containsText" dxfId="171" priority="63755" operator="containsText" text="CANCELADO">
      <formula>NOT(ISERROR(SEARCH(("CANCELADO"),(#REF!))))</formula>
    </cfRule>
    <cfRule type="containsText" dxfId="170" priority="63756" operator="containsText" text="PENDENTE">
      <formula>NOT(ISERROR(SEARCH(("PENDENTE"),(#REF!))))</formula>
    </cfRule>
    <cfRule type="containsText" dxfId="169" priority="63754" operator="containsText" text="CUMPRIDO">
      <formula>NOT(ISERROR(SEARCH(("CUMPRIDO"),(#REF!))))</formula>
    </cfRule>
  </conditionalFormatting>
  <conditionalFormatting sqref="S4">
    <cfRule type="containsText" dxfId="168" priority="1692" operator="containsText" text="SIM">
      <formula>NOT(ISERROR(SEARCH(("SIM"),(#REF!))))</formula>
    </cfRule>
  </conditionalFormatting>
  <conditionalFormatting sqref="S4:S5 S59:S60">
    <cfRule type="containsText" dxfId="167" priority="1650" operator="containsText" text="NÃO">
      <formula>NOT(ISERROR(SEARCH(("NÃO"),(S4))))</formula>
    </cfRule>
  </conditionalFormatting>
  <conditionalFormatting sqref="S5 S59:S60">
    <cfRule type="containsText" dxfId="166" priority="1576" operator="containsText" text="SIM">
      <formula>NOT(ISERROR(SEARCH("SIM",S5)))</formula>
    </cfRule>
  </conditionalFormatting>
  <conditionalFormatting sqref="S5">
    <cfRule type="containsText" dxfId="165" priority="64018" operator="containsText" text="SIM">
      <formula>NOT(ISERROR(SEARCH(("SIM"),(#REF!))))</formula>
    </cfRule>
  </conditionalFormatting>
  <conditionalFormatting sqref="S5:S11 S22:S23 S47:S48 S67 S75:S76 S91 S98 S107 S113">
    <cfRule type="containsText" dxfId="164" priority="1433" operator="containsText" text="CUMPRIDO">
      <formula>NOT(ISERROR(SEARCH(("CUMPRIDO"),(S163))))</formula>
    </cfRule>
  </conditionalFormatting>
  <conditionalFormatting sqref="S6">
    <cfRule type="containsText" dxfId="163" priority="1501" operator="containsText" text="CANCELADO">
      <formula>NOT(ISERROR(SEARCH(("CANCELADO"),(S164))))</formula>
    </cfRule>
    <cfRule type="containsText" dxfId="162" priority="1502" operator="containsText" text="SIM">
      <formula>NOT(ISERROR(SEARCH(("SIM"),(S18))))</formula>
    </cfRule>
  </conditionalFormatting>
  <conditionalFormatting sqref="S6:S12">
    <cfRule type="containsText" dxfId="161" priority="1359" operator="containsText" text="NÃO">
      <formula>NOT(ISERROR(SEARCH(("NÃO"),(S6))))</formula>
    </cfRule>
    <cfRule type="containsText" dxfId="160" priority="1356" operator="containsText" text="SIM">
      <formula>NOT(ISERROR(SEARCH("SIM",S6)))</formula>
    </cfRule>
  </conditionalFormatting>
  <conditionalFormatting sqref="S7:S11 S22:S23 S47:S48 S67 S75:S76 S91 S98 S107 S113">
    <cfRule type="containsText" dxfId="159" priority="1434" operator="containsText" text="CANCELADO">
      <formula>NOT(ISERROR(SEARCH(("CANCELADO"),(S165))))</formula>
    </cfRule>
  </conditionalFormatting>
  <conditionalFormatting sqref="S7:S11 S22:S23 S47:S49 S67 S75:S76 S91 S98 S107 S113 S51 S70">
    <cfRule type="containsText" dxfId="158" priority="1435" operator="containsText" text="SIM">
      <formula>NOT(ISERROR(SEARCH(("SIM"),(S19))))</formula>
    </cfRule>
  </conditionalFormatting>
  <conditionalFormatting sqref="S12 S14:S17 S92">
    <cfRule type="containsText" dxfId="157" priority="1364" operator="containsText" text="CUMPRIDO">
      <formula>NOT(ISERROR(SEARCH(("CUMPRIDO"),(S171))))</formula>
    </cfRule>
  </conditionalFormatting>
  <conditionalFormatting sqref="S12 S92 S14:S17">
    <cfRule type="containsText" dxfId="156" priority="1363" operator="containsText" text="PENDENTE">
      <formula>NOT(ISERROR(SEARCH(("PENDENTE"),(S171))))</formula>
    </cfRule>
  </conditionalFormatting>
  <conditionalFormatting sqref="S12">
    <cfRule type="containsText" dxfId="155" priority="1365" operator="containsText" text="CANCELADO">
      <formula>NOT(ISERROR(SEARCH(("CANCELADO"),(S171))))</formula>
    </cfRule>
  </conditionalFormatting>
  <conditionalFormatting sqref="S13 S26 S80 S87">
    <cfRule type="containsText" dxfId="154" priority="1491" operator="containsText" text="SIM">
      <formula>NOT(ISERROR(SEARCH(("SIM"),(S25))))</formula>
    </cfRule>
    <cfRule type="containsText" dxfId="153" priority="1490" operator="containsText" text="CANCELADO">
      <formula>NOT(ISERROR(SEARCH(("CANCELADO"),(S171))))</formula>
    </cfRule>
    <cfRule type="containsText" dxfId="152" priority="1489" operator="containsText" text="CUMPRIDO">
      <formula>NOT(ISERROR(SEARCH(("CUMPRIDO"),(S171))))</formula>
    </cfRule>
  </conditionalFormatting>
  <conditionalFormatting sqref="S13:S23 S102:S118">
    <cfRule type="containsText" dxfId="151" priority="1428" operator="containsText" text="NÃO">
      <formula>NOT(ISERROR(SEARCH(("NÃO"),(S13))))</formula>
    </cfRule>
    <cfRule type="containsText" dxfId="150" priority="1425" operator="containsText" text="SIM">
      <formula>NOT(ISERROR(SEARCH("SIM",S13)))</formula>
    </cfRule>
  </conditionalFormatting>
  <conditionalFormatting sqref="S18:S21 S31:S34 S41:S43 S45:S46 S56:S57 S63:S66 S71:S74 S77 S85:S86 S93:S97 S103:S106 S118 S120:S121 S126:S128 S137:S139">
    <cfRule type="containsText" dxfId="149" priority="1681" operator="containsText" text="CUMPRIDO">
      <formula>NOT(ISERROR(SEARCH(("CUMPRIDO"),(S178))))</formula>
    </cfRule>
  </conditionalFormatting>
  <conditionalFormatting sqref="S22:S23 S107 S113 S5:S11 S47:S48 S67 S75:S76 S91 S98">
    <cfRule type="containsText" dxfId="148" priority="1432" operator="containsText" text="PENDENTE">
      <formula>NOT(ISERROR(SEARCH(("PENDENTE"),(S163))))</formula>
    </cfRule>
  </conditionalFormatting>
  <conditionalFormatting sqref="S24:S25">
    <cfRule type="containsText" dxfId="147" priority="1335" operator="containsText" text="CANCELADO">
      <formula>NOT(ISERROR(SEARCH(("CANCELADO"),(S183))))</formula>
    </cfRule>
    <cfRule type="containsText" dxfId="146" priority="1334" operator="containsText" text="CUMPRIDO">
      <formula>NOT(ISERROR(SEARCH(("CUMPRIDO"),(S183))))</formula>
    </cfRule>
    <cfRule type="containsText" dxfId="145" priority="1333" operator="containsText" text="PENDENTE">
      <formula>NOT(ISERROR(SEARCH(("PENDENTE"),(S183))))</formula>
    </cfRule>
  </conditionalFormatting>
  <conditionalFormatting sqref="S24:S39">
    <cfRule type="containsText" dxfId="144" priority="1272" operator="containsText" text="NÃO">
      <formula>NOT(ISERROR(SEARCH(("NÃO"),(S24))))</formula>
    </cfRule>
  </conditionalFormatting>
  <conditionalFormatting sqref="S24:S58">
    <cfRule type="containsText" dxfId="143" priority="835" operator="containsText" text="SIM">
      <formula>NOT(ISERROR(SEARCH("SIM",S24)))</formula>
    </cfRule>
  </conditionalFormatting>
  <conditionalFormatting sqref="S27">
    <cfRule type="containsText" dxfId="142" priority="1302" operator="containsText" text="CANCELADO">
      <formula>NOT(ISERROR(SEARCH(("CANCELADO"),(S186))))</formula>
    </cfRule>
    <cfRule type="containsText" dxfId="141" priority="1303" operator="containsText" text="SIM">
      <formula>NOT(ISERROR(SEARCH(("SIM"),(#REF!))))</formula>
    </cfRule>
  </conditionalFormatting>
  <conditionalFormatting sqref="S27:S30 S35:S39">
    <cfRule type="containsText" dxfId="140" priority="1274" operator="containsText" text="CUMPRIDO">
      <formula>NOT(ISERROR(SEARCH(("CUMPRIDO"),(S186))))</formula>
    </cfRule>
    <cfRule type="containsText" dxfId="139" priority="1273" operator="containsText" text="PENDENTE">
      <formula>NOT(ISERROR(SEARCH(("PENDENTE"),(S186))))</formula>
    </cfRule>
  </conditionalFormatting>
  <conditionalFormatting sqref="S28:S30 S35:S39 S92">
    <cfRule type="containsText" dxfId="138" priority="1276" operator="containsText" text="SIM">
      <formula>NOT(ISERROR(SEARCH(("SIM"),(#REF!))))</formula>
    </cfRule>
  </conditionalFormatting>
  <conditionalFormatting sqref="S28:S30 S35:S39">
    <cfRule type="containsText" dxfId="137" priority="1275" operator="containsText" text="CANCELADO">
      <formula>NOT(ISERROR(SEARCH(("CANCELADO"),(S187))))</formula>
    </cfRule>
  </conditionalFormatting>
  <conditionalFormatting sqref="S40">
    <cfRule type="containsText" dxfId="136" priority="1658" operator="containsText" text="NÃO">
      <formula>NOT(ISERROR(SEARCH(("NÃO"),(S40))))</formula>
    </cfRule>
  </conditionalFormatting>
  <conditionalFormatting sqref="S41:S58">
    <cfRule type="containsText" dxfId="135" priority="838" operator="containsText" text="NÃO">
      <formula>NOT(ISERROR(SEARCH(("NÃO"),(S41))))</formula>
    </cfRule>
  </conditionalFormatting>
  <conditionalFormatting sqref="S44 S53:S55 S49 N4:T4">
    <cfRule type="containsText" dxfId="134" priority="1499" operator="containsText" text="PENDENTE">
      <formula>NOT(ISERROR(SEARCH(("PENDENTE"),(N162))))</formula>
    </cfRule>
  </conditionalFormatting>
  <conditionalFormatting sqref="S44 S53:S55">
    <cfRule type="containsText" dxfId="133" priority="1480" operator="containsText" text="SIM">
      <formula>NOT(ISERROR(SEARCH(("SIM"),(S56))))</formula>
    </cfRule>
  </conditionalFormatting>
  <conditionalFormatting sqref="S50">
    <cfRule type="containsText" dxfId="132" priority="1011" operator="containsText" text="SIM">
      <formula>NOT(ISERROR(SEARCH(("SIM"),(#REF!))))</formula>
    </cfRule>
    <cfRule type="containsText" dxfId="131" priority="1008" operator="containsText" text="PENDENTE">
      <formula>NOT(ISERROR(SEARCH(("PENDENTE"),(S207))))</formula>
    </cfRule>
    <cfRule type="containsText" dxfId="130" priority="1009" operator="containsText" text="CUMPRIDO">
      <formula>NOT(ISERROR(SEARCH(("CUMPRIDO"),(S207))))</formula>
    </cfRule>
    <cfRule type="containsText" dxfId="129" priority="1010" operator="containsText" text="CANCELADO">
      <formula>NOT(ISERROR(SEARCH(("CANCELADO"),(S207))))</formula>
    </cfRule>
  </conditionalFormatting>
  <conditionalFormatting sqref="S51:S52">
    <cfRule type="containsText" dxfId="128" priority="934" operator="containsText" text="CANCELADO">
      <formula>NOT(ISERROR(SEARCH(("CANCELADO"),(S209))))</formula>
    </cfRule>
    <cfRule type="containsText" dxfId="127" priority="933" operator="containsText" text="CUMPRIDO">
      <formula>NOT(ISERROR(SEARCH(("CUMPRIDO"),(S209))))</formula>
    </cfRule>
    <cfRule type="containsText" dxfId="126" priority="932" operator="containsText" text="PENDENTE">
      <formula>NOT(ISERROR(SEARCH(("PENDENTE"),(S209))))</formula>
    </cfRule>
  </conditionalFormatting>
  <conditionalFormatting sqref="S52">
    <cfRule type="containsText" dxfId="125" priority="935" operator="containsText" text="SIM">
      <formula>NOT(ISERROR(SEARCH(("SIM"),(#REF!))))</formula>
    </cfRule>
  </conditionalFormatting>
  <conditionalFormatting sqref="S58">
    <cfRule type="containsText" dxfId="124" priority="841" operator="containsText" text="CANCELADO">
      <formula>NOT(ISERROR(SEARCH(("CANCELADO"),(S217))))</formula>
    </cfRule>
    <cfRule type="containsText" dxfId="123" priority="842" operator="containsText" text="SIM">
      <formula>NOT(ISERROR(SEARCH(("SIM"),(#REF!))))</formula>
    </cfRule>
  </conditionalFormatting>
  <conditionalFormatting sqref="S58:S60">
    <cfRule type="containsText" dxfId="122" priority="839" operator="containsText" text="PENDENTE">
      <formula>NOT(ISERROR(SEARCH(("PENDENTE"),(S217))))</formula>
    </cfRule>
    <cfRule type="containsText" dxfId="121" priority="840" operator="containsText" text="CUMPRIDO">
      <formula>NOT(ISERROR(SEARCH(("CUMPRIDO"),(S217))))</formula>
    </cfRule>
  </conditionalFormatting>
  <conditionalFormatting sqref="S61">
    <cfRule type="containsText" dxfId="120" priority="749" operator="containsText" text="CUMPRIDO">
      <formula>NOT(ISERROR(SEARCH(("CUMPRIDO"),(S220))))</formula>
    </cfRule>
    <cfRule type="containsText" dxfId="119" priority="751" operator="containsText" text="SIM">
      <formula>NOT(ISERROR(SEARCH(("SIM"),(#REF!))))</formula>
    </cfRule>
    <cfRule type="containsText" dxfId="118" priority="748" operator="containsText" text="PENDENTE">
      <formula>NOT(ISERROR(SEARCH(("PENDENTE"),(S220))))</formula>
    </cfRule>
    <cfRule type="containsText" dxfId="117" priority="750" operator="containsText" text="CANCELADO">
      <formula>NOT(ISERROR(SEARCH(("CANCELADO"),(S220))))</formula>
    </cfRule>
  </conditionalFormatting>
  <conditionalFormatting sqref="S61:S79">
    <cfRule type="containsText" dxfId="116" priority="521" operator="containsText" text="NÃO">
      <formula>NOT(ISERROR(SEARCH(("NÃO"),(S61))))</formula>
    </cfRule>
    <cfRule type="containsText" dxfId="115" priority="518" operator="containsText" text="SIM">
      <formula>NOT(ISERROR(SEARCH("SIM",S61)))</formula>
    </cfRule>
  </conditionalFormatting>
  <conditionalFormatting sqref="S62">
    <cfRule type="containsText" dxfId="114" priority="740" operator="containsText" text="SIM">
      <formula>NOT(ISERROR(SEARCH(("SIM"),(#REF!))))</formula>
    </cfRule>
    <cfRule type="containsText" dxfId="113" priority="735" operator="containsText" text="CANCELADO">
      <formula>NOT(ISERROR(SEARCH(("CANCELADO"),(S223))))</formula>
    </cfRule>
    <cfRule type="containsText" dxfId="112" priority="734" operator="containsText" text="CUMPRIDO">
      <formula>NOT(ISERROR(SEARCH(("CUMPRIDO"),(S223))))</formula>
    </cfRule>
    <cfRule type="containsText" dxfId="111" priority="733" operator="containsText" text="PENDENTE">
      <formula>NOT(ISERROR(SEARCH(("PENDENTE"),(S223))))</formula>
    </cfRule>
  </conditionalFormatting>
  <conditionalFormatting sqref="S68">
    <cfRule type="containsText" dxfId="110" priority="525" operator="containsText" text="SIM">
      <formula>NOT(ISERROR(SEARCH(("SIM"),(#REF!))))</formula>
    </cfRule>
    <cfRule type="containsText" dxfId="109" priority="524" operator="containsText" text="CANCELADO">
      <formula>NOT(ISERROR(SEARCH(("CANCELADO"),(S227))))</formula>
    </cfRule>
    <cfRule type="containsText" dxfId="108" priority="523" operator="containsText" text="CUMPRIDO">
      <formula>NOT(ISERROR(SEARCH(("CUMPRIDO"),(S227))))</formula>
    </cfRule>
    <cfRule type="containsText" dxfId="107" priority="522" operator="containsText" text="PENDENTE">
      <formula>NOT(ISERROR(SEARCH(("PENDENTE"),(S227))))</formula>
    </cfRule>
  </conditionalFormatting>
  <conditionalFormatting sqref="S69">
    <cfRule type="containsText" dxfId="106" priority="611" operator="containsText" text="SIM">
      <formula>NOT(ISERROR(SEARCH(("SIM"),(#REF!))))</formula>
    </cfRule>
  </conditionalFormatting>
  <conditionalFormatting sqref="S69:S70">
    <cfRule type="containsText" dxfId="105" priority="610" operator="containsText" text="CANCELADO">
      <formula>NOT(ISERROR(SEARCH(("CANCELADO"),(S227))))</formula>
    </cfRule>
    <cfRule type="containsText" dxfId="104" priority="608" operator="containsText" text="PENDENTE">
      <formula>NOT(ISERROR(SEARCH(("PENDENTE"),(S227))))</formula>
    </cfRule>
    <cfRule type="containsText" dxfId="103" priority="609" operator="containsText" text="CUMPRIDO">
      <formula>NOT(ISERROR(SEARCH(("CUMPRIDO"),(S227))))</formula>
    </cfRule>
  </conditionalFormatting>
  <conditionalFormatting sqref="S78:S79">
    <cfRule type="containsText" dxfId="102" priority="1027" operator="containsText" text="PENDENTE">
      <formula>NOT(ISERROR(SEARCH(("PENDENTE"),(S235))))</formula>
    </cfRule>
    <cfRule type="containsText" dxfId="101" priority="1029" operator="containsText" text="CANCELADO">
      <formula>NOT(ISERROR(SEARCH(("CANCELADO"),(S235))))</formula>
    </cfRule>
    <cfRule type="containsText" dxfId="100" priority="1028" operator="containsText" text="CUMPRIDO">
      <formula>NOT(ISERROR(SEARCH(("CUMPRIDO"),(S235))))</formula>
    </cfRule>
    <cfRule type="containsText" dxfId="99" priority="590" operator="containsText" text="SIM">
      <formula>NOT(ISERROR(SEARCH(("SIM"),(#REF!))))</formula>
    </cfRule>
  </conditionalFormatting>
  <conditionalFormatting sqref="S80 S13 S26 S87">
    <cfRule type="containsText" dxfId="98" priority="1488" operator="containsText" text="PENDENTE">
      <formula>NOT(ISERROR(SEARCH(("PENDENTE"),(S171))))</formula>
    </cfRule>
  </conditionalFormatting>
  <conditionalFormatting sqref="S80:S81">
    <cfRule type="containsText" dxfId="97" priority="1481" operator="containsText" text="SIM">
      <formula>NOT(ISERROR(SEARCH("SIM",S80)))</formula>
    </cfRule>
    <cfRule type="containsText" dxfId="96" priority="1484" operator="containsText" text="NÃO">
      <formula>NOT(ISERROR(SEARCH(("NÃO"),(S80))))</formula>
    </cfRule>
  </conditionalFormatting>
  <conditionalFormatting sqref="S81:S83">
    <cfRule type="containsText" dxfId="95" priority="531" operator="containsText" text="PENDENTE">
      <formula>NOT(ISERROR(SEARCH(("PENDENTE"),(S240))))</formula>
    </cfRule>
    <cfRule type="containsText" dxfId="94" priority="532" operator="containsText" text="CUMPRIDO">
      <formula>NOT(ISERROR(SEARCH(("CUMPRIDO"),(S240))))</formula>
    </cfRule>
  </conditionalFormatting>
  <conditionalFormatting sqref="S82">
    <cfRule type="containsText" dxfId="93" priority="560" operator="containsText" text="CANCELADO">
      <formula>NOT(ISERROR(SEARCH(("CANCELADO"),(S241))))</formula>
    </cfRule>
    <cfRule type="containsText" dxfId="92" priority="561" operator="containsText" text="SIM">
      <formula>NOT(ISERROR(SEARCH(("SIM"),(#REF!))))</formula>
    </cfRule>
  </conditionalFormatting>
  <conditionalFormatting sqref="S82:S101">
    <cfRule type="containsText" dxfId="91" priority="316" operator="containsText" text="SIM">
      <formula>NOT(ISERROR(SEARCH("SIM",S82)))</formula>
    </cfRule>
    <cfRule type="containsText" dxfId="90" priority="319" operator="containsText" text="NÃO">
      <formula>NOT(ISERROR(SEARCH(("NÃO"),(S82))))</formula>
    </cfRule>
  </conditionalFormatting>
  <conditionalFormatting sqref="S83">
    <cfRule type="containsText" dxfId="89" priority="534" operator="containsText" text="SIM">
      <formula>NOT(ISERROR(SEARCH(("SIM"),(#REF!))))</formula>
    </cfRule>
    <cfRule type="containsText" dxfId="88" priority="533" operator="containsText" text="CANCELADO">
      <formula>NOT(ISERROR(SEARCH(("CANCELADO"),(S242))))</formula>
    </cfRule>
  </conditionalFormatting>
  <conditionalFormatting sqref="S84:S86 S40:T40 S153:T154">
    <cfRule type="containsText" dxfId="87" priority="63708" operator="containsText" text="CANCELADO">
      <formula>NOT(ISERROR(SEARCH(("CANCELADO"),(#REF!))))</formula>
    </cfRule>
  </conditionalFormatting>
  <conditionalFormatting sqref="S85:S86 S14:S21 S59:S60 S81 S31:S34 S41:S43 S45:S46 S56:S57 S63:S66 S71:S74 S77 S93:S97 S103:S106 S118 S120:S121 S126:S128 S137:S139 S12 S24:S25">
    <cfRule type="containsText" dxfId="86" priority="63717" operator="containsText" text="SIM">
      <formula>NOT(ISERROR(SEARCH(("SIM"),(#REF!))))</formula>
    </cfRule>
  </conditionalFormatting>
  <conditionalFormatting sqref="S85:S86 S103:S106 S18:S21 S118 S31:S34 S41:S43 S45:S46 S56:S57 S63:S66 S71:S74 S77 S93:S97 S120:S121 S126:S128 S137:S139">
    <cfRule type="containsText" dxfId="85" priority="1678" operator="containsText" text="PENDENTE">
      <formula>NOT(ISERROR(SEARCH(("PENDENTE"),(S178))))</formula>
    </cfRule>
  </conditionalFormatting>
  <conditionalFormatting sqref="S88:S90">
    <cfRule type="containsText" dxfId="84" priority="449" operator="containsText" text="CUMPRIDO">
      <formula>NOT(ISERROR(SEARCH(("CUMPRIDO"),(#REF!))))</formula>
    </cfRule>
    <cfRule type="containsText" dxfId="83" priority="450" operator="containsText" text="PENDENTE">
      <formula>NOT(ISERROR(SEARCH(("PENDENTE"),(#REF!))))</formula>
    </cfRule>
    <cfRule type="containsText" dxfId="82" priority="448" operator="containsText" text="CANCELADO">
      <formula>NOT(ISERROR(SEARCH(("CANCELADO"),(#REF!))))</formula>
    </cfRule>
    <cfRule type="containsText" dxfId="81" priority="447" operator="containsText" text="SIM">
      <formula>NOT(ISERROR(SEARCH(("SIM"),(S88))))</formula>
    </cfRule>
  </conditionalFormatting>
  <conditionalFormatting sqref="S99:S101">
    <cfRule type="containsText" dxfId="80" priority="320" operator="containsText" text="SIM">
      <formula>NOT(ISERROR(SEARCH(("SIM"),(S99))))</formula>
    </cfRule>
  </conditionalFormatting>
  <conditionalFormatting sqref="S102:S106 S108:S112 S114:S117 S84:S86 S40">
    <cfRule type="containsText" dxfId="79" priority="1657" operator="containsText" text="SIM">
      <formula>NOT(ISERROR(SEARCH(("SIM"),(S40))))</formula>
    </cfRule>
  </conditionalFormatting>
  <conditionalFormatting sqref="S119">
    <cfRule type="containsText" dxfId="78" priority="231" operator="containsText" text="SIM">
      <formula>NOT(ISERROR(SEARCH(("SIM"),(S119))))</formula>
    </cfRule>
    <cfRule type="containsText" dxfId="77" priority="232" operator="containsText" text="CANCELADO">
      <formula>NOT(ISERROR(SEARCH(("CANCELADO"),(#REF!))))</formula>
    </cfRule>
    <cfRule type="containsText" dxfId="76" priority="233" operator="containsText" text="CUMPRIDO">
      <formula>NOT(ISERROR(SEARCH(("CUMPRIDO"),(#REF!))))</formula>
    </cfRule>
    <cfRule type="containsText" dxfId="75" priority="234" operator="containsText" text="PENDENTE">
      <formula>NOT(ISERROR(SEARCH(("PENDENTE"),(#REF!))))</formula>
    </cfRule>
  </conditionalFormatting>
  <conditionalFormatting sqref="S119:S156">
    <cfRule type="containsText" dxfId="74" priority="20" operator="containsText" text="NÃO">
      <formula>NOT(ISERROR(SEARCH(("NÃO"),(S119))))</formula>
    </cfRule>
    <cfRule type="containsText" dxfId="73" priority="19" operator="containsText" text="SIM">
      <formula>NOT(ISERROR(SEARCH("SIM",S119)))</formula>
    </cfRule>
  </conditionalFormatting>
  <conditionalFormatting sqref="S122">
    <cfRule type="containsText" dxfId="72" priority="197" operator="containsText" text="PENDENTE">
      <formula>NOT(ISERROR(SEARCH(("PENDENTE"),(#REF!))))</formula>
    </cfRule>
  </conditionalFormatting>
  <conditionalFormatting sqref="S122:S125">
    <cfRule type="containsText" dxfId="71" priority="149" operator="containsText" text="SIM">
      <formula>NOT(ISERROR(SEARCH(("SIM"),(S122))))</formula>
    </cfRule>
    <cfRule type="containsText" dxfId="70" priority="151" operator="containsText" text="CUMPRIDO">
      <formula>NOT(ISERROR(SEARCH(("CUMPRIDO"),(#REF!))))</formula>
    </cfRule>
    <cfRule type="containsText" dxfId="69" priority="150" operator="containsText" text="CANCELADO">
      <formula>NOT(ISERROR(SEARCH(("CANCELADO"),(#REF!))))</formula>
    </cfRule>
  </conditionalFormatting>
  <conditionalFormatting sqref="S123:S125">
    <cfRule type="containsText" dxfId="68" priority="152" operator="containsText" text="PENDENTE">
      <formula>NOT(ISERROR(SEARCH(("PENDENTE"),(#REF!))))</formula>
    </cfRule>
  </conditionalFormatting>
  <conditionalFormatting sqref="S129:S135">
    <cfRule type="containsText" dxfId="67" priority="141" operator="containsText" text="PENDENTE">
      <formula>NOT(ISERROR(SEARCH(("PENDENTE"),(#REF!))))</formula>
    </cfRule>
  </conditionalFormatting>
  <conditionalFormatting sqref="S129:S136">
    <cfRule type="containsText" dxfId="66" priority="113" operator="containsText" text="SIM">
      <formula>NOT(ISERROR(SEARCH(("SIM"),(S129))))</formula>
    </cfRule>
    <cfRule type="containsText" dxfId="65" priority="114" operator="containsText" text="CANCELADO">
      <formula>NOT(ISERROR(SEARCH(("CANCELADO"),(#REF!))))</formula>
    </cfRule>
    <cfRule type="containsText" dxfId="64" priority="115" operator="containsText" text="CUMPRIDO">
      <formula>NOT(ISERROR(SEARCH(("CUMPRIDO"),(#REF!))))</formula>
    </cfRule>
  </conditionalFormatting>
  <conditionalFormatting sqref="S136">
    <cfRule type="containsText" dxfId="63" priority="116" operator="containsText" text="PENDENTE">
      <formula>NOT(ISERROR(SEARCH(("PENDENTE"),(#REF!))))</formula>
    </cfRule>
  </conditionalFormatting>
  <conditionalFormatting sqref="S140">
    <cfRule type="containsText" dxfId="62" priority="56" operator="containsText" text="PENDENTE">
      <formula>NOT(ISERROR(SEARCH(("PENDENTE"),(#REF!))))</formula>
    </cfRule>
  </conditionalFormatting>
  <conditionalFormatting sqref="S140:S152">
    <cfRule type="containsText" dxfId="61" priority="22" operator="containsText" text="CANCELADO">
      <formula>NOT(ISERROR(SEARCH(("CANCELADO"),(#REF!))))</formula>
    </cfRule>
    <cfRule type="containsText" dxfId="60" priority="23" operator="containsText" text="CUMPRIDO">
      <formula>NOT(ISERROR(SEARCH(("CUMPRIDO"),(#REF!))))</formula>
    </cfRule>
  </conditionalFormatting>
  <conditionalFormatting sqref="S140:S156">
    <cfRule type="containsText" dxfId="59" priority="21" operator="containsText" text="SIM">
      <formula>NOT(ISERROR(SEARCH(("SIM"),(S140))))</formula>
    </cfRule>
  </conditionalFormatting>
  <conditionalFormatting sqref="S141:S152">
    <cfRule type="containsText" dxfId="58" priority="24" operator="containsText" text="PENDENTE">
      <formula>NOT(ISERROR(SEARCH(("PENDENTE"),(#REF!))))</formula>
    </cfRule>
  </conditionalFormatting>
  <conditionalFormatting sqref="S40:T40 S84:S86 S153:T154">
    <cfRule type="containsText" dxfId="57" priority="63711" operator="containsText" text="PENDENTE">
      <formula>NOT(ISERROR(SEARCH(("PENDENTE"),(#REF!))))</formula>
    </cfRule>
    <cfRule type="containsText" dxfId="56" priority="63710" operator="containsText" text="CUMPRIDO">
      <formula>NOT(ISERROR(SEARCH(("CUMPRIDO"),(#REF!))))</formula>
    </cfRule>
  </conditionalFormatting>
  <conditionalFormatting sqref="S99:T106">
    <cfRule type="containsText" dxfId="55" priority="322" operator="containsText" text="CUMPRIDO">
      <formula>NOT(ISERROR(SEARCH(("CUMPRIDO"),(#REF!))))</formula>
    </cfRule>
    <cfRule type="containsText" dxfId="54" priority="323" operator="containsText" text="PENDENTE">
      <formula>NOT(ISERROR(SEARCH(("PENDENTE"),(#REF!))))</formula>
    </cfRule>
    <cfRule type="containsText" dxfId="53" priority="321" operator="containsText" text="CANCELADO">
      <formula>NOT(ISERROR(SEARCH(("CANCELADO"),(#REF!))))</formula>
    </cfRule>
  </conditionalFormatting>
  <conditionalFormatting sqref="S155:T155">
    <cfRule type="containsText" dxfId="52" priority="63760" operator="containsText" text="PENDENTE">
      <formula>NOT(ISERROR(SEARCH(("PENDENTE"),(#REF!))))</formula>
    </cfRule>
    <cfRule type="containsText" dxfId="51" priority="63759" operator="containsText" text="CUMPRIDO">
      <formula>NOT(ISERROR(SEARCH(("CUMPRIDO"),(#REF!))))</formula>
    </cfRule>
    <cfRule type="containsText" dxfId="50" priority="63758" operator="containsText" text="CANCELADO">
      <formula>NOT(ISERROR(SEARCH(("CANCELADO"),(#REF!))))</formula>
    </cfRule>
  </conditionalFormatting>
  <conditionalFormatting sqref="S156:T156">
    <cfRule type="containsText" dxfId="49" priority="63752" operator="containsText" text="CUMPRIDO">
      <formula>NOT(ISERROR(SEARCH(("CUMPRIDO"),(#REF!))))</formula>
    </cfRule>
    <cfRule type="containsText" dxfId="48" priority="63753" operator="containsText" text="PENDENTE">
      <formula>NOT(ISERROR(SEARCH(("PENDENTE"),(#REF!))))</formula>
    </cfRule>
    <cfRule type="containsText" dxfId="47" priority="63751" operator="containsText" text="CANCELADO">
      <formula>NOT(ISERROR(SEARCH(("CANCELADO"),(#REF!))))</formula>
    </cfRule>
  </conditionalFormatting>
  <conditionalFormatting sqref="T5">
    <cfRule type="containsText" dxfId="46" priority="64021" operator="containsText" text="PENDENTE">
      <formula>NOT(ISERROR(SEARCH(("PENDENTE"),(#REF!))))</formula>
    </cfRule>
    <cfRule type="containsText" dxfId="45" priority="64020" operator="containsText" text="CUMPRIDO">
      <formula>NOT(ISERROR(SEARCH(("CUMPRIDO"),(#REF!))))</formula>
    </cfRule>
    <cfRule type="containsText" dxfId="44" priority="64019" operator="containsText" text="CANCELADO">
      <formula>NOT(ISERROR(SEARCH(("CANCELADO"),(#REF!))))</formula>
    </cfRule>
  </conditionalFormatting>
  <conditionalFormatting sqref="T5:T101">
    <cfRule type="containsText" dxfId="43" priority="318" operator="containsText" text="PENDENTE">
      <formula>NOT(ISERROR(SEARCH("PENDENTE",T5)))</formula>
    </cfRule>
    <cfRule type="containsText" dxfId="42" priority="317" operator="containsText" text="CUMPRIDO">
      <formula>NOT(ISERROR(SEARCH("CUMPRIDO",T5)))</formula>
    </cfRule>
  </conditionalFormatting>
  <conditionalFormatting sqref="T6:T8">
    <cfRule type="containsText" dxfId="41" priority="1116" operator="containsText" text="PENDENTE">
      <formula>NOT(ISERROR(SEARCH(("PENDENTE"),(T18))))</formula>
    </cfRule>
  </conditionalFormatting>
  <conditionalFormatting sqref="T6:T10">
    <cfRule type="containsText" dxfId="40" priority="1114" operator="containsText" text="CANCELADO">
      <formula>NOT(ISERROR(SEARCH(("CANCELADO"),(T18))))</formula>
    </cfRule>
    <cfRule type="containsText" dxfId="39" priority="1115" operator="containsText" text="CUMPRIDO">
      <formula>NOT(ISERROR(SEARCH(("CUMPRIDO"),(T18))))</formula>
    </cfRule>
  </conditionalFormatting>
  <conditionalFormatting sqref="T9">
    <cfRule type="containsText" dxfId="38" priority="1446" operator="containsText" text="PENDENTE">
      <formula>NOT(ISERROR(SEARCH(("PENDENTE"),(T21))))</formula>
    </cfRule>
  </conditionalFormatting>
  <conditionalFormatting sqref="T10">
    <cfRule type="containsText" dxfId="37" priority="1431" operator="containsText" text="PENDENTE">
      <formula>NOT(ISERROR(SEARCH(("PENDENTE"),(T22))))</formula>
    </cfRule>
  </conditionalFormatting>
  <conditionalFormatting sqref="T11">
    <cfRule type="containsText" dxfId="36" priority="1405" operator="containsText" text="CANCELADO">
      <formula>NOT(ISERROR(SEARCH(("CANCELADO"),(T24))))</formula>
    </cfRule>
    <cfRule type="containsText" dxfId="35" priority="1406" operator="containsText" text="CUMPRIDO">
      <formula>NOT(ISERROR(SEARCH(("CUMPRIDO"),(T24))))</formula>
    </cfRule>
    <cfRule type="containsText" dxfId="34" priority="1407" operator="containsText" text="PENDENTE">
      <formula>NOT(ISERROR(SEARCH(("PENDENTE"),(T24))))</formula>
    </cfRule>
  </conditionalFormatting>
  <conditionalFormatting sqref="T12:T23">
    <cfRule type="containsText" dxfId="33" priority="1258" operator="containsText" text="CUMPRIDO">
      <formula>NOT(ISERROR(SEARCH(("CUMPRIDO"),(#REF!))))</formula>
    </cfRule>
    <cfRule type="containsText" dxfId="32" priority="1259" operator="containsText" text="PENDENTE">
      <formula>NOT(ISERROR(SEARCH(("PENDENTE"),(#REF!))))</formula>
    </cfRule>
    <cfRule type="containsText" dxfId="31" priority="1257" operator="containsText" text="CANCELADO">
      <formula>NOT(ISERROR(SEARCH(("CANCELADO"),(#REF!))))</formula>
    </cfRule>
  </conditionalFormatting>
  <conditionalFormatting sqref="T24:T39">
    <cfRule type="containsText" dxfId="30" priority="1279" operator="containsText" text="PENDENTE">
      <formula>NOT(ISERROR(SEARCH(("PENDENTE"),(#REF!))))</formula>
    </cfRule>
    <cfRule type="containsText" dxfId="29" priority="1278" operator="containsText" text="CUMPRIDO">
      <formula>NOT(ISERROR(SEARCH(("CUMPRIDO"),(#REF!))))</formula>
    </cfRule>
    <cfRule type="containsText" dxfId="28" priority="1277" operator="containsText" text="CANCELADO">
      <formula>NOT(ISERROR(SEARCH(("CANCELADO"),(#REF!))))</formula>
    </cfRule>
  </conditionalFormatting>
  <conditionalFormatting sqref="T41:T49">
    <cfRule type="containsText" dxfId="27" priority="984" operator="containsText" text="CANCELADO">
      <formula>NOT(ISERROR(SEARCH(("CANCELADO"),(#REF!))))</formula>
    </cfRule>
    <cfRule type="containsText" dxfId="26" priority="986" operator="containsText" text="PENDENTE">
      <formula>NOT(ISERROR(SEARCH(("PENDENTE"),(#REF!))))</formula>
    </cfRule>
    <cfRule type="containsText" dxfId="25" priority="985" operator="containsText" text="CUMPRIDO">
      <formula>NOT(ISERROR(SEARCH(("CUMPRIDO"),(#REF!))))</formula>
    </cfRule>
  </conditionalFormatting>
  <conditionalFormatting sqref="T50">
    <cfRule type="containsText" dxfId="24" priority="1014" operator="containsText" text="PENDENTE">
      <formula>NOT(ISERROR(SEARCH(("PENDENTE"),(#REF!))))</formula>
    </cfRule>
    <cfRule type="containsText" dxfId="23" priority="1013" operator="containsText" text="CUMPRIDO">
      <formula>NOT(ISERROR(SEARCH(("CUMPRIDO"),(#REF!))))</formula>
    </cfRule>
    <cfRule type="containsText" dxfId="22" priority="1012" operator="containsText" text="CANCELADO">
      <formula>NOT(ISERROR(SEARCH(("CANCELADO"),(#REF!))))</formula>
    </cfRule>
  </conditionalFormatting>
  <conditionalFormatting sqref="T51">
    <cfRule type="containsText" dxfId="21" priority="1002" operator="containsText" text="CUMPRIDO">
      <formula>NOT(ISERROR(SEARCH(("CUMPRIDO"),(#REF!))))</formula>
    </cfRule>
    <cfRule type="containsText" dxfId="20" priority="1003" operator="containsText" text="PENDENTE">
      <formula>NOT(ISERROR(SEARCH(("PENDENTE"),(#REF!))))</formula>
    </cfRule>
    <cfRule type="containsText" dxfId="19" priority="1001" operator="containsText" text="CANCELADO">
      <formula>NOT(ISERROR(SEARCH(("CANCELADO"),(#REF!))))</formula>
    </cfRule>
  </conditionalFormatting>
  <conditionalFormatting sqref="T52">
    <cfRule type="containsText" dxfId="18" priority="937" operator="containsText" text="CUMPRIDO">
      <formula>NOT(ISERROR(SEARCH(("CUMPRIDO"),(#REF!))))</formula>
    </cfRule>
    <cfRule type="containsText" dxfId="17" priority="938" operator="containsText" text="PENDENTE">
      <formula>NOT(ISERROR(SEARCH(("PENDENTE"),(#REF!))))</formula>
    </cfRule>
    <cfRule type="containsText" dxfId="16" priority="936" operator="containsText" text="CANCELADO">
      <formula>NOT(ISERROR(SEARCH(("CANCELADO"),(#REF!))))</formula>
    </cfRule>
  </conditionalFormatting>
  <conditionalFormatting sqref="T53:T57">
    <cfRule type="containsText" dxfId="15" priority="855" operator="containsText" text="CUMPRIDO">
      <formula>NOT(ISERROR(SEARCH(("CUMPRIDO"),(#REF!))))</formula>
    </cfRule>
    <cfRule type="containsText" dxfId="14" priority="856" operator="containsText" text="PENDENTE">
      <formula>NOT(ISERROR(SEARCH(("PENDENTE"),(#REF!))))</formula>
    </cfRule>
    <cfRule type="containsText" dxfId="13" priority="854" operator="containsText" text="CANCELADO">
      <formula>NOT(ISERROR(SEARCH(("CANCELADO"),(#REF!))))</formula>
    </cfRule>
  </conditionalFormatting>
  <conditionalFormatting sqref="T58:T78">
    <cfRule type="containsText" dxfId="12" priority="593" operator="containsText" text="PENDENTE">
      <formula>NOT(ISERROR(SEARCH(("PENDENTE"),(#REF!))))</formula>
    </cfRule>
    <cfRule type="containsText" dxfId="11" priority="591" operator="containsText" text="CANCELADO">
      <formula>NOT(ISERROR(SEARCH(("CANCELADO"),(#REF!))))</formula>
    </cfRule>
    <cfRule type="containsText" dxfId="10" priority="592" operator="containsText" text="CUMPRIDO">
      <formula>NOT(ISERROR(SEARCH(("CUMPRIDO"),(#REF!))))</formula>
    </cfRule>
  </conditionalFormatting>
  <conditionalFormatting sqref="T79:T98 T107 S108:T112 T113 S114:T115 S116:S117">
    <cfRule type="containsText" dxfId="9" priority="369" operator="containsText" text="PENDENTE">
      <formula>NOT(ISERROR(SEARCH(("PENDENTE"),(#REF!))))</formula>
    </cfRule>
    <cfRule type="containsText" dxfId="8" priority="368" operator="containsText" text="CUMPRIDO">
      <formula>NOT(ISERROR(SEARCH(("CUMPRIDO"),(#REF!))))</formula>
    </cfRule>
    <cfRule type="containsText" dxfId="7" priority="367" operator="containsText" text="CANCELADO">
      <formula>NOT(ISERROR(SEARCH(("CANCELADO"),(#REF!))))</formula>
    </cfRule>
  </conditionalFormatting>
  <conditionalFormatting sqref="T102:T115">
    <cfRule type="containsText" dxfId="6" priority="1582" operator="containsText" text="CUMPRIDO">
      <formula>NOT(ISERROR(SEARCH("CUMPRIDO",T102)))</formula>
    </cfRule>
    <cfRule type="containsText" dxfId="5" priority="1590" operator="containsText" text="PENDENTE">
      <formula>NOT(ISERROR(SEARCH("PENDENTE",T102)))</formula>
    </cfRule>
  </conditionalFormatting>
  <conditionalFormatting sqref="T116:T152">
    <cfRule type="containsText" dxfId="4" priority="12" operator="containsText" text="PENDENTE">
      <formula>NOT(ISERROR(SEARCH(("PENDENTE"),(#REF!))))</formula>
    </cfRule>
    <cfRule type="containsText" dxfId="3" priority="10" operator="containsText" text="CANCELADO">
      <formula>NOT(ISERROR(SEARCH(("CANCELADO"),(#REF!))))</formula>
    </cfRule>
    <cfRule type="containsText" dxfId="2" priority="11" operator="containsText" text="CUMPRIDO">
      <formula>NOT(ISERROR(SEARCH(("CUMPRIDO"),(#REF!))))</formula>
    </cfRule>
  </conditionalFormatting>
  <conditionalFormatting sqref="T116:T156">
    <cfRule type="containsText" dxfId="1" priority="13" operator="containsText" text="CUMPRIDO">
      <formula>NOT(ISERROR(SEARCH("CUMPRIDO",T116)))</formula>
    </cfRule>
    <cfRule type="containsText" dxfId="0" priority="14" operator="containsText" text="PENDENTE">
      <formula>NOT(ISERROR(SEARCH("PENDENTE",T116)))</formula>
    </cfRule>
  </conditionalFormatting>
  <pageMargins left="0.511811024" right="0.511811024" top="0.78740157499999996" bottom="0.78740157499999996" header="0" footer="0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4000" operator="containsText" text="CUMPRIDO" id="{00000000-000E-0000-0900-000060F50000}">
            <xm:f>NOT(ISERROR(SEARCH(("CUMPRIDO"),(SETEMBRO!R6))))</xm:f>
            <x14:dxf>
              <font>
                <b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R10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090"/>
  <sheetViews>
    <sheetView topLeftCell="A111" workbookViewId="0">
      <selection activeCell="K130" sqref="K130"/>
    </sheetView>
  </sheetViews>
  <sheetFormatPr defaultColWidth="14.42578125" defaultRowHeight="15" customHeight="1" x14ac:dyDescent="0.25"/>
  <cols>
    <col min="1" max="1" width="0.7109375" customWidth="1"/>
    <col min="2" max="2" width="11.140625" customWidth="1"/>
    <col min="3" max="3" width="8.85546875" customWidth="1"/>
    <col min="4" max="4" width="15.7109375" customWidth="1"/>
    <col min="5" max="5" width="14.85546875" bestFit="1" customWidth="1"/>
    <col min="6" max="6" width="19.42578125" bestFit="1" customWidth="1"/>
    <col min="7" max="7" width="23.7109375" bestFit="1" customWidth="1"/>
    <col min="8" max="8" width="10.42578125" bestFit="1" customWidth="1"/>
    <col min="9" max="9" width="7.7109375" bestFit="1" customWidth="1"/>
    <col min="10" max="10" width="21" bestFit="1" customWidth="1"/>
    <col min="11" max="11" width="18.85546875" bestFit="1" customWidth="1"/>
    <col min="12" max="12" width="11.42578125" customWidth="1"/>
    <col min="13" max="13" width="6.28515625" customWidth="1"/>
    <col min="14" max="14" width="9.5703125" bestFit="1" customWidth="1"/>
    <col min="15" max="15" width="21.85546875" bestFit="1" customWidth="1"/>
    <col min="16" max="16" width="13.5703125" bestFit="1" customWidth="1"/>
    <col min="17" max="17" width="10.85546875" customWidth="1"/>
    <col min="18" max="18" width="8" customWidth="1"/>
    <col min="19" max="19" width="6.28515625" customWidth="1"/>
    <col min="20" max="20" width="9.5703125" bestFit="1" customWidth="1"/>
    <col min="21" max="21" width="11.42578125" bestFit="1" customWidth="1"/>
    <col min="22" max="22" width="10.42578125" customWidth="1"/>
    <col min="23" max="26" width="8.7109375" customWidth="1"/>
  </cols>
  <sheetData>
    <row r="1" spans="1:22" x14ac:dyDescent="0.25">
      <c r="A1" s="10"/>
      <c r="B1" s="11"/>
      <c r="C1" s="11"/>
      <c r="D1" s="11"/>
      <c r="E1" s="12"/>
      <c r="F1" s="12"/>
      <c r="G1" s="12"/>
      <c r="H1" s="11"/>
      <c r="I1" s="11"/>
      <c r="J1" s="11"/>
      <c r="K1" s="13"/>
      <c r="L1" s="11"/>
      <c r="M1" s="12"/>
      <c r="N1" s="11"/>
      <c r="O1" s="12"/>
      <c r="P1" s="14"/>
      <c r="Q1" s="11"/>
      <c r="R1" s="11"/>
      <c r="S1" s="15"/>
      <c r="T1" s="10"/>
      <c r="U1" s="10"/>
      <c r="V1" s="10"/>
    </row>
    <row r="2" spans="1:22" ht="21" customHeight="1" x14ac:dyDescent="0.25">
      <c r="A2" s="10"/>
      <c r="B2" s="104" t="s">
        <v>22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56"/>
    </row>
    <row r="3" spans="1:22" ht="21" x14ac:dyDescent="0.25">
      <c r="A3" s="10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56"/>
    </row>
    <row r="4" spans="1:22" ht="15" customHeight="1" x14ac:dyDescent="0.25">
      <c r="A4" s="31"/>
      <c r="B4" s="33" t="s">
        <v>23</v>
      </c>
      <c r="C4" s="33" t="s">
        <v>24</v>
      </c>
      <c r="D4" s="34" t="s">
        <v>25</v>
      </c>
      <c r="E4" s="34" t="s">
        <v>26</v>
      </c>
      <c r="F4" s="34" t="s">
        <v>27</v>
      </c>
      <c r="G4" s="34" t="s">
        <v>28</v>
      </c>
      <c r="H4" s="34" t="s">
        <v>29</v>
      </c>
      <c r="I4" s="33" t="s">
        <v>30</v>
      </c>
      <c r="J4" s="34" t="s">
        <v>31</v>
      </c>
      <c r="K4" s="34" t="s">
        <v>32</v>
      </c>
      <c r="L4" s="32" t="s">
        <v>33</v>
      </c>
      <c r="M4" s="33" t="s">
        <v>34</v>
      </c>
      <c r="N4" s="33" t="s">
        <v>35</v>
      </c>
      <c r="O4" s="34" t="s">
        <v>36</v>
      </c>
      <c r="P4" s="33" t="s">
        <v>37</v>
      </c>
      <c r="Q4" s="32" t="s">
        <v>38</v>
      </c>
      <c r="R4" s="34" t="s">
        <v>39</v>
      </c>
      <c r="S4" s="33" t="s">
        <v>7</v>
      </c>
      <c r="T4" s="33" t="s">
        <v>40</v>
      </c>
      <c r="U4" s="32" t="s">
        <v>3</v>
      </c>
      <c r="V4" s="32"/>
    </row>
    <row r="5" spans="1:22" ht="51" x14ac:dyDescent="0.25">
      <c r="A5" s="10"/>
      <c r="B5" s="20">
        <v>45901</v>
      </c>
      <c r="C5" s="18"/>
      <c r="D5" s="18" t="s">
        <v>2431</v>
      </c>
      <c r="E5" s="18" t="s">
        <v>2432</v>
      </c>
      <c r="F5" s="18" t="s">
        <v>1613</v>
      </c>
      <c r="G5" s="18"/>
      <c r="H5" s="21">
        <v>45901</v>
      </c>
      <c r="I5" s="22"/>
      <c r="J5" s="18" t="s">
        <v>2441</v>
      </c>
      <c r="K5" s="18" t="s">
        <v>56</v>
      </c>
      <c r="L5" s="19"/>
      <c r="M5" s="20"/>
      <c r="N5" s="17"/>
      <c r="O5" s="18" t="s">
        <v>2458</v>
      </c>
      <c r="P5" s="17" t="s">
        <v>2459</v>
      </c>
      <c r="Q5" s="52">
        <v>40</v>
      </c>
      <c r="R5" s="18"/>
      <c r="S5" s="17" t="s">
        <v>45</v>
      </c>
      <c r="T5" s="17" t="s">
        <v>44</v>
      </c>
      <c r="U5" s="19">
        <f>Table_525[[#This Row],[VALOR]]-Table_525[[#This Row],[ CUSTO]]</f>
        <v>-40</v>
      </c>
      <c r="V5" s="19"/>
    </row>
    <row r="6" spans="1:22" ht="25.5" x14ac:dyDescent="0.25">
      <c r="A6" s="10"/>
      <c r="B6" s="20">
        <v>45898</v>
      </c>
      <c r="C6" s="18"/>
      <c r="D6" s="18" t="s">
        <v>137</v>
      </c>
      <c r="E6" s="18" t="s">
        <v>2285</v>
      </c>
      <c r="F6" s="18" t="s">
        <v>537</v>
      </c>
      <c r="G6" s="18" t="s">
        <v>2398</v>
      </c>
      <c r="H6" s="21">
        <v>45901</v>
      </c>
      <c r="I6" s="22">
        <v>0.56944444444444442</v>
      </c>
      <c r="J6" s="18" t="s">
        <v>162</v>
      </c>
      <c r="K6" s="18" t="s">
        <v>56</v>
      </c>
      <c r="L6" s="19">
        <v>170</v>
      </c>
      <c r="M6" s="20"/>
      <c r="N6" s="17" t="s">
        <v>44</v>
      </c>
      <c r="O6" s="18" t="s">
        <v>745</v>
      </c>
      <c r="P6" s="17" t="s">
        <v>142</v>
      </c>
      <c r="Q6" s="52">
        <v>70</v>
      </c>
      <c r="R6" s="18"/>
      <c r="S6" s="17" t="s">
        <v>45</v>
      </c>
      <c r="T6" s="17" t="s">
        <v>44</v>
      </c>
      <c r="U6" s="19">
        <f>Table_525[[#This Row],[VALOR]]-Table_525[[#This Row],[ CUSTO]]</f>
        <v>100</v>
      </c>
      <c r="V6" s="19"/>
    </row>
    <row r="7" spans="1:22" ht="25.5" x14ac:dyDescent="0.25">
      <c r="A7" s="10"/>
      <c r="B7" s="20">
        <v>45896</v>
      </c>
      <c r="C7" s="18"/>
      <c r="D7" s="18" t="s">
        <v>123</v>
      </c>
      <c r="E7" s="18" t="s">
        <v>124</v>
      </c>
      <c r="F7" s="18" t="s">
        <v>537</v>
      </c>
      <c r="G7" s="18" t="s">
        <v>2393</v>
      </c>
      <c r="H7" s="21">
        <v>45901</v>
      </c>
      <c r="I7" s="22">
        <v>0.44444444444444442</v>
      </c>
      <c r="J7" s="18" t="s">
        <v>289</v>
      </c>
      <c r="K7" s="18" t="s">
        <v>412</v>
      </c>
      <c r="L7" s="19">
        <v>330</v>
      </c>
      <c r="M7" s="20"/>
      <c r="N7" s="17" t="s">
        <v>44</v>
      </c>
      <c r="O7" s="18" t="s">
        <v>305</v>
      </c>
      <c r="P7" s="17" t="s">
        <v>306</v>
      </c>
      <c r="Q7" s="52">
        <v>130</v>
      </c>
      <c r="R7" s="18"/>
      <c r="S7" s="17" t="s">
        <v>45</v>
      </c>
      <c r="T7" s="17" t="s">
        <v>44</v>
      </c>
      <c r="U7" s="19">
        <f>Table_525[[#This Row],[VALOR]]-Table_525[[#This Row],[ CUSTO]]</f>
        <v>200</v>
      </c>
      <c r="V7" s="19"/>
    </row>
    <row r="8" spans="1:22" x14ac:dyDescent="0.25">
      <c r="A8" s="10"/>
      <c r="B8" s="20">
        <v>45898</v>
      </c>
      <c r="C8" s="18"/>
      <c r="D8" s="18" t="s">
        <v>1335</v>
      </c>
      <c r="E8" s="18" t="s">
        <v>1336</v>
      </c>
      <c r="F8" s="18" t="s">
        <v>1437</v>
      </c>
      <c r="G8" s="18" t="s">
        <v>2401</v>
      </c>
      <c r="H8" s="21">
        <v>45901</v>
      </c>
      <c r="I8" s="22">
        <v>0.42708333333333331</v>
      </c>
      <c r="J8" s="18" t="s">
        <v>213</v>
      </c>
      <c r="K8" s="18" t="s">
        <v>2416</v>
      </c>
      <c r="L8" s="19">
        <v>70</v>
      </c>
      <c r="M8" s="65" t="s">
        <v>2513</v>
      </c>
      <c r="N8" s="17" t="s">
        <v>44</v>
      </c>
      <c r="O8" s="18" t="s">
        <v>1222</v>
      </c>
      <c r="P8" s="44" t="s">
        <v>1223</v>
      </c>
      <c r="Q8" s="52">
        <v>40</v>
      </c>
      <c r="R8" s="18"/>
      <c r="S8" s="17" t="s">
        <v>45</v>
      </c>
      <c r="T8" s="17" t="s">
        <v>44</v>
      </c>
      <c r="U8" s="19">
        <f>Table_525[[#This Row],[VALOR]]-Table_525[[#This Row],[ CUSTO]]</f>
        <v>30</v>
      </c>
      <c r="V8" s="19"/>
    </row>
    <row r="9" spans="1:22" x14ac:dyDescent="0.25">
      <c r="A9" s="10"/>
      <c r="B9" s="20">
        <v>45898</v>
      </c>
      <c r="C9" s="18"/>
      <c r="D9" s="18" t="s">
        <v>1335</v>
      </c>
      <c r="E9" s="18" t="s">
        <v>1336</v>
      </c>
      <c r="F9" s="18" t="s">
        <v>1437</v>
      </c>
      <c r="G9" s="18" t="s">
        <v>2402</v>
      </c>
      <c r="H9" s="21">
        <v>45901</v>
      </c>
      <c r="I9" s="22">
        <v>0.58333333333333337</v>
      </c>
      <c r="J9" s="18" t="s">
        <v>99</v>
      </c>
      <c r="K9" s="18" t="s">
        <v>2417</v>
      </c>
      <c r="L9" s="19">
        <v>70</v>
      </c>
      <c r="M9" s="65" t="s">
        <v>2513</v>
      </c>
      <c r="N9" s="17" t="s">
        <v>44</v>
      </c>
      <c r="O9" s="18" t="s">
        <v>1222</v>
      </c>
      <c r="P9" s="44" t="s">
        <v>1223</v>
      </c>
      <c r="Q9" s="52">
        <v>40</v>
      </c>
      <c r="R9" s="18"/>
      <c r="S9" s="17" t="s">
        <v>45</v>
      </c>
      <c r="T9" s="17" t="s">
        <v>44</v>
      </c>
      <c r="U9" s="19">
        <f>Table_525[[#This Row],[VALOR]]-Table_525[[#This Row],[ CUSTO]]</f>
        <v>30</v>
      </c>
      <c r="V9" s="19"/>
    </row>
    <row r="10" spans="1:22" ht="25.5" x14ac:dyDescent="0.25">
      <c r="A10" s="10"/>
      <c r="B10" s="20">
        <v>45898</v>
      </c>
      <c r="C10" s="18"/>
      <c r="D10" s="18" t="s">
        <v>137</v>
      </c>
      <c r="E10" s="18" t="s">
        <v>2285</v>
      </c>
      <c r="F10" s="18" t="s">
        <v>537</v>
      </c>
      <c r="G10" s="18" t="s">
        <v>2399</v>
      </c>
      <c r="H10" s="21">
        <v>45902</v>
      </c>
      <c r="I10" s="22">
        <v>0.36805555555555558</v>
      </c>
      <c r="J10" s="18" t="s">
        <v>524</v>
      </c>
      <c r="K10" s="18" t="s">
        <v>1513</v>
      </c>
      <c r="L10" s="19">
        <v>180</v>
      </c>
      <c r="M10" s="20"/>
      <c r="N10" s="17" t="s">
        <v>44</v>
      </c>
      <c r="O10" s="18" t="s">
        <v>2424</v>
      </c>
      <c r="P10" s="17" t="s">
        <v>2425</v>
      </c>
      <c r="Q10" s="52">
        <v>100</v>
      </c>
      <c r="R10" s="21"/>
      <c r="S10" s="17" t="s">
        <v>45</v>
      </c>
      <c r="T10" s="17" t="s">
        <v>44</v>
      </c>
      <c r="U10" s="19">
        <f>Table_525[[#This Row],[VALOR]]-Table_525[[#This Row],[ CUSTO]]</f>
        <v>80</v>
      </c>
      <c r="V10" s="19"/>
    </row>
    <row r="11" spans="1:22" x14ac:dyDescent="0.25">
      <c r="A11" s="10"/>
      <c r="B11" s="20">
        <v>45901</v>
      </c>
      <c r="C11" s="18"/>
      <c r="D11" s="18" t="s">
        <v>2084</v>
      </c>
      <c r="E11" s="18" t="s">
        <v>2085</v>
      </c>
      <c r="F11" s="18" t="s">
        <v>537</v>
      </c>
      <c r="G11" s="18" t="s">
        <v>2436</v>
      </c>
      <c r="H11" s="21">
        <v>45902</v>
      </c>
      <c r="I11" s="22">
        <v>0.54861111111111116</v>
      </c>
      <c r="J11" s="18" t="s">
        <v>289</v>
      </c>
      <c r="K11" s="18" t="s">
        <v>2087</v>
      </c>
      <c r="L11" s="19">
        <v>150</v>
      </c>
      <c r="M11" s="20"/>
      <c r="N11" s="17" t="s">
        <v>44</v>
      </c>
      <c r="O11" s="18" t="s">
        <v>2472</v>
      </c>
      <c r="P11" s="17" t="s">
        <v>2473</v>
      </c>
      <c r="Q11" s="52">
        <v>100</v>
      </c>
      <c r="R11" s="18"/>
      <c r="S11" s="17" t="s">
        <v>45</v>
      </c>
      <c r="T11" s="17" t="s">
        <v>44</v>
      </c>
      <c r="U11" s="19">
        <f>Table_525[[#This Row],[VALOR]]-Table_525[[#This Row],[ CUSTO]]</f>
        <v>50</v>
      </c>
      <c r="V11" s="19"/>
    </row>
    <row r="12" spans="1:22" ht="51" x14ac:dyDescent="0.25">
      <c r="A12" s="10"/>
      <c r="B12" s="20">
        <v>45901</v>
      </c>
      <c r="C12" s="18" t="s">
        <v>1849</v>
      </c>
      <c r="D12" s="18" t="s">
        <v>52</v>
      </c>
      <c r="E12" s="18" t="s">
        <v>53</v>
      </c>
      <c r="F12" s="18" t="s">
        <v>1288</v>
      </c>
      <c r="G12" s="18" t="s">
        <v>2426</v>
      </c>
      <c r="H12" s="21">
        <v>45902</v>
      </c>
      <c r="I12" s="22">
        <v>0.41666666666666669</v>
      </c>
      <c r="J12" s="18" t="s">
        <v>2460</v>
      </c>
      <c r="K12" s="18" t="s">
        <v>2427</v>
      </c>
      <c r="L12" s="19">
        <f>300+21.05</f>
        <v>321.05</v>
      </c>
      <c r="M12" s="65" t="s">
        <v>2513</v>
      </c>
      <c r="N12" s="17" t="s">
        <v>44</v>
      </c>
      <c r="O12" s="18" t="s">
        <v>2437</v>
      </c>
      <c r="P12" s="17" t="s">
        <v>2438</v>
      </c>
      <c r="Q12" s="52">
        <f>60+21.05</f>
        <v>81.05</v>
      </c>
      <c r="R12" s="21"/>
      <c r="S12" s="17" t="s">
        <v>45</v>
      </c>
      <c r="T12" s="17" t="s">
        <v>44</v>
      </c>
      <c r="U12" s="19">
        <f>Table_525[[#This Row],[VALOR]]-Table_525[[#This Row],[ CUSTO]]</f>
        <v>240</v>
      </c>
      <c r="V12" s="19"/>
    </row>
    <row r="13" spans="1:22" ht="25.5" x14ac:dyDescent="0.25">
      <c r="A13" s="10"/>
      <c r="B13" s="20">
        <v>45901</v>
      </c>
      <c r="C13" s="18"/>
      <c r="D13" s="18" t="s">
        <v>2428</v>
      </c>
      <c r="E13" s="18" t="s">
        <v>2429</v>
      </c>
      <c r="F13" s="18" t="s">
        <v>537</v>
      </c>
      <c r="G13" s="18" t="s">
        <v>2435</v>
      </c>
      <c r="H13" s="21">
        <v>45902</v>
      </c>
      <c r="I13" s="22">
        <v>0.33333333333333331</v>
      </c>
      <c r="J13" s="18" t="s">
        <v>614</v>
      </c>
      <c r="K13" s="18" t="s">
        <v>620</v>
      </c>
      <c r="L13" s="19">
        <v>200</v>
      </c>
      <c r="M13" s="20"/>
      <c r="N13" s="17" t="s">
        <v>44</v>
      </c>
      <c r="O13" s="18" t="s">
        <v>2440</v>
      </c>
      <c r="P13" s="17" t="s">
        <v>2439</v>
      </c>
      <c r="Q13" s="52">
        <v>120</v>
      </c>
      <c r="R13" s="18"/>
      <c r="S13" s="17" t="s">
        <v>45</v>
      </c>
      <c r="T13" s="17" t="s">
        <v>44</v>
      </c>
      <c r="U13" s="19">
        <f>Table_525[[#This Row],[VALOR]]-Table_525[[#This Row],[ CUSTO]]</f>
        <v>80</v>
      </c>
      <c r="V13" s="19"/>
    </row>
    <row r="14" spans="1:22" x14ac:dyDescent="0.25">
      <c r="A14" s="10"/>
      <c r="B14" s="20">
        <v>45901</v>
      </c>
      <c r="C14" s="18"/>
      <c r="D14" s="18" t="s">
        <v>2461</v>
      </c>
      <c r="E14" s="18" t="s">
        <v>2462</v>
      </c>
      <c r="F14" s="18" t="s">
        <v>148</v>
      </c>
      <c r="G14" s="18" t="s">
        <v>2463</v>
      </c>
      <c r="H14" s="21">
        <v>45902</v>
      </c>
      <c r="I14" s="22"/>
      <c r="J14" s="18" t="s">
        <v>2464</v>
      </c>
      <c r="K14" s="18" t="s">
        <v>100</v>
      </c>
      <c r="L14" s="19">
        <v>200</v>
      </c>
      <c r="M14" s="20"/>
      <c r="N14" s="17" t="s">
        <v>44</v>
      </c>
      <c r="O14" s="18" t="s">
        <v>2466</v>
      </c>
      <c r="P14" s="17" t="s">
        <v>2467</v>
      </c>
      <c r="Q14" s="52">
        <v>100</v>
      </c>
      <c r="R14" s="18"/>
      <c r="S14" s="17" t="s">
        <v>45</v>
      </c>
      <c r="T14" s="17" t="s">
        <v>44</v>
      </c>
      <c r="U14" s="19">
        <f>Table_525[[#This Row],[VALOR]]-Table_525[[#This Row],[ CUSTO]]</f>
        <v>100</v>
      </c>
      <c r="V14" s="19"/>
    </row>
    <row r="15" spans="1:22" x14ac:dyDescent="0.25">
      <c r="A15" s="10"/>
      <c r="B15" s="20">
        <v>45898</v>
      </c>
      <c r="C15" s="18"/>
      <c r="D15" s="18" t="s">
        <v>1335</v>
      </c>
      <c r="E15" s="18" t="s">
        <v>1336</v>
      </c>
      <c r="F15" s="18" t="s">
        <v>1437</v>
      </c>
      <c r="G15" s="18" t="s">
        <v>2403</v>
      </c>
      <c r="H15" s="21">
        <v>45902</v>
      </c>
      <c r="I15" s="22">
        <v>0.34722222222222221</v>
      </c>
      <c r="J15" s="18" t="s">
        <v>68</v>
      </c>
      <c r="K15" s="18" t="s">
        <v>1646</v>
      </c>
      <c r="L15" s="19">
        <v>70</v>
      </c>
      <c r="M15" s="65" t="s">
        <v>2513</v>
      </c>
      <c r="N15" s="17" t="s">
        <v>44</v>
      </c>
      <c r="O15" s="18" t="s">
        <v>1222</v>
      </c>
      <c r="P15" s="44" t="s">
        <v>1223</v>
      </c>
      <c r="Q15" s="52">
        <v>40</v>
      </c>
      <c r="R15" s="20"/>
      <c r="S15" s="17" t="s">
        <v>45</v>
      </c>
      <c r="T15" s="17" t="s">
        <v>44</v>
      </c>
      <c r="U15" s="19">
        <f>Table_525[[#This Row],[VALOR]]-Table_525[[#This Row],[ CUSTO]]</f>
        <v>30</v>
      </c>
      <c r="V15" s="19"/>
    </row>
    <row r="16" spans="1:22" x14ac:dyDescent="0.25">
      <c r="A16" s="10"/>
      <c r="B16" s="20">
        <v>45898</v>
      </c>
      <c r="C16" s="18"/>
      <c r="D16" s="18" t="s">
        <v>1335</v>
      </c>
      <c r="E16" s="18" t="s">
        <v>1336</v>
      </c>
      <c r="F16" s="18" t="s">
        <v>1437</v>
      </c>
      <c r="G16" s="18" t="s">
        <v>2404</v>
      </c>
      <c r="H16" s="21">
        <v>45902</v>
      </c>
      <c r="I16" s="22">
        <v>0.38194444444444442</v>
      </c>
      <c r="J16" s="18" t="s">
        <v>213</v>
      </c>
      <c r="K16" s="18" t="s">
        <v>2418</v>
      </c>
      <c r="L16" s="19">
        <v>70</v>
      </c>
      <c r="M16" s="65" t="s">
        <v>2513</v>
      </c>
      <c r="N16" s="17" t="s">
        <v>44</v>
      </c>
      <c r="O16" s="18" t="s">
        <v>1222</v>
      </c>
      <c r="P16" s="44" t="s">
        <v>1223</v>
      </c>
      <c r="Q16" s="52">
        <v>40</v>
      </c>
      <c r="R16" s="18"/>
      <c r="S16" s="17" t="s">
        <v>45</v>
      </c>
      <c r="T16" s="17" t="s">
        <v>44</v>
      </c>
      <c r="U16" s="19">
        <f>Table_525[[#This Row],[VALOR]]-Table_525[[#This Row],[ CUSTO]]</f>
        <v>30</v>
      </c>
      <c r="V16" s="19"/>
    </row>
    <row r="17" spans="1:22" x14ac:dyDescent="0.25">
      <c r="A17" s="10"/>
      <c r="B17" s="20">
        <v>45898</v>
      </c>
      <c r="C17" s="18"/>
      <c r="D17" s="18" t="s">
        <v>1335</v>
      </c>
      <c r="E17" s="18" t="s">
        <v>1336</v>
      </c>
      <c r="F17" s="18" t="s">
        <v>1437</v>
      </c>
      <c r="G17" s="18" t="s">
        <v>2405</v>
      </c>
      <c r="H17" s="21">
        <v>45902</v>
      </c>
      <c r="I17" s="22">
        <v>0.38333333333333336</v>
      </c>
      <c r="J17" s="18" t="s">
        <v>2419</v>
      </c>
      <c r="K17" s="18" t="s">
        <v>1571</v>
      </c>
      <c r="L17" s="19">
        <v>70</v>
      </c>
      <c r="M17" s="65" t="s">
        <v>2513</v>
      </c>
      <c r="N17" s="17" t="s">
        <v>44</v>
      </c>
      <c r="O17" s="18" t="s">
        <v>1222</v>
      </c>
      <c r="P17" s="44" t="s">
        <v>1223</v>
      </c>
      <c r="Q17" s="52">
        <v>40</v>
      </c>
      <c r="R17" s="20"/>
      <c r="S17" s="17" t="s">
        <v>45</v>
      </c>
      <c r="T17" s="17" t="s">
        <v>44</v>
      </c>
      <c r="U17" s="19">
        <f>Table_525[[#This Row],[VALOR]]-Table_525[[#This Row],[ CUSTO]]</f>
        <v>30</v>
      </c>
      <c r="V17" s="19"/>
    </row>
    <row r="18" spans="1:22" ht="25.5" x14ac:dyDescent="0.25">
      <c r="A18" s="10"/>
      <c r="B18" s="20">
        <v>45898</v>
      </c>
      <c r="C18" s="18"/>
      <c r="D18" s="18" t="s">
        <v>2267</v>
      </c>
      <c r="E18" s="18" t="s">
        <v>2268</v>
      </c>
      <c r="F18" s="18" t="s">
        <v>165</v>
      </c>
      <c r="G18" s="18"/>
      <c r="H18" s="21">
        <v>45902</v>
      </c>
      <c r="I18" s="22">
        <v>0.6875</v>
      </c>
      <c r="J18" s="18" t="s">
        <v>2430</v>
      </c>
      <c r="K18" s="18" t="s">
        <v>56</v>
      </c>
      <c r="L18" s="19">
        <v>250</v>
      </c>
      <c r="M18" s="20"/>
      <c r="N18" s="17" t="s">
        <v>44</v>
      </c>
      <c r="O18" s="18" t="s">
        <v>1401</v>
      </c>
      <c r="P18" s="17" t="s">
        <v>1400</v>
      </c>
      <c r="Q18" s="52">
        <v>130</v>
      </c>
      <c r="R18" s="18"/>
      <c r="S18" s="17" t="s">
        <v>45</v>
      </c>
      <c r="T18" s="17" t="s">
        <v>44</v>
      </c>
      <c r="U18" s="19">
        <f>Table_525[[#This Row],[VALOR]]-Table_525[[#This Row],[ CUSTO]]</f>
        <v>120</v>
      </c>
      <c r="V18" s="19"/>
    </row>
    <row r="19" spans="1:22" ht="25.5" x14ac:dyDescent="0.25">
      <c r="A19" s="10"/>
      <c r="B19" s="20">
        <v>45901</v>
      </c>
      <c r="C19" s="18"/>
      <c r="D19" s="18" t="s">
        <v>979</v>
      </c>
      <c r="E19" s="18"/>
      <c r="F19" s="18" t="s">
        <v>726</v>
      </c>
      <c r="G19" s="18" t="s">
        <v>1799</v>
      </c>
      <c r="H19" s="21">
        <v>45903</v>
      </c>
      <c r="I19" s="22"/>
      <c r="J19" s="18" t="s">
        <v>1800</v>
      </c>
      <c r="K19" s="18" t="s">
        <v>857</v>
      </c>
      <c r="L19" s="19">
        <v>1000</v>
      </c>
      <c r="M19" s="20"/>
      <c r="N19" s="17" t="s">
        <v>44</v>
      </c>
      <c r="O19" s="18" t="s">
        <v>1832</v>
      </c>
      <c r="P19" s="17" t="s">
        <v>1833</v>
      </c>
      <c r="Q19" s="52">
        <v>300</v>
      </c>
      <c r="R19" s="18"/>
      <c r="S19" s="17" t="s">
        <v>45</v>
      </c>
      <c r="T19" s="17" t="s">
        <v>44</v>
      </c>
      <c r="U19" s="19">
        <f>Table_525[[#This Row],[VALOR]]-Table_525[[#This Row],[ CUSTO]]</f>
        <v>700</v>
      </c>
      <c r="V19" s="19"/>
    </row>
    <row r="20" spans="1:22" ht="25.5" x14ac:dyDescent="0.25">
      <c r="A20" s="10"/>
      <c r="B20" s="20">
        <v>45901</v>
      </c>
      <c r="C20" s="18"/>
      <c r="D20" s="18" t="s">
        <v>1539</v>
      </c>
      <c r="E20" s="18" t="s">
        <v>1540</v>
      </c>
      <c r="F20" s="18" t="s">
        <v>2452</v>
      </c>
      <c r="G20" s="18" t="s">
        <v>2442</v>
      </c>
      <c r="H20" s="21">
        <v>45903</v>
      </c>
      <c r="I20" s="22">
        <v>0.4375</v>
      </c>
      <c r="J20" s="18" t="s">
        <v>105</v>
      </c>
      <c r="K20" s="18" t="s">
        <v>1769</v>
      </c>
      <c r="L20" s="19">
        <v>200</v>
      </c>
      <c r="M20" s="20"/>
      <c r="N20" s="17" t="s">
        <v>44</v>
      </c>
      <c r="O20" s="18" t="s">
        <v>1470</v>
      </c>
      <c r="P20" s="17" t="s">
        <v>77</v>
      </c>
      <c r="Q20" s="52">
        <v>60</v>
      </c>
      <c r="R20" s="18"/>
      <c r="S20" s="17" t="s">
        <v>45</v>
      </c>
      <c r="T20" s="17" t="s">
        <v>44</v>
      </c>
      <c r="U20" s="19">
        <f>Table_525[[#This Row],[VALOR]]-Table_525[[#This Row],[ CUSTO]]</f>
        <v>140</v>
      </c>
      <c r="V20" s="19"/>
    </row>
    <row r="21" spans="1:22" ht="15.75" customHeight="1" x14ac:dyDescent="0.25">
      <c r="A21" s="10"/>
      <c r="B21" s="20">
        <v>45902</v>
      </c>
      <c r="C21" s="18"/>
      <c r="D21" s="18" t="s">
        <v>220</v>
      </c>
      <c r="E21" s="18" t="s">
        <v>221</v>
      </c>
      <c r="F21" s="18" t="s">
        <v>537</v>
      </c>
      <c r="G21" s="18" t="s">
        <v>2471</v>
      </c>
      <c r="H21" s="21">
        <v>45903</v>
      </c>
      <c r="I21" s="22">
        <v>0.40625</v>
      </c>
      <c r="J21" s="18" t="s">
        <v>2455</v>
      </c>
      <c r="K21" s="18" t="s">
        <v>56</v>
      </c>
      <c r="L21" s="19">
        <v>150</v>
      </c>
      <c r="M21" s="20"/>
      <c r="N21" s="17" t="s">
        <v>44</v>
      </c>
      <c r="O21" s="18" t="s">
        <v>745</v>
      </c>
      <c r="P21" s="17" t="s">
        <v>142</v>
      </c>
      <c r="Q21" s="52">
        <v>70</v>
      </c>
      <c r="R21" s="18"/>
      <c r="S21" s="17" t="s">
        <v>45</v>
      </c>
      <c r="T21" s="17" t="s">
        <v>44</v>
      </c>
      <c r="U21" s="19">
        <f>Table_525[[#This Row],[VALOR]]-Table_525[[#This Row],[ CUSTO]]</f>
        <v>80</v>
      </c>
      <c r="V21" s="19"/>
    </row>
    <row r="22" spans="1:22" x14ac:dyDescent="0.25">
      <c r="A22" s="10"/>
      <c r="B22" s="20">
        <v>45902</v>
      </c>
      <c r="C22" s="18"/>
      <c r="D22" s="18" t="s">
        <v>2474</v>
      </c>
      <c r="E22" s="18" t="s">
        <v>2475</v>
      </c>
      <c r="F22" s="18" t="s">
        <v>92</v>
      </c>
      <c r="G22" s="18" t="s">
        <v>2476</v>
      </c>
      <c r="H22" s="21">
        <v>45903</v>
      </c>
      <c r="I22" s="22">
        <v>0.375</v>
      </c>
      <c r="J22" s="18" t="s">
        <v>187</v>
      </c>
      <c r="K22" s="18" t="s">
        <v>416</v>
      </c>
      <c r="L22" s="19">
        <v>200</v>
      </c>
      <c r="M22" s="20"/>
      <c r="N22" s="17" t="s">
        <v>44</v>
      </c>
      <c r="O22" s="18" t="s">
        <v>2148</v>
      </c>
      <c r="P22" s="17" t="s">
        <v>2147</v>
      </c>
      <c r="Q22" s="52">
        <v>80</v>
      </c>
      <c r="R22" s="18"/>
      <c r="S22" s="17" t="s">
        <v>45</v>
      </c>
      <c r="T22" s="17" t="s">
        <v>44</v>
      </c>
      <c r="U22" s="19">
        <f>Table_525[[#This Row],[VALOR]]-Table_525[[#This Row],[ CUSTO]]</f>
        <v>120</v>
      </c>
      <c r="V22" s="19"/>
    </row>
    <row r="23" spans="1:22" x14ac:dyDescent="0.25">
      <c r="A23" s="10"/>
      <c r="B23" s="20">
        <v>45898</v>
      </c>
      <c r="C23" s="18"/>
      <c r="D23" s="18" t="s">
        <v>1335</v>
      </c>
      <c r="E23" s="18" t="s">
        <v>1336</v>
      </c>
      <c r="F23" s="18" t="s">
        <v>1438</v>
      </c>
      <c r="G23" s="18" t="s">
        <v>2406</v>
      </c>
      <c r="H23" s="21">
        <v>45903</v>
      </c>
      <c r="I23" s="22">
        <v>0.33333333333333331</v>
      </c>
      <c r="J23" s="18" t="s">
        <v>1822</v>
      </c>
      <c r="K23" s="18" t="s">
        <v>1576</v>
      </c>
      <c r="L23" s="19">
        <v>70</v>
      </c>
      <c r="M23" s="65" t="s">
        <v>2513</v>
      </c>
      <c r="N23" s="17" t="s">
        <v>44</v>
      </c>
      <c r="O23" s="18" t="s">
        <v>1222</v>
      </c>
      <c r="P23" s="44" t="s">
        <v>1223</v>
      </c>
      <c r="Q23" s="52">
        <v>40</v>
      </c>
      <c r="R23" s="18"/>
      <c r="S23" s="17" t="s">
        <v>45</v>
      </c>
      <c r="T23" s="17" t="s">
        <v>44</v>
      </c>
      <c r="U23" s="19">
        <f>Table_525[[#This Row],[VALOR]]-Table_525[[#This Row],[ CUSTO]]</f>
        <v>30</v>
      </c>
      <c r="V23" s="19"/>
    </row>
    <row r="24" spans="1:22" x14ac:dyDescent="0.25">
      <c r="A24" s="10"/>
      <c r="B24" s="20">
        <v>45898</v>
      </c>
      <c r="C24" s="18"/>
      <c r="D24" s="18" t="s">
        <v>1335</v>
      </c>
      <c r="E24" s="18" t="s">
        <v>1336</v>
      </c>
      <c r="F24" s="18" t="s">
        <v>1437</v>
      </c>
      <c r="G24" s="18" t="s">
        <v>2407</v>
      </c>
      <c r="H24" s="21">
        <v>45903</v>
      </c>
      <c r="I24" s="22">
        <v>0.3611111111111111</v>
      </c>
      <c r="J24" s="18" t="s">
        <v>1542</v>
      </c>
      <c r="K24" s="18" t="s">
        <v>1769</v>
      </c>
      <c r="L24" s="19">
        <v>70</v>
      </c>
      <c r="M24" s="65" t="s">
        <v>2513</v>
      </c>
      <c r="N24" s="17" t="s">
        <v>44</v>
      </c>
      <c r="O24" s="18" t="s">
        <v>1222</v>
      </c>
      <c r="P24" s="44" t="s">
        <v>1223</v>
      </c>
      <c r="Q24" s="52">
        <v>40</v>
      </c>
      <c r="R24" s="20"/>
      <c r="S24" s="17" t="s">
        <v>45</v>
      </c>
      <c r="T24" s="17" t="s">
        <v>44</v>
      </c>
      <c r="U24" s="19">
        <f>Table_525[[#This Row],[VALOR]]-Table_525[[#This Row],[ CUSTO]]</f>
        <v>30</v>
      </c>
      <c r="V24" s="19"/>
    </row>
    <row r="25" spans="1:22" s="81" customFormat="1" x14ac:dyDescent="0.25">
      <c r="A25" s="10"/>
      <c r="B25" s="20">
        <v>45898</v>
      </c>
      <c r="C25" s="18"/>
      <c r="D25" s="18" t="s">
        <v>1335</v>
      </c>
      <c r="E25" s="18" t="s">
        <v>1336</v>
      </c>
      <c r="F25" s="18" t="s">
        <v>1437</v>
      </c>
      <c r="G25" s="18" t="s">
        <v>2408</v>
      </c>
      <c r="H25" s="21">
        <v>45903</v>
      </c>
      <c r="I25" s="22">
        <v>0.3888888888888889</v>
      </c>
      <c r="J25" s="18" t="s">
        <v>1542</v>
      </c>
      <c r="K25" s="18" t="s">
        <v>2420</v>
      </c>
      <c r="L25" s="19">
        <v>70</v>
      </c>
      <c r="M25" s="65" t="s">
        <v>2513</v>
      </c>
      <c r="N25" s="17" t="s">
        <v>44</v>
      </c>
      <c r="O25" s="18" t="s">
        <v>1222</v>
      </c>
      <c r="P25" s="44" t="s">
        <v>1223</v>
      </c>
      <c r="Q25" s="52">
        <v>40</v>
      </c>
      <c r="R25" s="18"/>
      <c r="S25" s="17" t="s">
        <v>45</v>
      </c>
      <c r="T25" s="17" t="s">
        <v>44</v>
      </c>
      <c r="U25" s="19">
        <f>Table_525[[#This Row],[VALOR]]-Table_525[[#This Row],[ CUSTO]]</f>
        <v>30</v>
      </c>
      <c r="V25" s="19"/>
    </row>
    <row r="26" spans="1:22" x14ac:dyDescent="0.25">
      <c r="A26" s="10"/>
      <c r="B26" s="20">
        <v>45898</v>
      </c>
      <c r="C26" s="18"/>
      <c r="D26" s="18" t="s">
        <v>1335</v>
      </c>
      <c r="E26" s="18" t="s">
        <v>1336</v>
      </c>
      <c r="F26" s="18" t="s">
        <v>1437</v>
      </c>
      <c r="G26" s="18" t="s">
        <v>2409</v>
      </c>
      <c r="H26" s="21">
        <v>45903</v>
      </c>
      <c r="I26" s="22">
        <v>0.54513888888888884</v>
      </c>
      <c r="J26" s="18" t="s">
        <v>99</v>
      </c>
      <c r="K26" s="18" t="s">
        <v>2421</v>
      </c>
      <c r="L26" s="19">
        <v>70</v>
      </c>
      <c r="M26" s="65" t="s">
        <v>2513</v>
      </c>
      <c r="N26" s="17" t="s">
        <v>44</v>
      </c>
      <c r="O26" s="18" t="s">
        <v>1222</v>
      </c>
      <c r="P26" s="44" t="s">
        <v>1223</v>
      </c>
      <c r="Q26" s="52">
        <v>40</v>
      </c>
      <c r="R26" s="18"/>
      <c r="S26" s="17" t="s">
        <v>45</v>
      </c>
      <c r="T26" s="17" t="s">
        <v>44</v>
      </c>
      <c r="U26" s="19">
        <f>Table_525[[#This Row],[VALOR]]-Table_525[[#This Row],[ CUSTO]]</f>
        <v>30</v>
      </c>
      <c r="V26" s="19"/>
    </row>
    <row r="27" spans="1:22" x14ac:dyDescent="0.25">
      <c r="A27" s="10"/>
      <c r="B27" s="20">
        <v>45898</v>
      </c>
      <c r="C27" s="18"/>
      <c r="D27" s="18" t="s">
        <v>1335</v>
      </c>
      <c r="E27" s="18" t="s">
        <v>1336</v>
      </c>
      <c r="F27" s="18" t="s">
        <v>1437</v>
      </c>
      <c r="G27" s="18" t="s">
        <v>2410</v>
      </c>
      <c r="H27" s="21">
        <v>45903</v>
      </c>
      <c r="I27" s="22">
        <v>0.61111111111111116</v>
      </c>
      <c r="J27" s="18" t="s">
        <v>99</v>
      </c>
      <c r="K27" s="18" t="s">
        <v>1644</v>
      </c>
      <c r="L27" s="19">
        <v>70</v>
      </c>
      <c r="M27" s="65" t="s">
        <v>2513</v>
      </c>
      <c r="N27" s="17" t="s">
        <v>44</v>
      </c>
      <c r="O27" s="18" t="s">
        <v>1222</v>
      </c>
      <c r="P27" s="44" t="s">
        <v>1223</v>
      </c>
      <c r="Q27" s="52">
        <v>40</v>
      </c>
      <c r="R27" s="18"/>
      <c r="S27" s="17" t="s">
        <v>45</v>
      </c>
      <c r="T27" s="17" t="s">
        <v>44</v>
      </c>
      <c r="U27" s="19">
        <f>Table_525[[#This Row],[VALOR]]-Table_525[[#This Row],[ CUSTO]]</f>
        <v>30</v>
      </c>
      <c r="V27" s="19"/>
    </row>
    <row r="28" spans="1:22" x14ac:dyDescent="0.25">
      <c r="A28" s="10"/>
      <c r="B28" s="20">
        <v>45904</v>
      </c>
      <c r="C28" s="18"/>
      <c r="D28" s="18" t="s">
        <v>2501</v>
      </c>
      <c r="E28" s="18" t="s">
        <v>1297</v>
      </c>
      <c r="F28" s="18" t="s">
        <v>148</v>
      </c>
      <c r="G28" s="18"/>
      <c r="H28" s="21">
        <v>45904</v>
      </c>
      <c r="I28" s="22">
        <v>0.625</v>
      </c>
      <c r="J28" s="18" t="s">
        <v>2294</v>
      </c>
      <c r="K28" s="18" t="s">
        <v>56</v>
      </c>
      <c r="L28" s="19">
        <v>170</v>
      </c>
      <c r="M28" s="20"/>
      <c r="N28" s="17" t="s">
        <v>44</v>
      </c>
      <c r="O28" s="18" t="s">
        <v>745</v>
      </c>
      <c r="P28" s="17" t="s">
        <v>142</v>
      </c>
      <c r="Q28" s="52">
        <v>70</v>
      </c>
      <c r="R28" s="18"/>
      <c r="S28" s="17" t="s">
        <v>45</v>
      </c>
      <c r="T28" s="17" t="s">
        <v>44</v>
      </c>
      <c r="U28" s="19">
        <f>Table_525[[#This Row],[VALOR]]-Table_525[[#This Row],[ CUSTO]]</f>
        <v>100</v>
      </c>
      <c r="V28" s="19"/>
    </row>
    <row r="29" spans="1:22" ht="25.5" x14ac:dyDescent="0.25">
      <c r="A29" s="10"/>
      <c r="B29" s="20">
        <v>45898</v>
      </c>
      <c r="C29" s="18"/>
      <c r="D29" s="18" t="s">
        <v>808</v>
      </c>
      <c r="E29" s="18" t="s">
        <v>809</v>
      </c>
      <c r="F29" s="18" t="s">
        <v>593</v>
      </c>
      <c r="G29" s="18" t="s">
        <v>2394</v>
      </c>
      <c r="H29" s="21">
        <v>45904</v>
      </c>
      <c r="I29" s="22">
        <v>0.35416666666666669</v>
      </c>
      <c r="J29" s="18" t="s">
        <v>2395</v>
      </c>
      <c r="K29" s="18" t="s">
        <v>299</v>
      </c>
      <c r="L29" s="19">
        <v>200</v>
      </c>
      <c r="M29" s="20"/>
      <c r="N29" s="17" t="s">
        <v>44</v>
      </c>
      <c r="O29" s="18" t="s">
        <v>1103</v>
      </c>
      <c r="P29" s="17" t="s">
        <v>1104</v>
      </c>
      <c r="Q29" s="52">
        <v>70</v>
      </c>
      <c r="R29" s="18"/>
      <c r="S29" s="17" t="s">
        <v>45</v>
      </c>
      <c r="T29" s="17" t="s">
        <v>44</v>
      </c>
      <c r="U29" s="19">
        <f>Table_525[[#This Row],[VALOR]]-Table_525[[#This Row],[ CUSTO]]</f>
        <v>130</v>
      </c>
      <c r="V29" s="19"/>
    </row>
    <row r="30" spans="1:22" ht="63.75" x14ac:dyDescent="0.25">
      <c r="A30" s="10"/>
      <c r="B30" s="20">
        <v>45903</v>
      </c>
      <c r="C30" s="18" t="s">
        <v>1849</v>
      </c>
      <c r="D30" s="18" t="s">
        <v>52</v>
      </c>
      <c r="E30" s="18" t="s">
        <v>53</v>
      </c>
      <c r="F30" s="18" t="s">
        <v>1288</v>
      </c>
      <c r="G30" s="18" t="s">
        <v>2486</v>
      </c>
      <c r="H30" s="21">
        <v>45904</v>
      </c>
      <c r="I30" s="22">
        <v>0.375</v>
      </c>
      <c r="J30" s="18" t="s">
        <v>2488</v>
      </c>
      <c r="K30" s="18" t="s">
        <v>2487</v>
      </c>
      <c r="L30" s="19">
        <f>300+71.65</f>
        <v>371.65</v>
      </c>
      <c r="M30" s="65" t="s">
        <v>2513</v>
      </c>
      <c r="N30" s="17" t="s">
        <v>44</v>
      </c>
      <c r="O30" s="18" t="s">
        <v>2490</v>
      </c>
      <c r="P30" s="17" t="s">
        <v>2491</v>
      </c>
      <c r="Q30" s="52">
        <f>55+71.65</f>
        <v>126.65</v>
      </c>
      <c r="R30" s="18"/>
      <c r="S30" s="17" t="s">
        <v>45</v>
      </c>
      <c r="T30" s="17" t="s">
        <v>44</v>
      </c>
      <c r="U30" s="19">
        <f>Table_525[[#This Row],[VALOR]]-Table_525[[#This Row],[ CUSTO]]</f>
        <v>244.99999999999997</v>
      </c>
      <c r="V30" s="19"/>
    </row>
    <row r="31" spans="1:22" s="81" customFormat="1" ht="25.5" x14ac:dyDescent="0.25">
      <c r="A31" s="10"/>
      <c r="B31" s="20">
        <v>45903</v>
      </c>
      <c r="C31" s="18" t="s">
        <v>1849</v>
      </c>
      <c r="D31" s="18" t="s">
        <v>52</v>
      </c>
      <c r="E31" s="18" t="s">
        <v>53</v>
      </c>
      <c r="F31" s="18" t="s">
        <v>1288</v>
      </c>
      <c r="G31" s="18" t="s">
        <v>2492</v>
      </c>
      <c r="H31" s="21">
        <v>45904</v>
      </c>
      <c r="I31" s="22">
        <v>0.45833333333333331</v>
      </c>
      <c r="J31" s="18" t="s">
        <v>1286</v>
      </c>
      <c r="K31" s="18" t="s">
        <v>857</v>
      </c>
      <c r="L31" s="19">
        <f>300+84.4</f>
        <v>384.4</v>
      </c>
      <c r="M31" s="65" t="s">
        <v>2513</v>
      </c>
      <c r="N31" s="17" t="s">
        <v>44</v>
      </c>
      <c r="O31" s="18" t="s">
        <v>890</v>
      </c>
      <c r="P31" s="17" t="s">
        <v>891</v>
      </c>
      <c r="Q31" s="52">
        <f>100+84.4</f>
        <v>184.4</v>
      </c>
      <c r="R31" s="18"/>
      <c r="S31" s="17" t="s">
        <v>45</v>
      </c>
      <c r="T31" s="17" t="s">
        <v>44</v>
      </c>
      <c r="U31" s="19">
        <f>Table_525[[#This Row],[VALOR]]-Table_525[[#This Row],[ CUSTO]]</f>
        <v>199.99999999999997</v>
      </c>
      <c r="V31" s="19"/>
    </row>
    <row r="32" spans="1:22" s="81" customFormat="1" ht="25.5" x14ac:dyDescent="0.25">
      <c r="A32" s="10"/>
      <c r="B32" s="20">
        <v>45904</v>
      </c>
      <c r="C32" s="18"/>
      <c r="D32" s="18" t="s">
        <v>746</v>
      </c>
      <c r="E32" s="18" t="s">
        <v>1264</v>
      </c>
      <c r="F32" s="18" t="s">
        <v>165</v>
      </c>
      <c r="G32" s="18"/>
      <c r="H32" s="21">
        <v>45904</v>
      </c>
      <c r="I32" s="22">
        <v>0.41666666666666669</v>
      </c>
      <c r="J32" s="18" t="s">
        <v>1345</v>
      </c>
      <c r="K32" s="18" t="s">
        <v>2057</v>
      </c>
      <c r="L32" s="19">
        <v>250</v>
      </c>
      <c r="M32" s="20"/>
      <c r="N32" s="17" t="s">
        <v>44</v>
      </c>
      <c r="O32" s="18" t="s">
        <v>2494</v>
      </c>
      <c r="P32" s="17" t="s">
        <v>2495</v>
      </c>
      <c r="Q32" s="52">
        <v>80</v>
      </c>
      <c r="R32" s="18"/>
      <c r="S32" s="17" t="s">
        <v>45</v>
      </c>
      <c r="T32" s="17" t="s">
        <v>44</v>
      </c>
      <c r="U32" s="19">
        <f>Table_525[[#This Row],[VALOR]]-Table_525[[#This Row],[ CUSTO]]</f>
        <v>170</v>
      </c>
      <c r="V32" s="19"/>
    </row>
    <row r="33" spans="1:22" s="81" customFormat="1" ht="25.5" x14ac:dyDescent="0.25">
      <c r="A33" s="10"/>
      <c r="B33" s="20">
        <v>45901</v>
      </c>
      <c r="C33" s="18"/>
      <c r="D33" s="18" t="s">
        <v>1539</v>
      </c>
      <c r="E33" s="18" t="s">
        <v>1540</v>
      </c>
      <c r="F33" s="18" t="s">
        <v>60</v>
      </c>
      <c r="G33" s="18" t="s">
        <v>2443</v>
      </c>
      <c r="H33" s="21">
        <v>45904</v>
      </c>
      <c r="I33" s="22">
        <v>0.60416666666666663</v>
      </c>
      <c r="J33" s="18" t="s">
        <v>99</v>
      </c>
      <c r="K33" s="18" t="s">
        <v>1769</v>
      </c>
      <c r="L33" s="19">
        <v>200</v>
      </c>
      <c r="M33" s="20"/>
      <c r="N33" s="17" t="s">
        <v>44</v>
      </c>
      <c r="O33" s="18" t="s">
        <v>1470</v>
      </c>
      <c r="P33" s="17" t="s">
        <v>77</v>
      </c>
      <c r="Q33" s="52">
        <v>60</v>
      </c>
      <c r="R33" s="18"/>
      <c r="S33" s="17" t="s">
        <v>45</v>
      </c>
      <c r="T33" s="17" t="s">
        <v>44</v>
      </c>
      <c r="U33" s="19">
        <f>Table_525[[#This Row],[VALOR]]-Table_525[[#This Row],[ CUSTO]]</f>
        <v>140</v>
      </c>
      <c r="V33" s="19"/>
    </row>
    <row r="34" spans="1:22" s="81" customFormat="1" x14ac:dyDescent="0.25">
      <c r="A34" s="10"/>
      <c r="B34" s="20">
        <v>45902</v>
      </c>
      <c r="C34" s="18"/>
      <c r="D34" s="18" t="s">
        <v>794</v>
      </c>
      <c r="E34" s="18" t="s">
        <v>795</v>
      </c>
      <c r="F34" s="18" t="s">
        <v>60</v>
      </c>
      <c r="G34" s="18"/>
      <c r="H34" s="21">
        <v>45904</v>
      </c>
      <c r="I34" s="22">
        <v>0.61805555555555558</v>
      </c>
      <c r="J34" s="18" t="s">
        <v>614</v>
      </c>
      <c r="K34" s="18" t="s">
        <v>1199</v>
      </c>
      <c r="L34" s="19">
        <v>150</v>
      </c>
      <c r="M34" s="20"/>
      <c r="N34" s="17" t="s">
        <v>44</v>
      </c>
      <c r="O34" s="18" t="s">
        <v>2470</v>
      </c>
      <c r="P34" s="17" t="s">
        <v>2493</v>
      </c>
      <c r="Q34" s="52">
        <v>120</v>
      </c>
      <c r="R34" s="18"/>
      <c r="S34" s="17" t="s">
        <v>45</v>
      </c>
      <c r="T34" s="17" t="s">
        <v>44</v>
      </c>
      <c r="U34" s="19">
        <f>Table_525[[#This Row],[VALOR]]-Table_525[[#This Row],[ CUSTO]]</f>
        <v>30</v>
      </c>
      <c r="V34" s="19"/>
    </row>
    <row r="35" spans="1:22" s="81" customFormat="1" ht="25.5" x14ac:dyDescent="0.25">
      <c r="A35" s="10"/>
      <c r="B35" s="20">
        <v>45888</v>
      </c>
      <c r="C35" s="18"/>
      <c r="D35" s="18" t="s">
        <v>1299</v>
      </c>
      <c r="E35" s="18" t="s">
        <v>439</v>
      </c>
      <c r="F35" s="18" t="s">
        <v>537</v>
      </c>
      <c r="G35" s="18"/>
      <c r="H35" s="21">
        <v>45904</v>
      </c>
      <c r="I35" s="22">
        <v>0.3888888888888889</v>
      </c>
      <c r="J35" s="18" t="s">
        <v>2331</v>
      </c>
      <c r="K35" s="18" t="s">
        <v>56</v>
      </c>
      <c r="L35" s="19">
        <v>150</v>
      </c>
      <c r="M35" s="20"/>
      <c r="N35" s="17" t="s">
        <v>44</v>
      </c>
      <c r="O35" s="18" t="s">
        <v>745</v>
      </c>
      <c r="P35" s="17" t="s">
        <v>142</v>
      </c>
      <c r="Q35" s="52">
        <v>70</v>
      </c>
      <c r="R35" s="18"/>
      <c r="S35" s="17" t="s">
        <v>45</v>
      </c>
      <c r="T35" s="17" t="s">
        <v>44</v>
      </c>
      <c r="U35" s="19">
        <f>Table_525[[#This Row],[VALOR]]-Table_525[[#This Row],[ CUSTO]]</f>
        <v>80</v>
      </c>
      <c r="V35" s="19"/>
    </row>
    <row r="36" spans="1:22" s="81" customFormat="1" x14ac:dyDescent="0.25">
      <c r="A36" s="10"/>
      <c r="B36" s="20">
        <v>45898</v>
      </c>
      <c r="C36" s="18"/>
      <c r="D36" s="18" t="s">
        <v>1335</v>
      </c>
      <c r="E36" s="18" t="s">
        <v>1336</v>
      </c>
      <c r="F36" s="18" t="s">
        <v>1437</v>
      </c>
      <c r="G36" s="18" t="s">
        <v>2411</v>
      </c>
      <c r="H36" s="21">
        <v>45904</v>
      </c>
      <c r="I36" s="22">
        <v>0.37847222222222221</v>
      </c>
      <c r="J36" s="18" t="s">
        <v>213</v>
      </c>
      <c r="K36" s="18" t="s">
        <v>2422</v>
      </c>
      <c r="L36" s="19">
        <v>70</v>
      </c>
      <c r="M36" s="65" t="s">
        <v>2513</v>
      </c>
      <c r="N36" s="17" t="s">
        <v>44</v>
      </c>
      <c r="O36" s="18" t="s">
        <v>1222</v>
      </c>
      <c r="P36" s="44" t="s">
        <v>1223</v>
      </c>
      <c r="Q36" s="52">
        <v>40</v>
      </c>
      <c r="R36" s="18"/>
      <c r="S36" s="17" t="s">
        <v>45</v>
      </c>
      <c r="T36" s="17" t="s">
        <v>44</v>
      </c>
      <c r="U36" s="19">
        <f>Table_525[[#This Row],[VALOR]]-Table_525[[#This Row],[ CUSTO]]</f>
        <v>30</v>
      </c>
      <c r="V36" s="19"/>
    </row>
    <row r="37" spans="1:22" s="81" customFormat="1" x14ac:dyDescent="0.25">
      <c r="A37" s="10"/>
      <c r="B37" s="20">
        <v>45898</v>
      </c>
      <c r="C37" s="18"/>
      <c r="D37" s="18" t="s">
        <v>1335</v>
      </c>
      <c r="E37" s="18" t="s">
        <v>1336</v>
      </c>
      <c r="F37" s="18" t="s">
        <v>1437</v>
      </c>
      <c r="G37" s="18" t="s">
        <v>2412</v>
      </c>
      <c r="H37" s="21">
        <v>45904</v>
      </c>
      <c r="I37" s="22">
        <v>0.43055555555555558</v>
      </c>
      <c r="J37" s="18" t="s">
        <v>68</v>
      </c>
      <c r="K37" s="18" t="s">
        <v>1644</v>
      </c>
      <c r="L37" s="19">
        <v>70</v>
      </c>
      <c r="M37" s="65" t="s">
        <v>2513</v>
      </c>
      <c r="N37" s="17" t="s">
        <v>44</v>
      </c>
      <c r="O37" s="18" t="s">
        <v>1222</v>
      </c>
      <c r="P37" s="44" t="s">
        <v>1223</v>
      </c>
      <c r="Q37" s="52">
        <v>40</v>
      </c>
      <c r="R37" s="18"/>
      <c r="S37" s="17" t="s">
        <v>45</v>
      </c>
      <c r="T37" s="17" t="s">
        <v>44</v>
      </c>
      <c r="U37" s="19">
        <f>Table_525[[#This Row],[VALOR]]-Table_525[[#This Row],[ CUSTO]]</f>
        <v>30</v>
      </c>
      <c r="V37" s="19"/>
    </row>
    <row r="38" spans="1:22" s="82" customFormat="1" x14ac:dyDescent="0.25">
      <c r="A38" s="10"/>
      <c r="B38" s="20">
        <v>45898</v>
      </c>
      <c r="C38" s="18"/>
      <c r="D38" s="18" t="s">
        <v>1335</v>
      </c>
      <c r="E38" s="18" t="s">
        <v>1336</v>
      </c>
      <c r="F38" s="18" t="s">
        <v>1437</v>
      </c>
      <c r="G38" s="18" t="s">
        <v>2413</v>
      </c>
      <c r="H38" s="21">
        <v>45904</v>
      </c>
      <c r="I38" s="22">
        <v>0.44444444444444442</v>
      </c>
      <c r="J38" s="18" t="s">
        <v>68</v>
      </c>
      <c r="K38" s="18" t="s">
        <v>1644</v>
      </c>
      <c r="L38" s="19">
        <v>70</v>
      </c>
      <c r="M38" s="65" t="s">
        <v>2513</v>
      </c>
      <c r="N38" s="17" t="s">
        <v>44</v>
      </c>
      <c r="O38" s="18" t="s">
        <v>1222</v>
      </c>
      <c r="P38" s="44" t="s">
        <v>1223</v>
      </c>
      <c r="Q38" s="52">
        <v>40</v>
      </c>
      <c r="R38" s="20"/>
      <c r="S38" s="17" t="s">
        <v>45</v>
      </c>
      <c r="T38" s="17" t="s">
        <v>44</v>
      </c>
      <c r="U38" s="19">
        <f>Table_525[[#This Row],[VALOR]]-Table_525[[#This Row],[ CUSTO]]</f>
        <v>30</v>
      </c>
      <c r="V38" s="19"/>
    </row>
    <row r="39" spans="1:22" s="81" customFormat="1" x14ac:dyDescent="0.25">
      <c r="A39" s="10"/>
      <c r="B39" s="20">
        <v>45898</v>
      </c>
      <c r="C39" s="18"/>
      <c r="D39" s="18" t="s">
        <v>1335</v>
      </c>
      <c r="E39" s="18" t="s">
        <v>1336</v>
      </c>
      <c r="F39" s="18" t="s">
        <v>1437</v>
      </c>
      <c r="G39" s="18" t="s">
        <v>2414</v>
      </c>
      <c r="H39" s="21">
        <v>45904</v>
      </c>
      <c r="I39" s="22">
        <v>0.54236111111111107</v>
      </c>
      <c r="J39" s="18" t="s">
        <v>68</v>
      </c>
      <c r="K39" s="18" t="s">
        <v>2423</v>
      </c>
      <c r="L39" s="19">
        <v>70</v>
      </c>
      <c r="M39" s="65" t="s">
        <v>2513</v>
      </c>
      <c r="N39" s="17" t="s">
        <v>44</v>
      </c>
      <c r="O39" s="18" t="s">
        <v>1222</v>
      </c>
      <c r="P39" s="44" t="s">
        <v>1223</v>
      </c>
      <c r="Q39" s="52">
        <v>40</v>
      </c>
      <c r="R39" s="18"/>
      <c r="S39" s="17" t="s">
        <v>45</v>
      </c>
      <c r="T39" s="17" t="s">
        <v>44</v>
      </c>
      <c r="U39" s="19">
        <f>Table_525[[#This Row],[VALOR]]-Table_525[[#This Row],[ CUSTO]]</f>
        <v>30</v>
      </c>
      <c r="V39" s="19"/>
    </row>
    <row r="40" spans="1:22" s="81" customFormat="1" ht="25.5" x14ac:dyDescent="0.25">
      <c r="A40" s="10"/>
      <c r="B40" s="20">
        <v>45903</v>
      </c>
      <c r="C40" s="18" t="s">
        <v>52</v>
      </c>
      <c r="D40" s="18" t="s">
        <v>52</v>
      </c>
      <c r="E40" s="18" t="s">
        <v>53</v>
      </c>
      <c r="F40" s="18" t="s">
        <v>1288</v>
      </c>
      <c r="G40" s="18" t="s">
        <v>2497</v>
      </c>
      <c r="H40" s="21">
        <v>45905</v>
      </c>
      <c r="I40" s="22">
        <v>0.45833333333333331</v>
      </c>
      <c r="J40" s="18" t="s">
        <v>1926</v>
      </c>
      <c r="K40" s="18" t="s">
        <v>2498</v>
      </c>
      <c r="L40" s="19">
        <f>300+120.95</f>
        <v>420.95</v>
      </c>
      <c r="M40" s="65" t="s">
        <v>2513</v>
      </c>
      <c r="N40" s="17" t="s">
        <v>44</v>
      </c>
      <c r="O40" s="18" t="s">
        <v>2499</v>
      </c>
      <c r="P40" s="17" t="s">
        <v>2500</v>
      </c>
      <c r="Q40" s="52">
        <f>100+120.95</f>
        <v>220.95</v>
      </c>
      <c r="R40" s="18"/>
      <c r="S40" s="17" t="s">
        <v>45</v>
      </c>
      <c r="T40" s="17" t="s">
        <v>44</v>
      </c>
      <c r="U40" s="19">
        <f>Table_525[[#This Row],[VALOR]]-Table_525[[#This Row],[ CUSTO]]</f>
        <v>200</v>
      </c>
      <c r="V40" s="19"/>
    </row>
    <row r="41" spans="1:22" s="81" customFormat="1" ht="25.5" x14ac:dyDescent="0.25">
      <c r="A41" s="10"/>
      <c r="B41" s="20">
        <v>45895</v>
      </c>
      <c r="C41" s="18"/>
      <c r="D41" s="18" t="s">
        <v>1299</v>
      </c>
      <c r="E41" s="18" t="s">
        <v>439</v>
      </c>
      <c r="F41" s="18" t="s">
        <v>537</v>
      </c>
      <c r="G41" s="18"/>
      <c r="H41" s="21">
        <v>45905</v>
      </c>
      <c r="I41" s="22">
        <v>0.375</v>
      </c>
      <c r="J41" s="18" t="s">
        <v>1834</v>
      </c>
      <c r="K41" s="18" t="s">
        <v>56</v>
      </c>
      <c r="L41" s="19">
        <v>150</v>
      </c>
      <c r="M41" s="20"/>
      <c r="N41" s="17" t="s">
        <v>44</v>
      </c>
      <c r="O41" s="18" t="s">
        <v>745</v>
      </c>
      <c r="P41" s="17" t="s">
        <v>142</v>
      </c>
      <c r="Q41" s="52">
        <v>70</v>
      </c>
      <c r="R41" s="18"/>
      <c r="S41" s="17" t="s">
        <v>45</v>
      </c>
      <c r="T41" s="17" t="s">
        <v>44</v>
      </c>
      <c r="U41" s="19">
        <f>Table_525[[#This Row],[VALOR]]-Table_525[[#This Row],[ CUSTO]]</f>
        <v>80</v>
      </c>
      <c r="V41" s="19"/>
    </row>
    <row r="42" spans="1:22" s="81" customFormat="1" x14ac:dyDescent="0.25">
      <c r="A42" s="10"/>
      <c r="B42" s="20">
        <v>45898</v>
      </c>
      <c r="C42" s="18"/>
      <c r="D42" s="18" t="s">
        <v>1335</v>
      </c>
      <c r="E42" s="18" t="s">
        <v>1336</v>
      </c>
      <c r="F42" s="18" t="s">
        <v>1437</v>
      </c>
      <c r="G42" s="18" t="s">
        <v>2415</v>
      </c>
      <c r="H42" s="21">
        <v>45905</v>
      </c>
      <c r="I42" s="22">
        <v>0.45833333333333331</v>
      </c>
      <c r="J42" s="18" t="s">
        <v>2160</v>
      </c>
      <c r="K42" s="18" t="s">
        <v>1646</v>
      </c>
      <c r="L42" s="19">
        <v>70</v>
      </c>
      <c r="M42" s="65" t="s">
        <v>2513</v>
      </c>
      <c r="N42" s="17" t="s">
        <v>44</v>
      </c>
      <c r="O42" s="18" t="s">
        <v>1222</v>
      </c>
      <c r="P42" s="44" t="s">
        <v>1223</v>
      </c>
      <c r="Q42" s="52">
        <v>40</v>
      </c>
      <c r="R42" s="18"/>
      <c r="S42" s="17" t="s">
        <v>45</v>
      </c>
      <c r="T42" s="17" t="s">
        <v>44</v>
      </c>
      <c r="U42" s="19">
        <f>Table_525[[#This Row],[VALOR]]-Table_525[[#This Row],[ CUSTO]]</f>
        <v>30</v>
      </c>
      <c r="V42" s="19"/>
    </row>
    <row r="43" spans="1:22" s="81" customFormat="1" x14ac:dyDescent="0.25">
      <c r="A43" s="10"/>
      <c r="B43" s="20">
        <v>45902</v>
      </c>
      <c r="C43" s="18"/>
      <c r="D43" s="18" t="s">
        <v>2478</v>
      </c>
      <c r="E43" s="18" t="s">
        <v>2479</v>
      </c>
      <c r="F43" s="18" t="s">
        <v>92</v>
      </c>
      <c r="G43" s="18"/>
      <c r="H43" s="21">
        <v>45908</v>
      </c>
      <c r="I43" s="22">
        <v>0.59722222222222221</v>
      </c>
      <c r="J43" s="18" t="s">
        <v>187</v>
      </c>
      <c r="K43" s="18" t="s">
        <v>779</v>
      </c>
      <c r="L43" s="19">
        <v>200</v>
      </c>
      <c r="M43" s="20"/>
      <c r="N43" s="17" t="s">
        <v>44</v>
      </c>
      <c r="O43" s="18" t="s">
        <v>2483</v>
      </c>
      <c r="P43" s="17" t="s">
        <v>2484</v>
      </c>
      <c r="Q43" s="52">
        <v>90</v>
      </c>
      <c r="R43" s="18" t="s">
        <v>2825</v>
      </c>
      <c r="S43" s="17" t="s">
        <v>45</v>
      </c>
      <c r="T43" s="17" t="s">
        <v>44</v>
      </c>
      <c r="U43" s="19">
        <f>Table_525[[#This Row],[VALOR]]-Table_525[[#This Row],[ CUSTO]]</f>
        <v>110</v>
      </c>
      <c r="V43" s="19"/>
    </row>
    <row r="44" spans="1:22" s="81" customFormat="1" ht="25.5" x14ac:dyDescent="0.25">
      <c r="A44" s="10"/>
      <c r="B44" s="20">
        <v>45901</v>
      </c>
      <c r="C44" s="18"/>
      <c r="D44" s="18" t="s">
        <v>2584</v>
      </c>
      <c r="E44" s="18" t="s">
        <v>2433</v>
      </c>
      <c r="F44" s="18" t="s">
        <v>537</v>
      </c>
      <c r="G44" s="18" t="s">
        <v>2434</v>
      </c>
      <c r="H44" s="21">
        <v>45908</v>
      </c>
      <c r="I44" s="22">
        <v>0.3611111111111111</v>
      </c>
      <c r="J44" s="18" t="s">
        <v>1124</v>
      </c>
      <c r="K44" s="18" t="s">
        <v>56</v>
      </c>
      <c r="L44" s="19">
        <v>200</v>
      </c>
      <c r="M44" s="20"/>
      <c r="N44" s="17" t="s">
        <v>44</v>
      </c>
      <c r="O44" s="18" t="s">
        <v>745</v>
      </c>
      <c r="P44" s="17" t="s">
        <v>142</v>
      </c>
      <c r="Q44" s="52">
        <v>70</v>
      </c>
      <c r="R44" s="18"/>
      <c r="S44" s="17" t="s">
        <v>45</v>
      </c>
      <c r="T44" s="17" t="s">
        <v>44</v>
      </c>
      <c r="U44" s="19">
        <f>Table_525[[#This Row],[VALOR]]-Table_525[[#This Row],[ CUSTO]]</f>
        <v>130</v>
      </c>
      <c r="V44" s="19"/>
    </row>
    <row r="45" spans="1:22" s="81" customFormat="1" ht="25.5" x14ac:dyDescent="0.25">
      <c r="A45" s="10"/>
      <c r="B45" s="20">
        <v>45901</v>
      </c>
      <c r="C45" s="18"/>
      <c r="D45" s="18" t="s">
        <v>1539</v>
      </c>
      <c r="E45" s="18" t="s">
        <v>1540</v>
      </c>
      <c r="F45" s="18" t="s">
        <v>66</v>
      </c>
      <c r="G45" s="18" t="s">
        <v>2456</v>
      </c>
      <c r="H45" s="21">
        <v>45908</v>
      </c>
      <c r="I45" s="22">
        <v>0.55208333333333337</v>
      </c>
      <c r="J45" s="18" t="s">
        <v>2457</v>
      </c>
      <c r="K45" s="18" t="s">
        <v>56</v>
      </c>
      <c r="L45" s="19">
        <v>400</v>
      </c>
      <c r="M45" s="20"/>
      <c r="N45" s="17" t="s">
        <v>44</v>
      </c>
      <c r="O45" s="18" t="s">
        <v>1401</v>
      </c>
      <c r="P45" s="17" t="s">
        <v>1400</v>
      </c>
      <c r="Q45" s="52">
        <v>100</v>
      </c>
      <c r="R45" s="18"/>
      <c r="S45" s="17" t="s">
        <v>45</v>
      </c>
      <c r="T45" s="17" t="s">
        <v>44</v>
      </c>
      <c r="U45" s="19">
        <f>Table_525[[#This Row],[VALOR]]-Table_525[[#This Row],[ CUSTO]]</f>
        <v>300</v>
      </c>
      <c r="V45" s="19"/>
    </row>
    <row r="46" spans="1:22" s="81" customFormat="1" ht="25.5" x14ac:dyDescent="0.25">
      <c r="A46" s="10"/>
      <c r="B46" s="20">
        <v>45905</v>
      </c>
      <c r="C46" s="18"/>
      <c r="D46" s="18" t="s">
        <v>1539</v>
      </c>
      <c r="E46" s="18" t="s">
        <v>1540</v>
      </c>
      <c r="F46" s="18" t="s">
        <v>148</v>
      </c>
      <c r="G46" s="18" t="s">
        <v>2541</v>
      </c>
      <c r="H46" s="21">
        <v>45908</v>
      </c>
      <c r="I46" s="22"/>
      <c r="J46" s="18" t="s">
        <v>289</v>
      </c>
      <c r="K46" s="18" t="s">
        <v>2542</v>
      </c>
      <c r="L46" s="19">
        <v>200</v>
      </c>
      <c r="M46" s="20"/>
      <c r="N46" s="17" t="s">
        <v>44</v>
      </c>
      <c r="O46" s="18" t="s">
        <v>2543</v>
      </c>
      <c r="P46" s="17" t="s">
        <v>2544</v>
      </c>
      <c r="Q46" s="52">
        <v>70</v>
      </c>
      <c r="R46" s="18"/>
      <c r="S46" s="17" t="s">
        <v>45</v>
      </c>
      <c r="T46" s="17" t="s">
        <v>44</v>
      </c>
      <c r="U46" s="19">
        <f>Table_525[[#This Row],[VALOR]]-Table_525[[#This Row],[ CUSTO]]</f>
        <v>130</v>
      </c>
      <c r="V46" s="19"/>
    </row>
    <row r="47" spans="1:22" s="81" customFormat="1" ht="25.5" x14ac:dyDescent="0.25">
      <c r="A47" s="10"/>
      <c r="B47" s="20">
        <v>45907</v>
      </c>
      <c r="C47" s="18"/>
      <c r="D47" s="18" t="s">
        <v>103</v>
      </c>
      <c r="E47" s="18" t="s">
        <v>104</v>
      </c>
      <c r="F47" s="18" t="s">
        <v>60</v>
      </c>
      <c r="G47" s="18" t="s">
        <v>2537</v>
      </c>
      <c r="H47" s="21">
        <v>45908</v>
      </c>
      <c r="I47" s="22">
        <v>0.4375</v>
      </c>
      <c r="J47" s="18" t="s">
        <v>614</v>
      </c>
      <c r="K47" s="18" t="s">
        <v>2538</v>
      </c>
      <c r="L47" s="19">
        <v>260</v>
      </c>
      <c r="M47" s="20"/>
      <c r="N47" s="17" t="s">
        <v>44</v>
      </c>
      <c r="O47" s="18" t="s">
        <v>2539</v>
      </c>
      <c r="P47" s="17" t="s">
        <v>2540</v>
      </c>
      <c r="Q47" s="52">
        <v>100</v>
      </c>
      <c r="R47" s="18"/>
      <c r="S47" s="17" t="s">
        <v>45</v>
      </c>
      <c r="T47" s="17" t="s">
        <v>44</v>
      </c>
      <c r="U47" s="19">
        <f>Table_525[[#This Row],[VALOR]]-Table_525[[#This Row],[ CUSTO]]</f>
        <v>160</v>
      </c>
      <c r="V47" s="19"/>
    </row>
    <row r="48" spans="1:22" s="81" customFormat="1" x14ac:dyDescent="0.25">
      <c r="A48" s="10"/>
      <c r="B48" s="20">
        <v>45905</v>
      </c>
      <c r="C48" s="18"/>
      <c r="D48" s="18" t="s">
        <v>1335</v>
      </c>
      <c r="E48" s="18" t="s">
        <v>1336</v>
      </c>
      <c r="F48" s="18" t="s">
        <v>1437</v>
      </c>
      <c r="G48" s="18" t="s">
        <v>2518</v>
      </c>
      <c r="H48" s="21">
        <v>45908</v>
      </c>
      <c r="I48" s="22"/>
      <c r="J48" s="18" t="s">
        <v>2531</v>
      </c>
      <c r="K48" s="18" t="s">
        <v>1571</v>
      </c>
      <c r="L48" s="19">
        <v>70</v>
      </c>
      <c r="M48" s="65" t="s">
        <v>2604</v>
      </c>
      <c r="N48" s="17" t="s">
        <v>44</v>
      </c>
      <c r="O48" s="18" t="s">
        <v>1222</v>
      </c>
      <c r="P48" s="44" t="s">
        <v>1223</v>
      </c>
      <c r="Q48" s="52">
        <v>40</v>
      </c>
      <c r="R48" s="18"/>
      <c r="S48" s="17" t="s">
        <v>45</v>
      </c>
      <c r="T48" s="17" t="s">
        <v>44</v>
      </c>
      <c r="U48" s="19">
        <f>Table_525[[#This Row],[VALOR]]-Table_525[[#This Row],[ CUSTO]]</f>
        <v>30</v>
      </c>
      <c r="V48" s="19"/>
    </row>
    <row r="49" spans="1:22" s="81" customFormat="1" x14ac:dyDescent="0.25">
      <c r="A49" s="10"/>
      <c r="B49" s="20">
        <v>45905</v>
      </c>
      <c r="C49" s="18"/>
      <c r="D49" s="18" t="s">
        <v>1335</v>
      </c>
      <c r="E49" s="18" t="s">
        <v>1336</v>
      </c>
      <c r="F49" s="18" t="s">
        <v>1437</v>
      </c>
      <c r="G49" s="18" t="s">
        <v>2519</v>
      </c>
      <c r="H49" s="21">
        <v>45908</v>
      </c>
      <c r="I49" s="22"/>
      <c r="J49" s="18" t="s">
        <v>1542</v>
      </c>
      <c r="K49" s="18" t="s">
        <v>2532</v>
      </c>
      <c r="L49" s="19">
        <v>70</v>
      </c>
      <c r="M49" s="65" t="s">
        <v>2604</v>
      </c>
      <c r="N49" s="17" t="s">
        <v>44</v>
      </c>
      <c r="O49" s="18" t="s">
        <v>1222</v>
      </c>
      <c r="P49" s="44" t="s">
        <v>1223</v>
      </c>
      <c r="Q49" s="52">
        <v>40</v>
      </c>
      <c r="R49" s="18"/>
      <c r="S49" s="17" t="s">
        <v>45</v>
      </c>
      <c r="T49" s="17" t="s">
        <v>44</v>
      </c>
      <c r="U49" s="19">
        <f>Table_525[[#This Row],[VALOR]]-Table_525[[#This Row],[ CUSTO]]</f>
        <v>30</v>
      </c>
      <c r="V49" s="19"/>
    </row>
    <row r="50" spans="1:22" s="81" customFormat="1" ht="25.5" x14ac:dyDescent="0.25">
      <c r="A50" s="10"/>
      <c r="B50" s="20">
        <v>45905</v>
      </c>
      <c r="C50" s="18"/>
      <c r="D50" s="18" t="s">
        <v>137</v>
      </c>
      <c r="E50" s="18" t="s">
        <v>2285</v>
      </c>
      <c r="F50" s="18" t="s">
        <v>537</v>
      </c>
      <c r="G50" s="18" t="s">
        <v>2503</v>
      </c>
      <c r="H50" s="21">
        <v>45909</v>
      </c>
      <c r="I50" s="22">
        <v>0.44444444444444442</v>
      </c>
      <c r="J50" s="18" t="s">
        <v>2504</v>
      </c>
      <c r="K50" s="18" t="s">
        <v>56</v>
      </c>
      <c r="L50" s="19">
        <v>180</v>
      </c>
      <c r="M50" s="20"/>
      <c r="N50" s="17" t="s">
        <v>44</v>
      </c>
      <c r="O50" s="18" t="s">
        <v>2485</v>
      </c>
      <c r="P50" s="17" t="s">
        <v>225</v>
      </c>
      <c r="Q50" s="52">
        <v>80</v>
      </c>
      <c r="R50" s="18"/>
      <c r="S50" s="17" t="s">
        <v>45</v>
      </c>
      <c r="T50" s="17" t="s">
        <v>44</v>
      </c>
      <c r="U50" s="19">
        <f>Table_525[[#This Row],[VALOR]]-Table_525[[#This Row],[ CUSTO]]</f>
        <v>100</v>
      </c>
      <c r="V50" s="19"/>
    </row>
    <row r="51" spans="1:22" s="81" customFormat="1" ht="25.5" x14ac:dyDescent="0.25">
      <c r="A51" s="10"/>
      <c r="B51" s="20">
        <v>45908</v>
      </c>
      <c r="C51" s="18"/>
      <c r="D51" s="18" t="s">
        <v>2545</v>
      </c>
      <c r="E51" s="18" t="s">
        <v>2546</v>
      </c>
      <c r="F51" s="18" t="s">
        <v>92</v>
      </c>
      <c r="G51" s="18" t="s">
        <v>2547</v>
      </c>
      <c r="H51" s="21">
        <v>45909</v>
      </c>
      <c r="I51" s="22">
        <v>0.41666666666666669</v>
      </c>
      <c r="J51" s="18" t="s">
        <v>1914</v>
      </c>
      <c r="K51" s="18" t="s">
        <v>56</v>
      </c>
      <c r="L51" s="19">
        <v>150</v>
      </c>
      <c r="M51" s="20"/>
      <c r="N51" s="17" t="s">
        <v>44</v>
      </c>
      <c r="O51" s="18" t="s">
        <v>2485</v>
      </c>
      <c r="P51" s="17" t="s">
        <v>225</v>
      </c>
      <c r="Q51" s="52">
        <v>80</v>
      </c>
      <c r="R51" s="18"/>
      <c r="S51" s="17" t="s">
        <v>45</v>
      </c>
      <c r="T51" s="17" t="s">
        <v>44</v>
      </c>
      <c r="U51" s="19">
        <f>Table_525[[#This Row],[VALOR]]-Table_525[[#This Row],[ CUSTO]]</f>
        <v>70</v>
      </c>
      <c r="V51" s="19"/>
    </row>
    <row r="52" spans="1:22" s="81" customFormat="1" ht="25.5" x14ac:dyDescent="0.25">
      <c r="A52" s="10"/>
      <c r="B52" s="20">
        <v>45905</v>
      </c>
      <c r="C52" s="18"/>
      <c r="D52" s="18" t="s">
        <v>808</v>
      </c>
      <c r="E52" s="18" t="s">
        <v>809</v>
      </c>
      <c r="F52" s="18" t="s">
        <v>60</v>
      </c>
      <c r="G52" s="18" t="s">
        <v>2502</v>
      </c>
      <c r="H52" s="21">
        <v>45909</v>
      </c>
      <c r="I52" s="22">
        <v>0.44444444444444442</v>
      </c>
      <c r="J52" s="18" t="s">
        <v>187</v>
      </c>
      <c r="K52" s="18" t="s">
        <v>1662</v>
      </c>
      <c r="L52" s="19">
        <v>200</v>
      </c>
      <c r="M52" s="20"/>
      <c r="N52" s="17" t="s">
        <v>44</v>
      </c>
      <c r="O52" s="18" t="s">
        <v>2516</v>
      </c>
      <c r="P52" s="17" t="s">
        <v>2517</v>
      </c>
      <c r="Q52" s="52">
        <v>150</v>
      </c>
      <c r="R52" s="18"/>
      <c r="S52" s="17" t="s">
        <v>45</v>
      </c>
      <c r="T52" s="17" t="s">
        <v>44</v>
      </c>
      <c r="U52" s="19">
        <f>Table_525[[#This Row],[VALOR]]-Table_525[[#This Row],[ CUSTO]]</f>
        <v>50</v>
      </c>
      <c r="V52" s="19"/>
    </row>
    <row r="53" spans="1:22" s="81" customFormat="1" ht="25.5" x14ac:dyDescent="0.25">
      <c r="A53" s="10"/>
      <c r="B53" s="20">
        <v>45903</v>
      </c>
      <c r="C53" s="18"/>
      <c r="D53" s="18" t="s">
        <v>116</v>
      </c>
      <c r="E53" s="18" t="s">
        <v>117</v>
      </c>
      <c r="F53" s="18" t="s">
        <v>537</v>
      </c>
      <c r="G53" s="18" t="s">
        <v>2480</v>
      </c>
      <c r="H53" s="21">
        <v>45909</v>
      </c>
      <c r="I53" s="22">
        <v>0.4236111111111111</v>
      </c>
      <c r="J53" s="18" t="s">
        <v>2331</v>
      </c>
      <c r="K53" s="18" t="s">
        <v>56</v>
      </c>
      <c r="L53" s="19">
        <v>250</v>
      </c>
      <c r="M53" s="20"/>
      <c r="N53" s="17" t="s">
        <v>44</v>
      </c>
      <c r="O53" s="18" t="s">
        <v>745</v>
      </c>
      <c r="P53" s="17" t="s">
        <v>142</v>
      </c>
      <c r="Q53" s="52">
        <v>70</v>
      </c>
      <c r="R53" s="18"/>
      <c r="S53" s="17" t="s">
        <v>45</v>
      </c>
      <c r="T53" s="17" t="s">
        <v>44</v>
      </c>
      <c r="U53" s="19">
        <f>Table_525[[#This Row],[VALOR]]-Table_525[[#This Row],[ CUSTO]]</f>
        <v>180</v>
      </c>
      <c r="V53" s="19"/>
    </row>
    <row r="54" spans="1:22" s="81" customFormat="1" ht="25.5" x14ac:dyDescent="0.25">
      <c r="A54" s="10"/>
      <c r="B54" s="20">
        <v>45901</v>
      </c>
      <c r="C54" s="18"/>
      <c r="D54" s="18" t="s">
        <v>1539</v>
      </c>
      <c r="E54" s="18" t="s">
        <v>1540</v>
      </c>
      <c r="F54" s="18" t="s">
        <v>60</v>
      </c>
      <c r="G54" s="18" t="s">
        <v>2444</v>
      </c>
      <c r="H54" s="21">
        <v>45909</v>
      </c>
      <c r="I54" s="22">
        <v>0.45833333333333331</v>
      </c>
      <c r="J54" s="18" t="s">
        <v>82</v>
      </c>
      <c r="K54" s="18" t="s">
        <v>2450</v>
      </c>
      <c r="L54" s="19">
        <v>200</v>
      </c>
      <c r="M54" s="20"/>
      <c r="N54" s="17" t="s">
        <v>44</v>
      </c>
      <c r="O54" s="18" t="s">
        <v>2510</v>
      </c>
      <c r="P54" s="17" t="s">
        <v>2511</v>
      </c>
      <c r="Q54" s="52">
        <v>80</v>
      </c>
      <c r="R54" s="18"/>
      <c r="S54" s="17" t="s">
        <v>45</v>
      </c>
      <c r="T54" s="17" t="s">
        <v>44</v>
      </c>
      <c r="U54" s="19">
        <f>Table_525[[#This Row],[VALOR]]-Table_525[[#This Row],[ CUSTO]]</f>
        <v>120</v>
      </c>
      <c r="V54" s="19"/>
    </row>
    <row r="55" spans="1:22" s="81" customFormat="1" ht="25.5" x14ac:dyDescent="0.25">
      <c r="A55" s="10"/>
      <c r="B55" s="20">
        <v>45901</v>
      </c>
      <c r="C55" s="18"/>
      <c r="D55" s="18" t="s">
        <v>1539</v>
      </c>
      <c r="E55" s="18" t="s">
        <v>1540</v>
      </c>
      <c r="F55" s="18" t="s">
        <v>60</v>
      </c>
      <c r="G55" s="18" t="s">
        <v>2445</v>
      </c>
      <c r="H55" s="21">
        <v>45909</v>
      </c>
      <c r="I55" s="22">
        <v>0.47916666666666669</v>
      </c>
      <c r="J55" s="18" t="s">
        <v>119</v>
      </c>
      <c r="K55" s="18" t="s">
        <v>2140</v>
      </c>
      <c r="L55" s="19"/>
      <c r="M55" s="20"/>
      <c r="N55" s="17" t="s">
        <v>44</v>
      </c>
      <c r="O55" s="18" t="s">
        <v>2465</v>
      </c>
      <c r="P55" s="17" t="s">
        <v>170</v>
      </c>
      <c r="Q55" s="52">
        <v>50</v>
      </c>
      <c r="R55" s="18"/>
      <c r="S55" s="17" t="s">
        <v>45</v>
      </c>
      <c r="T55" s="17" t="s">
        <v>44</v>
      </c>
      <c r="U55" s="19">
        <f>Table_525[[#This Row],[VALOR]]-Table_525[[#This Row],[ CUSTO]]</f>
        <v>-50</v>
      </c>
      <c r="V55" s="19"/>
    </row>
    <row r="56" spans="1:22" s="81" customFormat="1" ht="25.5" x14ac:dyDescent="0.25">
      <c r="A56" s="10"/>
      <c r="B56" s="20">
        <v>45901</v>
      </c>
      <c r="C56" s="18"/>
      <c r="D56" s="18" t="s">
        <v>1539</v>
      </c>
      <c r="E56" s="18" t="s">
        <v>1540</v>
      </c>
      <c r="F56" s="18" t="s">
        <v>60</v>
      </c>
      <c r="G56" s="18" t="s">
        <v>2446</v>
      </c>
      <c r="H56" s="21">
        <v>45909</v>
      </c>
      <c r="I56" s="22">
        <v>0.54166666666666663</v>
      </c>
      <c r="J56" s="18" t="s">
        <v>82</v>
      </c>
      <c r="K56" s="18" t="s">
        <v>2450</v>
      </c>
      <c r="L56" s="19">
        <v>200</v>
      </c>
      <c r="M56" s="20"/>
      <c r="N56" s="17" t="s">
        <v>44</v>
      </c>
      <c r="O56" s="18" t="s">
        <v>2510</v>
      </c>
      <c r="P56" s="17" t="s">
        <v>2511</v>
      </c>
      <c r="Q56" s="52">
        <v>80</v>
      </c>
      <c r="R56" s="18"/>
      <c r="S56" s="17" t="s">
        <v>45</v>
      </c>
      <c r="T56" s="17" t="s">
        <v>44</v>
      </c>
      <c r="U56" s="19">
        <f>Table_525[[#This Row],[VALOR]]-Table_525[[#This Row],[ CUSTO]]</f>
        <v>120</v>
      </c>
      <c r="V56" s="19"/>
    </row>
    <row r="57" spans="1:22" s="81" customFormat="1" ht="25.5" x14ac:dyDescent="0.25">
      <c r="A57" s="10"/>
      <c r="B57" s="20">
        <v>45901</v>
      </c>
      <c r="C57" s="18"/>
      <c r="D57" s="18" t="s">
        <v>1539</v>
      </c>
      <c r="E57" s="18" t="s">
        <v>1540</v>
      </c>
      <c r="F57" s="18" t="s">
        <v>537</v>
      </c>
      <c r="G57" s="18" t="s">
        <v>2454</v>
      </c>
      <c r="H57" s="21">
        <v>45909</v>
      </c>
      <c r="I57" s="22">
        <v>0.625</v>
      </c>
      <c r="J57" s="18" t="s">
        <v>2453</v>
      </c>
      <c r="K57" s="18" t="s">
        <v>56</v>
      </c>
      <c r="L57" s="19"/>
      <c r="M57" s="20"/>
      <c r="N57" s="17" t="s">
        <v>44</v>
      </c>
      <c r="O57" s="18" t="s">
        <v>1401</v>
      </c>
      <c r="P57" s="17" t="s">
        <v>1400</v>
      </c>
      <c r="Q57" s="52">
        <v>30</v>
      </c>
      <c r="R57" s="18"/>
      <c r="S57" s="17" t="s">
        <v>45</v>
      </c>
      <c r="T57" s="17" t="s">
        <v>44</v>
      </c>
      <c r="U57" s="19">
        <f>Table_525[[#This Row],[VALOR]]-Table_525[[#This Row],[ CUSTO]]</f>
        <v>-30</v>
      </c>
      <c r="V57" s="19"/>
    </row>
    <row r="58" spans="1:22" s="81" customFormat="1" x14ac:dyDescent="0.25">
      <c r="A58" s="10"/>
      <c r="B58" s="20">
        <v>45905</v>
      </c>
      <c r="C58" s="18"/>
      <c r="D58" s="18" t="s">
        <v>1335</v>
      </c>
      <c r="E58" s="18" t="s">
        <v>1336</v>
      </c>
      <c r="F58" s="18" t="s">
        <v>1438</v>
      </c>
      <c r="G58" s="18" t="s">
        <v>2520</v>
      </c>
      <c r="H58" s="21">
        <v>45909</v>
      </c>
      <c r="I58" s="22"/>
      <c r="J58" s="18" t="s">
        <v>1569</v>
      </c>
      <c r="K58" s="18" t="s">
        <v>1571</v>
      </c>
      <c r="L58" s="19">
        <v>70</v>
      </c>
      <c r="M58" s="65" t="s">
        <v>2604</v>
      </c>
      <c r="N58" s="17" t="s">
        <v>44</v>
      </c>
      <c r="O58" s="18" t="s">
        <v>1222</v>
      </c>
      <c r="P58" s="44" t="s">
        <v>1223</v>
      </c>
      <c r="Q58" s="52">
        <v>40</v>
      </c>
      <c r="R58" s="18"/>
      <c r="S58" s="17" t="s">
        <v>45</v>
      </c>
      <c r="T58" s="17" t="s">
        <v>44</v>
      </c>
      <c r="U58" s="19">
        <f>Table_525[[#This Row],[VALOR]]-Table_525[[#This Row],[ CUSTO]]</f>
        <v>30</v>
      </c>
      <c r="V58" s="19"/>
    </row>
    <row r="59" spans="1:22" s="81" customFormat="1" x14ac:dyDescent="0.25">
      <c r="A59" s="10"/>
      <c r="B59" s="20">
        <v>45905</v>
      </c>
      <c r="C59" s="18"/>
      <c r="D59" s="18" t="s">
        <v>1335</v>
      </c>
      <c r="E59" s="18" t="s">
        <v>1336</v>
      </c>
      <c r="F59" s="18" t="s">
        <v>1437</v>
      </c>
      <c r="G59" s="18" t="s">
        <v>2521</v>
      </c>
      <c r="H59" s="21">
        <v>45909</v>
      </c>
      <c r="I59" s="22"/>
      <c r="J59" s="18" t="s">
        <v>2533</v>
      </c>
      <c r="K59" s="18" t="s">
        <v>1571</v>
      </c>
      <c r="L59" s="19">
        <v>70</v>
      </c>
      <c r="M59" s="65" t="s">
        <v>2604</v>
      </c>
      <c r="N59" s="17" t="s">
        <v>44</v>
      </c>
      <c r="O59" s="18" t="s">
        <v>1222</v>
      </c>
      <c r="P59" s="44" t="s">
        <v>1223</v>
      </c>
      <c r="Q59" s="52">
        <v>40</v>
      </c>
      <c r="R59" s="18"/>
      <c r="S59" s="17" t="s">
        <v>45</v>
      </c>
      <c r="T59" s="17" t="s">
        <v>44</v>
      </c>
      <c r="U59" s="19">
        <f>Table_525[[#This Row],[VALOR]]-Table_525[[#This Row],[ CUSTO]]</f>
        <v>30</v>
      </c>
      <c r="V59" s="19"/>
    </row>
    <row r="60" spans="1:22" s="81" customFormat="1" x14ac:dyDescent="0.25">
      <c r="A60" s="10"/>
      <c r="B60" s="20">
        <v>45905</v>
      </c>
      <c r="C60" s="18"/>
      <c r="D60" s="18" t="s">
        <v>1335</v>
      </c>
      <c r="E60" s="18" t="s">
        <v>1336</v>
      </c>
      <c r="F60" s="18" t="s">
        <v>1437</v>
      </c>
      <c r="G60" s="18" t="s">
        <v>2522</v>
      </c>
      <c r="H60" s="21">
        <v>45909</v>
      </c>
      <c r="I60" s="22"/>
      <c r="J60" s="18" t="s">
        <v>185</v>
      </c>
      <c r="K60" s="18" t="s">
        <v>2077</v>
      </c>
      <c r="L60" s="19">
        <v>70</v>
      </c>
      <c r="M60" s="65" t="s">
        <v>2604</v>
      </c>
      <c r="N60" s="17" t="s">
        <v>44</v>
      </c>
      <c r="O60" s="18" t="s">
        <v>1222</v>
      </c>
      <c r="P60" s="44" t="s">
        <v>1223</v>
      </c>
      <c r="Q60" s="52">
        <v>40</v>
      </c>
      <c r="R60" s="18"/>
      <c r="S60" s="17" t="s">
        <v>45</v>
      </c>
      <c r="T60" s="17" t="s">
        <v>44</v>
      </c>
      <c r="U60" s="19">
        <f>Table_525[[#This Row],[VALOR]]-Table_525[[#This Row],[ CUSTO]]</f>
        <v>30</v>
      </c>
      <c r="V60" s="19"/>
    </row>
    <row r="61" spans="1:22" s="81" customFormat="1" x14ac:dyDescent="0.25">
      <c r="A61" s="10"/>
      <c r="B61" s="20">
        <v>45905</v>
      </c>
      <c r="C61" s="18"/>
      <c r="D61" s="18" t="s">
        <v>1335</v>
      </c>
      <c r="E61" s="18" t="s">
        <v>1336</v>
      </c>
      <c r="F61" s="18" t="s">
        <v>1437</v>
      </c>
      <c r="G61" s="18" t="s">
        <v>2523</v>
      </c>
      <c r="H61" s="21">
        <v>45909</v>
      </c>
      <c r="I61" s="22"/>
      <c r="J61" s="18" t="s">
        <v>185</v>
      </c>
      <c r="K61" s="18" t="s">
        <v>2077</v>
      </c>
      <c r="L61" s="19">
        <v>70</v>
      </c>
      <c r="M61" s="65" t="s">
        <v>2604</v>
      </c>
      <c r="N61" s="17" t="s">
        <v>44</v>
      </c>
      <c r="O61" s="18" t="s">
        <v>1222</v>
      </c>
      <c r="P61" s="44" t="s">
        <v>1223</v>
      </c>
      <c r="Q61" s="52">
        <v>40</v>
      </c>
      <c r="R61" s="18"/>
      <c r="S61" s="17" t="s">
        <v>45</v>
      </c>
      <c r="T61" s="17" t="s">
        <v>44</v>
      </c>
      <c r="U61" s="19">
        <f>Table_525[[#This Row],[VALOR]]-Table_525[[#This Row],[ CUSTO]]</f>
        <v>30</v>
      </c>
      <c r="V61" s="19"/>
    </row>
    <row r="62" spans="1:22" s="81" customFormat="1" ht="25.5" x14ac:dyDescent="0.25">
      <c r="A62" s="10"/>
      <c r="B62" s="20">
        <v>45905</v>
      </c>
      <c r="C62" s="18"/>
      <c r="D62" s="18" t="s">
        <v>137</v>
      </c>
      <c r="E62" s="18" t="s">
        <v>2285</v>
      </c>
      <c r="F62" s="18" t="s">
        <v>537</v>
      </c>
      <c r="G62" s="18" t="s">
        <v>2505</v>
      </c>
      <c r="H62" s="21">
        <v>45910</v>
      </c>
      <c r="I62" s="22">
        <v>0.4375</v>
      </c>
      <c r="J62" s="18" t="s">
        <v>2506</v>
      </c>
      <c r="K62" s="18" t="s">
        <v>249</v>
      </c>
      <c r="L62" s="19">
        <v>170</v>
      </c>
      <c r="M62" s="20"/>
      <c r="N62" s="17" t="s">
        <v>44</v>
      </c>
      <c r="O62" s="18" t="s">
        <v>2514</v>
      </c>
      <c r="P62" s="17" t="s">
        <v>2515</v>
      </c>
      <c r="Q62" s="52">
        <v>70</v>
      </c>
      <c r="R62" s="18"/>
      <c r="S62" s="17" t="s">
        <v>45</v>
      </c>
      <c r="T62" s="17" t="s">
        <v>44</v>
      </c>
      <c r="U62" s="19">
        <f>Table_525[[#This Row],[VALOR]]-Table_525[[#This Row],[ CUSTO]]</f>
        <v>100</v>
      </c>
      <c r="V62" s="19"/>
    </row>
    <row r="63" spans="1:22" s="81" customFormat="1" ht="25.5" x14ac:dyDescent="0.25">
      <c r="A63" s="10"/>
      <c r="B63" s="20">
        <v>45904</v>
      </c>
      <c r="C63" s="18" t="s">
        <v>1849</v>
      </c>
      <c r="D63" s="18" t="s">
        <v>52</v>
      </c>
      <c r="E63" s="18" t="s">
        <v>53</v>
      </c>
      <c r="F63" s="18" t="s">
        <v>1288</v>
      </c>
      <c r="G63" s="18" t="s">
        <v>2496</v>
      </c>
      <c r="H63" s="21">
        <v>45910</v>
      </c>
      <c r="I63" s="22">
        <v>0.58333333333333337</v>
      </c>
      <c r="J63" s="18" t="s">
        <v>1286</v>
      </c>
      <c r="K63" s="18" t="s">
        <v>857</v>
      </c>
      <c r="L63" s="19">
        <v>300</v>
      </c>
      <c r="M63" s="65" t="s">
        <v>2585</v>
      </c>
      <c r="N63" s="17" t="s">
        <v>44</v>
      </c>
      <c r="O63" s="18" t="s">
        <v>890</v>
      </c>
      <c r="P63" s="17" t="s">
        <v>891</v>
      </c>
      <c r="Q63" s="52">
        <v>100</v>
      </c>
      <c r="R63" s="18"/>
      <c r="S63" s="17" t="s">
        <v>45</v>
      </c>
      <c r="T63" s="17" t="s">
        <v>44</v>
      </c>
      <c r="U63" s="19">
        <f>Table_525[[#This Row],[VALOR]]-Table_525[[#This Row],[ CUSTO]]</f>
        <v>200</v>
      </c>
      <c r="V63" s="19"/>
    </row>
    <row r="64" spans="1:22" s="81" customFormat="1" ht="51" x14ac:dyDescent="0.25">
      <c r="A64" s="10"/>
      <c r="B64" s="20">
        <v>45909</v>
      </c>
      <c r="C64" s="18" t="s">
        <v>1849</v>
      </c>
      <c r="D64" s="18" t="s">
        <v>52</v>
      </c>
      <c r="E64" s="18" t="s">
        <v>53</v>
      </c>
      <c r="F64" s="18" t="s">
        <v>132</v>
      </c>
      <c r="G64" s="18" t="s">
        <v>2560</v>
      </c>
      <c r="H64" s="21">
        <v>45910</v>
      </c>
      <c r="I64" s="22">
        <v>0.625</v>
      </c>
      <c r="J64" s="18" t="s">
        <v>2561</v>
      </c>
      <c r="K64" s="18" t="s">
        <v>2562</v>
      </c>
      <c r="L64" s="19">
        <f>300+128.7</f>
        <v>428.7</v>
      </c>
      <c r="M64" s="65" t="s">
        <v>2585</v>
      </c>
      <c r="N64" s="17" t="s">
        <v>44</v>
      </c>
      <c r="O64" s="18" t="s">
        <v>2563</v>
      </c>
      <c r="P64" s="17" t="s">
        <v>2564</v>
      </c>
      <c r="Q64" s="52">
        <f>100+128.7+24</f>
        <v>252.7</v>
      </c>
      <c r="R64" s="18"/>
      <c r="S64" s="17" t="s">
        <v>45</v>
      </c>
      <c r="T64" s="17" t="s">
        <v>44</v>
      </c>
      <c r="U64" s="19">
        <f>Table_525[[#This Row],[VALOR]]-Table_525[[#This Row],[ CUSTO]]</f>
        <v>176</v>
      </c>
      <c r="V64" s="19"/>
    </row>
    <row r="65" spans="1:22" s="81" customFormat="1" ht="25.5" x14ac:dyDescent="0.25">
      <c r="A65" s="10"/>
      <c r="B65" s="20">
        <v>45909</v>
      </c>
      <c r="C65" s="18" t="s">
        <v>1849</v>
      </c>
      <c r="D65" s="18" t="s">
        <v>52</v>
      </c>
      <c r="E65" s="18" t="s">
        <v>53</v>
      </c>
      <c r="F65" s="18" t="s">
        <v>1288</v>
      </c>
      <c r="G65" s="18" t="s">
        <v>2565</v>
      </c>
      <c r="H65" s="21">
        <v>45910</v>
      </c>
      <c r="I65" s="22">
        <v>0.41666666666666669</v>
      </c>
      <c r="J65" s="18" t="s">
        <v>1286</v>
      </c>
      <c r="K65" s="18" t="s">
        <v>299</v>
      </c>
      <c r="L65" s="19">
        <v>300</v>
      </c>
      <c r="M65" s="65" t="s">
        <v>2585</v>
      </c>
      <c r="N65" s="17" t="s">
        <v>44</v>
      </c>
      <c r="O65" s="18" t="s">
        <v>431</v>
      </c>
      <c r="P65" s="17" t="s">
        <v>432</v>
      </c>
      <c r="Q65" s="52">
        <v>90</v>
      </c>
      <c r="R65" s="18"/>
      <c r="S65" s="17" t="s">
        <v>45</v>
      </c>
      <c r="T65" s="17" t="s">
        <v>44</v>
      </c>
      <c r="U65" s="19">
        <f>Table_525[[#This Row],[VALOR]]-Table_525[[#This Row],[ CUSTO]]</f>
        <v>210</v>
      </c>
      <c r="V65" s="19"/>
    </row>
    <row r="66" spans="1:22" s="81" customFormat="1" ht="25.5" x14ac:dyDescent="0.25">
      <c r="A66" s="10"/>
      <c r="B66" s="20">
        <v>45902</v>
      </c>
      <c r="C66" s="18"/>
      <c r="D66" s="18" t="s">
        <v>2197</v>
      </c>
      <c r="E66" s="18" t="s">
        <v>720</v>
      </c>
      <c r="F66" s="18" t="s">
        <v>418</v>
      </c>
      <c r="G66" s="18" t="s">
        <v>2477</v>
      </c>
      <c r="H66" s="21">
        <v>45910</v>
      </c>
      <c r="I66" s="22">
        <v>0.66666666666666663</v>
      </c>
      <c r="J66" s="18" t="s">
        <v>2482</v>
      </c>
      <c r="K66" s="18" t="s">
        <v>56</v>
      </c>
      <c r="L66" s="19">
        <v>250</v>
      </c>
      <c r="M66" s="20"/>
      <c r="N66" s="17" t="s">
        <v>44</v>
      </c>
      <c r="O66" s="18" t="s">
        <v>745</v>
      </c>
      <c r="P66" s="17" t="s">
        <v>142</v>
      </c>
      <c r="Q66" s="52">
        <v>150</v>
      </c>
      <c r="R66" s="18"/>
      <c r="S66" s="17" t="s">
        <v>45</v>
      </c>
      <c r="T66" s="17" t="s">
        <v>44</v>
      </c>
      <c r="U66" s="19">
        <f>Table_525[[#This Row],[VALOR]]-Table_525[[#This Row],[ CUSTO]]</f>
        <v>100</v>
      </c>
      <c r="V66" s="19"/>
    </row>
    <row r="67" spans="1:22" s="81" customFormat="1" x14ac:dyDescent="0.25">
      <c r="A67" s="10"/>
      <c r="B67" s="20">
        <v>45905</v>
      </c>
      <c r="C67" s="18"/>
      <c r="D67" s="18" t="s">
        <v>1335</v>
      </c>
      <c r="E67" s="18" t="s">
        <v>1336</v>
      </c>
      <c r="F67" s="18" t="s">
        <v>1438</v>
      </c>
      <c r="G67" s="18" t="s">
        <v>2524</v>
      </c>
      <c r="H67" s="21">
        <v>45910</v>
      </c>
      <c r="I67" s="22"/>
      <c r="J67" s="18" t="s">
        <v>99</v>
      </c>
      <c r="K67" s="18" t="s">
        <v>1829</v>
      </c>
      <c r="L67" s="19">
        <v>70</v>
      </c>
      <c r="M67" s="65" t="s">
        <v>2604</v>
      </c>
      <c r="N67" s="17" t="s">
        <v>44</v>
      </c>
      <c r="O67" s="18" t="s">
        <v>1222</v>
      </c>
      <c r="P67" s="44" t="s">
        <v>1223</v>
      </c>
      <c r="Q67" s="52">
        <v>40</v>
      </c>
      <c r="R67" s="18"/>
      <c r="S67" s="17" t="s">
        <v>45</v>
      </c>
      <c r="T67" s="17" t="s">
        <v>44</v>
      </c>
      <c r="U67" s="19">
        <f>Table_525[[#This Row],[VALOR]]-Table_525[[#This Row],[ CUSTO]]</f>
        <v>30</v>
      </c>
      <c r="V67" s="19"/>
    </row>
    <row r="68" spans="1:22" s="81" customFormat="1" x14ac:dyDescent="0.25">
      <c r="A68" s="10"/>
      <c r="B68" s="20">
        <v>45905</v>
      </c>
      <c r="C68" s="18"/>
      <c r="D68" s="18" t="s">
        <v>1335</v>
      </c>
      <c r="E68" s="18" t="s">
        <v>1336</v>
      </c>
      <c r="F68" s="18" t="s">
        <v>1437</v>
      </c>
      <c r="G68" s="18" t="s">
        <v>2525</v>
      </c>
      <c r="H68" s="21">
        <v>45910</v>
      </c>
      <c r="I68" s="22"/>
      <c r="J68" s="18" t="s">
        <v>213</v>
      </c>
      <c r="K68" s="18" t="s">
        <v>2534</v>
      </c>
      <c r="L68" s="19">
        <v>70</v>
      </c>
      <c r="M68" s="65" t="s">
        <v>2604</v>
      </c>
      <c r="N68" s="17" t="s">
        <v>44</v>
      </c>
      <c r="O68" s="18" t="s">
        <v>1222</v>
      </c>
      <c r="P68" s="44" t="s">
        <v>1223</v>
      </c>
      <c r="Q68" s="52">
        <v>40</v>
      </c>
      <c r="R68" s="18"/>
      <c r="S68" s="17" t="s">
        <v>45</v>
      </c>
      <c r="T68" s="17" t="s">
        <v>44</v>
      </c>
      <c r="U68" s="19">
        <f>Table_525[[#This Row],[VALOR]]-Table_525[[#This Row],[ CUSTO]]</f>
        <v>30</v>
      </c>
      <c r="V68" s="19"/>
    </row>
    <row r="69" spans="1:22" s="81" customFormat="1" x14ac:dyDescent="0.25">
      <c r="A69" s="10"/>
      <c r="B69" s="20">
        <v>45905</v>
      </c>
      <c r="C69" s="18"/>
      <c r="D69" s="18" t="s">
        <v>1335</v>
      </c>
      <c r="E69" s="18" t="s">
        <v>1336</v>
      </c>
      <c r="F69" s="18" t="s">
        <v>1437</v>
      </c>
      <c r="G69" s="18" t="s">
        <v>2526</v>
      </c>
      <c r="H69" s="21">
        <v>45910</v>
      </c>
      <c r="I69" s="22"/>
      <c r="J69" s="18" t="s">
        <v>213</v>
      </c>
      <c r="K69" s="18" t="s">
        <v>2422</v>
      </c>
      <c r="L69" s="19">
        <v>70</v>
      </c>
      <c r="M69" s="65" t="s">
        <v>2604</v>
      </c>
      <c r="N69" s="17" t="s">
        <v>44</v>
      </c>
      <c r="O69" s="18" t="s">
        <v>1222</v>
      </c>
      <c r="P69" s="44" t="s">
        <v>1223</v>
      </c>
      <c r="Q69" s="52">
        <v>40</v>
      </c>
      <c r="R69" s="18"/>
      <c r="S69" s="17" t="s">
        <v>45</v>
      </c>
      <c r="T69" s="17" t="s">
        <v>44</v>
      </c>
      <c r="U69" s="19">
        <f>Table_525[[#This Row],[VALOR]]-Table_525[[#This Row],[ CUSTO]]</f>
        <v>30</v>
      </c>
      <c r="V69" s="19"/>
    </row>
    <row r="70" spans="1:22" s="81" customFormat="1" x14ac:dyDescent="0.25">
      <c r="A70" s="10"/>
      <c r="B70" s="20">
        <v>45905</v>
      </c>
      <c r="C70" s="18"/>
      <c r="D70" s="18" t="s">
        <v>1335</v>
      </c>
      <c r="E70" s="18" t="s">
        <v>1336</v>
      </c>
      <c r="F70" s="18" t="s">
        <v>1438</v>
      </c>
      <c r="G70" s="18" t="s">
        <v>2527</v>
      </c>
      <c r="H70" s="21">
        <v>45910</v>
      </c>
      <c r="I70" s="22"/>
      <c r="J70" s="18" t="s">
        <v>99</v>
      </c>
      <c r="K70" s="18" t="s">
        <v>2535</v>
      </c>
      <c r="L70" s="19">
        <v>70</v>
      </c>
      <c r="M70" s="65" t="s">
        <v>2604</v>
      </c>
      <c r="N70" s="17" t="s">
        <v>44</v>
      </c>
      <c r="O70" s="18" t="s">
        <v>1222</v>
      </c>
      <c r="P70" s="44" t="s">
        <v>1223</v>
      </c>
      <c r="Q70" s="52">
        <v>40</v>
      </c>
      <c r="R70" s="18"/>
      <c r="S70" s="17" t="s">
        <v>45</v>
      </c>
      <c r="T70" s="17" t="s">
        <v>44</v>
      </c>
      <c r="U70" s="19">
        <f>Table_525[[#This Row],[VALOR]]-Table_525[[#This Row],[ CUSTO]]</f>
        <v>30</v>
      </c>
      <c r="V70" s="19"/>
    </row>
    <row r="71" spans="1:22" s="81" customFormat="1" ht="25.5" x14ac:dyDescent="0.25">
      <c r="A71" s="10"/>
      <c r="B71" s="20">
        <v>45910</v>
      </c>
      <c r="C71" s="18"/>
      <c r="D71" s="18" t="s">
        <v>2567</v>
      </c>
      <c r="E71" s="18" t="s">
        <v>2568</v>
      </c>
      <c r="F71" s="18" t="s">
        <v>2569</v>
      </c>
      <c r="G71" s="18" t="s">
        <v>2570</v>
      </c>
      <c r="H71" s="21">
        <v>45911</v>
      </c>
      <c r="I71" s="22">
        <v>0.64583333333333337</v>
      </c>
      <c r="J71" s="18" t="s">
        <v>2571</v>
      </c>
      <c r="K71" s="18" t="s">
        <v>56</v>
      </c>
      <c r="L71" s="19">
        <v>800</v>
      </c>
      <c r="M71" s="20"/>
      <c r="N71" s="17" t="s">
        <v>44</v>
      </c>
      <c r="O71" s="18" t="s">
        <v>378</v>
      </c>
      <c r="P71" s="17" t="s">
        <v>379</v>
      </c>
      <c r="Q71" s="52">
        <v>200</v>
      </c>
      <c r="R71" s="18"/>
      <c r="S71" s="17" t="s">
        <v>45</v>
      </c>
      <c r="T71" s="17" t="s">
        <v>44</v>
      </c>
      <c r="U71" s="19">
        <f>Table_525[[#This Row],[VALOR]]-Table_525[[#This Row],[ CUSTO]]</f>
        <v>600</v>
      </c>
      <c r="V71" s="19"/>
    </row>
    <row r="72" spans="1:22" s="81" customFormat="1" ht="25.5" x14ac:dyDescent="0.25">
      <c r="A72" s="10"/>
      <c r="B72" s="20">
        <v>45905</v>
      </c>
      <c r="C72" s="18"/>
      <c r="D72" s="18" t="s">
        <v>137</v>
      </c>
      <c r="E72" s="18" t="s">
        <v>2285</v>
      </c>
      <c r="F72" s="18" t="s">
        <v>60</v>
      </c>
      <c r="G72" s="18" t="s">
        <v>887</v>
      </c>
      <c r="H72" s="21">
        <v>45911</v>
      </c>
      <c r="I72" s="22">
        <v>0.45833333333333331</v>
      </c>
      <c r="J72" s="18" t="s">
        <v>2507</v>
      </c>
      <c r="K72" s="18" t="s">
        <v>326</v>
      </c>
      <c r="L72" s="19">
        <v>200</v>
      </c>
      <c r="M72" s="20"/>
      <c r="N72" s="17" t="s">
        <v>44</v>
      </c>
      <c r="O72" s="18" t="s">
        <v>327</v>
      </c>
      <c r="P72" s="17" t="s">
        <v>328</v>
      </c>
      <c r="Q72" s="52">
        <v>70</v>
      </c>
      <c r="R72" s="18"/>
      <c r="S72" s="17" t="s">
        <v>45</v>
      </c>
      <c r="T72" s="17" t="s">
        <v>44</v>
      </c>
      <c r="U72" s="19">
        <f>Table_525[[#This Row],[VALOR]]-Table_525[[#This Row],[ CUSTO]]</f>
        <v>130</v>
      </c>
      <c r="V72" s="19"/>
    </row>
    <row r="73" spans="1:22" s="81" customFormat="1" ht="25.5" x14ac:dyDescent="0.25">
      <c r="A73" s="10"/>
      <c r="B73" s="20">
        <v>45910</v>
      </c>
      <c r="C73" s="18" t="s">
        <v>1849</v>
      </c>
      <c r="D73" s="18" t="s">
        <v>52</v>
      </c>
      <c r="E73" s="18" t="s">
        <v>53</v>
      </c>
      <c r="F73" s="18" t="s">
        <v>1288</v>
      </c>
      <c r="G73" s="18" t="s">
        <v>2566</v>
      </c>
      <c r="H73" s="21">
        <v>45911</v>
      </c>
      <c r="I73" s="22">
        <v>0.41666666666666669</v>
      </c>
      <c r="J73" s="18" t="s">
        <v>1286</v>
      </c>
      <c r="K73" s="18" t="s">
        <v>857</v>
      </c>
      <c r="L73" s="19"/>
      <c r="M73" s="20"/>
      <c r="N73" s="17"/>
      <c r="O73" s="18" t="s">
        <v>2574</v>
      </c>
      <c r="P73" s="17" t="s">
        <v>2581</v>
      </c>
      <c r="Q73" s="52"/>
      <c r="R73" s="18"/>
      <c r="S73" s="17"/>
      <c r="T73" s="17"/>
      <c r="U73" s="19">
        <f>Table_525[[#This Row],[VALOR]]-Table_525[[#This Row],[ CUSTO]]</f>
        <v>0</v>
      </c>
      <c r="V73" s="19"/>
    </row>
    <row r="74" spans="1:22" s="81" customFormat="1" ht="25.5" x14ac:dyDescent="0.25">
      <c r="A74" s="10"/>
      <c r="B74" s="20">
        <v>45901</v>
      </c>
      <c r="C74" s="18"/>
      <c r="D74" s="18" t="s">
        <v>1539</v>
      </c>
      <c r="E74" s="18" t="s">
        <v>1540</v>
      </c>
      <c r="F74" s="18" t="s">
        <v>60</v>
      </c>
      <c r="G74" s="18" t="s">
        <v>2447</v>
      </c>
      <c r="H74" s="21">
        <v>45911</v>
      </c>
      <c r="I74" s="22">
        <v>0.41666666666666669</v>
      </c>
      <c r="J74" s="18" t="s">
        <v>82</v>
      </c>
      <c r="K74" s="18" t="s">
        <v>2451</v>
      </c>
      <c r="L74" s="19">
        <v>200</v>
      </c>
      <c r="M74" s="20"/>
      <c r="N74" s="17" t="s">
        <v>44</v>
      </c>
      <c r="O74" s="18" t="s">
        <v>2468</v>
      </c>
      <c r="P74" s="17" t="s">
        <v>2469</v>
      </c>
      <c r="Q74" s="52">
        <v>50</v>
      </c>
      <c r="R74" s="18" t="s">
        <v>2825</v>
      </c>
      <c r="S74" s="17" t="s">
        <v>45</v>
      </c>
      <c r="T74" s="17" t="s">
        <v>44</v>
      </c>
      <c r="U74" s="19">
        <f>Table_525[[#This Row],[VALOR]]-Table_525[[#This Row],[ CUSTO]]</f>
        <v>150</v>
      </c>
      <c r="V74" s="19"/>
    </row>
    <row r="75" spans="1:22" s="81" customFormat="1" ht="25.5" x14ac:dyDescent="0.25">
      <c r="A75" s="10"/>
      <c r="B75" s="20">
        <v>45905</v>
      </c>
      <c r="C75" s="18"/>
      <c r="D75" s="18" t="s">
        <v>794</v>
      </c>
      <c r="E75" s="18" t="s">
        <v>795</v>
      </c>
      <c r="F75" s="18" t="s">
        <v>60</v>
      </c>
      <c r="G75" s="18" t="s">
        <v>2508</v>
      </c>
      <c r="H75" s="21">
        <v>45911</v>
      </c>
      <c r="I75" s="22">
        <v>0.3888888888888889</v>
      </c>
      <c r="J75" s="18" t="s">
        <v>558</v>
      </c>
      <c r="K75" s="18" t="s">
        <v>1207</v>
      </c>
      <c r="L75" s="19">
        <v>180</v>
      </c>
      <c r="M75" s="20"/>
      <c r="N75" s="17" t="s">
        <v>44</v>
      </c>
      <c r="O75" s="18" t="s">
        <v>2512</v>
      </c>
      <c r="P75" s="17" t="s">
        <v>2509</v>
      </c>
      <c r="Q75" s="52">
        <v>100</v>
      </c>
      <c r="R75" s="18"/>
      <c r="S75" s="17" t="s">
        <v>45</v>
      </c>
      <c r="T75" s="17" t="s">
        <v>44</v>
      </c>
      <c r="U75" s="19">
        <f>Table_525[[#This Row],[VALOR]]-Table_525[[#This Row],[ CUSTO]]</f>
        <v>80</v>
      </c>
      <c r="V75" s="19"/>
    </row>
    <row r="76" spans="1:22" s="81" customFormat="1" ht="25.5" x14ac:dyDescent="0.25">
      <c r="A76" s="10"/>
      <c r="B76" s="20">
        <v>45909</v>
      </c>
      <c r="C76" s="18"/>
      <c r="D76" s="18" t="s">
        <v>2557</v>
      </c>
      <c r="E76" s="18" t="s">
        <v>2558</v>
      </c>
      <c r="F76" s="18" t="s">
        <v>418</v>
      </c>
      <c r="G76" s="18"/>
      <c r="H76" s="21">
        <v>45911</v>
      </c>
      <c r="I76" s="22">
        <v>0.60416666666666663</v>
      </c>
      <c r="J76" s="18" t="s">
        <v>2559</v>
      </c>
      <c r="K76" s="18" t="s">
        <v>56</v>
      </c>
      <c r="L76" s="19">
        <v>130</v>
      </c>
      <c r="M76" s="20"/>
      <c r="N76" s="17" t="s">
        <v>44</v>
      </c>
      <c r="O76" s="18" t="s">
        <v>745</v>
      </c>
      <c r="P76" s="17" t="s">
        <v>142</v>
      </c>
      <c r="Q76" s="52">
        <v>70</v>
      </c>
      <c r="R76" s="18"/>
      <c r="S76" s="17" t="s">
        <v>45</v>
      </c>
      <c r="T76" s="17" t="s">
        <v>44</v>
      </c>
      <c r="U76" s="19">
        <f>Table_525[[#This Row],[VALOR]]-Table_525[[#This Row],[ CUSTO]]</f>
        <v>60</v>
      </c>
      <c r="V76" s="19"/>
    </row>
    <row r="77" spans="1:22" s="81" customFormat="1" ht="25.5" x14ac:dyDescent="0.25">
      <c r="A77" s="10"/>
      <c r="B77" s="20">
        <v>45911</v>
      </c>
      <c r="C77" s="18"/>
      <c r="D77" s="18" t="s">
        <v>103</v>
      </c>
      <c r="E77" s="18" t="s">
        <v>104</v>
      </c>
      <c r="F77" s="18" t="s">
        <v>92</v>
      </c>
      <c r="G77" s="18" t="s">
        <v>2575</v>
      </c>
      <c r="H77" s="21">
        <v>45911</v>
      </c>
      <c r="I77" s="22">
        <v>0.375</v>
      </c>
      <c r="J77" s="18" t="s">
        <v>2576</v>
      </c>
      <c r="K77" s="18" t="s">
        <v>56</v>
      </c>
      <c r="L77" s="19">
        <v>200</v>
      </c>
      <c r="M77" s="20"/>
      <c r="N77" s="17" t="s">
        <v>44</v>
      </c>
      <c r="O77" s="18" t="s">
        <v>2580</v>
      </c>
      <c r="P77" s="17" t="s">
        <v>2579</v>
      </c>
      <c r="Q77" s="52">
        <v>90</v>
      </c>
      <c r="R77" s="18"/>
      <c r="S77" s="17" t="s">
        <v>45</v>
      </c>
      <c r="T77" s="17" t="s">
        <v>44</v>
      </c>
      <c r="U77" s="19">
        <f>Table_525[[#This Row],[VALOR]]-Table_525[[#This Row],[ CUSTO]]</f>
        <v>110</v>
      </c>
      <c r="V77" s="19"/>
    </row>
    <row r="78" spans="1:22" s="81" customFormat="1" x14ac:dyDescent="0.25">
      <c r="A78" s="10"/>
      <c r="B78" s="20">
        <v>45905</v>
      </c>
      <c r="C78" s="18"/>
      <c r="D78" s="18" t="s">
        <v>1335</v>
      </c>
      <c r="E78" s="18" t="s">
        <v>1336</v>
      </c>
      <c r="F78" s="18" t="s">
        <v>1437</v>
      </c>
      <c r="G78" s="18" t="s">
        <v>2528</v>
      </c>
      <c r="H78" s="21">
        <v>45911</v>
      </c>
      <c r="I78" s="22"/>
      <c r="J78" s="18" t="s">
        <v>1970</v>
      </c>
      <c r="K78" s="18" t="s">
        <v>1576</v>
      </c>
      <c r="L78" s="19">
        <v>70</v>
      </c>
      <c r="M78" s="65" t="s">
        <v>2604</v>
      </c>
      <c r="N78" s="17" t="s">
        <v>44</v>
      </c>
      <c r="O78" s="18" t="s">
        <v>1222</v>
      </c>
      <c r="P78" s="44" t="s">
        <v>1223</v>
      </c>
      <c r="Q78" s="52">
        <v>40</v>
      </c>
      <c r="R78" s="18"/>
      <c r="S78" s="17" t="s">
        <v>45</v>
      </c>
      <c r="T78" s="17" t="s">
        <v>44</v>
      </c>
      <c r="U78" s="19">
        <f>Table_525[[#This Row],[VALOR]]-Table_525[[#This Row],[ CUSTO]]</f>
        <v>30</v>
      </c>
      <c r="V78" s="19"/>
    </row>
    <row r="79" spans="1:22" s="81" customFormat="1" x14ac:dyDescent="0.25">
      <c r="A79" s="10"/>
      <c r="B79" s="20">
        <v>45905</v>
      </c>
      <c r="C79" s="18"/>
      <c r="D79" s="18" t="s">
        <v>1335</v>
      </c>
      <c r="E79" s="18" t="s">
        <v>1336</v>
      </c>
      <c r="F79" s="18" t="s">
        <v>1437</v>
      </c>
      <c r="G79" s="18" t="s">
        <v>2529</v>
      </c>
      <c r="H79" s="21">
        <v>45911</v>
      </c>
      <c r="I79" s="22"/>
      <c r="J79" s="18" t="s">
        <v>99</v>
      </c>
      <c r="K79" s="18" t="s">
        <v>2536</v>
      </c>
      <c r="L79" s="19">
        <v>70</v>
      </c>
      <c r="M79" s="65" t="s">
        <v>2604</v>
      </c>
      <c r="N79" s="17" t="s">
        <v>44</v>
      </c>
      <c r="O79" s="18" t="s">
        <v>1222</v>
      </c>
      <c r="P79" s="44" t="s">
        <v>1223</v>
      </c>
      <c r="Q79" s="52">
        <v>40</v>
      </c>
      <c r="R79" s="18"/>
      <c r="S79" s="17" t="s">
        <v>45</v>
      </c>
      <c r="T79" s="17" t="s">
        <v>44</v>
      </c>
      <c r="U79" s="19">
        <f>Table_525[[#This Row],[VALOR]]-Table_525[[#This Row],[ CUSTO]]</f>
        <v>30</v>
      </c>
      <c r="V79" s="19"/>
    </row>
    <row r="80" spans="1:22" s="81" customFormat="1" x14ac:dyDescent="0.25">
      <c r="A80" s="10"/>
      <c r="B80" s="20">
        <v>45905</v>
      </c>
      <c r="C80" s="18"/>
      <c r="D80" s="18" t="s">
        <v>1335</v>
      </c>
      <c r="E80" s="18" t="s">
        <v>1336</v>
      </c>
      <c r="F80" s="18" t="s">
        <v>1438</v>
      </c>
      <c r="G80" s="18" t="s">
        <v>2530</v>
      </c>
      <c r="H80" s="21">
        <v>45911</v>
      </c>
      <c r="I80" s="22"/>
      <c r="J80" s="18" t="s">
        <v>495</v>
      </c>
      <c r="K80" s="18" t="s">
        <v>2139</v>
      </c>
      <c r="L80" s="19">
        <v>70</v>
      </c>
      <c r="M80" s="65" t="s">
        <v>2604</v>
      </c>
      <c r="N80" s="17" t="s">
        <v>44</v>
      </c>
      <c r="O80" s="18" t="s">
        <v>1222</v>
      </c>
      <c r="P80" s="44" t="s">
        <v>1223</v>
      </c>
      <c r="Q80" s="52">
        <v>40</v>
      </c>
      <c r="R80" s="18"/>
      <c r="S80" s="17" t="s">
        <v>45</v>
      </c>
      <c r="T80" s="17" t="s">
        <v>44</v>
      </c>
      <c r="U80" s="19">
        <f>Table_525[[#This Row],[VALOR]]-Table_525[[#This Row],[ CUSTO]]</f>
        <v>30</v>
      </c>
      <c r="V80" s="19"/>
    </row>
    <row r="81" spans="1:22" s="81" customFormat="1" ht="38.25" x14ac:dyDescent="0.25">
      <c r="A81" s="10"/>
      <c r="B81" s="20">
        <v>45910</v>
      </c>
      <c r="C81" s="18"/>
      <c r="D81" s="18" t="s">
        <v>2083</v>
      </c>
      <c r="E81" s="18" t="s">
        <v>1623</v>
      </c>
      <c r="F81" s="18" t="s">
        <v>60</v>
      </c>
      <c r="G81" s="18" t="s">
        <v>2572</v>
      </c>
      <c r="H81" s="21">
        <v>45911</v>
      </c>
      <c r="I81" s="22">
        <v>0.41666666666666669</v>
      </c>
      <c r="J81" s="18" t="s">
        <v>558</v>
      </c>
      <c r="K81" s="18" t="s">
        <v>2573</v>
      </c>
      <c r="L81" s="19">
        <v>600</v>
      </c>
      <c r="M81" s="20"/>
      <c r="N81" s="17" t="s">
        <v>44</v>
      </c>
      <c r="O81" s="18" t="s">
        <v>2577</v>
      </c>
      <c r="P81" s="17" t="s">
        <v>2578</v>
      </c>
      <c r="Q81" s="52">
        <v>300</v>
      </c>
      <c r="R81" s="18"/>
      <c r="S81" s="17" t="s">
        <v>45</v>
      </c>
      <c r="T81" s="17" t="s">
        <v>2586</v>
      </c>
      <c r="U81" s="19">
        <f>Table_525[[#This Row],[VALOR]]-Table_525[[#This Row],[ CUSTO]]</f>
        <v>300</v>
      </c>
      <c r="V81" s="19"/>
    </row>
    <row r="82" spans="1:22" s="81" customFormat="1" ht="38.25" x14ac:dyDescent="0.25">
      <c r="A82" s="10"/>
      <c r="B82" s="20">
        <v>45911</v>
      </c>
      <c r="C82" s="18" t="s">
        <v>2489</v>
      </c>
      <c r="D82" s="18" t="s">
        <v>52</v>
      </c>
      <c r="E82" s="18" t="s">
        <v>53</v>
      </c>
      <c r="F82" s="18" t="s">
        <v>1288</v>
      </c>
      <c r="G82" s="18" t="s">
        <v>2587</v>
      </c>
      <c r="H82" s="21">
        <v>45915</v>
      </c>
      <c r="I82" s="22">
        <v>0.41666666666666669</v>
      </c>
      <c r="J82" s="18" t="s">
        <v>2588</v>
      </c>
      <c r="K82" s="18" t="s">
        <v>2589</v>
      </c>
      <c r="L82" s="19">
        <v>200</v>
      </c>
      <c r="M82" s="20"/>
      <c r="N82" s="17" t="s">
        <v>44</v>
      </c>
      <c r="O82" s="18" t="s">
        <v>2591</v>
      </c>
      <c r="P82" s="17" t="s">
        <v>2590</v>
      </c>
      <c r="Q82" s="52">
        <v>70</v>
      </c>
      <c r="R82" s="18"/>
      <c r="S82" s="17" t="s">
        <v>45</v>
      </c>
      <c r="T82" s="17" t="s">
        <v>44</v>
      </c>
      <c r="U82" s="19">
        <f>Table_525[[#This Row],[VALOR]]-Table_525[[#This Row],[ CUSTO]]</f>
        <v>130</v>
      </c>
      <c r="V82" s="19"/>
    </row>
    <row r="83" spans="1:22" s="81" customFormat="1" x14ac:dyDescent="0.25">
      <c r="A83" s="10"/>
      <c r="B83" s="20">
        <v>45908</v>
      </c>
      <c r="C83" s="18"/>
      <c r="D83" s="18" t="s">
        <v>2267</v>
      </c>
      <c r="E83" s="18" t="s">
        <v>2268</v>
      </c>
      <c r="F83" s="18" t="s">
        <v>92</v>
      </c>
      <c r="G83" s="18"/>
      <c r="H83" s="21">
        <v>45915</v>
      </c>
      <c r="I83" s="22">
        <v>0.42708333333333331</v>
      </c>
      <c r="J83" s="18" t="s">
        <v>2551</v>
      </c>
      <c r="K83" s="18" t="s">
        <v>2552</v>
      </c>
      <c r="L83" s="19">
        <v>280</v>
      </c>
      <c r="M83" s="20"/>
      <c r="N83" s="17" t="s">
        <v>44</v>
      </c>
      <c r="O83" s="18" t="s">
        <v>2613</v>
      </c>
      <c r="P83" s="17" t="s">
        <v>2614</v>
      </c>
      <c r="Q83" s="52">
        <v>280</v>
      </c>
      <c r="R83" s="18" t="s">
        <v>2825</v>
      </c>
      <c r="S83" s="17" t="s">
        <v>45</v>
      </c>
      <c r="T83" s="17" t="s">
        <v>44</v>
      </c>
      <c r="U83" s="19">
        <f>Table_525[[#This Row],[VALOR]]-Table_525[[#This Row],[ CUSTO]]</f>
        <v>0</v>
      </c>
      <c r="V83" s="19"/>
    </row>
    <row r="84" spans="1:22" s="81" customFormat="1" ht="25.5" x14ac:dyDescent="0.25">
      <c r="A84" s="10"/>
      <c r="B84" s="20">
        <v>45910</v>
      </c>
      <c r="C84" s="18"/>
      <c r="D84" s="18" t="s">
        <v>2267</v>
      </c>
      <c r="E84" s="18" t="s">
        <v>2268</v>
      </c>
      <c r="F84" s="18" t="s">
        <v>92</v>
      </c>
      <c r="G84" s="18"/>
      <c r="H84" s="21">
        <v>45915</v>
      </c>
      <c r="I84" s="22">
        <v>0.42708333333333331</v>
      </c>
      <c r="J84" s="18" t="s">
        <v>2582</v>
      </c>
      <c r="K84" s="18" t="s">
        <v>56</v>
      </c>
      <c r="L84" s="19">
        <v>250</v>
      </c>
      <c r="M84" s="20"/>
      <c r="N84" s="17" t="s">
        <v>44</v>
      </c>
      <c r="O84" s="18" t="s">
        <v>745</v>
      </c>
      <c r="P84" s="17" t="s">
        <v>142</v>
      </c>
      <c r="Q84" s="52">
        <v>120</v>
      </c>
      <c r="R84" s="18"/>
      <c r="S84" s="17" t="s">
        <v>45</v>
      </c>
      <c r="T84" s="17" t="s">
        <v>44</v>
      </c>
      <c r="U84" s="19">
        <f>Table_525[[#This Row],[VALOR]]-Table_525[[#This Row],[ CUSTO]]</f>
        <v>130</v>
      </c>
      <c r="V84" s="19"/>
    </row>
    <row r="85" spans="1:22" s="81" customFormat="1" ht="38.25" x14ac:dyDescent="0.25">
      <c r="A85" s="10"/>
      <c r="B85" s="20">
        <v>45841</v>
      </c>
      <c r="C85" s="18"/>
      <c r="D85" s="18" t="s">
        <v>1790</v>
      </c>
      <c r="E85" s="18" t="s">
        <v>1789</v>
      </c>
      <c r="F85" s="18" t="s">
        <v>418</v>
      </c>
      <c r="G85" s="18" t="s">
        <v>1791</v>
      </c>
      <c r="H85" s="21">
        <v>45916</v>
      </c>
      <c r="I85" s="22">
        <v>0.45833333333333331</v>
      </c>
      <c r="J85" s="18" t="s">
        <v>991</v>
      </c>
      <c r="K85" s="18" t="s">
        <v>1792</v>
      </c>
      <c r="L85" s="19">
        <v>150</v>
      </c>
      <c r="M85" s="20"/>
      <c r="N85" s="17" t="s">
        <v>44</v>
      </c>
      <c r="O85" s="18" t="s">
        <v>745</v>
      </c>
      <c r="P85" s="17" t="s">
        <v>142</v>
      </c>
      <c r="Q85" s="52">
        <v>50</v>
      </c>
      <c r="R85" s="18"/>
      <c r="S85" s="17" t="s">
        <v>45</v>
      </c>
      <c r="T85" s="17" t="s">
        <v>44</v>
      </c>
      <c r="U85" s="19">
        <f>Table_525[[#This Row],[VALOR]]-Table_525[[#This Row],[ CUSTO]]</f>
        <v>100</v>
      </c>
      <c r="V85" s="19"/>
    </row>
    <row r="86" spans="1:22" s="81" customFormat="1" x14ac:dyDescent="0.25">
      <c r="A86" s="10"/>
      <c r="B86" s="20">
        <v>45915</v>
      </c>
      <c r="C86" s="18"/>
      <c r="D86" s="18" t="s">
        <v>214</v>
      </c>
      <c r="E86" s="18" t="s">
        <v>215</v>
      </c>
      <c r="F86" s="18" t="s">
        <v>60</v>
      </c>
      <c r="G86" s="18"/>
      <c r="H86" s="21">
        <v>45916</v>
      </c>
      <c r="I86" s="22">
        <v>0.4375</v>
      </c>
      <c r="J86" s="18" t="s">
        <v>2036</v>
      </c>
      <c r="K86" s="18" t="s">
        <v>2610</v>
      </c>
      <c r="L86" s="19">
        <v>250</v>
      </c>
      <c r="M86" s="20"/>
      <c r="N86" s="17" t="s">
        <v>44</v>
      </c>
      <c r="O86" s="18" t="s">
        <v>2611</v>
      </c>
      <c r="P86" s="17" t="s">
        <v>2612</v>
      </c>
      <c r="Q86" s="52">
        <v>80</v>
      </c>
      <c r="R86" s="18" t="s">
        <v>2825</v>
      </c>
      <c r="S86" s="17" t="s">
        <v>45</v>
      </c>
      <c r="T86" s="17" t="s">
        <v>44</v>
      </c>
      <c r="U86" s="19">
        <f>Table_525[[#This Row],[VALOR]]-Table_525[[#This Row],[ CUSTO]]</f>
        <v>170</v>
      </c>
      <c r="V86" s="19"/>
    </row>
    <row r="87" spans="1:22" s="81" customFormat="1" x14ac:dyDescent="0.25">
      <c r="A87" s="10"/>
      <c r="B87" s="20">
        <v>45912</v>
      </c>
      <c r="C87" s="18"/>
      <c r="D87" s="18" t="s">
        <v>1335</v>
      </c>
      <c r="E87" s="18" t="s">
        <v>1336</v>
      </c>
      <c r="F87" s="18" t="s">
        <v>1437</v>
      </c>
      <c r="G87" s="18" t="s">
        <v>2592</v>
      </c>
      <c r="H87" s="21">
        <v>45916</v>
      </c>
      <c r="I87" s="22">
        <v>0.41666666666666669</v>
      </c>
      <c r="J87" s="18" t="s">
        <v>213</v>
      </c>
      <c r="K87" s="18" t="s">
        <v>2600</v>
      </c>
      <c r="L87" s="19">
        <v>70</v>
      </c>
      <c r="M87" s="65"/>
      <c r="N87" s="17" t="s">
        <v>44</v>
      </c>
      <c r="O87" s="18" t="s">
        <v>1222</v>
      </c>
      <c r="P87" s="44" t="s">
        <v>1223</v>
      </c>
      <c r="Q87" s="52">
        <v>40</v>
      </c>
      <c r="R87" s="18"/>
      <c r="S87" s="17" t="s">
        <v>45</v>
      </c>
      <c r="T87" s="17" t="s">
        <v>44</v>
      </c>
      <c r="U87" s="19">
        <f>Table_525[[#This Row],[VALOR]]-Table_525[[#This Row],[ CUSTO]]</f>
        <v>30</v>
      </c>
      <c r="V87" s="19"/>
    </row>
    <row r="88" spans="1:22" s="81" customFormat="1" x14ac:dyDescent="0.25">
      <c r="A88" s="10"/>
      <c r="B88" s="20">
        <v>45912</v>
      </c>
      <c r="C88" s="18"/>
      <c r="D88" s="18" t="s">
        <v>1335</v>
      </c>
      <c r="E88" s="18" t="s">
        <v>1336</v>
      </c>
      <c r="F88" s="18" t="s">
        <v>1437</v>
      </c>
      <c r="G88" s="18" t="s">
        <v>2593</v>
      </c>
      <c r="H88" s="21">
        <v>45916</v>
      </c>
      <c r="I88" s="22">
        <v>0.56944444444444442</v>
      </c>
      <c r="J88" s="18" t="s">
        <v>119</v>
      </c>
      <c r="K88" s="18" t="s">
        <v>2601</v>
      </c>
      <c r="L88" s="19">
        <v>70</v>
      </c>
      <c r="M88" s="65"/>
      <c r="N88" s="17" t="s">
        <v>44</v>
      </c>
      <c r="O88" s="18" t="s">
        <v>1222</v>
      </c>
      <c r="P88" s="44" t="s">
        <v>1223</v>
      </c>
      <c r="Q88" s="52">
        <v>40</v>
      </c>
      <c r="R88" s="18"/>
      <c r="S88" s="17" t="s">
        <v>45</v>
      </c>
      <c r="T88" s="17" t="s">
        <v>44</v>
      </c>
      <c r="U88" s="19">
        <f>Table_525[[#This Row],[VALOR]]-Table_525[[#This Row],[ CUSTO]]</f>
        <v>30</v>
      </c>
      <c r="V88" s="19"/>
    </row>
    <row r="89" spans="1:22" s="81" customFormat="1" x14ac:dyDescent="0.25">
      <c r="A89" s="10"/>
      <c r="B89" s="20">
        <v>45912</v>
      </c>
      <c r="C89" s="18"/>
      <c r="D89" s="18" t="s">
        <v>1335</v>
      </c>
      <c r="E89" s="18" t="s">
        <v>1336</v>
      </c>
      <c r="F89" s="18" t="s">
        <v>1437</v>
      </c>
      <c r="G89" s="18" t="s">
        <v>2594</v>
      </c>
      <c r="H89" s="21">
        <v>45916</v>
      </c>
      <c r="I89" s="22">
        <v>0.57777777777777772</v>
      </c>
      <c r="J89" s="18" t="s">
        <v>99</v>
      </c>
      <c r="K89" s="18" t="s">
        <v>2077</v>
      </c>
      <c r="L89" s="19">
        <v>70</v>
      </c>
      <c r="M89" s="65"/>
      <c r="N89" s="17" t="s">
        <v>44</v>
      </c>
      <c r="O89" s="18" t="s">
        <v>1222</v>
      </c>
      <c r="P89" s="44" t="s">
        <v>1223</v>
      </c>
      <c r="Q89" s="52">
        <v>40</v>
      </c>
      <c r="R89" s="18"/>
      <c r="S89" s="17" t="s">
        <v>45</v>
      </c>
      <c r="T89" s="17" t="s">
        <v>44</v>
      </c>
      <c r="U89" s="19">
        <f>Table_525[[#This Row],[VALOR]]-Table_525[[#This Row],[ CUSTO]]</f>
        <v>30</v>
      </c>
      <c r="V89" s="19"/>
    </row>
    <row r="90" spans="1:22" s="81" customFormat="1" ht="25.5" x14ac:dyDescent="0.25">
      <c r="A90" s="10"/>
      <c r="B90" s="20">
        <v>45912</v>
      </c>
      <c r="C90" s="18"/>
      <c r="D90" s="18" t="s">
        <v>137</v>
      </c>
      <c r="E90" s="18" t="s">
        <v>2285</v>
      </c>
      <c r="F90" s="18" t="s">
        <v>537</v>
      </c>
      <c r="G90" s="18" t="s">
        <v>2607</v>
      </c>
      <c r="H90" s="21">
        <v>45917</v>
      </c>
      <c r="I90" s="22">
        <v>0.4236111111111111</v>
      </c>
      <c r="J90" s="18" t="s">
        <v>1589</v>
      </c>
      <c r="K90" s="18" t="s">
        <v>56</v>
      </c>
      <c r="L90" s="19">
        <v>170</v>
      </c>
      <c r="M90" s="20"/>
      <c r="N90" s="17" t="s">
        <v>44</v>
      </c>
      <c r="O90" s="18" t="s">
        <v>1496</v>
      </c>
      <c r="P90" s="17" t="s">
        <v>1534</v>
      </c>
      <c r="Q90" s="52">
        <v>70</v>
      </c>
      <c r="R90" s="18"/>
      <c r="S90" s="17" t="s">
        <v>45</v>
      </c>
      <c r="T90" s="17" t="s">
        <v>44</v>
      </c>
      <c r="U90" s="19">
        <f>Table_525[[#This Row],[VALOR]]-Table_525[[#This Row],[ CUSTO]]</f>
        <v>100</v>
      </c>
      <c r="V90" s="19"/>
    </row>
    <row r="91" spans="1:22" s="81" customFormat="1" x14ac:dyDescent="0.25">
      <c r="A91" s="10"/>
      <c r="B91" s="20">
        <v>45912</v>
      </c>
      <c r="C91" s="18"/>
      <c r="D91" s="18" t="s">
        <v>282</v>
      </c>
      <c r="E91" s="18" t="s">
        <v>283</v>
      </c>
      <c r="F91" s="18" t="s">
        <v>593</v>
      </c>
      <c r="G91" s="18"/>
      <c r="H91" s="21">
        <v>45917</v>
      </c>
      <c r="I91" s="22">
        <v>0.59722222222222221</v>
      </c>
      <c r="J91" s="18" t="s">
        <v>187</v>
      </c>
      <c r="K91" s="18" t="s">
        <v>285</v>
      </c>
      <c r="L91" s="19">
        <v>250</v>
      </c>
      <c r="M91" s="20"/>
      <c r="N91" s="17" t="s">
        <v>44</v>
      </c>
      <c r="O91" s="18" t="s">
        <v>286</v>
      </c>
      <c r="P91" s="17" t="s">
        <v>287</v>
      </c>
      <c r="Q91" s="52">
        <v>80</v>
      </c>
      <c r="R91" s="18"/>
      <c r="S91" s="17" t="s">
        <v>45</v>
      </c>
      <c r="T91" s="17" t="s">
        <v>44</v>
      </c>
      <c r="U91" s="19">
        <f>Table_525[[#This Row],[VALOR]]-Table_525[[#This Row],[ CUSTO]]</f>
        <v>170</v>
      </c>
      <c r="V91" s="19"/>
    </row>
    <row r="92" spans="1:22" s="81" customFormat="1" ht="25.5" x14ac:dyDescent="0.25">
      <c r="A92" s="10"/>
      <c r="B92" s="20">
        <v>45911</v>
      </c>
      <c r="C92" s="18" t="s">
        <v>1849</v>
      </c>
      <c r="D92" s="18" t="s">
        <v>52</v>
      </c>
      <c r="E92" s="18" t="s">
        <v>53</v>
      </c>
      <c r="F92" s="18" t="s">
        <v>1288</v>
      </c>
      <c r="G92" s="18" t="s">
        <v>1927</v>
      </c>
      <c r="H92" s="21">
        <v>45917</v>
      </c>
      <c r="I92" s="22">
        <v>0.41666666666666669</v>
      </c>
      <c r="J92" s="18" t="s">
        <v>1286</v>
      </c>
      <c r="K92" s="18" t="s">
        <v>249</v>
      </c>
      <c r="L92" s="19">
        <f>300+5+40.4</f>
        <v>345.4</v>
      </c>
      <c r="M92" s="20"/>
      <c r="N92" s="17" t="s">
        <v>44</v>
      </c>
      <c r="O92" s="18" t="s">
        <v>2615</v>
      </c>
      <c r="P92" s="17" t="s">
        <v>2616</v>
      </c>
      <c r="Q92" s="52">
        <f>100+5+40.4</f>
        <v>145.4</v>
      </c>
      <c r="R92" s="18"/>
      <c r="S92" s="17" t="s">
        <v>45</v>
      </c>
      <c r="T92" s="17" t="s">
        <v>44</v>
      </c>
      <c r="U92" s="19">
        <f>Table_525[[#This Row],[VALOR]]-Table_525[[#This Row],[ CUSTO]]</f>
        <v>199.99999999999997</v>
      </c>
      <c r="V92" s="19"/>
    </row>
    <row r="93" spans="1:22" s="81" customFormat="1" ht="25.5" x14ac:dyDescent="0.25">
      <c r="A93" s="10"/>
      <c r="B93" s="20">
        <v>45915</v>
      </c>
      <c r="C93" s="18"/>
      <c r="D93" s="18" t="s">
        <v>123</v>
      </c>
      <c r="E93" s="18" t="s">
        <v>124</v>
      </c>
      <c r="F93" s="18" t="s">
        <v>92</v>
      </c>
      <c r="G93" s="18"/>
      <c r="H93" s="21">
        <v>45917</v>
      </c>
      <c r="I93" s="22">
        <v>0.54166666666666663</v>
      </c>
      <c r="J93" s="18" t="s">
        <v>558</v>
      </c>
      <c r="K93" s="18" t="s">
        <v>412</v>
      </c>
      <c r="L93" s="19">
        <v>125</v>
      </c>
      <c r="M93" s="20"/>
      <c r="N93" s="17" t="s">
        <v>44</v>
      </c>
      <c r="O93" s="18" t="s">
        <v>305</v>
      </c>
      <c r="P93" s="17" t="s">
        <v>306</v>
      </c>
      <c r="Q93" s="52">
        <v>130</v>
      </c>
      <c r="R93" s="18"/>
      <c r="S93" s="17" t="s">
        <v>45</v>
      </c>
      <c r="T93" s="17" t="s">
        <v>44</v>
      </c>
      <c r="U93" s="19">
        <f>Table_525[[#This Row],[VALOR]]-Table_525[[#This Row],[ CUSTO]]</f>
        <v>-5</v>
      </c>
      <c r="V93" s="19"/>
    </row>
    <row r="94" spans="1:22" s="81" customFormat="1" x14ac:dyDescent="0.25">
      <c r="A94" s="10"/>
      <c r="B94" s="20">
        <v>45903</v>
      </c>
      <c r="C94" s="18"/>
      <c r="D94" s="18" t="s">
        <v>116</v>
      </c>
      <c r="E94" s="18" t="s">
        <v>117</v>
      </c>
      <c r="F94" s="18" t="s">
        <v>537</v>
      </c>
      <c r="G94" s="18" t="s">
        <v>2481</v>
      </c>
      <c r="H94" s="21">
        <v>45917</v>
      </c>
      <c r="I94" s="22">
        <v>0.71527777777777779</v>
      </c>
      <c r="J94" s="18" t="s">
        <v>614</v>
      </c>
      <c r="K94" s="18" t="s">
        <v>120</v>
      </c>
      <c r="L94" s="19">
        <v>250</v>
      </c>
      <c r="M94" s="20"/>
      <c r="N94" s="17" t="s">
        <v>44</v>
      </c>
      <c r="O94" s="18" t="s">
        <v>121</v>
      </c>
      <c r="P94" s="17" t="s">
        <v>122</v>
      </c>
      <c r="Q94" s="52">
        <v>80</v>
      </c>
      <c r="R94" s="18"/>
      <c r="S94" s="17" t="s">
        <v>45</v>
      </c>
      <c r="T94" s="17" t="s">
        <v>44</v>
      </c>
      <c r="U94" s="19">
        <f>Table_525[[#This Row],[VALOR]]-Table_525[[#This Row],[ CUSTO]]</f>
        <v>170</v>
      </c>
      <c r="V94" s="19"/>
    </row>
    <row r="95" spans="1:22" s="81" customFormat="1" ht="25.5" x14ac:dyDescent="0.25">
      <c r="A95" s="10"/>
      <c r="B95" s="20">
        <v>45901</v>
      </c>
      <c r="C95" s="18"/>
      <c r="D95" s="18" t="s">
        <v>1539</v>
      </c>
      <c r="E95" s="18" t="s">
        <v>1540</v>
      </c>
      <c r="F95" s="18" t="s">
        <v>60</v>
      </c>
      <c r="G95" s="18" t="s">
        <v>2448</v>
      </c>
      <c r="H95" s="21">
        <v>45917</v>
      </c>
      <c r="I95" s="22">
        <v>0.42708333333333331</v>
      </c>
      <c r="J95" s="18" t="s">
        <v>1542</v>
      </c>
      <c r="K95" s="18" t="s">
        <v>1769</v>
      </c>
      <c r="L95" s="19">
        <v>200</v>
      </c>
      <c r="M95" s="20"/>
      <c r="N95" s="17" t="s">
        <v>44</v>
      </c>
      <c r="O95" s="18" t="s">
        <v>1470</v>
      </c>
      <c r="P95" s="17" t="s">
        <v>77</v>
      </c>
      <c r="Q95" s="52">
        <v>60</v>
      </c>
      <c r="R95" s="18"/>
      <c r="S95" s="17" t="s">
        <v>45</v>
      </c>
      <c r="T95" s="17" t="s">
        <v>44</v>
      </c>
      <c r="U95" s="19">
        <f>Table_525[[#This Row],[VALOR]]-Table_525[[#This Row],[ CUSTO]]</f>
        <v>140</v>
      </c>
      <c r="V95" s="19"/>
    </row>
    <row r="96" spans="1:22" s="81" customFormat="1" ht="38.25" x14ac:dyDescent="0.25">
      <c r="A96" s="10"/>
      <c r="B96" s="20">
        <v>45908</v>
      </c>
      <c r="C96" s="18"/>
      <c r="D96" s="18" t="s">
        <v>2548</v>
      </c>
      <c r="E96" s="18" t="s">
        <v>2583</v>
      </c>
      <c r="F96" s="18" t="s">
        <v>54</v>
      </c>
      <c r="G96" s="18" t="s">
        <v>2549</v>
      </c>
      <c r="H96" s="21">
        <v>45917</v>
      </c>
      <c r="I96" s="22">
        <v>0.4375</v>
      </c>
      <c r="J96" s="18" t="s">
        <v>2550</v>
      </c>
      <c r="K96" s="18" t="s">
        <v>56</v>
      </c>
      <c r="L96" s="19">
        <v>300</v>
      </c>
      <c r="M96" s="20"/>
      <c r="N96" s="17" t="s">
        <v>44</v>
      </c>
      <c r="O96" s="18" t="s">
        <v>70</v>
      </c>
      <c r="P96" s="17" t="s">
        <v>71</v>
      </c>
      <c r="Q96" s="52">
        <v>100</v>
      </c>
      <c r="R96" s="18"/>
      <c r="S96" s="17" t="s">
        <v>45</v>
      </c>
      <c r="T96" s="17" t="s">
        <v>44</v>
      </c>
      <c r="U96" s="19">
        <f>Table_525[[#This Row],[VALOR]]-Table_525[[#This Row],[ CUSTO]]</f>
        <v>200</v>
      </c>
      <c r="V96" s="19"/>
    </row>
    <row r="97" spans="1:22" s="81" customFormat="1" x14ac:dyDescent="0.25">
      <c r="A97" s="10"/>
      <c r="B97" s="20">
        <v>45917</v>
      </c>
      <c r="C97" s="18"/>
      <c r="D97" s="18" t="s">
        <v>220</v>
      </c>
      <c r="E97" s="18" t="s">
        <v>221</v>
      </c>
      <c r="F97" s="18" t="s">
        <v>635</v>
      </c>
      <c r="G97" s="18" t="s">
        <v>2627</v>
      </c>
      <c r="H97" s="21">
        <v>45917</v>
      </c>
      <c r="I97" s="22">
        <v>0.58333333333333337</v>
      </c>
      <c r="J97" s="18" t="s">
        <v>549</v>
      </c>
      <c r="K97" s="18" t="s">
        <v>56</v>
      </c>
      <c r="L97" s="19">
        <v>150</v>
      </c>
      <c r="M97" s="20"/>
      <c r="N97" s="17" t="s">
        <v>44</v>
      </c>
      <c r="O97" s="18" t="s">
        <v>1222</v>
      </c>
      <c r="P97" s="44" t="s">
        <v>1223</v>
      </c>
      <c r="Q97" s="52">
        <v>40</v>
      </c>
      <c r="R97" s="18"/>
      <c r="S97" s="17" t="s">
        <v>45</v>
      </c>
      <c r="T97" s="17" t="s">
        <v>44</v>
      </c>
      <c r="U97" s="19">
        <f>Table_525[[#This Row],[VALOR]]-Table_525[[#This Row],[ CUSTO]]</f>
        <v>110</v>
      </c>
      <c r="V97" s="19"/>
    </row>
    <row r="98" spans="1:22" s="81" customFormat="1" ht="25.5" x14ac:dyDescent="0.25">
      <c r="A98" s="10"/>
      <c r="B98" s="20">
        <v>45897</v>
      </c>
      <c r="C98" s="18"/>
      <c r="D98" s="18" t="s">
        <v>1299</v>
      </c>
      <c r="E98" s="18" t="s">
        <v>439</v>
      </c>
      <c r="F98" s="18" t="s">
        <v>537</v>
      </c>
      <c r="G98" s="18"/>
      <c r="H98" s="21">
        <v>45917</v>
      </c>
      <c r="I98" s="22">
        <v>0.34722222222222221</v>
      </c>
      <c r="J98" s="18" t="s">
        <v>1660</v>
      </c>
      <c r="K98" s="18" t="s">
        <v>1792</v>
      </c>
      <c r="L98" s="19">
        <v>150</v>
      </c>
      <c r="M98" s="20"/>
      <c r="N98" s="17" t="s">
        <v>44</v>
      </c>
      <c r="O98" s="18" t="s">
        <v>1496</v>
      </c>
      <c r="P98" s="17" t="s">
        <v>1534</v>
      </c>
      <c r="Q98" s="52">
        <v>70</v>
      </c>
      <c r="R98" s="18"/>
      <c r="S98" s="17" t="s">
        <v>45</v>
      </c>
      <c r="T98" s="17" t="s">
        <v>44</v>
      </c>
      <c r="U98" s="19">
        <f>Table_525[[#This Row],[VALOR]]-Table_525[[#This Row],[ CUSTO]]</f>
        <v>80</v>
      </c>
      <c r="V98" s="19"/>
    </row>
    <row r="99" spans="1:22" s="81" customFormat="1" ht="25.5" x14ac:dyDescent="0.25">
      <c r="A99" s="10"/>
      <c r="B99" s="20">
        <v>45916</v>
      </c>
      <c r="C99" s="18"/>
      <c r="D99" s="18" t="s">
        <v>103</v>
      </c>
      <c r="E99" s="18" t="s">
        <v>104</v>
      </c>
      <c r="F99" s="18" t="s">
        <v>92</v>
      </c>
      <c r="G99" s="18" t="s">
        <v>2626</v>
      </c>
      <c r="H99" s="21">
        <v>45917</v>
      </c>
      <c r="I99" s="22">
        <v>0.44444444444444442</v>
      </c>
      <c r="J99" s="18" t="s">
        <v>1933</v>
      </c>
      <c r="K99" s="18" t="s">
        <v>56</v>
      </c>
      <c r="L99" s="19">
        <v>170</v>
      </c>
      <c r="M99" s="20"/>
      <c r="N99" s="17" t="s">
        <v>44</v>
      </c>
      <c r="O99" s="18" t="s">
        <v>1496</v>
      </c>
      <c r="P99" s="17" t="s">
        <v>1534</v>
      </c>
      <c r="Q99" s="52">
        <v>70</v>
      </c>
      <c r="R99" s="18"/>
      <c r="S99" s="17" t="s">
        <v>45</v>
      </c>
      <c r="T99" s="17" t="s">
        <v>44</v>
      </c>
      <c r="U99" s="19">
        <f>Table_525[[#This Row],[VALOR]]-Table_525[[#This Row],[ CUSTO]]</f>
        <v>100</v>
      </c>
      <c r="V99" s="19"/>
    </row>
    <row r="100" spans="1:22" s="81" customFormat="1" ht="38.25" x14ac:dyDescent="0.25">
      <c r="A100" s="10"/>
      <c r="B100" s="20">
        <v>45916</v>
      </c>
      <c r="C100" s="18"/>
      <c r="D100" s="18" t="s">
        <v>2620</v>
      </c>
      <c r="E100" s="18" t="s">
        <v>2621</v>
      </c>
      <c r="F100" s="18" t="s">
        <v>418</v>
      </c>
      <c r="G100" s="18" t="s">
        <v>2622</v>
      </c>
      <c r="H100" s="21">
        <v>45917</v>
      </c>
      <c r="I100" s="22">
        <v>0.45833333333333331</v>
      </c>
      <c r="J100" s="18" t="s">
        <v>2623</v>
      </c>
      <c r="K100" s="18" t="s">
        <v>56</v>
      </c>
      <c r="L100" s="19">
        <v>150</v>
      </c>
      <c r="M100" s="20"/>
      <c r="N100" s="17" t="s">
        <v>44</v>
      </c>
      <c r="O100" s="18" t="s">
        <v>2485</v>
      </c>
      <c r="P100" s="17" t="s">
        <v>225</v>
      </c>
      <c r="Q100" s="52">
        <v>50</v>
      </c>
      <c r="R100" s="18"/>
      <c r="S100" s="17" t="s">
        <v>45</v>
      </c>
      <c r="T100" s="17" t="s">
        <v>44</v>
      </c>
      <c r="U100" s="19">
        <f>Table_525[[#This Row],[VALOR]]-Table_525[[#This Row],[ CUSTO]]</f>
        <v>100</v>
      </c>
      <c r="V100" s="19"/>
    </row>
    <row r="101" spans="1:22" s="81" customFormat="1" ht="25.5" x14ac:dyDescent="0.25">
      <c r="A101" s="10"/>
      <c r="B101" s="20">
        <v>45912</v>
      </c>
      <c r="C101" s="18"/>
      <c r="D101" s="18" t="s">
        <v>137</v>
      </c>
      <c r="E101" s="18" t="s">
        <v>2285</v>
      </c>
      <c r="F101" s="18" t="s">
        <v>537</v>
      </c>
      <c r="G101" s="18" t="s">
        <v>2605</v>
      </c>
      <c r="H101" s="21">
        <v>45918</v>
      </c>
      <c r="I101" s="22">
        <v>0.39583333333333331</v>
      </c>
      <c r="J101" s="18" t="s">
        <v>289</v>
      </c>
      <c r="K101" s="18" t="s">
        <v>2606</v>
      </c>
      <c r="L101" s="19">
        <v>190</v>
      </c>
      <c r="M101" s="20"/>
      <c r="N101" s="17" t="s">
        <v>44</v>
      </c>
      <c r="O101" s="18" t="s">
        <v>2636</v>
      </c>
      <c r="P101" s="17" t="s">
        <v>2637</v>
      </c>
      <c r="Q101" s="52">
        <v>80</v>
      </c>
      <c r="R101" s="18"/>
      <c r="S101" s="17" t="s">
        <v>45</v>
      </c>
      <c r="T101" s="17" t="s">
        <v>44</v>
      </c>
      <c r="U101" s="19">
        <f>Table_525[[#This Row],[VALOR]]-Table_525[[#This Row],[ CUSTO]]</f>
        <v>110</v>
      </c>
      <c r="V101" s="19"/>
    </row>
    <row r="102" spans="1:22" s="81" customFormat="1" ht="38.25" x14ac:dyDescent="0.25">
      <c r="A102" s="10"/>
      <c r="B102" s="20">
        <v>45917</v>
      </c>
      <c r="C102" s="18"/>
      <c r="D102" s="18" t="s">
        <v>1685</v>
      </c>
      <c r="E102" s="18" t="s">
        <v>1686</v>
      </c>
      <c r="F102" s="18" t="s">
        <v>537</v>
      </c>
      <c r="G102" s="18" t="s">
        <v>2632</v>
      </c>
      <c r="H102" s="21">
        <v>45918</v>
      </c>
      <c r="I102" s="22">
        <v>0.47222222222222221</v>
      </c>
      <c r="J102" s="18" t="s">
        <v>320</v>
      </c>
      <c r="K102" s="18" t="s">
        <v>316</v>
      </c>
      <c r="L102" s="19">
        <v>200</v>
      </c>
      <c r="M102" s="20"/>
      <c r="N102" s="17" t="s">
        <v>44</v>
      </c>
      <c r="O102" s="18" t="s">
        <v>1496</v>
      </c>
      <c r="P102" s="17" t="s">
        <v>1534</v>
      </c>
      <c r="Q102" s="52">
        <v>80</v>
      </c>
      <c r="R102" s="18"/>
      <c r="S102" s="17" t="s">
        <v>45</v>
      </c>
      <c r="T102" s="17" t="s">
        <v>44</v>
      </c>
      <c r="U102" s="19">
        <f>Table_525[[#This Row],[VALOR]]-Table_525[[#This Row],[ CUSTO]]</f>
        <v>120</v>
      </c>
      <c r="V102" s="19"/>
    </row>
    <row r="103" spans="1:22" s="81" customFormat="1" x14ac:dyDescent="0.25">
      <c r="A103" s="10"/>
      <c r="B103" s="20">
        <v>45912</v>
      </c>
      <c r="C103" s="18"/>
      <c r="D103" s="18" t="s">
        <v>1335</v>
      </c>
      <c r="E103" s="18" t="s">
        <v>1336</v>
      </c>
      <c r="F103" s="18" t="s">
        <v>1437</v>
      </c>
      <c r="G103" s="18" t="s">
        <v>2595</v>
      </c>
      <c r="H103" s="21">
        <v>45918</v>
      </c>
      <c r="I103" s="22">
        <v>0.35416666666666669</v>
      </c>
      <c r="J103" s="18" t="s">
        <v>119</v>
      </c>
      <c r="K103" s="18" t="s">
        <v>2602</v>
      </c>
      <c r="L103" s="19">
        <v>70</v>
      </c>
      <c r="M103" s="65"/>
      <c r="N103" s="17" t="s">
        <v>44</v>
      </c>
      <c r="O103" s="18" t="s">
        <v>1222</v>
      </c>
      <c r="P103" s="44" t="s">
        <v>1223</v>
      </c>
      <c r="Q103" s="52">
        <v>40</v>
      </c>
      <c r="R103" s="18"/>
      <c r="S103" s="17" t="s">
        <v>45</v>
      </c>
      <c r="T103" s="17" t="s">
        <v>44</v>
      </c>
      <c r="U103" s="19">
        <f>Table_525[[#This Row],[VALOR]]-Table_525[[#This Row],[ CUSTO]]</f>
        <v>30</v>
      </c>
      <c r="V103" s="19"/>
    </row>
    <row r="104" spans="1:22" s="81" customFormat="1" x14ac:dyDescent="0.25">
      <c r="A104" s="10"/>
      <c r="B104" s="20">
        <v>45912</v>
      </c>
      <c r="C104" s="18"/>
      <c r="D104" s="18" t="s">
        <v>1335</v>
      </c>
      <c r="E104" s="18" t="s">
        <v>1336</v>
      </c>
      <c r="F104" s="18" t="s">
        <v>1437</v>
      </c>
      <c r="G104" s="18" t="s">
        <v>2596</v>
      </c>
      <c r="H104" s="21">
        <v>45918</v>
      </c>
      <c r="I104" s="22">
        <v>0.39583333333333331</v>
      </c>
      <c r="J104" s="18" t="s">
        <v>160</v>
      </c>
      <c r="K104" s="18" t="s">
        <v>2603</v>
      </c>
      <c r="L104" s="19">
        <v>70</v>
      </c>
      <c r="M104" s="65"/>
      <c r="N104" s="17" t="s">
        <v>44</v>
      </c>
      <c r="O104" s="18" t="s">
        <v>1222</v>
      </c>
      <c r="P104" s="44" t="s">
        <v>1223</v>
      </c>
      <c r="Q104" s="52">
        <v>40</v>
      </c>
      <c r="R104" s="18"/>
      <c r="S104" s="17" t="s">
        <v>45</v>
      </c>
      <c r="T104" s="17" t="s">
        <v>44</v>
      </c>
      <c r="U104" s="19">
        <f>Table_525[[#This Row],[VALOR]]-Table_525[[#This Row],[ CUSTO]]</f>
        <v>30</v>
      </c>
      <c r="V104" s="19"/>
    </row>
    <row r="105" spans="1:22" s="81" customFormat="1" x14ac:dyDescent="0.25">
      <c r="A105" s="10"/>
      <c r="B105" s="20">
        <v>45912</v>
      </c>
      <c r="C105" s="18"/>
      <c r="D105" s="18" t="s">
        <v>1335</v>
      </c>
      <c r="E105" s="18" t="s">
        <v>1336</v>
      </c>
      <c r="F105" s="18" t="s">
        <v>1634</v>
      </c>
      <c r="G105" s="18" t="s">
        <v>2597</v>
      </c>
      <c r="H105" s="21">
        <v>45918</v>
      </c>
      <c r="I105" s="22">
        <v>0.41666666666666669</v>
      </c>
      <c r="J105" s="18" t="s">
        <v>68</v>
      </c>
      <c r="K105" s="18" t="s">
        <v>2602</v>
      </c>
      <c r="L105" s="19">
        <v>70</v>
      </c>
      <c r="M105" s="65"/>
      <c r="N105" s="17" t="s">
        <v>44</v>
      </c>
      <c r="O105" s="18" t="s">
        <v>1222</v>
      </c>
      <c r="P105" s="44" t="s">
        <v>1223</v>
      </c>
      <c r="Q105" s="52">
        <v>40</v>
      </c>
      <c r="R105" s="18"/>
      <c r="S105" s="17" t="s">
        <v>45</v>
      </c>
      <c r="T105" s="17" t="s">
        <v>44</v>
      </c>
      <c r="U105" s="19">
        <f>Table_525[[#This Row],[VALOR]]-Table_525[[#This Row],[ CUSTO]]</f>
        <v>30</v>
      </c>
      <c r="V105" s="19"/>
    </row>
    <row r="106" spans="1:22" s="81" customFormat="1" x14ac:dyDescent="0.25">
      <c r="A106" s="10"/>
      <c r="B106" s="20">
        <v>45912</v>
      </c>
      <c r="C106" s="18"/>
      <c r="D106" s="18" t="s">
        <v>1335</v>
      </c>
      <c r="E106" s="18" t="s">
        <v>1336</v>
      </c>
      <c r="F106" s="18" t="s">
        <v>1437</v>
      </c>
      <c r="G106" s="18" t="s">
        <v>2598</v>
      </c>
      <c r="H106" s="21">
        <v>45918</v>
      </c>
      <c r="I106" s="22">
        <v>0.57291666666666663</v>
      </c>
      <c r="J106" s="18" t="s">
        <v>68</v>
      </c>
      <c r="K106" s="18" t="s">
        <v>2164</v>
      </c>
      <c r="L106" s="19">
        <v>70</v>
      </c>
      <c r="M106" s="65"/>
      <c r="N106" s="17" t="s">
        <v>44</v>
      </c>
      <c r="O106" s="18" t="s">
        <v>1222</v>
      </c>
      <c r="P106" s="44" t="s">
        <v>1223</v>
      </c>
      <c r="Q106" s="52">
        <v>40</v>
      </c>
      <c r="R106" s="18"/>
      <c r="S106" s="17" t="s">
        <v>45</v>
      </c>
      <c r="T106" s="17" t="s">
        <v>44</v>
      </c>
      <c r="U106" s="19">
        <f>Table_525[[#This Row],[VALOR]]-Table_525[[#This Row],[ CUSTO]]</f>
        <v>30</v>
      </c>
      <c r="V106" s="19"/>
    </row>
    <row r="107" spans="1:22" s="81" customFormat="1" x14ac:dyDescent="0.25">
      <c r="A107" s="10"/>
      <c r="B107" s="20">
        <v>45912</v>
      </c>
      <c r="C107" s="18"/>
      <c r="D107" s="18" t="s">
        <v>1335</v>
      </c>
      <c r="E107" s="18" t="s">
        <v>1336</v>
      </c>
      <c r="F107" s="18" t="s">
        <v>1437</v>
      </c>
      <c r="G107" s="18" t="s">
        <v>2599</v>
      </c>
      <c r="H107" s="21">
        <v>45918</v>
      </c>
      <c r="I107" s="22">
        <v>0.625</v>
      </c>
      <c r="J107" s="18" t="s">
        <v>270</v>
      </c>
      <c r="K107" s="18" t="s">
        <v>1973</v>
      </c>
      <c r="L107" s="19">
        <v>70</v>
      </c>
      <c r="M107" s="65"/>
      <c r="N107" s="17" t="s">
        <v>44</v>
      </c>
      <c r="O107" s="18" t="s">
        <v>1222</v>
      </c>
      <c r="P107" s="44" t="s">
        <v>1223</v>
      </c>
      <c r="Q107" s="52">
        <v>40</v>
      </c>
      <c r="R107" s="18"/>
      <c r="S107" s="17" t="s">
        <v>45</v>
      </c>
      <c r="T107" s="17" t="s">
        <v>44</v>
      </c>
      <c r="U107" s="19">
        <f>Table_525[[#This Row],[VALOR]]-Table_525[[#This Row],[ CUSTO]]</f>
        <v>30</v>
      </c>
      <c r="V107" s="19"/>
    </row>
    <row r="108" spans="1:22" s="81" customFormat="1" ht="25.5" x14ac:dyDescent="0.25">
      <c r="A108" s="10"/>
      <c r="B108" s="20">
        <v>45908</v>
      </c>
      <c r="C108" s="18"/>
      <c r="D108" s="18" t="s">
        <v>2267</v>
      </c>
      <c r="E108" s="18" t="s">
        <v>2268</v>
      </c>
      <c r="F108" s="18" t="s">
        <v>92</v>
      </c>
      <c r="G108" s="18" t="s">
        <v>2633</v>
      </c>
      <c r="H108" s="21">
        <v>45918</v>
      </c>
      <c r="I108" s="22">
        <v>0.58333333333333337</v>
      </c>
      <c r="J108" s="18" t="s">
        <v>2551</v>
      </c>
      <c r="K108" s="18" t="s">
        <v>2553</v>
      </c>
      <c r="L108" s="19">
        <v>150</v>
      </c>
      <c r="M108" s="20"/>
      <c r="N108" s="17" t="s">
        <v>44</v>
      </c>
      <c r="O108" s="18" t="s">
        <v>2555</v>
      </c>
      <c r="P108" s="17" t="s">
        <v>2556</v>
      </c>
      <c r="Q108" s="52">
        <v>75</v>
      </c>
      <c r="R108" s="18"/>
      <c r="S108" s="17" t="s">
        <v>45</v>
      </c>
      <c r="T108" s="17" t="s">
        <v>44</v>
      </c>
      <c r="U108" s="19">
        <f>Table_525[[#This Row],[VALOR]]-Table_525[[#This Row],[ CUSTO]]</f>
        <v>75</v>
      </c>
      <c r="V108" s="19"/>
    </row>
    <row r="109" spans="1:22" s="81" customFormat="1" ht="51" x14ac:dyDescent="0.25">
      <c r="A109" s="10"/>
      <c r="B109" s="20">
        <v>45918</v>
      </c>
      <c r="C109" s="18" t="s">
        <v>1849</v>
      </c>
      <c r="D109" s="18" t="s">
        <v>52</v>
      </c>
      <c r="E109" s="18" t="s">
        <v>53</v>
      </c>
      <c r="F109" s="18" t="s">
        <v>132</v>
      </c>
      <c r="G109" s="18" t="s">
        <v>2560</v>
      </c>
      <c r="H109" s="21">
        <v>45919</v>
      </c>
      <c r="I109" s="22">
        <v>0.625</v>
      </c>
      <c r="J109" s="18" t="s">
        <v>2561</v>
      </c>
      <c r="K109" s="18" t="s">
        <v>2562</v>
      </c>
      <c r="L109" s="19"/>
      <c r="M109" s="20"/>
      <c r="N109" s="17" t="s">
        <v>44</v>
      </c>
      <c r="O109" s="18" t="s">
        <v>2563</v>
      </c>
      <c r="P109" s="17" t="s">
        <v>2564</v>
      </c>
      <c r="Q109" s="52"/>
      <c r="R109" s="18"/>
      <c r="S109" s="17" t="s">
        <v>45</v>
      </c>
      <c r="T109" s="17" t="s">
        <v>44</v>
      </c>
      <c r="U109" s="19">
        <f>Table_525[[#This Row],[VALOR]]-Table_525[[#This Row],[ CUSTO]]</f>
        <v>0</v>
      </c>
      <c r="V109" s="19"/>
    </row>
    <row r="110" spans="1:22" s="81" customFormat="1" ht="25.5" x14ac:dyDescent="0.25">
      <c r="A110" s="10"/>
      <c r="B110" s="20">
        <v>45918</v>
      </c>
      <c r="C110" s="18"/>
      <c r="D110" s="18" t="s">
        <v>52</v>
      </c>
      <c r="E110" s="18" t="s">
        <v>53</v>
      </c>
      <c r="F110" s="18" t="s">
        <v>1288</v>
      </c>
      <c r="G110" s="18" t="s">
        <v>2683</v>
      </c>
      <c r="H110" s="21">
        <v>45922</v>
      </c>
      <c r="I110" s="22">
        <v>0.41666666666666669</v>
      </c>
      <c r="J110" s="18" t="s">
        <v>2668</v>
      </c>
      <c r="K110" s="18" t="s">
        <v>1481</v>
      </c>
      <c r="L110" s="19">
        <f>300+92.75</f>
        <v>392.75</v>
      </c>
      <c r="M110" s="20"/>
      <c r="N110" s="17" t="s">
        <v>44</v>
      </c>
      <c r="O110" s="18" t="s">
        <v>2638</v>
      </c>
      <c r="P110" s="17" t="s">
        <v>2639</v>
      </c>
      <c r="Q110" s="52">
        <v>192.75</v>
      </c>
      <c r="R110" s="18"/>
      <c r="S110" s="17" t="s">
        <v>45</v>
      </c>
      <c r="T110" s="17" t="s">
        <v>44</v>
      </c>
      <c r="U110" s="19">
        <f>Table_525[[#This Row],[VALOR]]-Table_525[[#This Row],[ CUSTO]]</f>
        <v>200</v>
      </c>
      <c r="V110" s="19"/>
    </row>
    <row r="111" spans="1:22" s="81" customFormat="1" ht="25.5" x14ac:dyDescent="0.25">
      <c r="A111" s="10"/>
      <c r="B111" s="20">
        <v>45919</v>
      </c>
      <c r="C111" s="18"/>
      <c r="D111" s="18" t="s">
        <v>2474</v>
      </c>
      <c r="E111" s="18" t="s">
        <v>2475</v>
      </c>
      <c r="F111" s="18" t="s">
        <v>92</v>
      </c>
      <c r="G111" s="18"/>
      <c r="H111" s="21">
        <v>45922</v>
      </c>
      <c r="I111" s="22">
        <v>0.4861111111111111</v>
      </c>
      <c r="J111" s="18" t="s">
        <v>598</v>
      </c>
      <c r="K111" s="18" t="s">
        <v>56</v>
      </c>
      <c r="L111" s="19">
        <v>170</v>
      </c>
      <c r="M111" s="20"/>
      <c r="N111" s="17" t="s">
        <v>44</v>
      </c>
      <c r="O111" s="18" t="s">
        <v>1401</v>
      </c>
      <c r="P111" s="17" t="s">
        <v>1400</v>
      </c>
      <c r="Q111" s="52">
        <v>80</v>
      </c>
      <c r="R111" s="18"/>
      <c r="S111" s="17" t="s">
        <v>45</v>
      </c>
      <c r="T111" s="17" t="s">
        <v>44</v>
      </c>
      <c r="U111" s="19">
        <f>Table_525[[#This Row],[VALOR]]-Table_525[[#This Row],[ CUSTO]]</f>
        <v>90</v>
      </c>
      <c r="V111" s="19"/>
    </row>
    <row r="112" spans="1:22" s="81" customFormat="1" ht="25.5" x14ac:dyDescent="0.25">
      <c r="A112" s="10"/>
      <c r="B112" s="20">
        <v>45908</v>
      </c>
      <c r="C112" s="18"/>
      <c r="D112" s="18" t="s">
        <v>1299</v>
      </c>
      <c r="E112" s="18" t="s">
        <v>439</v>
      </c>
      <c r="F112" s="18" t="s">
        <v>537</v>
      </c>
      <c r="G112" s="18"/>
      <c r="H112" s="21">
        <v>45922</v>
      </c>
      <c r="I112" s="22">
        <v>0.57638888888888884</v>
      </c>
      <c r="J112" s="18" t="s">
        <v>1367</v>
      </c>
      <c r="K112" s="18" t="s">
        <v>56</v>
      </c>
      <c r="L112" s="19">
        <v>150</v>
      </c>
      <c r="M112" s="20"/>
      <c r="N112" s="17" t="s">
        <v>44</v>
      </c>
      <c r="O112" s="18" t="s">
        <v>745</v>
      </c>
      <c r="P112" s="17" t="s">
        <v>142</v>
      </c>
      <c r="Q112" s="52">
        <v>70</v>
      </c>
      <c r="R112" s="18"/>
      <c r="S112" s="17" t="s">
        <v>45</v>
      </c>
      <c r="T112" s="17" t="s">
        <v>44</v>
      </c>
      <c r="U112" s="19">
        <f>Table_525[[#This Row],[VALOR]]-Table_525[[#This Row],[ CUSTO]]</f>
        <v>80</v>
      </c>
      <c r="V112" s="19"/>
    </row>
    <row r="113" spans="1:22" s="81" customFormat="1" ht="25.5" x14ac:dyDescent="0.25">
      <c r="A113" s="10"/>
      <c r="B113" s="20">
        <v>45919</v>
      </c>
      <c r="C113" s="18"/>
      <c r="D113" s="18" t="s">
        <v>808</v>
      </c>
      <c r="E113" s="18" t="s">
        <v>809</v>
      </c>
      <c r="F113" s="18" t="s">
        <v>60</v>
      </c>
      <c r="G113" s="18" t="s">
        <v>2763</v>
      </c>
      <c r="H113" s="21">
        <v>45923</v>
      </c>
      <c r="I113" s="22">
        <v>0.39583333333333331</v>
      </c>
      <c r="J113" s="18" t="s">
        <v>259</v>
      </c>
      <c r="K113" s="18" t="s">
        <v>2079</v>
      </c>
      <c r="L113" s="19">
        <v>200</v>
      </c>
      <c r="M113" s="20"/>
      <c r="N113" s="17" t="s">
        <v>44</v>
      </c>
      <c r="O113" s="18" t="s">
        <v>2767</v>
      </c>
      <c r="P113" s="17" t="s">
        <v>2766</v>
      </c>
      <c r="Q113" s="52">
        <v>100</v>
      </c>
      <c r="R113" s="18"/>
      <c r="S113" s="17" t="s">
        <v>45</v>
      </c>
      <c r="T113" s="17" t="s">
        <v>44</v>
      </c>
      <c r="U113" s="19">
        <f>Table_525[[#This Row],[VALOR]]-Table_525[[#This Row],[ CUSTO]]</f>
        <v>100</v>
      </c>
      <c r="V113" s="19"/>
    </row>
    <row r="114" spans="1:22" s="81" customFormat="1" ht="25.5" x14ac:dyDescent="0.25">
      <c r="A114" s="10"/>
      <c r="B114" s="20">
        <v>45919</v>
      </c>
      <c r="C114" s="18" t="s">
        <v>1849</v>
      </c>
      <c r="D114" s="18" t="s">
        <v>52</v>
      </c>
      <c r="E114" s="18" t="s">
        <v>53</v>
      </c>
      <c r="F114" s="18" t="s">
        <v>132</v>
      </c>
      <c r="G114" s="18" t="s">
        <v>2681</v>
      </c>
      <c r="H114" s="21">
        <v>45923</v>
      </c>
      <c r="I114" s="22">
        <v>0.58333333333333337</v>
      </c>
      <c r="J114" s="18" t="s">
        <v>2682</v>
      </c>
      <c r="K114" s="18" t="s">
        <v>2562</v>
      </c>
      <c r="L114" s="19">
        <v>344.95</v>
      </c>
      <c r="M114" s="20"/>
      <c r="N114" s="17" t="s">
        <v>44</v>
      </c>
      <c r="O114" s="18" t="s">
        <v>2563</v>
      </c>
      <c r="P114" s="17" t="s">
        <v>2564</v>
      </c>
      <c r="Q114" s="52">
        <f>72.25+128.7+12+12</f>
        <v>224.95</v>
      </c>
      <c r="R114" s="18"/>
      <c r="S114" s="17" t="s">
        <v>45</v>
      </c>
      <c r="T114" s="17" t="s">
        <v>44</v>
      </c>
      <c r="U114" s="19">
        <f>Table_525[[#This Row],[VALOR]]-Table_525[[#This Row],[ CUSTO]]</f>
        <v>120</v>
      </c>
      <c r="V114" s="19"/>
    </row>
    <row r="115" spans="1:22" s="81" customFormat="1" ht="38.25" x14ac:dyDescent="0.25">
      <c r="A115" s="10"/>
      <c r="B115" s="20">
        <v>45922</v>
      </c>
      <c r="C115" s="18" t="s">
        <v>2489</v>
      </c>
      <c r="D115" s="18" t="s">
        <v>52</v>
      </c>
      <c r="E115" s="18" t="s">
        <v>53</v>
      </c>
      <c r="F115" s="18" t="s">
        <v>1288</v>
      </c>
      <c r="G115" s="18" t="s">
        <v>2332</v>
      </c>
      <c r="H115" s="21">
        <v>45923</v>
      </c>
      <c r="I115" s="22">
        <v>0.66666666666666663</v>
      </c>
      <c r="J115" s="18" t="s">
        <v>484</v>
      </c>
      <c r="K115" s="18" t="s">
        <v>209</v>
      </c>
      <c r="L115" s="19">
        <f>300+56.5</f>
        <v>356.5</v>
      </c>
      <c r="M115" s="20"/>
      <c r="N115" s="17" t="s">
        <v>44</v>
      </c>
      <c r="O115" s="18" t="s">
        <v>2671</v>
      </c>
      <c r="P115" s="17" t="s">
        <v>2670</v>
      </c>
      <c r="Q115" s="52">
        <f>100+56.5+16</f>
        <v>172.5</v>
      </c>
      <c r="R115" s="18"/>
      <c r="S115" s="17" t="s">
        <v>45</v>
      </c>
      <c r="T115" s="17" t="s">
        <v>44</v>
      </c>
      <c r="U115" s="19">
        <f>Table_525[[#This Row],[VALOR]]-Table_525[[#This Row],[ CUSTO]]</f>
        <v>184</v>
      </c>
      <c r="V115" s="19"/>
    </row>
    <row r="116" spans="1:22" s="81" customFormat="1" ht="25.5" x14ac:dyDescent="0.25">
      <c r="A116" s="10"/>
      <c r="B116" s="20">
        <v>45922</v>
      </c>
      <c r="C116" s="18"/>
      <c r="D116" s="18" t="s">
        <v>52</v>
      </c>
      <c r="E116" s="18" t="s">
        <v>53</v>
      </c>
      <c r="F116" s="18" t="s">
        <v>132</v>
      </c>
      <c r="G116" s="18" t="s">
        <v>2672</v>
      </c>
      <c r="H116" s="21">
        <v>45923</v>
      </c>
      <c r="I116" s="22">
        <v>0.625</v>
      </c>
      <c r="J116" s="18" t="s">
        <v>2673</v>
      </c>
      <c r="K116" s="18" t="s">
        <v>2674</v>
      </c>
      <c r="L116" s="19">
        <v>264</v>
      </c>
      <c r="M116" s="20"/>
      <c r="N116" s="17" t="s">
        <v>44</v>
      </c>
      <c r="O116" s="18" t="s">
        <v>2675</v>
      </c>
      <c r="P116" s="17" t="s">
        <v>2676</v>
      </c>
      <c r="Q116" s="52">
        <f>80+64</f>
        <v>144</v>
      </c>
      <c r="R116" s="18"/>
      <c r="S116" s="17" t="s">
        <v>45</v>
      </c>
      <c r="T116" s="17" t="s">
        <v>44</v>
      </c>
      <c r="U116" s="19">
        <f>Table_525[[#This Row],[VALOR]]-Table_525[[#This Row],[ CUSTO]]</f>
        <v>120</v>
      </c>
      <c r="V116" s="19"/>
    </row>
    <row r="117" spans="1:22" s="81" customFormat="1" ht="38.25" x14ac:dyDescent="0.25">
      <c r="A117" s="10"/>
      <c r="B117" s="20">
        <v>45922</v>
      </c>
      <c r="C117" s="18"/>
      <c r="D117" s="18" t="s">
        <v>52</v>
      </c>
      <c r="E117" s="18" t="s">
        <v>53</v>
      </c>
      <c r="F117" s="18" t="s">
        <v>132</v>
      </c>
      <c r="G117" s="18" t="s">
        <v>2677</v>
      </c>
      <c r="H117" s="21">
        <v>45923</v>
      </c>
      <c r="I117" s="22">
        <v>0.58333333333333337</v>
      </c>
      <c r="J117" s="18" t="s">
        <v>2678</v>
      </c>
      <c r="K117" s="18" t="s">
        <v>1363</v>
      </c>
      <c r="L117" s="19">
        <f>200+56.4</f>
        <v>256.39999999999998</v>
      </c>
      <c r="M117" s="20"/>
      <c r="N117" s="17" t="s">
        <v>44</v>
      </c>
      <c r="O117" s="18" t="s">
        <v>2679</v>
      </c>
      <c r="P117" s="17" t="s">
        <v>2680</v>
      </c>
      <c r="Q117" s="52">
        <f>100+56.4</f>
        <v>156.4</v>
      </c>
      <c r="R117" s="18"/>
      <c r="S117" s="17" t="s">
        <v>45</v>
      </c>
      <c r="T117" s="17" t="s">
        <v>44</v>
      </c>
      <c r="U117" s="19">
        <f>Table_525[[#This Row],[VALOR]]-Table_525[[#This Row],[ CUSTO]]</f>
        <v>99.999999999999972</v>
      </c>
      <c r="V117" s="19"/>
    </row>
    <row r="118" spans="1:22" s="81" customFormat="1" ht="25.5" x14ac:dyDescent="0.25">
      <c r="A118" s="10"/>
      <c r="B118" s="20">
        <v>45917</v>
      </c>
      <c r="C118" s="18"/>
      <c r="D118" s="18" t="s">
        <v>2628</v>
      </c>
      <c r="E118" s="18" t="s">
        <v>2629</v>
      </c>
      <c r="F118" s="18" t="s">
        <v>165</v>
      </c>
      <c r="G118" s="18" t="s">
        <v>2630</v>
      </c>
      <c r="H118" s="21">
        <v>45923</v>
      </c>
      <c r="I118" s="22">
        <v>0.48958333333333331</v>
      </c>
      <c r="J118" s="18" t="s">
        <v>2631</v>
      </c>
      <c r="K118" s="18" t="s">
        <v>1291</v>
      </c>
      <c r="L118" s="19">
        <v>400</v>
      </c>
      <c r="M118" s="20"/>
      <c r="N118" s="17" t="s">
        <v>44</v>
      </c>
      <c r="O118" s="18" t="s">
        <v>2634</v>
      </c>
      <c r="P118" s="17" t="s">
        <v>2635</v>
      </c>
      <c r="Q118" s="52">
        <v>100</v>
      </c>
      <c r="R118" s="18" t="s">
        <v>2825</v>
      </c>
      <c r="S118" s="17" t="s">
        <v>45</v>
      </c>
      <c r="T118" s="17" t="s">
        <v>44</v>
      </c>
      <c r="U118" s="19">
        <f>Table_525[[#This Row],[VALOR]]-Table_525[[#This Row],[ CUSTO]]</f>
        <v>300</v>
      </c>
      <c r="V118" s="19"/>
    </row>
    <row r="119" spans="1:22" s="81" customFormat="1" ht="25.5" x14ac:dyDescent="0.25">
      <c r="A119" s="10"/>
      <c r="B119" s="20">
        <v>45923</v>
      </c>
      <c r="C119" s="18" t="s">
        <v>2489</v>
      </c>
      <c r="D119" s="18" t="s">
        <v>52</v>
      </c>
      <c r="E119" s="18" t="s">
        <v>53</v>
      </c>
      <c r="F119" s="18" t="s">
        <v>1288</v>
      </c>
      <c r="G119" s="18" t="s">
        <v>2666</v>
      </c>
      <c r="H119" s="21">
        <v>45924</v>
      </c>
      <c r="I119" s="22">
        <v>0.41666666666666669</v>
      </c>
      <c r="J119" s="18" t="s">
        <v>2668</v>
      </c>
      <c r="K119" s="18" t="s">
        <v>1481</v>
      </c>
      <c r="L119" s="19">
        <f>300+11.3</f>
        <v>311.3</v>
      </c>
      <c r="M119" s="20"/>
      <c r="N119" s="17" t="s">
        <v>44</v>
      </c>
      <c r="O119" s="18" t="s">
        <v>2667</v>
      </c>
      <c r="P119" s="17" t="s">
        <v>2669</v>
      </c>
      <c r="Q119" s="52">
        <f>11.3+110</f>
        <v>121.3</v>
      </c>
      <c r="R119" s="18"/>
      <c r="S119" s="17" t="s">
        <v>45</v>
      </c>
      <c r="T119" s="17" t="s">
        <v>44</v>
      </c>
      <c r="U119" s="19">
        <f>Table_525[[#This Row],[VALOR]]-Table_525[[#This Row],[ CUSTO]]</f>
        <v>190</v>
      </c>
      <c r="V119" s="19"/>
    </row>
    <row r="120" spans="1:22" s="81" customFormat="1" ht="25.5" x14ac:dyDescent="0.25">
      <c r="A120" s="10"/>
      <c r="B120" s="20">
        <v>45901</v>
      </c>
      <c r="C120" s="18"/>
      <c r="D120" s="18" t="s">
        <v>1539</v>
      </c>
      <c r="E120" s="18" t="s">
        <v>1540</v>
      </c>
      <c r="F120" s="18" t="s">
        <v>60</v>
      </c>
      <c r="G120" s="18" t="s">
        <v>2449</v>
      </c>
      <c r="H120" s="21">
        <v>45924</v>
      </c>
      <c r="I120" s="22">
        <v>0.45833333333333331</v>
      </c>
      <c r="J120" s="18" t="s">
        <v>270</v>
      </c>
      <c r="K120" s="18" t="s">
        <v>1769</v>
      </c>
      <c r="L120" s="19"/>
      <c r="M120" s="20"/>
      <c r="N120" s="17" t="s">
        <v>44</v>
      </c>
      <c r="O120" s="18" t="s">
        <v>1470</v>
      </c>
      <c r="P120" s="17" t="s">
        <v>77</v>
      </c>
      <c r="Q120" s="52"/>
      <c r="R120" s="18"/>
      <c r="S120" s="17" t="s">
        <v>45</v>
      </c>
      <c r="T120" s="17" t="s">
        <v>44</v>
      </c>
      <c r="U120" s="19">
        <f>Table_525[[#This Row],[VALOR]]-Table_525[[#This Row],[ CUSTO]]</f>
        <v>0</v>
      </c>
      <c r="V120" s="19"/>
    </row>
    <row r="121" spans="1:22" s="81" customFormat="1" ht="25.5" x14ac:dyDescent="0.25">
      <c r="A121" s="10"/>
      <c r="B121" s="20">
        <v>45908</v>
      </c>
      <c r="C121" s="18"/>
      <c r="D121" s="18" t="s">
        <v>1299</v>
      </c>
      <c r="E121" s="18" t="s">
        <v>439</v>
      </c>
      <c r="F121" s="18" t="s">
        <v>537</v>
      </c>
      <c r="G121" s="18"/>
      <c r="H121" s="21">
        <v>45924</v>
      </c>
      <c r="I121" s="22">
        <v>0.40277777777777779</v>
      </c>
      <c r="J121" s="18" t="s">
        <v>614</v>
      </c>
      <c r="K121" s="18" t="s">
        <v>316</v>
      </c>
      <c r="L121" s="19">
        <v>150</v>
      </c>
      <c r="M121" s="20"/>
      <c r="N121" s="17" t="s">
        <v>44</v>
      </c>
      <c r="O121" s="18" t="s">
        <v>2554</v>
      </c>
      <c r="P121" s="17" t="s">
        <v>1017</v>
      </c>
      <c r="Q121" s="52">
        <v>70</v>
      </c>
      <c r="R121" s="18"/>
      <c r="S121" s="17" t="s">
        <v>45</v>
      </c>
      <c r="T121" s="17" t="s">
        <v>44</v>
      </c>
      <c r="U121" s="19">
        <f>Table_525[[#This Row],[VALOR]]-Table_525[[#This Row],[ CUSTO]]</f>
        <v>80</v>
      </c>
      <c r="V121" s="19"/>
    </row>
    <row r="122" spans="1:22" s="83" customFormat="1" ht="25.5" x14ac:dyDescent="0.25">
      <c r="A122" s="10"/>
      <c r="B122" s="20">
        <v>45924</v>
      </c>
      <c r="C122" s="17"/>
      <c r="D122" s="18" t="s">
        <v>103</v>
      </c>
      <c r="E122" s="18" t="s">
        <v>104</v>
      </c>
      <c r="F122" s="18" t="s">
        <v>537</v>
      </c>
      <c r="G122" s="18" t="s">
        <v>2787</v>
      </c>
      <c r="H122" s="21">
        <v>45924</v>
      </c>
      <c r="I122" s="22">
        <v>0.40625</v>
      </c>
      <c r="J122" s="18" t="s">
        <v>388</v>
      </c>
      <c r="K122" s="18" t="s">
        <v>56</v>
      </c>
      <c r="L122" s="19">
        <v>180</v>
      </c>
      <c r="M122" s="20"/>
      <c r="N122" s="17" t="s">
        <v>44</v>
      </c>
      <c r="O122" s="18" t="s">
        <v>1401</v>
      </c>
      <c r="P122" s="17" t="s">
        <v>1400</v>
      </c>
      <c r="Q122" s="52">
        <v>80</v>
      </c>
      <c r="R122" s="18"/>
      <c r="S122" s="17" t="s">
        <v>45</v>
      </c>
      <c r="T122" s="17" t="s">
        <v>44</v>
      </c>
      <c r="U122" s="19">
        <f>Table_525[[#This Row],[VALOR]]-Table_525[[#This Row],[ CUSTO]]</f>
        <v>100</v>
      </c>
      <c r="V122" s="19"/>
    </row>
    <row r="123" spans="1:22" s="83" customFormat="1" ht="38.25" x14ac:dyDescent="0.25">
      <c r="A123" s="10"/>
      <c r="B123" s="20">
        <v>45923</v>
      </c>
      <c r="C123" s="18"/>
      <c r="D123" s="18" t="s">
        <v>2083</v>
      </c>
      <c r="E123" s="18" t="s">
        <v>1623</v>
      </c>
      <c r="F123" s="18" t="s">
        <v>60</v>
      </c>
      <c r="G123" s="18" t="s">
        <v>2735</v>
      </c>
      <c r="H123" s="21">
        <v>45924</v>
      </c>
      <c r="I123" s="22">
        <v>0.40625</v>
      </c>
      <c r="J123" s="18" t="s">
        <v>187</v>
      </c>
      <c r="K123" s="18" t="s">
        <v>2573</v>
      </c>
      <c r="L123" s="19">
        <v>550</v>
      </c>
      <c r="M123" s="20"/>
      <c r="N123" s="17" t="s">
        <v>44</v>
      </c>
      <c r="O123" s="18" t="s">
        <v>2577</v>
      </c>
      <c r="P123" s="17" t="s">
        <v>2578</v>
      </c>
      <c r="Q123" s="52">
        <v>200</v>
      </c>
      <c r="R123" s="18"/>
      <c r="S123" s="17" t="s">
        <v>45</v>
      </c>
      <c r="T123" s="17" t="s">
        <v>44</v>
      </c>
      <c r="U123" s="19">
        <f>Table_525[[#This Row],[VALOR]]-Table_525[[#This Row],[ CUSTO]]</f>
        <v>350</v>
      </c>
      <c r="V123" s="19"/>
    </row>
    <row r="124" spans="1:22" s="83" customFormat="1" ht="25.5" x14ac:dyDescent="0.25">
      <c r="A124" s="10"/>
      <c r="B124" s="20">
        <v>45919</v>
      </c>
      <c r="C124" s="18"/>
      <c r="D124" s="18" t="s">
        <v>137</v>
      </c>
      <c r="E124" s="18" t="s">
        <v>2285</v>
      </c>
      <c r="F124" s="18" t="s">
        <v>537</v>
      </c>
      <c r="G124" s="21"/>
      <c r="H124" s="21">
        <v>45925</v>
      </c>
      <c r="I124" s="22">
        <v>0.38194444444444442</v>
      </c>
      <c r="J124" s="18" t="s">
        <v>2739</v>
      </c>
      <c r="K124" s="18" t="s">
        <v>2741</v>
      </c>
      <c r="L124" s="19">
        <v>180</v>
      </c>
      <c r="M124" s="20"/>
      <c r="N124" s="17" t="s">
        <v>44</v>
      </c>
      <c r="O124" s="18" t="s">
        <v>2743</v>
      </c>
      <c r="P124" s="17" t="s">
        <v>2744</v>
      </c>
      <c r="Q124" s="52">
        <v>100</v>
      </c>
      <c r="R124" s="18"/>
      <c r="S124" s="17" t="s">
        <v>45</v>
      </c>
      <c r="T124" s="17" t="s">
        <v>44</v>
      </c>
      <c r="U124" s="19">
        <f>Table_525[[#This Row],[VALOR]]-Table_525[[#This Row],[ CUSTO]]</f>
        <v>80</v>
      </c>
      <c r="V124" s="19"/>
    </row>
    <row r="125" spans="1:22" s="83" customFormat="1" ht="25.5" x14ac:dyDescent="0.25">
      <c r="A125" s="10"/>
      <c r="B125" s="20">
        <v>45919</v>
      </c>
      <c r="C125" s="18"/>
      <c r="D125" s="18" t="s">
        <v>137</v>
      </c>
      <c r="E125" s="18" t="s">
        <v>2285</v>
      </c>
      <c r="F125" s="18" t="s">
        <v>537</v>
      </c>
      <c r="G125" s="21"/>
      <c r="H125" s="21">
        <v>45925</v>
      </c>
      <c r="I125" s="22">
        <v>0.58333333333333337</v>
      </c>
      <c r="J125" s="18" t="s">
        <v>2739</v>
      </c>
      <c r="K125" s="18" t="s">
        <v>2741</v>
      </c>
      <c r="L125" s="19">
        <v>180</v>
      </c>
      <c r="M125" s="20"/>
      <c r="N125" s="17" t="s">
        <v>44</v>
      </c>
      <c r="O125" s="18" t="s">
        <v>2743</v>
      </c>
      <c r="P125" s="17" t="s">
        <v>2744</v>
      </c>
      <c r="Q125" s="52">
        <v>100</v>
      </c>
      <c r="R125" s="18"/>
      <c r="S125" s="17" t="s">
        <v>45</v>
      </c>
      <c r="T125" s="17" t="s">
        <v>44</v>
      </c>
      <c r="U125" s="19">
        <f>Table_525[[#This Row],[VALOR]]-Table_525[[#This Row],[ CUSTO]]</f>
        <v>80</v>
      </c>
      <c r="V125" s="19"/>
    </row>
    <row r="126" spans="1:22" s="83" customFormat="1" ht="25.5" x14ac:dyDescent="0.25">
      <c r="A126" s="10"/>
      <c r="B126" s="20">
        <v>45919</v>
      </c>
      <c r="C126" s="18"/>
      <c r="D126" s="18" t="s">
        <v>808</v>
      </c>
      <c r="E126" s="18" t="s">
        <v>809</v>
      </c>
      <c r="F126" s="18" t="s">
        <v>60</v>
      </c>
      <c r="G126" s="18" t="s">
        <v>2764</v>
      </c>
      <c r="H126" s="21">
        <v>45925</v>
      </c>
      <c r="I126" s="22">
        <v>0.40972222222222221</v>
      </c>
      <c r="J126" s="18" t="s">
        <v>558</v>
      </c>
      <c r="K126" s="18" t="s">
        <v>2765</v>
      </c>
      <c r="L126" s="19">
        <v>200</v>
      </c>
      <c r="M126" s="20"/>
      <c r="N126" s="17" t="s">
        <v>44</v>
      </c>
      <c r="O126" s="18" t="s">
        <v>2748</v>
      </c>
      <c r="P126" s="17" t="s">
        <v>1677</v>
      </c>
      <c r="Q126" s="52">
        <v>100</v>
      </c>
      <c r="R126" s="18"/>
      <c r="S126" s="17" t="s">
        <v>45</v>
      </c>
      <c r="T126" s="17" t="s">
        <v>44</v>
      </c>
      <c r="U126" s="19">
        <f>Table_525[[#This Row],[VALOR]]-Table_525[[#This Row],[ CUSTO]]</f>
        <v>100</v>
      </c>
      <c r="V126" s="19"/>
    </row>
    <row r="127" spans="1:22" s="83" customFormat="1" ht="25.5" x14ac:dyDescent="0.25">
      <c r="A127" s="10"/>
      <c r="B127" s="20">
        <v>45919</v>
      </c>
      <c r="C127" s="18"/>
      <c r="D127" s="18" t="s">
        <v>808</v>
      </c>
      <c r="E127" s="18" t="s">
        <v>809</v>
      </c>
      <c r="F127" s="18" t="s">
        <v>60</v>
      </c>
      <c r="G127" s="18" t="s">
        <v>2277</v>
      </c>
      <c r="H127" s="21">
        <v>45925</v>
      </c>
      <c r="I127" s="22">
        <v>0.60416666666666663</v>
      </c>
      <c r="J127" s="18" t="s">
        <v>614</v>
      </c>
      <c r="K127" s="18" t="s">
        <v>1911</v>
      </c>
      <c r="L127" s="19">
        <v>200</v>
      </c>
      <c r="M127" s="20"/>
      <c r="N127" s="17" t="s">
        <v>44</v>
      </c>
      <c r="O127" s="18" t="s">
        <v>152</v>
      </c>
      <c r="P127" s="17" t="s">
        <v>153</v>
      </c>
      <c r="Q127" s="52">
        <v>90</v>
      </c>
      <c r="R127" s="18"/>
      <c r="S127" s="17" t="s">
        <v>45</v>
      </c>
      <c r="T127" s="17" t="s">
        <v>44</v>
      </c>
      <c r="U127" s="19">
        <f>Table_525[[#This Row],[VALOR]]-Table_525[[#This Row],[ CUSTO]]</f>
        <v>110</v>
      </c>
      <c r="V127" s="19"/>
    </row>
    <row r="128" spans="1:22" s="83" customFormat="1" x14ac:dyDescent="0.25">
      <c r="A128" s="10"/>
      <c r="B128" s="20">
        <v>45925</v>
      </c>
      <c r="C128" s="18"/>
      <c r="D128" s="18" t="s">
        <v>103</v>
      </c>
      <c r="E128" s="18" t="s">
        <v>104</v>
      </c>
      <c r="F128" s="18" t="s">
        <v>2786</v>
      </c>
      <c r="G128" s="18"/>
      <c r="H128" s="21">
        <v>45925</v>
      </c>
      <c r="I128" s="22">
        <v>0.53125</v>
      </c>
      <c r="J128" s="18" t="s">
        <v>259</v>
      </c>
      <c r="K128" s="18" t="s">
        <v>460</v>
      </c>
      <c r="L128" s="19">
        <v>195</v>
      </c>
      <c r="M128" s="20"/>
      <c r="N128" s="17" t="s">
        <v>44</v>
      </c>
      <c r="O128" s="18" t="s">
        <v>95</v>
      </c>
      <c r="P128" s="17" t="s">
        <v>96</v>
      </c>
      <c r="Q128" s="52">
        <v>80</v>
      </c>
      <c r="R128" s="18"/>
      <c r="S128" s="17" t="s">
        <v>45</v>
      </c>
      <c r="T128" s="17" t="s">
        <v>44</v>
      </c>
      <c r="U128" s="19">
        <f>Table_525[[#This Row],[VALOR]]-Table_525[[#This Row],[ CUSTO]]</f>
        <v>115</v>
      </c>
      <c r="V128" s="19"/>
    </row>
    <row r="129" spans="1:22" s="83" customFormat="1" ht="38.25" x14ac:dyDescent="0.25">
      <c r="A129" s="10"/>
      <c r="B129" s="20">
        <v>45925</v>
      </c>
      <c r="C129" s="18" t="s">
        <v>1849</v>
      </c>
      <c r="D129" s="18" t="s">
        <v>52</v>
      </c>
      <c r="E129" s="18" t="s">
        <v>53</v>
      </c>
      <c r="F129" s="18" t="s">
        <v>132</v>
      </c>
      <c r="G129" s="18" t="s">
        <v>2664</v>
      </c>
      <c r="H129" s="21">
        <v>45926</v>
      </c>
      <c r="I129" s="22">
        <v>0.54166666666666663</v>
      </c>
      <c r="J129" s="18" t="s">
        <v>2665</v>
      </c>
      <c r="K129" s="18" t="s">
        <v>56</v>
      </c>
      <c r="L129" s="19">
        <v>200</v>
      </c>
      <c r="M129" s="20"/>
      <c r="N129" s="17" t="s">
        <v>44</v>
      </c>
      <c r="O129" s="18" t="s">
        <v>57</v>
      </c>
      <c r="P129" s="17"/>
      <c r="Q129" s="52"/>
      <c r="R129" s="18"/>
      <c r="S129" s="17" t="s">
        <v>45</v>
      </c>
      <c r="T129" s="17" t="s">
        <v>44</v>
      </c>
      <c r="U129" s="19">
        <f>Table_525[[#This Row],[VALOR]]-Table_525[[#This Row],[ CUSTO]]</f>
        <v>200</v>
      </c>
      <c r="V129" s="19"/>
    </row>
    <row r="130" spans="1:22" s="83" customFormat="1" ht="25.5" x14ac:dyDescent="0.25">
      <c r="A130" s="10"/>
      <c r="B130" s="20">
        <v>45926</v>
      </c>
      <c r="C130" s="18"/>
      <c r="D130" s="18" t="s">
        <v>808</v>
      </c>
      <c r="E130" s="18" t="s">
        <v>809</v>
      </c>
      <c r="F130" s="18" t="s">
        <v>60</v>
      </c>
      <c r="G130" s="18" t="s">
        <v>2756</v>
      </c>
      <c r="H130" s="21">
        <v>45929</v>
      </c>
      <c r="I130" s="22">
        <v>0.58333333333333337</v>
      </c>
      <c r="J130" s="18" t="s">
        <v>187</v>
      </c>
      <c r="K130" s="18" t="s">
        <v>2757</v>
      </c>
      <c r="L130" s="19">
        <v>200</v>
      </c>
      <c r="M130" s="20"/>
      <c r="N130" s="17" t="s">
        <v>44</v>
      </c>
      <c r="O130" s="18" t="s">
        <v>2758</v>
      </c>
      <c r="P130" s="17" t="s">
        <v>2759</v>
      </c>
      <c r="Q130" s="52">
        <v>100</v>
      </c>
      <c r="R130" s="18"/>
      <c r="S130" s="17" t="s">
        <v>45</v>
      </c>
      <c r="T130" s="17" t="s">
        <v>44</v>
      </c>
      <c r="U130" s="19">
        <f>Table_525[[#This Row],[VALOR]]-Table_525[[#This Row],[ CUSTO]]</f>
        <v>100</v>
      </c>
      <c r="V130" s="19"/>
    </row>
    <row r="131" spans="1:22" s="83" customFormat="1" ht="63.75" x14ac:dyDescent="0.25">
      <c r="A131" s="10"/>
      <c r="B131" s="20">
        <v>45915</v>
      </c>
      <c r="C131" s="18" t="s">
        <v>2489</v>
      </c>
      <c r="D131" s="18" t="s">
        <v>52</v>
      </c>
      <c r="E131" s="18" t="s">
        <v>53</v>
      </c>
      <c r="F131" s="18" t="s">
        <v>1288</v>
      </c>
      <c r="G131" s="18" t="s">
        <v>2608</v>
      </c>
      <c r="H131" s="21">
        <v>45929</v>
      </c>
      <c r="I131" s="22"/>
      <c r="J131" s="18" t="s">
        <v>2609</v>
      </c>
      <c r="K131" s="18" t="s">
        <v>711</v>
      </c>
      <c r="L131" s="19">
        <f>300+56.79</f>
        <v>356.79</v>
      </c>
      <c r="M131" s="20"/>
      <c r="N131" s="17" t="s">
        <v>44</v>
      </c>
      <c r="O131" s="18" t="s">
        <v>2801</v>
      </c>
      <c r="P131" s="17" t="s">
        <v>2802</v>
      </c>
      <c r="Q131" s="52">
        <f>100+56.79</f>
        <v>156.79</v>
      </c>
      <c r="R131" s="18"/>
      <c r="S131" s="17" t="s">
        <v>45</v>
      </c>
      <c r="T131" s="17" t="s">
        <v>44</v>
      </c>
      <c r="U131" s="19">
        <f>Table_525[[#This Row],[VALOR]]-Table_525[[#This Row],[ CUSTO]]</f>
        <v>200.00000000000003</v>
      </c>
      <c r="V131" s="19"/>
    </row>
    <row r="132" spans="1:22" s="83" customFormat="1" ht="38.25" x14ac:dyDescent="0.25">
      <c r="A132" s="10"/>
      <c r="B132" s="20">
        <v>45925</v>
      </c>
      <c r="C132" s="18"/>
      <c r="D132" s="18" t="s">
        <v>2083</v>
      </c>
      <c r="E132" s="18" t="s">
        <v>1623</v>
      </c>
      <c r="F132" s="18" t="s">
        <v>593</v>
      </c>
      <c r="G132" s="18" t="s">
        <v>2728</v>
      </c>
      <c r="H132" s="21">
        <v>45929</v>
      </c>
      <c r="I132" s="22">
        <v>0.34375</v>
      </c>
      <c r="J132" s="18" t="s">
        <v>558</v>
      </c>
      <c r="K132" s="18" t="s">
        <v>2729</v>
      </c>
      <c r="L132" s="19">
        <v>500</v>
      </c>
      <c r="M132" s="20"/>
      <c r="N132" s="17" t="s">
        <v>44</v>
      </c>
      <c r="O132" s="18" t="s">
        <v>2731</v>
      </c>
      <c r="P132" s="17" t="s">
        <v>2732</v>
      </c>
      <c r="Q132" s="52">
        <v>70</v>
      </c>
      <c r="R132" s="18"/>
      <c r="S132" s="17" t="s">
        <v>45</v>
      </c>
      <c r="T132" s="17" t="s">
        <v>44</v>
      </c>
      <c r="U132" s="19">
        <f>Table_525[[#This Row],[VALOR]]-Table_525[[#This Row],[ CUSTO]]</f>
        <v>430</v>
      </c>
      <c r="V132" s="19"/>
    </row>
    <row r="133" spans="1:22" s="83" customFormat="1" ht="25.5" x14ac:dyDescent="0.25">
      <c r="A133" s="10"/>
      <c r="B133" s="20">
        <v>45912</v>
      </c>
      <c r="C133" s="18"/>
      <c r="D133" s="18" t="s">
        <v>137</v>
      </c>
      <c r="E133" s="18" t="s">
        <v>2285</v>
      </c>
      <c r="F133" s="18" t="s">
        <v>537</v>
      </c>
      <c r="G133" s="18" t="s">
        <v>2776</v>
      </c>
      <c r="H133" s="21">
        <v>45930</v>
      </c>
      <c r="I133" s="22">
        <v>0.4236111111111111</v>
      </c>
      <c r="J133" s="18" t="s">
        <v>2740</v>
      </c>
      <c r="K133" s="18" t="s">
        <v>2742</v>
      </c>
      <c r="L133" s="19">
        <v>200</v>
      </c>
      <c r="M133" s="20"/>
      <c r="N133" s="17" t="s">
        <v>44</v>
      </c>
      <c r="O133" s="18" t="s">
        <v>2745</v>
      </c>
      <c r="P133" s="17" t="s">
        <v>2746</v>
      </c>
      <c r="Q133" s="52">
        <v>100</v>
      </c>
      <c r="R133" s="18"/>
      <c r="S133" s="17" t="s">
        <v>45</v>
      </c>
      <c r="T133" s="17" t="s">
        <v>44</v>
      </c>
      <c r="U133" s="19">
        <f>Table_525[[#This Row],[VALOR]]-Table_525[[#This Row],[ CUSTO]]</f>
        <v>100</v>
      </c>
      <c r="V133" s="19"/>
    </row>
    <row r="134" spans="1:22" s="83" customFormat="1" ht="25.5" x14ac:dyDescent="0.25">
      <c r="A134" s="10"/>
      <c r="B134" s="20">
        <v>45926</v>
      </c>
      <c r="C134" s="18"/>
      <c r="D134" s="18" t="s">
        <v>808</v>
      </c>
      <c r="E134" s="18" t="s">
        <v>809</v>
      </c>
      <c r="F134" s="18" t="s">
        <v>60</v>
      </c>
      <c r="G134" s="18" t="s">
        <v>2760</v>
      </c>
      <c r="H134" s="21">
        <v>45930</v>
      </c>
      <c r="I134" s="22">
        <v>0.42708333333333331</v>
      </c>
      <c r="J134" s="18" t="s">
        <v>289</v>
      </c>
      <c r="K134" s="18" t="s">
        <v>1240</v>
      </c>
      <c r="L134" s="19">
        <v>200</v>
      </c>
      <c r="M134" s="20"/>
      <c r="N134" s="17" t="s">
        <v>44</v>
      </c>
      <c r="O134" s="18" t="s">
        <v>2761</v>
      </c>
      <c r="P134" s="17" t="s">
        <v>2762</v>
      </c>
      <c r="Q134" s="52">
        <v>90</v>
      </c>
      <c r="R134" s="18"/>
      <c r="S134" s="17" t="s">
        <v>45</v>
      </c>
      <c r="T134" s="17" t="s">
        <v>44</v>
      </c>
      <c r="U134" s="19">
        <f>Table_525[[#This Row],[VALOR]]-Table_525[[#This Row],[ CUSTO]]</f>
        <v>110</v>
      </c>
      <c r="V134" s="19"/>
    </row>
    <row r="135" spans="1:22" s="83" customFormat="1" ht="38.25" x14ac:dyDescent="0.25">
      <c r="A135" s="10"/>
      <c r="B135" s="20">
        <v>45929</v>
      </c>
      <c r="C135" s="18" t="s">
        <v>1849</v>
      </c>
      <c r="D135" s="18" t="s">
        <v>52</v>
      </c>
      <c r="E135" s="18" t="s">
        <v>53</v>
      </c>
      <c r="F135" s="18" t="s">
        <v>132</v>
      </c>
      <c r="G135" s="18" t="s">
        <v>2660</v>
      </c>
      <c r="H135" s="21">
        <v>45930</v>
      </c>
      <c r="I135" s="22">
        <v>0.41666666666666669</v>
      </c>
      <c r="J135" s="18" t="s">
        <v>2661</v>
      </c>
      <c r="K135" s="18" t="s">
        <v>1254</v>
      </c>
      <c r="L135" s="19">
        <v>330.73</v>
      </c>
      <c r="M135" s="20"/>
      <c r="N135" s="17" t="s">
        <v>44</v>
      </c>
      <c r="O135" s="18" t="s">
        <v>2662</v>
      </c>
      <c r="P135" s="17" t="s">
        <v>2663</v>
      </c>
      <c r="Q135" s="52">
        <f>30.73+50</f>
        <v>80.73</v>
      </c>
      <c r="R135" s="18"/>
      <c r="S135" s="17" t="s">
        <v>45</v>
      </c>
      <c r="T135" s="17" t="s">
        <v>44</v>
      </c>
      <c r="U135" s="19">
        <f>Table_525[[#This Row],[VALOR]]-Table_525[[#This Row],[ CUSTO]]</f>
        <v>250</v>
      </c>
      <c r="V135" s="19"/>
    </row>
    <row r="136" spans="1:22" s="83" customFormat="1" ht="25.5" x14ac:dyDescent="0.25">
      <c r="A136" s="10"/>
      <c r="B136" s="20">
        <v>45929</v>
      </c>
      <c r="C136" s="18"/>
      <c r="D136" s="18" t="s">
        <v>123</v>
      </c>
      <c r="E136" s="18" t="s">
        <v>124</v>
      </c>
      <c r="F136" s="18" t="s">
        <v>92</v>
      </c>
      <c r="G136" s="18"/>
      <c r="H136" s="21">
        <v>45930</v>
      </c>
      <c r="I136" s="22"/>
      <c r="J136" s="18" t="s">
        <v>187</v>
      </c>
      <c r="K136" s="18" t="s">
        <v>785</v>
      </c>
      <c r="L136" s="19">
        <v>210</v>
      </c>
      <c r="M136" s="20"/>
      <c r="N136" s="17" t="s">
        <v>44</v>
      </c>
      <c r="O136" s="18" t="s">
        <v>1491</v>
      </c>
      <c r="P136" s="17" t="s">
        <v>787</v>
      </c>
      <c r="Q136" s="52">
        <v>125</v>
      </c>
      <c r="R136" s="18"/>
      <c r="S136" s="17" t="s">
        <v>45</v>
      </c>
      <c r="T136" s="17" t="s">
        <v>44</v>
      </c>
      <c r="U136" s="19">
        <f>Table_525[[#This Row],[VALOR]]-Table_525[[#This Row],[ CUSTO]]</f>
        <v>85</v>
      </c>
      <c r="V136" s="19"/>
    </row>
    <row r="137" spans="1:22" s="83" customFormat="1" ht="25.5" x14ac:dyDescent="0.25">
      <c r="A137" s="10"/>
      <c r="B137" s="20">
        <v>45929</v>
      </c>
      <c r="C137" s="18"/>
      <c r="D137" s="18" t="s">
        <v>123</v>
      </c>
      <c r="E137" s="18" t="s">
        <v>124</v>
      </c>
      <c r="F137" s="18" t="s">
        <v>92</v>
      </c>
      <c r="G137" s="18"/>
      <c r="H137" s="21">
        <v>45930</v>
      </c>
      <c r="I137" s="22"/>
      <c r="J137" s="18" t="s">
        <v>187</v>
      </c>
      <c r="K137" s="18" t="s">
        <v>785</v>
      </c>
      <c r="L137" s="19">
        <v>210</v>
      </c>
      <c r="M137" s="20"/>
      <c r="N137" s="17" t="s">
        <v>44</v>
      </c>
      <c r="O137" s="18" t="s">
        <v>1491</v>
      </c>
      <c r="P137" s="17" t="s">
        <v>787</v>
      </c>
      <c r="Q137" s="52">
        <v>125</v>
      </c>
      <c r="R137" s="18"/>
      <c r="S137" s="17" t="s">
        <v>45</v>
      </c>
      <c r="T137" s="17" t="s">
        <v>44</v>
      </c>
      <c r="U137" s="19">
        <f>Table_525[[#This Row],[VALOR]]-Table_525[[#This Row],[ CUSTO]]</f>
        <v>85</v>
      </c>
      <c r="V137" s="19"/>
    </row>
    <row r="138" spans="1:22" s="83" customFormat="1" ht="25.5" x14ac:dyDescent="0.25">
      <c r="A138" s="10"/>
      <c r="B138" s="20">
        <v>45929</v>
      </c>
      <c r="C138" s="18"/>
      <c r="D138" s="18" t="s">
        <v>123</v>
      </c>
      <c r="E138" s="18" t="s">
        <v>124</v>
      </c>
      <c r="F138" s="18" t="s">
        <v>92</v>
      </c>
      <c r="G138" s="18"/>
      <c r="H138" s="21">
        <v>45930</v>
      </c>
      <c r="I138" s="22"/>
      <c r="J138" s="18" t="s">
        <v>187</v>
      </c>
      <c r="K138" s="18" t="s">
        <v>785</v>
      </c>
      <c r="L138" s="19">
        <v>210</v>
      </c>
      <c r="M138" s="20"/>
      <c r="N138" s="17" t="s">
        <v>44</v>
      </c>
      <c r="O138" s="18" t="s">
        <v>1491</v>
      </c>
      <c r="P138" s="17" t="s">
        <v>787</v>
      </c>
      <c r="Q138" s="52">
        <v>125</v>
      </c>
      <c r="R138" s="18"/>
      <c r="S138" s="17" t="s">
        <v>45</v>
      </c>
      <c r="T138" s="17" t="s">
        <v>44</v>
      </c>
      <c r="U138" s="19">
        <f>Table_525[[#This Row],[VALOR]]-Table_525[[#This Row],[ CUSTO]]</f>
        <v>85</v>
      </c>
      <c r="V138" s="19"/>
    </row>
    <row r="139" spans="1:22" s="83" customFormat="1" ht="25.5" x14ac:dyDescent="0.25">
      <c r="A139" s="10"/>
      <c r="B139" s="20">
        <v>45929</v>
      </c>
      <c r="C139" s="18"/>
      <c r="D139" s="18" t="s">
        <v>123</v>
      </c>
      <c r="E139" s="18" t="s">
        <v>124</v>
      </c>
      <c r="F139" s="18" t="s">
        <v>92</v>
      </c>
      <c r="G139" s="18"/>
      <c r="H139" s="21">
        <v>45930</v>
      </c>
      <c r="I139" s="22"/>
      <c r="J139" s="18" t="s">
        <v>187</v>
      </c>
      <c r="K139" s="18" t="s">
        <v>785</v>
      </c>
      <c r="L139" s="19">
        <v>210</v>
      </c>
      <c r="M139" s="20"/>
      <c r="N139" s="17" t="s">
        <v>44</v>
      </c>
      <c r="O139" s="18" t="s">
        <v>1491</v>
      </c>
      <c r="P139" s="17" t="s">
        <v>787</v>
      </c>
      <c r="Q139" s="52">
        <v>125</v>
      </c>
      <c r="R139" s="18"/>
      <c r="S139" s="17" t="s">
        <v>45</v>
      </c>
      <c r="T139" s="17" t="s">
        <v>44</v>
      </c>
      <c r="U139" s="19">
        <f>Table_525[[#This Row],[VALOR]]-Table_525[[#This Row],[ CUSTO]]</f>
        <v>85</v>
      </c>
      <c r="V139" s="19"/>
    </row>
    <row r="140" spans="1:22" s="83" customFormat="1" ht="25.5" x14ac:dyDescent="0.25">
      <c r="A140" s="10"/>
      <c r="B140" s="20">
        <v>45929</v>
      </c>
      <c r="C140" s="18"/>
      <c r="D140" s="18" t="s">
        <v>123</v>
      </c>
      <c r="E140" s="18" t="s">
        <v>124</v>
      </c>
      <c r="F140" s="18" t="s">
        <v>92</v>
      </c>
      <c r="G140" s="18"/>
      <c r="H140" s="21">
        <v>45930</v>
      </c>
      <c r="I140" s="22"/>
      <c r="J140" s="18" t="s">
        <v>187</v>
      </c>
      <c r="K140" s="18" t="s">
        <v>785</v>
      </c>
      <c r="L140" s="19">
        <v>210</v>
      </c>
      <c r="M140" s="20"/>
      <c r="N140" s="17" t="s">
        <v>44</v>
      </c>
      <c r="O140" s="18" t="s">
        <v>1491</v>
      </c>
      <c r="P140" s="17" t="s">
        <v>787</v>
      </c>
      <c r="Q140" s="52">
        <v>125</v>
      </c>
      <c r="R140" s="18"/>
      <c r="S140" s="17" t="s">
        <v>45</v>
      </c>
      <c r="T140" s="17" t="s">
        <v>44</v>
      </c>
      <c r="U140" s="19">
        <f>Table_525[[#This Row],[VALOR]]-Table_525[[#This Row],[ CUSTO]]</f>
        <v>85</v>
      </c>
      <c r="V140" s="19"/>
    </row>
    <row r="141" spans="1:22" s="83" customFormat="1" ht="25.5" x14ac:dyDescent="0.25">
      <c r="A141" s="10"/>
      <c r="B141" s="20">
        <v>45929</v>
      </c>
      <c r="C141" s="18"/>
      <c r="D141" s="18" t="s">
        <v>123</v>
      </c>
      <c r="E141" s="18" t="s">
        <v>124</v>
      </c>
      <c r="F141" s="18" t="s">
        <v>92</v>
      </c>
      <c r="G141" s="18"/>
      <c r="H141" s="21">
        <v>45930</v>
      </c>
      <c r="I141" s="22"/>
      <c r="J141" s="18" t="s">
        <v>187</v>
      </c>
      <c r="K141" s="18" t="s">
        <v>785</v>
      </c>
      <c r="L141" s="19">
        <v>210</v>
      </c>
      <c r="M141" s="20"/>
      <c r="N141" s="17" t="s">
        <v>44</v>
      </c>
      <c r="O141" s="18" t="s">
        <v>1491</v>
      </c>
      <c r="P141" s="17" t="s">
        <v>787</v>
      </c>
      <c r="Q141" s="52">
        <v>125</v>
      </c>
      <c r="R141" s="18"/>
      <c r="S141" s="17" t="s">
        <v>45</v>
      </c>
      <c r="T141" s="17" t="s">
        <v>44</v>
      </c>
      <c r="U141" s="19">
        <f>Table_525[[#This Row],[VALOR]]-Table_525[[#This Row],[ CUSTO]]</f>
        <v>85</v>
      </c>
      <c r="V141" s="19"/>
    </row>
    <row r="142" spans="1:22" s="83" customFormat="1" ht="25.5" x14ac:dyDescent="0.25">
      <c r="A142" s="10"/>
      <c r="B142" s="20">
        <v>45929</v>
      </c>
      <c r="C142" s="18"/>
      <c r="D142" s="18" t="s">
        <v>123</v>
      </c>
      <c r="E142" s="18" t="s">
        <v>124</v>
      </c>
      <c r="F142" s="18" t="s">
        <v>92</v>
      </c>
      <c r="G142" s="18"/>
      <c r="H142" s="21">
        <v>45930</v>
      </c>
      <c r="I142" s="22"/>
      <c r="J142" s="18" t="s">
        <v>187</v>
      </c>
      <c r="K142" s="18" t="s">
        <v>785</v>
      </c>
      <c r="L142" s="19">
        <v>210</v>
      </c>
      <c r="M142" s="20"/>
      <c r="N142" s="17" t="s">
        <v>44</v>
      </c>
      <c r="O142" s="18" t="s">
        <v>1491</v>
      </c>
      <c r="P142" s="17" t="s">
        <v>787</v>
      </c>
      <c r="Q142" s="52">
        <v>120</v>
      </c>
      <c r="R142" s="18"/>
      <c r="S142" s="17" t="s">
        <v>45</v>
      </c>
      <c r="T142" s="17" t="s">
        <v>44</v>
      </c>
      <c r="U142" s="19">
        <f>Table_525[[#This Row],[VALOR]]-Table_525[[#This Row],[ CUSTO]]</f>
        <v>90</v>
      </c>
      <c r="V142" s="19"/>
    </row>
    <row r="143" spans="1:22" s="83" customFormat="1" ht="25.5" x14ac:dyDescent="0.25">
      <c r="A143" s="10"/>
      <c r="B143" s="20">
        <v>45929</v>
      </c>
      <c r="C143" s="18"/>
      <c r="D143" s="18" t="s">
        <v>123</v>
      </c>
      <c r="E143" s="18" t="s">
        <v>124</v>
      </c>
      <c r="F143" s="18" t="s">
        <v>92</v>
      </c>
      <c r="G143" s="18"/>
      <c r="H143" s="21">
        <v>45930</v>
      </c>
      <c r="I143" s="22">
        <v>0.55208333333333337</v>
      </c>
      <c r="J143" s="18" t="s">
        <v>187</v>
      </c>
      <c r="K143" s="18" t="s">
        <v>1354</v>
      </c>
      <c r="L143" s="19">
        <v>210</v>
      </c>
      <c r="M143" s="20"/>
      <c r="N143" s="17" t="s">
        <v>44</v>
      </c>
      <c r="O143" s="18" t="s">
        <v>2809</v>
      </c>
      <c r="P143" s="17" t="s">
        <v>2808</v>
      </c>
      <c r="Q143" s="52">
        <v>100</v>
      </c>
      <c r="R143" s="18"/>
      <c r="S143" s="17" t="s">
        <v>45</v>
      </c>
      <c r="T143" s="17" t="s">
        <v>44</v>
      </c>
      <c r="U143" s="19">
        <f>Table_525[[#This Row],[VALOR]]-Table_525[[#This Row],[ CUSTO]]</f>
        <v>110</v>
      </c>
      <c r="V143" s="19"/>
    </row>
    <row r="144" spans="1:22" s="83" customFormat="1" x14ac:dyDescent="0.25">
      <c r="A144" s="10"/>
      <c r="B144" s="20">
        <v>45926</v>
      </c>
      <c r="C144" s="18"/>
      <c r="D144" s="18" t="s">
        <v>2474</v>
      </c>
      <c r="E144" s="18" t="s">
        <v>2475</v>
      </c>
      <c r="F144" s="18" t="s">
        <v>92</v>
      </c>
      <c r="G144" s="18"/>
      <c r="H144" s="21">
        <v>45930</v>
      </c>
      <c r="I144" s="22">
        <v>0.5</v>
      </c>
      <c r="J144" s="18" t="s">
        <v>2036</v>
      </c>
      <c r="K144" s="18" t="s">
        <v>711</v>
      </c>
      <c r="L144" s="19">
        <v>170</v>
      </c>
      <c r="M144" s="20"/>
      <c r="N144" s="17" t="s">
        <v>44</v>
      </c>
      <c r="O144" s="18" t="s">
        <v>1470</v>
      </c>
      <c r="P144" s="17" t="s">
        <v>77</v>
      </c>
      <c r="Q144" s="52"/>
      <c r="R144" s="18"/>
      <c r="S144" s="17" t="s">
        <v>45</v>
      </c>
      <c r="T144" s="17" t="s">
        <v>44</v>
      </c>
      <c r="U144" s="19">
        <f>Table_525[[#This Row],[VALOR]]-Table_525[[#This Row],[ CUSTO]]</f>
        <v>170</v>
      </c>
      <c r="V144" s="19"/>
    </row>
    <row r="145" spans="1:22" s="83" customFormat="1" x14ac:dyDescent="0.25">
      <c r="A145" s="10"/>
      <c r="B145" s="20">
        <v>45929</v>
      </c>
      <c r="C145" s="18"/>
      <c r="D145" s="18" t="s">
        <v>2474</v>
      </c>
      <c r="E145" s="18" t="s">
        <v>2475</v>
      </c>
      <c r="F145" s="18" t="s">
        <v>92</v>
      </c>
      <c r="G145" s="18"/>
      <c r="H145" s="21">
        <v>45930</v>
      </c>
      <c r="I145" s="22">
        <v>0.55208333333333337</v>
      </c>
      <c r="J145" s="18" t="s">
        <v>549</v>
      </c>
      <c r="K145" s="18" t="s">
        <v>549</v>
      </c>
      <c r="L145" s="19">
        <v>150</v>
      </c>
      <c r="M145" s="20"/>
      <c r="N145" s="17" t="s">
        <v>44</v>
      </c>
      <c r="O145" s="18" t="s">
        <v>1222</v>
      </c>
      <c r="P145" s="44" t="s">
        <v>1223</v>
      </c>
      <c r="Q145" s="52">
        <v>40</v>
      </c>
      <c r="R145" s="18"/>
      <c r="S145" s="17" t="s">
        <v>45</v>
      </c>
      <c r="T145" s="17" t="s">
        <v>44</v>
      </c>
      <c r="U145" s="19">
        <f>Table_525[[#This Row],[VALOR]]-Table_525[[#This Row],[ CUSTO]]</f>
        <v>110</v>
      </c>
      <c r="V145" s="19"/>
    </row>
    <row r="146" spans="1:22" s="83" customFormat="1" x14ac:dyDescent="0.25">
      <c r="A146" s="10"/>
      <c r="B146" s="20">
        <v>45929</v>
      </c>
      <c r="C146" s="18"/>
      <c r="D146" s="18" t="s">
        <v>2474</v>
      </c>
      <c r="E146" s="18" t="s">
        <v>2475</v>
      </c>
      <c r="F146" s="18" t="s">
        <v>92</v>
      </c>
      <c r="G146" s="18"/>
      <c r="H146" s="21">
        <v>45930</v>
      </c>
      <c r="I146" s="22">
        <v>0.55208333333333337</v>
      </c>
      <c r="J146" s="18" t="s">
        <v>187</v>
      </c>
      <c r="K146" s="18" t="s">
        <v>474</v>
      </c>
      <c r="L146" s="19">
        <v>180</v>
      </c>
      <c r="M146" s="20"/>
      <c r="N146" s="17" t="s">
        <v>44</v>
      </c>
      <c r="O146" s="18" t="s">
        <v>2700</v>
      </c>
      <c r="P146" s="17" t="s">
        <v>2701</v>
      </c>
      <c r="Q146" s="52">
        <v>150</v>
      </c>
      <c r="R146" s="18"/>
      <c r="S146" s="17" t="s">
        <v>45</v>
      </c>
      <c r="T146" s="17" t="s">
        <v>44</v>
      </c>
      <c r="U146" s="19">
        <f>Table_525[[#This Row],[VALOR]]-Table_525[[#This Row],[ CUSTO]]</f>
        <v>30</v>
      </c>
      <c r="V146" s="19"/>
    </row>
    <row r="147" spans="1:22" s="83" customFormat="1" x14ac:dyDescent="0.25">
      <c r="A147" s="10"/>
      <c r="B147" s="20">
        <v>45929</v>
      </c>
      <c r="C147" s="18"/>
      <c r="D147" s="18" t="s">
        <v>2474</v>
      </c>
      <c r="E147" s="18" t="s">
        <v>2475</v>
      </c>
      <c r="F147" s="18" t="s">
        <v>92</v>
      </c>
      <c r="G147" s="18"/>
      <c r="H147" s="21">
        <v>45930</v>
      </c>
      <c r="I147" s="22">
        <v>0.58333333333333337</v>
      </c>
      <c r="J147" s="18" t="s">
        <v>187</v>
      </c>
      <c r="K147" s="18" t="s">
        <v>474</v>
      </c>
      <c r="L147" s="19">
        <v>180</v>
      </c>
      <c r="M147" s="20"/>
      <c r="N147" s="17" t="s">
        <v>44</v>
      </c>
      <c r="O147" s="18" t="s">
        <v>2700</v>
      </c>
      <c r="P147" s="17" t="s">
        <v>2701</v>
      </c>
      <c r="Q147" s="52">
        <v>150</v>
      </c>
      <c r="R147" s="18"/>
      <c r="S147" s="17" t="s">
        <v>45</v>
      </c>
      <c r="T147" s="17" t="s">
        <v>44</v>
      </c>
      <c r="U147" s="19">
        <f>Table_525[[#This Row],[VALOR]]-Table_525[[#This Row],[ CUSTO]]</f>
        <v>30</v>
      </c>
      <c r="V147" s="19"/>
    </row>
    <row r="148" spans="1:22" s="83" customFormat="1" x14ac:dyDescent="0.25">
      <c r="A148" s="10" t="s">
        <v>2803</v>
      </c>
      <c r="B148" s="20">
        <v>45929</v>
      </c>
      <c r="C148" s="18"/>
      <c r="D148" s="18" t="s">
        <v>2474</v>
      </c>
      <c r="E148" s="18" t="s">
        <v>2475</v>
      </c>
      <c r="F148" s="18" t="s">
        <v>92</v>
      </c>
      <c r="G148" s="18"/>
      <c r="H148" s="21">
        <v>45930</v>
      </c>
      <c r="I148" s="22">
        <v>0.58333333333333337</v>
      </c>
      <c r="J148" s="18" t="s">
        <v>187</v>
      </c>
      <c r="K148" s="18" t="s">
        <v>474</v>
      </c>
      <c r="L148" s="19">
        <v>200</v>
      </c>
      <c r="M148" s="20"/>
      <c r="N148" s="17" t="s">
        <v>44</v>
      </c>
      <c r="O148" s="18" t="s">
        <v>2700</v>
      </c>
      <c r="P148" s="17" t="s">
        <v>2701</v>
      </c>
      <c r="Q148" s="52"/>
      <c r="R148" s="18"/>
      <c r="S148" s="17" t="s">
        <v>45</v>
      </c>
      <c r="T148" s="17" t="s">
        <v>44</v>
      </c>
      <c r="U148" s="19">
        <f>Table_525[[#This Row],[VALOR]]-Table_525[[#This Row],[ CUSTO]]</f>
        <v>200</v>
      </c>
      <c r="V148" s="19"/>
    </row>
    <row r="149" spans="1:22" s="81" customFormat="1" ht="38.25" x14ac:dyDescent="0.25">
      <c r="A149" s="10"/>
      <c r="B149" s="20">
        <v>45925</v>
      </c>
      <c r="C149" s="18"/>
      <c r="D149" s="18" t="s">
        <v>2083</v>
      </c>
      <c r="E149" s="18" t="s">
        <v>1623</v>
      </c>
      <c r="F149" s="18" t="s">
        <v>537</v>
      </c>
      <c r="G149" s="18" t="s">
        <v>2730</v>
      </c>
      <c r="H149" s="21">
        <v>45930</v>
      </c>
      <c r="I149" s="22">
        <v>0.59722222222222221</v>
      </c>
      <c r="J149" s="18" t="s">
        <v>205</v>
      </c>
      <c r="K149" s="18" t="s">
        <v>209</v>
      </c>
      <c r="L149" s="19">
        <v>500</v>
      </c>
      <c r="M149" s="20"/>
      <c r="N149" s="17" t="s">
        <v>44</v>
      </c>
      <c r="O149" s="18" t="s">
        <v>2733</v>
      </c>
      <c r="P149" s="17" t="s">
        <v>2734</v>
      </c>
      <c r="Q149" s="52">
        <v>80</v>
      </c>
      <c r="R149" s="18"/>
      <c r="S149" s="17" t="s">
        <v>45</v>
      </c>
      <c r="T149" s="17" t="s">
        <v>44</v>
      </c>
      <c r="U149" s="19">
        <f>Table_525[[#This Row],[VALOR]]-Table_525[[#This Row],[ CUSTO]]</f>
        <v>420</v>
      </c>
      <c r="V149" s="19"/>
    </row>
    <row r="150" spans="1:22" s="83" customFormat="1" ht="25.5" x14ac:dyDescent="0.25">
      <c r="A150" s="10"/>
      <c r="B150" s="20">
        <v>45916</v>
      </c>
      <c r="C150" s="18" t="s">
        <v>2489</v>
      </c>
      <c r="D150" s="18" t="s">
        <v>52</v>
      </c>
      <c r="E150" s="18" t="s">
        <v>53</v>
      </c>
      <c r="F150" s="18" t="s">
        <v>1288</v>
      </c>
      <c r="G150" s="18" t="s">
        <v>2618</v>
      </c>
      <c r="H150" s="21"/>
      <c r="I150" s="22"/>
      <c r="J150" s="18" t="s">
        <v>2619</v>
      </c>
      <c r="K150" s="18" t="s">
        <v>1022</v>
      </c>
      <c r="L150" s="19"/>
      <c r="M150" s="20"/>
      <c r="N150" s="17"/>
      <c r="O150" s="18" t="s">
        <v>2624</v>
      </c>
      <c r="P150" s="17" t="s">
        <v>2625</v>
      </c>
      <c r="Q150" s="52"/>
      <c r="R150" s="18"/>
      <c r="S150" s="17"/>
      <c r="T150" s="17"/>
      <c r="U150" s="19">
        <f>Table_525[[#This Row],[VALOR]]-Table_525[[#This Row],[ CUSTO]]</f>
        <v>0</v>
      </c>
      <c r="V150" s="19"/>
    </row>
    <row r="151" spans="1:22" s="83" customFormat="1" x14ac:dyDescent="0.25">
      <c r="A151" s="10"/>
      <c r="B151" s="20"/>
      <c r="C151" s="18"/>
      <c r="D151" s="18"/>
      <c r="E151" s="18"/>
      <c r="F151" s="18"/>
      <c r="G151" s="18"/>
      <c r="H151" s="21"/>
      <c r="I151" s="22"/>
      <c r="J151" s="18"/>
      <c r="K151" s="18"/>
      <c r="L151" s="19"/>
      <c r="M151" s="20"/>
      <c r="N151" s="17"/>
      <c r="O151" s="18"/>
      <c r="P151" s="17"/>
      <c r="Q151" s="52"/>
      <c r="R151" s="18"/>
      <c r="S151" s="17"/>
      <c r="T151" s="17"/>
      <c r="U151" s="19">
        <f>Table_525[[#This Row],[VALOR]]-Table_525[[#This Row],[ CUSTO]]</f>
        <v>0</v>
      </c>
      <c r="V151" s="19"/>
    </row>
    <row r="152" spans="1:22" s="83" customFormat="1" x14ac:dyDescent="0.25">
      <c r="A152" s="10"/>
      <c r="B152" s="20"/>
      <c r="C152" s="18"/>
      <c r="D152" s="18"/>
      <c r="E152" s="18"/>
      <c r="F152" s="18"/>
      <c r="G152" s="18"/>
      <c r="H152" s="21"/>
      <c r="I152" s="22"/>
      <c r="J152" s="18"/>
      <c r="K152" s="18"/>
      <c r="L152" s="19"/>
      <c r="M152" s="20"/>
      <c r="N152" s="17"/>
      <c r="O152" s="18"/>
      <c r="P152" s="17"/>
      <c r="Q152" s="52"/>
      <c r="R152" s="18"/>
      <c r="S152" s="17"/>
      <c r="T152" s="17"/>
      <c r="U152" s="19">
        <f>Table_525[[#This Row],[VALOR]]-Table_525[[#This Row],[ CUSTO]]</f>
        <v>0</v>
      </c>
      <c r="V152" s="19"/>
    </row>
    <row r="153" spans="1:22" s="83" customFormat="1" x14ac:dyDescent="0.25">
      <c r="A153" s="10"/>
      <c r="B153" s="20"/>
      <c r="C153" s="18"/>
      <c r="D153" s="18"/>
      <c r="E153" s="18"/>
      <c r="F153" s="18"/>
      <c r="G153" s="18"/>
      <c r="H153" s="21"/>
      <c r="I153" s="22"/>
      <c r="J153" s="18"/>
      <c r="K153" s="18"/>
      <c r="L153" s="19"/>
      <c r="M153" s="20"/>
      <c r="N153" s="17"/>
      <c r="O153" s="18"/>
      <c r="P153" s="17"/>
      <c r="Q153" s="52"/>
      <c r="R153" s="18"/>
      <c r="S153" s="17"/>
      <c r="T153" s="17"/>
      <c r="U153" s="19">
        <f>Table_525[[#This Row],[VALOR]]-Table_525[[#This Row],[ CUSTO]]</f>
        <v>0</v>
      </c>
      <c r="V153" s="19"/>
    </row>
    <row r="154" spans="1:22" s="83" customFormat="1" x14ac:dyDescent="0.25">
      <c r="A154" s="10"/>
      <c r="B154" s="20"/>
      <c r="C154" s="18"/>
      <c r="D154" s="18"/>
      <c r="E154" s="18"/>
      <c r="F154" s="18"/>
      <c r="G154" s="18"/>
      <c r="H154" s="21"/>
      <c r="I154" s="22"/>
      <c r="J154" s="18"/>
      <c r="K154" s="18"/>
      <c r="L154" s="19"/>
      <c r="M154" s="20"/>
      <c r="N154" s="17"/>
      <c r="O154" s="18"/>
      <c r="P154" s="17"/>
      <c r="Q154" s="52"/>
      <c r="R154" s="18"/>
      <c r="S154" s="17"/>
      <c r="T154" s="17"/>
      <c r="U154" s="19">
        <f>Table_525[[#This Row],[VALOR]]-Table_525[[#This Row],[ CUSTO]]</f>
        <v>0</v>
      </c>
      <c r="V154" s="19"/>
    </row>
    <row r="155" spans="1:22" s="83" customFormat="1" x14ac:dyDescent="0.25">
      <c r="A155" s="10"/>
      <c r="B155" s="20"/>
      <c r="C155" s="18"/>
      <c r="D155" s="18"/>
      <c r="E155" s="18"/>
      <c r="F155" s="18"/>
      <c r="G155" s="18"/>
      <c r="H155" s="21"/>
      <c r="I155" s="22"/>
      <c r="J155" s="18"/>
      <c r="K155" s="18"/>
      <c r="L155" s="19"/>
      <c r="M155" s="20"/>
      <c r="N155" s="17"/>
      <c r="O155" s="18"/>
      <c r="P155" s="17"/>
      <c r="Q155" s="52"/>
      <c r="R155" s="18"/>
      <c r="S155" s="17"/>
      <c r="T155" s="17"/>
      <c r="U155" s="19">
        <f>Table_525[[#This Row],[VALOR]]-Table_525[[#This Row],[ CUSTO]]</f>
        <v>0</v>
      </c>
      <c r="V155" s="19"/>
    </row>
    <row r="156" spans="1:22" s="81" customFormat="1" x14ac:dyDescent="0.25">
      <c r="A156" s="10"/>
      <c r="B156" s="20"/>
      <c r="C156" s="18"/>
      <c r="D156" s="18"/>
      <c r="E156" s="18"/>
      <c r="F156" s="18"/>
      <c r="G156" s="18"/>
      <c r="H156" s="21"/>
      <c r="I156" s="22"/>
      <c r="J156" s="18"/>
      <c r="K156" s="18"/>
      <c r="L156" s="19"/>
      <c r="M156" s="20"/>
      <c r="N156" s="17"/>
      <c r="O156" s="18"/>
      <c r="P156" s="17"/>
      <c r="Q156" s="52"/>
      <c r="R156" s="18"/>
      <c r="S156" s="17"/>
      <c r="T156" s="17"/>
      <c r="U156" s="19">
        <f>Table_525[[#This Row],[VALOR]]-Table_525[[#This Row],[ CUSTO]]</f>
        <v>0</v>
      </c>
      <c r="V156" s="19"/>
    </row>
    <row r="157" spans="1:22" s="81" customFormat="1" x14ac:dyDescent="0.25">
      <c r="A157" s="10"/>
      <c r="B157" s="20"/>
      <c r="C157" s="18"/>
      <c r="D157" s="18"/>
      <c r="E157" s="18"/>
      <c r="F157" s="18"/>
      <c r="G157" s="18"/>
      <c r="H157" s="21"/>
      <c r="I157" s="22"/>
      <c r="J157" s="18"/>
      <c r="K157" s="18"/>
      <c r="L157" s="19"/>
      <c r="M157" s="20"/>
      <c r="N157" s="17"/>
      <c r="O157" s="18"/>
      <c r="P157" s="17"/>
      <c r="Q157" s="52"/>
      <c r="R157" s="18"/>
      <c r="S157" s="17"/>
      <c r="T157" s="17"/>
      <c r="U157" s="19">
        <f>Table_525[[#This Row],[VALOR]]-Table_525[[#This Row],[ CUSTO]]</f>
        <v>0</v>
      </c>
      <c r="V157" s="19"/>
    </row>
    <row r="158" spans="1:22" s="81" customFormat="1" x14ac:dyDescent="0.25">
      <c r="A158" s="10"/>
      <c r="B158" s="20"/>
      <c r="C158" s="18"/>
      <c r="D158" s="18"/>
      <c r="E158" s="18"/>
      <c r="F158" s="18"/>
      <c r="G158" s="18"/>
      <c r="H158" s="21"/>
      <c r="I158" s="22"/>
      <c r="J158" s="18"/>
      <c r="K158" s="18"/>
      <c r="L158" s="19"/>
      <c r="M158" s="20"/>
      <c r="N158" s="17"/>
      <c r="O158" s="18"/>
      <c r="P158" s="17"/>
      <c r="Q158" s="52"/>
      <c r="R158" s="18"/>
      <c r="S158" s="17"/>
      <c r="T158" s="17"/>
      <c r="U158" s="19">
        <f>Table_525[[#This Row],[VALOR]]-Table_525[[#This Row],[ CUSTO]]</f>
        <v>0</v>
      </c>
      <c r="V158" s="19"/>
    </row>
    <row r="159" spans="1:22" x14ac:dyDescent="0.25">
      <c r="A159" s="10"/>
      <c r="B159" s="20"/>
      <c r="C159" s="18"/>
      <c r="D159" s="18"/>
      <c r="E159" s="18"/>
      <c r="F159" s="18"/>
      <c r="G159" s="21"/>
      <c r="H159" s="22"/>
      <c r="I159" s="18"/>
      <c r="J159" s="18"/>
      <c r="K159" s="19"/>
      <c r="L159" s="20"/>
      <c r="M159" s="17"/>
      <c r="N159" s="17" t="s">
        <v>44</v>
      </c>
      <c r="O159" s="17"/>
      <c r="P159" s="19"/>
      <c r="Q159" s="54"/>
      <c r="R159" s="21"/>
      <c r="S159" s="17" t="s">
        <v>45</v>
      </c>
      <c r="T159" s="17" t="s">
        <v>44</v>
      </c>
      <c r="U159" s="19">
        <f>Table_525[[#This Row],[VALOR]]-Table_525[[#This Row],[ CUSTO]]</f>
        <v>0</v>
      </c>
      <c r="V159" s="10"/>
    </row>
    <row r="160" spans="1:22" ht="15.75" customHeight="1" x14ac:dyDescent="0.25">
      <c r="A160" s="10"/>
      <c r="B160" s="20"/>
      <c r="C160" s="18"/>
      <c r="D160" s="18"/>
      <c r="E160" s="18"/>
      <c r="F160" s="18"/>
      <c r="G160" s="21"/>
      <c r="H160" s="22"/>
      <c r="I160" s="18"/>
      <c r="J160" s="18"/>
      <c r="K160" s="19"/>
      <c r="L160" s="20"/>
      <c r="M160" s="17"/>
      <c r="N160" s="18"/>
      <c r="O160" s="17"/>
      <c r="P160" s="19"/>
      <c r="Q160" s="54"/>
      <c r="R160" s="21"/>
      <c r="S160" s="17"/>
      <c r="T160" s="17"/>
      <c r="U160" s="19">
        <f>Table_525[[#This Row],[VALOR]]-Table_525[[#This Row],[ CUSTO]]</f>
        <v>0</v>
      </c>
      <c r="V160" s="10"/>
    </row>
    <row r="161" spans="1:22" ht="15.75" customHeight="1" x14ac:dyDescent="0.25">
      <c r="A161" s="10"/>
      <c r="B161" s="11"/>
      <c r="C161" s="11"/>
      <c r="D161" s="11"/>
      <c r="E161" s="12"/>
      <c r="F161" s="12"/>
      <c r="G161" s="12"/>
      <c r="H161" s="11"/>
      <c r="I161" s="11"/>
      <c r="J161" s="11"/>
      <c r="K161" s="13"/>
      <c r="L161" s="11"/>
      <c r="M161" s="12"/>
      <c r="N161" s="11"/>
      <c r="O161" s="12"/>
      <c r="P161" s="14"/>
      <c r="Q161" s="11"/>
      <c r="R161" s="11"/>
      <c r="S161" s="15"/>
      <c r="T161" s="10"/>
      <c r="U161" s="10"/>
      <c r="V161" s="10"/>
    </row>
    <row r="162" spans="1:22" ht="15.75" customHeight="1" x14ac:dyDescent="0.25">
      <c r="A162" s="10"/>
      <c r="B162" s="11"/>
      <c r="C162" s="11"/>
      <c r="D162" s="11"/>
      <c r="E162" s="12"/>
      <c r="F162" s="12"/>
      <c r="G162" s="12"/>
      <c r="H162" s="11"/>
      <c r="I162" s="11"/>
      <c r="J162" s="11"/>
      <c r="K162" s="23"/>
      <c r="L162" s="11"/>
      <c r="M162" s="12"/>
      <c r="N162" s="11"/>
      <c r="O162" s="12"/>
      <c r="P162" s="14"/>
      <c r="Q162" s="11"/>
      <c r="R162" s="11"/>
      <c r="S162" s="15"/>
      <c r="T162" s="10"/>
      <c r="U162" s="10"/>
      <c r="V162" s="10"/>
    </row>
    <row r="163" spans="1:22" ht="15.75" customHeight="1" x14ac:dyDescent="0.25">
      <c r="A163" s="10"/>
      <c r="B163" s="11"/>
      <c r="C163" s="11"/>
      <c r="D163" s="11"/>
      <c r="E163" s="12"/>
      <c r="F163" s="12"/>
      <c r="G163" s="12"/>
      <c r="H163" s="11"/>
      <c r="I163" s="11"/>
      <c r="J163" s="11"/>
      <c r="K163" s="13"/>
      <c r="L163" s="11"/>
      <c r="M163" s="12"/>
      <c r="N163" s="11"/>
      <c r="O163" s="12"/>
      <c r="P163" s="14"/>
      <c r="Q163" s="11"/>
      <c r="R163" s="11"/>
      <c r="S163" s="15"/>
      <c r="T163" s="10"/>
      <c r="U163" s="10"/>
      <c r="V163" s="10"/>
    </row>
    <row r="164" spans="1:22" ht="15.75" customHeight="1" x14ac:dyDescent="0.25">
      <c r="A164" s="10"/>
      <c r="B164" s="11"/>
      <c r="C164" s="11"/>
      <c r="D164" s="11"/>
      <c r="E164" s="12"/>
      <c r="F164" s="12"/>
      <c r="G164" s="12"/>
      <c r="H164" s="11"/>
      <c r="I164" s="11"/>
      <c r="J164" s="11"/>
      <c r="K164" s="13"/>
      <c r="L164" s="11"/>
      <c r="M164" s="12"/>
      <c r="N164" s="11"/>
      <c r="O164" s="12"/>
      <c r="P164" s="14"/>
      <c r="Q164" s="11"/>
      <c r="R164" s="11"/>
      <c r="S164" s="15"/>
      <c r="T164" s="10"/>
      <c r="U164" s="10"/>
      <c r="V164" s="10"/>
    </row>
    <row r="165" spans="1:22" ht="15.75" customHeight="1" x14ac:dyDescent="0.25">
      <c r="A165" s="10"/>
      <c r="B165" s="114" t="s">
        <v>2</v>
      </c>
      <c r="C165" s="111"/>
      <c r="D165" s="24">
        <f>SUM(SETEMBRO!$L$5:$L$160)</f>
        <v>28175.570000000003</v>
      </c>
      <c r="E165" s="12"/>
      <c r="F165" s="12"/>
      <c r="G165" s="12"/>
      <c r="H165" s="11"/>
      <c r="I165" s="11"/>
      <c r="J165" s="11"/>
      <c r="K165" s="13"/>
      <c r="L165" s="11"/>
      <c r="M165" s="12"/>
      <c r="N165" s="11"/>
      <c r="O165" s="12"/>
      <c r="P165" s="14"/>
      <c r="Q165" s="11"/>
      <c r="R165" s="11"/>
      <c r="S165" s="15"/>
      <c r="T165" s="10"/>
      <c r="U165" s="10"/>
      <c r="V165" s="10"/>
    </row>
    <row r="166" spans="1:22" ht="15.75" customHeight="1" x14ac:dyDescent="0.25">
      <c r="A166" s="10"/>
      <c r="B166" s="115" t="s">
        <v>3</v>
      </c>
      <c r="C166" s="111"/>
      <c r="D166" s="25">
        <f>SUM(SETEMBRO!$U$5:$U$160)</f>
        <v>15790</v>
      </c>
      <c r="E166" s="12"/>
      <c r="F166" s="12"/>
      <c r="G166" s="12"/>
      <c r="H166" s="11"/>
      <c r="I166" s="11"/>
      <c r="J166" s="11"/>
      <c r="K166" s="13"/>
      <c r="L166" s="11"/>
      <c r="M166" s="12"/>
      <c r="N166" s="11"/>
      <c r="O166" s="12"/>
      <c r="P166" s="14"/>
      <c r="Q166" s="11"/>
      <c r="R166" s="11"/>
      <c r="S166" s="15"/>
      <c r="T166" s="10"/>
      <c r="U166" s="10"/>
      <c r="V166" s="10"/>
    </row>
    <row r="167" spans="1:22" ht="15.75" customHeight="1" x14ac:dyDescent="0.25">
      <c r="A167" s="10"/>
      <c r="B167" s="116" t="s">
        <v>4</v>
      </c>
      <c r="C167" s="111"/>
      <c r="D167" s="26">
        <f>SUM(SETEMBRO!$Q$5:$Q$160)</f>
        <v>12385.569999999998</v>
      </c>
      <c r="E167" s="12"/>
      <c r="F167" s="12"/>
      <c r="G167" s="12"/>
      <c r="H167" s="11"/>
      <c r="I167" s="11"/>
      <c r="J167" s="11"/>
      <c r="K167" s="13"/>
      <c r="L167" s="11"/>
      <c r="M167" s="12"/>
      <c r="N167" s="11"/>
      <c r="O167" s="12"/>
      <c r="P167" s="14"/>
      <c r="Q167" s="11"/>
      <c r="R167" s="11"/>
      <c r="S167" s="15"/>
      <c r="T167" s="10"/>
      <c r="U167" s="10"/>
      <c r="V167" s="10"/>
    </row>
    <row r="168" spans="1:22" ht="15.75" customHeight="1" x14ac:dyDescent="0.25">
      <c r="A168" s="10"/>
      <c r="B168" s="117" t="s">
        <v>5</v>
      </c>
      <c r="C168" s="111"/>
      <c r="D168" s="27">
        <f>SUMIF(SETEMBRO!$N$5:$N$160,"PENDENTE",SETEMBRO!$U$5:$U$160)</f>
        <v>0</v>
      </c>
      <c r="E168" s="12"/>
      <c r="F168" s="12"/>
      <c r="G168" s="12"/>
      <c r="H168" s="11"/>
      <c r="I168" s="11"/>
      <c r="J168" s="11"/>
      <c r="K168" s="13"/>
      <c r="L168" s="11"/>
      <c r="M168" s="12"/>
      <c r="N168" s="11"/>
      <c r="O168" s="12"/>
      <c r="P168" s="14"/>
      <c r="Q168" s="11"/>
      <c r="R168" s="11"/>
      <c r="S168" s="15"/>
      <c r="T168" s="10"/>
      <c r="U168" s="10"/>
      <c r="V168" s="10"/>
    </row>
    <row r="169" spans="1:22" ht="15.75" customHeight="1" x14ac:dyDescent="0.25">
      <c r="A169" s="10"/>
      <c r="B169" s="110" t="s">
        <v>6</v>
      </c>
      <c r="C169" s="111"/>
      <c r="D169" s="28">
        <f>SUMIF(SETEMBRO!$S$5:$S$160,"NÃO",SETEMBRO!$Q$5:$Q$160)</f>
        <v>0</v>
      </c>
      <c r="E169" s="12"/>
      <c r="F169" s="12"/>
      <c r="G169" s="12"/>
      <c r="H169" s="11"/>
      <c r="I169" s="11"/>
      <c r="J169" s="11"/>
      <c r="K169" s="13"/>
      <c r="L169" s="11"/>
      <c r="M169" s="12"/>
      <c r="N169" s="11"/>
      <c r="O169" s="12"/>
      <c r="P169" s="14"/>
      <c r="Q169" s="11"/>
      <c r="R169" s="11"/>
      <c r="S169" s="15"/>
      <c r="T169" s="10"/>
      <c r="U169" s="10"/>
      <c r="V169" s="10"/>
    </row>
    <row r="170" spans="1:22" ht="15.75" customHeight="1" x14ac:dyDescent="0.25">
      <c r="A170" s="10"/>
      <c r="B170" s="112" t="s">
        <v>7</v>
      </c>
      <c r="C170" s="111"/>
      <c r="D170" s="29">
        <f>SUMIF(SETEMBRO!$S$5:$S$160,"SIM",SETEMBRO!$Q$5:$Q$160)</f>
        <v>12385.569999999998</v>
      </c>
      <c r="E170" s="12"/>
      <c r="F170" s="12"/>
      <c r="G170" s="12"/>
      <c r="H170" s="11"/>
      <c r="I170" s="11"/>
      <c r="J170" s="11"/>
      <c r="K170" s="13"/>
      <c r="L170" s="11"/>
      <c r="M170" s="12"/>
      <c r="N170" s="11"/>
      <c r="O170" s="12"/>
      <c r="P170" s="14"/>
      <c r="Q170" s="11"/>
      <c r="R170" s="11"/>
      <c r="S170" s="15"/>
      <c r="T170" s="10"/>
      <c r="U170" s="10"/>
      <c r="V170" s="10"/>
    </row>
    <row r="171" spans="1:22" ht="15.75" customHeight="1" x14ac:dyDescent="0.25">
      <c r="A171" s="10"/>
      <c r="B171" s="113" t="s">
        <v>229</v>
      </c>
      <c r="C171" s="111"/>
      <c r="D171" s="30">
        <f>SUMIF(SETEMBRO!$N$5:$N$160,"CUMPRIDO",SETEMBRO!$U$5:$U$160)</f>
        <v>15830</v>
      </c>
      <c r="E171" s="14"/>
      <c r="F171" s="12"/>
      <c r="G171" s="12"/>
      <c r="H171" s="11"/>
      <c r="I171" s="11"/>
      <c r="J171" s="11"/>
      <c r="K171" s="13"/>
      <c r="L171" s="11"/>
      <c r="M171" s="12"/>
      <c r="N171" s="11"/>
      <c r="O171" s="12"/>
      <c r="P171" s="14"/>
      <c r="Q171" s="11"/>
      <c r="R171" s="11"/>
      <c r="S171" s="15"/>
      <c r="T171" s="10"/>
      <c r="U171" s="10"/>
      <c r="V171" s="10"/>
    </row>
    <row r="172" spans="1:22" ht="15.75" customHeight="1" x14ac:dyDescent="0.25">
      <c r="A172" s="10"/>
      <c r="B172" s="11"/>
      <c r="C172" s="11"/>
      <c r="D172" s="11"/>
      <c r="E172" s="12"/>
      <c r="F172" s="12"/>
      <c r="G172" s="12"/>
      <c r="H172" s="11"/>
      <c r="I172" s="11"/>
      <c r="J172" s="11"/>
      <c r="K172" s="13"/>
      <c r="L172" s="11"/>
      <c r="M172" s="12"/>
      <c r="N172" s="11"/>
      <c r="O172" s="12"/>
      <c r="P172" s="14"/>
      <c r="Q172" s="11"/>
      <c r="R172" s="11"/>
      <c r="S172" s="15"/>
      <c r="T172" s="10"/>
      <c r="U172" s="10"/>
      <c r="V172" s="10"/>
    </row>
    <row r="173" spans="1:22" ht="15.75" customHeight="1" x14ac:dyDescent="0.25"/>
    <row r="174" spans="1:22" ht="15.75" customHeight="1" x14ac:dyDescent="0.25"/>
    <row r="175" spans="1:22" ht="15.75" customHeight="1" x14ac:dyDescent="0.25"/>
    <row r="176" spans="1:22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</sheetData>
  <mergeCells count="8">
    <mergeCell ref="B169:C169"/>
    <mergeCell ref="B170:C170"/>
    <mergeCell ref="B171:C171"/>
    <mergeCell ref="B2:U3"/>
    <mergeCell ref="B165:C165"/>
    <mergeCell ref="B166:C166"/>
    <mergeCell ref="B167:C167"/>
    <mergeCell ref="B168:C168"/>
  </mergeCells>
  <phoneticPr fontId="8" type="noConversion"/>
  <conditionalFormatting sqref="L162:O162 Q162 L163:R172 D166:D167 B166:B171">
    <cfRule type="containsText" dxfId="13741" priority="1911" operator="containsText" text="CANCELADO">
      <formula>NOT(ISERROR(SEARCH(("CANCELADO"),(B237))))</formula>
    </cfRule>
    <cfRule type="containsText" dxfId="13740" priority="1912" operator="containsText" text="PENDENTE">
      <formula>NOT(ISERROR(SEARCH(("PENDENTE"),(B237))))</formula>
    </cfRule>
    <cfRule type="containsText" dxfId="13739" priority="1913" operator="containsText" text="CUMPRIDO">
      <formula>NOT(ISERROR(SEARCH(("CUMPRIDO"),(B237))))</formula>
    </cfRule>
  </conditionalFormatting>
  <conditionalFormatting sqref="L161:Q161">
    <cfRule type="containsText" dxfId="13738" priority="1892" operator="containsText" text="CANCELADO">
      <formula>NOT(ISERROR(SEARCH(("CANCELADO"),(L236))))</formula>
    </cfRule>
    <cfRule type="containsText" dxfId="13737" priority="1893" operator="containsText" text="PENDENTE">
      <formula>NOT(ISERROR(SEARCH(("PENDENTE"),(L236))))</formula>
    </cfRule>
    <cfRule type="containsText" dxfId="13736" priority="1894" operator="containsText" text="CUMPRIDO">
      <formula>NOT(ISERROR(SEARCH(("CUMPRIDO"),(L236))))</formula>
    </cfRule>
  </conditionalFormatting>
  <conditionalFormatting sqref="N5 N14:N18 N45 N54:N56 N49 N156:N158 N25:N27">
    <cfRule type="containsText" dxfId="13735" priority="1769" operator="containsText" text="CUMPRIDO">
      <formula>NOT(ISERROR(SEARCH(("CUMPRIDO"),(N5))))</formula>
    </cfRule>
    <cfRule type="containsText" dxfId="13734" priority="1770" operator="containsText" text="PENDENTE">
      <formula>NOT(ISERROR(SEARCH(("PENDENTE"),(N5))))</formula>
    </cfRule>
    <cfRule type="containsText" dxfId="13733" priority="1771" operator="containsText" text="CANCELADO">
      <formula>NOT(ISERROR(SEARCH(("CANCELADO"),(N5))))</formula>
    </cfRule>
  </conditionalFormatting>
  <conditionalFormatting sqref="N5 N14:N18 N45 N54:N56 N49 N156:N158 N25:N27 N130">
    <cfRule type="containsText" dxfId="13732" priority="1735" operator="containsText" text="CUMPRIDO">
      <formula>NOT(ISERROR(SEARCH("CUMPRIDO",N5)))</formula>
    </cfRule>
  </conditionalFormatting>
  <conditionalFormatting sqref="R5 R7">
    <cfRule type="containsText" dxfId="13731" priority="1772" operator="containsText" text="CUMPRIDO">
      <formula>NOT(ISERROR(SEARCH(("CUMPRIDO"),(R6))))</formula>
    </cfRule>
  </conditionalFormatting>
  <conditionalFormatting sqref="R19">
    <cfRule type="containsText" dxfId="13730" priority="1766" operator="containsText" text="CANCELADO">
      <formula>NOT(ISERROR(SEARCH(("CANCELADO"),(R185))))</formula>
    </cfRule>
  </conditionalFormatting>
  <conditionalFormatting sqref="O18:P18 N130">
    <cfRule type="containsText" dxfId="13729" priority="1774" operator="containsText" text="CUMPRIDO">
      <formula>NOT(ISERROR(SEARCH(("CUMPRIDO"),(N18))))</formula>
    </cfRule>
  </conditionalFormatting>
  <conditionalFormatting sqref="S159:T160 Q14:Q27">
    <cfRule type="containsText" dxfId="13728" priority="1898" operator="containsText" text="CANCELADO">
      <formula>NOT(ISERROR(SEARCH(("CANCELADO"),(Q14))))</formula>
    </cfRule>
    <cfRule type="containsText" dxfId="13727" priority="1899" operator="containsText" text="CUMPRIDO">
      <formula>NOT(ISERROR(SEARCH(("CUMPRIDO"),(Q14))))</formula>
    </cfRule>
    <cfRule type="containsText" dxfId="13726" priority="1900" operator="containsText" text="PENDENTE">
      <formula>NOT(ISERROR(SEARCH(("PENDENTE"),(Q14))))</formula>
    </cfRule>
  </conditionalFormatting>
  <conditionalFormatting sqref="O159:R159">
    <cfRule type="containsText" dxfId="13725" priority="1905" operator="containsText" text="CUMPRIDO">
      <formula>NOT(ISERROR(SEARCH(("CUMPRIDO"),(O166))))</formula>
    </cfRule>
    <cfRule type="containsText" dxfId="13724" priority="1906" operator="containsText" text="PENDENTE">
      <formula>NOT(ISERROR(SEARCH(("PENDENTE"),(O166))))</formula>
    </cfRule>
  </conditionalFormatting>
  <conditionalFormatting sqref="N160:R160 O159:R159 O27:P28 O54:P56 O85:P85 O64:P82 O87:P109 O111:P115 O125 O127:P127 O129:P129 O137:P138 O140:P145 O148:P158 O117:P123">
    <cfRule type="containsText" dxfId="13723" priority="1895" operator="containsText" text="CANCELADO">
      <formula>NOT(ISERROR(SEARCH(("CANCELADO"),(N27))))</formula>
    </cfRule>
  </conditionalFormatting>
  <conditionalFormatting sqref="N160:R160 O54:P56 O85:P85 O64:P82 O87:P109 O111:P115 O125 O127:P127 O129:P129 O137:P138 O140:P145 O148:P158 O117:P123">
    <cfRule type="containsText" dxfId="13722" priority="1896" operator="containsText" text="CUMPRIDO">
      <formula>NOT(ISERROR(SEARCH(("CUMPRIDO"),(N54))))</formula>
    </cfRule>
    <cfRule type="containsText" dxfId="13721" priority="1897" operator="containsText" text="PENDENTE">
      <formula>NOT(ISERROR(SEARCH(("PENDENTE"),(N54))))</formula>
    </cfRule>
  </conditionalFormatting>
  <conditionalFormatting sqref="N4:T4 R7 R5:S5">
    <cfRule type="containsText" dxfId="13720" priority="1862" operator="containsText" text="CANCELADO">
      <formula>NOT(ISERROR(SEARCH(("CANCELADO"),(N166))))</formula>
    </cfRule>
  </conditionalFormatting>
  <conditionalFormatting sqref="N4:T4 S5">
    <cfRule type="containsText" dxfId="13719" priority="1849" operator="containsText" text="PENDENTE">
      <formula>NOT(ISERROR(SEARCH(("PENDENTE"),(N166))))</formula>
    </cfRule>
    <cfRule type="containsText" dxfId="13718" priority="1852" operator="containsText" text="CUMPRIDO">
      <formula>NOT(ISERROR(SEARCH(("CUMPRIDO"),(N166))))</formula>
    </cfRule>
  </conditionalFormatting>
  <conditionalFormatting sqref="O9:P9">
    <cfRule type="containsText" dxfId="13717" priority="1677" operator="containsText" text="CUMPRIDO">
      <formula>NOT(ISERROR(SEARCH(("CUMPRIDO"),(O9))))</formula>
    </cfRule>
    <cfRule type="containsText" dxfId="13716" priority="1678" operator="containsText" text="PENDENTE">
      <formula>NOT(ISERROR(SEARCH(("PENDENTE"),(O9))))</formula>
    </cfRule>
  </conditionalFormatting>
  <conditionalFormatting sqref="O9:P9">
    <cfRule type="containsText" dxfId="13715" priority="1752" operator="containsText" text="CANCELADO">
      <formula>NOT(ISERROR(SEARCH(("CANCELADO"),(O9))))</formula>
    </cfRule>
  </conditionalFormatting>
  <conditionalFormatting sqref="O18:P18">
    <cfRule type="containsText" dxfId="13714" priority="1775" operator="containsText" text="PENDENTE">
      <formula>NOT(ISERROR(SEARCH(("PENDENTE"),(O18))))</formula>
    </cfRule>
  </conditionalFormatting>
  <conditionalFormatting sqref="O18:P20 O26:P26">
    <cfRule type="containsText" dxfId="13713" priority="1765" operator="containsText" text="CANCELADO">
      <formula>NOT(ISERROR(SEARCH(("CANCELADO"),(O18))))</formula>
    </cfRule>
  </conditionalFormatting>
  <conditionalFormatting sqref="O19:P20 O26:P26">
    <cfRule type="containsText" dxfId="13712" priority="1757" operator="containsText" text="CUMPRIDO">
      <formula>NOT(ISERROR(SEARCH(("CUMPRIDO"),(O19))))</formula>
    </cfRule>
    <cfRule type="containsText" dxfId="13711" priority="1758" operator="containsText" text="PENDENTE">
      <formula>NOT(ISERROR(SEARCH(("PENDENTE"),(O19))))</formula>
    </cfRule>
  </conditionalFormatting>
  <conditionalFormatting sqref="O27:P28">
    <cfRule type="containsText" dxfId="13710" priority="1781" operator="containsText" text="CUMPRIDO">
      <formula>NOT(ISERROR(SEARCH(("CUMPRIDO"),(O27))))</formula>
    </cfRule>
    <cfRule type="containsText" dxfId="13709" priority="1782" operator="containsText" text="PENDENTE">
      <formula>NOT(ISERROR(SEARCH(("PENDENTE"),(O27))))</formula>
    </cfRule>
  </conditionalFormatting>
  <conditionalFormatting sqref="O30:P31 O48:P50 O33:P36 O39:P42 O44:P45 O52:P52 O58:P58 O60:P62 O84">
    <cfRule type="containsText" dxfId="13708" priority="1783" operator="containsText" text="CANCELADO">
      <formula>NOT(ISERROR(SEARCH(("CANCELADO"),(O30))))</formula>
    </cfRule>
  </conditionalFormatting>
  <conditionalFormatting sqref="O30:P31 O48:P50 O33:P36 O39:P42 O44:P45 O52:P52 O58:P58 O60:P62 O84">
    <cfRule type="containsText" dxfId="13707" priority="1784" operator="containsText" text="CUMPRIDO">
      <formula>NOT(ISERROR(SEARCH(("CUMPRIDO"),(O30))))</formula>
    </cfRule>
    <cfRule type="containsText" dxfId="13706" priority="1785" operator="containsText" text="PENDENTE">
      <formula>NOT(ISERROR(SEARCH(("PENDENTE"),(O30))))</formula>
    </cfRule>
  </conditionalFormatting>
  <conditionalFormatting sqref="Q1 Q161">
    <cfRule type="containsText" dxfId="13705" priority="1904" operator="containsText" text="NÃO">
      <formula>NOT(ISERROR(SEARCH(("NÃO"),(Q1))))</formula>
    </cfRule>
    <cfRule type="containsText" dxfId="13704" priority="1910" operator="containsText" text="SIM">
      <formula>NOT(ISERROR(SEARCH(("SIM"),(Q1))))</formula>
    </cfRule>
  </conditionalFormatting>
  <conditionalFormatting sqref="Q5 Q9:Q10 Q7">
    <cfRule type="containsText" dxfId="13703" priority="1786" operator="containsText" text="CUMPRIDO">
      <formula>NOT(ISERROR(SEARCH(("CUMPRIDO"),(Q5))))</formula>
    </cfRule>
    <cfRule type="containsText" dxfId="13702" priority="1787" operator="containsText" text="PENDENTE">
      <formula>NOT(ISERROR(SEARCH(("PENDENTE"),(Q5))))</formula>
    </cfRule>
  </conditionalFormatting>
  <conditionalFormatting sqref="Q5 Q7 Q9:Q10">
    <cfRule type="containsText" dxfId="13701" priority="1679" operator="containsText" text="CANCELADO">
      <formula>NOT(ISERROR(SEARCH(("CANCELADO"),(Q5))))</formula>
    </cfRule>
  </conditionalFormatting>
  <conditionalFormatting sqref="Q11:Q13 R11:R17">
    <cfRule type="containsText" dxfId="13700" priority="1868" operator="containsText" text="CUMPRIDO">
      <formula>NOT(ISERROR(SEARCH(("CUMPRIDO"),(Q174))))</formula>
    </cfRule>
    <cfRule type="containsText" dxfId="13699" priority="1869" operator="containsText" text="PENDENTE">
      <formula>NOT(ISERROR(SEARCH(("PENDENTE"),(Q174))))</formula>
    </cfRule>
  </conditionalFormatting>
  <conditionalFormatting sqref="R26">
    <cfRule type="containsText" dxfId="13698" priority="1718" operator="containsText" text="CANCELADO">
      <formula>NOT(ISERROR(SEARCH(("CANCELADO"),(R29))))</formula>
    </cfRule>
    <cfRule type="containsText" dxfId="13697" priority="1719" operator="containsText" text="PENDENTE">
      <formula>NOT(ISERROR(SEARCH(("PENDENTE"),(R29))))</formula>
    </cfRule>
  </conditionalFormatting>
  <conditionalFormatting sqref="Q162:Q172">
    <cfRule type="containsText" dxfId="13696" priority="2011" operator="containsText" text="NÃO">
      <formula>NOT(ISERROR(SEARCH(("NÃO"),(Q162))))</formula>
    </cfRule>
    <cfRule type="containsText" dxfId="13695" priority="2050" operator="containsText" text="SIM">
      <formula>NOT(ISERROR(SEARCH(("SIM"),(Q162))))</formula>
    </cfRule>
  </conditionalFormatting>
  <conditionalFormatting sqref="R18">
    <cfRule type="containsText" dxfId="13694" priority="1865" operator="containsText" text="CUMPRIDO">
      <formula>NOT(ISERROR(SEARCH(("CUMPRIDO"),(R183))))</formula>
    </cfRule>
    <cfRule type="containsText" dxfId="13693" priority="1866" operator="containsText" text="PENDENTE">
      <formula>NOT(ISERROR(SEARCH(("PENDENTE"),(R183))))</formula>
    </cfRule>
  </conditionalFormatting>
  <conditionalFormatting sqref="R19">
    <cfRule type="containsText" dxfId="13692" priority="1853" operator="containsText" text="CUMPRIDO">
      <formula>NOT(ISERROR(SEARCH(("CUMPRIDO"),(R185))))</formula>
    </cfRule>
    <cfRule type="containsText" dxfId="13691" priority="1854" operator="containsText" text="PENDENTE">
      <formula>NOT(ISERROR(SEARCH(("PENDENTE"),(R185))))</formula>
    </cfRule>
  </conditionalFormatting>
  <conditionalFormatting sqref="R9 Q11:R13 R14:R17 R7">
    <cfRule type="containsText" dxfId="13690" priority="1870" operator="containsText" text="CANCELADO">
      <formula>NOT(ISERROR(SEARCH(("CANCELADO"),(Q170))))</formula>
    </cfRule>
  </conditionalFormatting>
  <conditionalFormatting sqref="R18">
    <cfRule type="containsText" dxfId="13689" priority="1839" operator="containsText" text="CANCELADO">
      <formula>NOT(ISERROR(SEARCH(("CANCELADO"),(R183))))</formula>
    </cfRule>
  </conditionalFormatting>
  <conditionalFormatting sqref="R5 R7">
    <cfRule type="containsText" dxfId="13688" priority="1827" operator="containsText" text="PENDENTE">
      <formula>NOT(ISERROR(SEARCH(("PENDENTE"),(R5))))</formula>
    </cfRule>
  </conditionalFormatting>
  <conditionalFormatting sqref="R7">
    <cfRule type="containsText" dxfId="13687" priority="1759" operator="containsText" text="CUMPRIDO">
      <formula>NOT(ISERROR(SEARCH(("CUMPRIDO"),(R8))))</formula>
    </cfRule>
    <cfRule type="containsText" dxfId="13686" priority="1760" operator="containsText" text="PENDENTE">
      <formula>NOT(ISERROR(SEARCH(("PENDENTE"),(R7))))</formula>
    </cfRule>
  </conditionalFormatting>
  <conditionalFormatting sqref="R9">
    <cfRule type="containsText" dxfId="13685" priority="1850" operator="containsText" text="CUMPRIDO">
      <formula>NOT(ISERROR(SEARCH(("CUMPRIDO"),(#REF!))))</formula>
    </cfRule>
    <cfRule type="containsText" dxfId="13684" priority="1851" operator="containsText" text="PENDENTE">
      <formula>NOT(ISERROR(SEARCH(("PENDENTE"),(R9))))</formula>
    </cfRule>
  </conditionalFormatting>
  <conditionalFormatting sqref="S4 S29:S30 S140:S142 S156:S158">
    <cfRule type="containsText" dxfId="13683" priority="1863" operator="containsText" text="SIM">
      <formula>NOT(ISERROR(SEARCH(("SIM"),(#REF!))))</formula>
    </cfRule>
  </conditionalFormatting>
  <conditionalFormatting sqref="S4:S5 S14:S15 S140:S142 S156:S160 S19:S20 S22">
    <cfRule type="containsText" dxfId="13682" priority="1821" operator="containsText" text="NÃO">
      <formula>NOT(ISERROR(SEARCH(("NÃO"),(S4))))</formula>
    </cfRule>
  </conditionalFormatting>
  <conditionalFormatting sqref="S5">
    <cfRule type="containsText" dxfId="13681" priority="1864" operator="containsText" text="SIM">
      <formula>NOT(ISERROR(SEARCH(("SIM"),(S19))))</formula>
    </cfRule>
  </conditionalFormatting>
  <conditionalFormatting sqref="S5 S14:S15 S140:S142 S156:S158 S19:S20 S22">
    <cfRule type="containsText" dxfId="13680" priority="1747" operator="containsText" text="SIM">
      <formula>NOT(ISERROR(SEARCH("SIM",S5)))</formula>
    </cfRule>
  </conditionalFormatting>
  <conditionalFormatting sqref="S159:S160">
    <cfRule type="containsText" dxfId="13679" priority="1828" operator="containsText" text="SIM">
      <formula>NOT(ISERROR(SEARCH(("SIM"),(S159))))</formula>
    </cfRule>
  </conditionalFormatting>
  <conditionalFormatting sqref="T5">
    <cfRule type="containsText" dxfId="13678" priority="1840" operator="containsText" text="CANCELADO">
      <formula>NOT(ISERROR(SEARCH(("CANCELADO"),(T19))))</formula>
    </cfRule>
    <cfRule type="containsText" dxfId="13677" priority="1841" operator="containsText" text="CUMPRIDO">
      <formula>NOT(ISERROR(SEARCH(("CUMPRIDO"),(T19))))</formula>
    </cfRule>
    <cfRule type="containsText" dxfId="13676" priority="1842" operator="containsText" text="PENDENTE">
      <formula>NOT(ISERROR(SEARCH(("PENDENTE"),(T19))))</formula>
    </cfRule>
  </conditionalFormatting>
  <conditionalFormatting sqref="T5 T16:T34 T44:T59 T156:T158 T130">
    <cfRule type="containsText" dxfId="13675" priority="1753" operator="containsText" text="CUMPRIDO">
      <formula>NOT(ISERROR(SEARCH("CUMPRIDO",T5)))</formula>
    </cfRule>
    <cfRule type="containsText" dxfId="13674" priority="1761" operator="containsText" text="PENDENTE">
      <formula>NOT(ISERROR(SEARCH("PENDENTE",T5)))</formula>
    </cfRule>
  </conditionalFormatting>
  <conditionalFormatting sqref="N6 N8 N10 N12:N13 N19:N24 N30:N33 N40:N41 N46:N47 N57:N60 N62 N65:N68 N72 N74:N76 N86:N88 N90 N97:N99 N102:N106 N113">
    <cfRule type="containsText" dxfId="13673" priority="1669" operator="containsText" text="CUMPRIDO">
      <formula>NOT(ISERROR(SEARCH("CUMPRIDO",N6)))</formula>
    </cfRule>
  </conditionalFormatting>
  <conditionalFormatting sqref="N6 N8 N10 N12:N13 N19:N24 N30:N33 N40:N41 N46:N47 N57:N60 N62 N65:N68 N72 N74:N76 N86:N88 N90 N97:N99 N102:N106 N113">
    <cfRule type="containsText" dxfId="13672" priority="1670" operator="containsText" text="CUMPRIDO">
      <formula>NOT(ISERROR(SEARCH(("CUMPRIDO"),(N6))))</formula>
    </cfRule>
  </conditionalFormatting>
  <conditionalFormatting sqref="N6 N8 N10 N12:N13 N19:N24 N30:N33 N40:N41 N46:N47 N57:N60 N62 N65:N68 N72 N74:N76 N86:N88 N90 N97:N99 N102:N106 N113 N130">
    <cfRule type="containsText" dxfId="13671" priority="1667" operator="containsText" text="PENDENTE">
      <formula>NOT(ISERROR(SEARCH(("PENDENTE"),(N6))))</formula>
    </cfRule>
    <cfRule type="containsText" dxfId="13670" priority="1668" operator="containsText" text="CANCELADO">
      <formula>NOT(ISERROR(SEARCH(("CANCELADO"),(N6))))</formula>
    </cfRule>
  </conditionalFormatting>
  <conditionalFormatting sqref="S6 S21 S28 S35 S40 S43 S62 S74 S83 S85 S110">
    <cfRule type="containsText" dxfId="13669" priority="1659" operator="containsText" text="NÃO">
      <formula>NOT(ISERROR(SEARCH(("NÃO"),(S6))))</formula>
    </cfRule>
  </conditionalFormatting>
  <conditionalFormatting sqref="S6 S21 S28 S35 S40 S43 S62 S74 S83 S85 S110">
    <cfRule type="containsText" dxfId="13668" priority="1666" operator="containsText" text="SIM">
      <formula>NOT(ISERROR(SEARCH(("SIM"),(S20))))</formula>
    </cfRule>
  </conditionalFormatting>
  <conditionalFormatting sqref="S6 S21 S28 S35 S40 S43 S62 S74 S83 S85 S110">
    <cfRule type="containsText" dxfId="13667" priority="1656" operator="containsText" text="SIM">
      <formula>NOT(ISERROR(SEARCH("SIM",S6)))</formula>
    </cfRule>
  </conditionalFormatting>
  <conditionalFormatting sqref="T6">
    <cfRule type="containsText" dxfId="13666" priority="1660" operator="containsText" text="CANCELADO">
      <formula>NOT(ISERROR(SEARCH(("CANCELADO"),(T20))))</formula>
    </cfRule>
    <cfRule type="containsText" dxfId="13665" priority="1661" operator="containsText" text="CUMPRIDO">
      <formula>NOT(ISERROR(SEARCH(("CUMPRIDO"),(T20))))</formula>
    </cfRule>
    <cfRule type="containsText" dxfId="13664" priority="1662" operator="containsText" text="PENDENTE">
      <formula>NOT(ISERROR(SEARCH(("PENDENTE"),(T20))))</formula>
    </cfRule>
  </conditionalFormatting>
  <conditionalFormatting sqref="T6">
    <cfRule type="containsText" dxfId="13663" priority="1657" operator="containsText" text="CUMPRIDO">
      <formula>NOT(ISERROR(SEARCH("CUMPRIDO",T6)))</formula>
    </cfRule>
    <cfRule type="containsText" dxfId="13662" priority="1658" operator="containsText" text="PENDENTE">
      <formula>NOT(ISERROR(SEARCH("PENDENTE",T6)))</formula>
    </cfRule>
  </conditionalFormatting>
  <conditionalFormatting sqref="Q6:R6">
    <cfRule type="containsText" dxfId="13661" priority="1671" operator="containsText" text="CUMPRIDO">
      <formula>NOT(ISERROR(SEARCH(("CUMPRIDO"),(Q215))))</formula>
    </cfRule>
    <cfRule type="containsText" dxfId="13660" priority="1672" operator="containsText" text="PENDENTE">
      <formula>NOT(ISERROR(SEARCH(("PENDENTE"),(Q215))))</formula>
    </cfRule>
  </conditionalFormatting>
  <conditionalFormatting sqref="S155">
    <cfRule type="containsText" dxfId="13659" priority="1673" operator="containsText" text="CANCELADO">
      <formula>NOT(ISERROR(SEARCH(("CANCELADO"),(S362))))</formula>
    </cfRule>
  </conditionalFormatting>
  <conditionalFormatting sqref="P6">
    <cfRule type="containsText" dxfId="13658" priority="1654" operator="containsText" text="CUMPRIDO">
      <formula>NOT(ISERROR(SEARCH(("CUMPRIDO"),(P6))))</formula>
    </cfRule>
    <cfRule type="containsText" dxfId="13657" priority="1655" operator="containsText" text="PENDENTE">
      <formula>NOT(ISERROR(SEARCH(("PENDENTE"),(P6))))</formula>
    </cfRule>
  </conditionalFormatting>
  <conditionalFormatting sqref="P6">
    <cfRule type="containsText" dxfId="13656" priority="1650" operator="containsText" text="CANCELADO">
      <formula>NOT(ISERROR(SEARCH(("CANCELADO"),(P6))))</formula>
    </cfRule>
  </conditionalFormatting>
  <conditionalFormatting sqref="O6">
    <cfRule type="containsText" dxfId="13655" priority="1651" operator="containsText" text="CANCELADO">
      <formula>NOT(ISERROR(SEARCH(("CANCELADO"),(O6))))</formula>
    </cfRule>
    <cfRule type="containsText" dxfId="13654" priority="1652" operator="containsText" text="CUMPRIDO">
      <formula>NOT(ISERROR(SEARCH(("CUMPRIDO"),(O6))))</formula>
    </cfRule>
    <cfRule type="containsText" dxfId="13653" priority="1653" operator="containsText" text="PENDENTE">
      <formula>NOT(ISERROR(SEARCH(("PENDENTE"),(O6))))</formula>
    </cfRule>
  </conditionalFormatting>
  <conditionalFormatting sqref="N7">
    <cfRule type="containsText" dxfId="13652" priority="1647" operator="containsText" text="CUMPRIDO">
      <formula>NOT(ISERROR(SEARCH(("CUMPRIDO"),(N7))))</formula>
    </cfRule>
    <cfRule type="containsText" dxfId="13651" priority="1648" operator="containsText" text="PENDENTE">
      <formula>NOT(ISERROR(SEARCH(("PENDENTE"),(N7))))</formula>
    </cfRule>
    <cfRule type="containsText" dxfId="13650" priority="1649" operator="containsText" text="CANCELADO">
      <formula>NOT(ISERROR(SEARCH(("CANCELADO"),(N7))))</formula>
    </cfRule>
  </conditionalFormatting>
  <conditionalFormatting sqref="N7">
    <cfRule type="containsText" dxfId="13649" priority="1646" operator="containsText" text="CUMPRIDO">
      <formula>NOT(ISERROR(SEARCH("CUMPRIDO",N7)))</formula>
    </cfRule>
  </conditionalFormatting>
  <conditionalFormatting sqref="S149">
    <cfRule type="containsText" dxfId="13648" priority="1644" operator="containsText" text="CANCELADO">
      <formula>NOT(ISERROR(SEARCH(("CANCELADO"),(S361))))</formula>
    </cfRule>
  </conditionalFormatting>
  <conditionalFormatting sqref="S155">
    <cfRule type="containsText" dxfId="13647" priority="1642" operator="containsText" text="PENDENTE">
      <formula>NOT(ISERROR(SEARCH(("PENDENTE"),(S362))))</formula>
    </cfRule>
    <cfRule type="containsText" dxfId="13646" priority="1643" operator="containsText" text="CUMPRIDO">
      <formula>NOT(ISERROR(SEARCH(("CUMPRIDO"),(S362))))</formula>
    </cfRule>
  </conditionalFormatting>
  <conditionalFormatting sqref="S7">
    <cfRule type="containsText" dxfId="13645" priority="1638" operator="containsText" text="NÃO">
      <formula>NOT(ISERROR(SEARCH(("NÃO"),(S7))))</formula>
    </cfRule>
  </conditionalFormatting>
  <conditionalFormatting sqref="S7">
    <cfRule type="containsText" dxfId="13644" priority="1645" operator="containsText" text="SIM">
      <formula>NOT(ISERROR(SEARCH(("SIM"),(S21))))</formula>
    </cfRule>
  </conditionalFormatting>
  <conditionalFormatting sqref="S7">
    <cfRule type="containsText" dxfId="13643" priority="1635" operator="containsText" text="SIM">
      <formula>NOT(ISERROR(SEARCH("SIM",S7)))</formula>
    </cfRule>
  </conditionalFormatting>
  <conditionalFormatting sqref="T7">
    <cfRule type="containsText" dxfId="13642" priority="1639" operator="containsText" text="CANCELADO">
      <formula>NOT(ISERROR(SEARCH(("CANCELADO"),(T21))))</formula>
    </cfRule>
    <cfRule type="containsText" dxfId="13641" priority="1640" operator="containsText" text="CUMPRIDO">
      <formula>NOT(ISERROR(SEARCH(("CUMPRIDO"),(T21))))</formula>
    </cfRule>
    <cfRule type="containsText" dxfId="13640" priority="1641" operator="containsText" text="PENDENTE">
      <formula>NOT(ISERROR(SEARCH(("PENDENTE"),(T21))))</formula>
    </cfRule>
  </conditionalFormatting>
  <conditionalFormatting sqref="T7">
    <cfRule type="containsText" dxfId="13639" priority="1636" operator="containsText" text="CUMPRIDO">
      <formula>NOT(ISERROR(SEARCH("CUMPRIDO",T7)))</formula>
    </cfRule>
    <cfRule type="containsText" dxfId="13638" priority="1637" operator="containsText" text="PENDENTE">
      <formula>NOT(ISERROR(SEARCH("PENDENTE",T7)))</formula>
    </cfRule>
  </conditionalFormatting>
  <conditionalFormatting sqref="R8">
    <cfRule type="containsText" dxfId="13637" priority="1629" operator="containsText" text="CUMPRIDO">
      <formula>NOT(ISERROR(SEARCH(("CUMPRIDO"),(R9))))</formula>
    </cfRule>
  </conditionalFormatting>
  <conditionalFormatting sqref="R8">
    <cfRule type="containsText" dxfId="13636" priority="1633" operator="containsText" text="CANCELADO">
      <formula>NOT(ISERROR(SEARCH(("CANCELADO"),(R170))))</formula>
    </cfRule>
  </conditionalFormatting>
  <conditionalFormatting sqref="Q8">
    <cfRule type="containsText" dxfId="13635" priority="1630" operator="containsText" text="CUMPRIDO">
      <formula>NOT(ISERROR(SEARCH(("CUMPRIDO"),(Q8))))</formula>
    </cfRule>
    <cfRule type="containsText" dxfId="13634" priority="1631" operator="containsText" text="PENDENTE">
      <formula>NOT(ISERROR(SEARCH(("PENDENTE"),(Q8))))</formula>
    </cfRule>
  </conditionalFormatting>
  <conditionalFormatting sqref="Q8">
    <cfRule type="containsText" dxfId="13633" priority="1626" operator="containsText" text="CANCELADO">
      <formula>NOT(ISERROR(SEARCH(("CANCELADO"),(Q8))))</formula>
    </cfRule>
  </conditionalFormatting>
  <conditionalFormatting sqref="R8">
    <cfRule type="containsText" dxfId="13632" priority="1634" operator="containsText" text="CANCELADO">
      <formula>NOT(ISERROR(SEARCH(("CANCELADO"),(R171))))</formula>
    </cfRule>
  </conditionalFormatting>
  <conditionalFormatting sqref="R8">
    <cfRule type="containsText" dxfId="13631" priority="1632" operator="containsText" text="PENDENTE">
      <formula>NOT(ISERROR(SEARCH(("PENDENTE"),(R8))))</formula>
    </cfRule>
  </conditionalFormatting>
  <conditionalFormatting sqref="R8">
    <cfRule type="containsText" dxfId="13630" priority="1627" operator="containsText" text="CUMPRIDO">
      <formula>NOT(ISERROR(SEARCH(("CUMPRIDO"),(R9))))</formula>
    </cfRule>
    <cfRule type="containsText" dxfId="13629" priority="1628" operator="containsText" text="PENDENTE">
      <formula>NOT(ISERROR(SEARCH(("PENDENTE"),(R8))))</formula>
    </cfRule>
  </conditionalFormatting>
  <conditionalFormatting sqref="S6:S9 S14:S18 S48:S49 S67:S70 S79:S81 S87:S89 S99 S102:S105 S108 S135 S21 S23:S28 S35:S40 S42:S43 S58:S62 S74 S83 S85 S110">
    <cfRule type="containsText" dxfId="13628" priority="1617" operator="containsText" text="CANCELADO">
      <formula>NOT(ISERROR(SEARCH(("CANCELADO"),(S214))))</formula>
    </cfRule>
  </conditionalFormatting>
  <conditionalFormatting sqref="S6:S9 S14:S18 S48:S49 S67:S70 S79:S81 S87:S89 S99 S102:S105 S108 S135 S21 S23:S28 S35:S40 S42:S43 S58:S62 S74 S83 S85 S110">
    <cfRule type="containsText" dxfId="13627" priority="1615" operator="containsText" text="PENDENTE">
      <formula>NOT(ISERROR(SEARCH(("PENDENTE"),(S214))))</formula>
    </cfRule>
    <cfRule type="containsText" dxfId="13626" priority="1616" operator="containsText" text="CUMPRIDO">
      <formula>NOT(ISERROR(SEARCH(("CUMPRIDO"),(S214))))</formula>
    </cfRule>
  </conditionalFormatting>
  <conditionalFormatting sqref="S8:S9 S16:S18 S23:S27 S36:S39 S42 S48:S49 S58:S61 S67:S70 S79:S81 S87:S89 S99 S102:S105 S108 S135">
    <cfRule type="containsText" dxfId="13625" priority="1611" operator="containsText" text="NÃO">
      <formula>NOT(ISERROR(SEARCH(("NÃO"),(S8))))</formula>
    </cfRule>
  </conditionalFormatting>
  <conditionalFormatting sqref="S8:S9 S16:S18 S23:S27 S36:S39 S42 S48:S49 S58:S61 S67:S70 S79:S81 S87:S89 S99 S102:S105 S108 S135">
    <cfRule type="containsText" dxfId="13624" priority="1618" operator="containsText" text="SIM">
      <formula>NOT(ISERROR(SEARCH(("SIM"),(S22))))</formula>
    </cfRule>
  </conditionalFormatting>
  <conditionalFormatting sqref="S8:S9 S16:S18 S23:S27 S36:S39 S42 S48:S49 S58:S61 S67:S70 S79:S81 S87:S89 S99 S102:S105 S108 S135">
    <cfRule type="containsText" dxfId="13623" priority="1608" operator="containsText" text="SIM">
      <formula>NOT(ISERROR(SEARCH("SIM",S8)))</formula>
    </cfRule>
  </conditionalFormatting>
  <conditionalFormatting sqref="T8:T15">
    <cfRule type="containsText" dxfId="13622" priority="1612" operator="containsText" text="CANCELADO">
      <formula>NOT(ISERROR(SEARCH(("CANCELADO"),(T22))))</formula>
    </cfRule>
    <cfRule type="containsText" dxfId="13621" priority="1613" operator="containsText" text="CUMPRIDO">
      <formula>NOT(ISERROR(SEARCH(("CUMPRIDO"),(T22))))</formula>
    </cfRule>
    <cfRule type="containsText" dxfId="13620" priority="1614" operator="containsText" text="PENDENTE">
      <formula>NOT(ISERROR(SEARCH(("PENDENTE"),(T22))))</formula>
    </cfRule>
  </conditionalFormatting>
  <conditionalFormatting sqref="T8:T15">
    <cfRule type="containsText" dxfId="13619" priority="1609" operator="containsText" text="CUMPRIDO">
      <formula>NOT(ISERROR(SEARCH("CUMPRIDO",T8)))</formula>
    </cfRule>
    <cfRule type="containsText" dxfId="13618" priority="1610" operator="containsText" text="PENDENTE">
      <formula>NOT(ISERROR(SEARCH("PENDENTE",T8)))</formula>
    </cfRule>
  </conditionalFormatting>
  <conditionalFormatting sqref="S10">
    <cfRule type="containsText" dxfId="13617" priority="1591" operator="containsText" text="CANCELADO">
      <formula>NOT(ISERROR(SEARCH(("CANCELADO"),(S218))))</formula>
    </cfRule>
  </conditionalFormatting>
  <conditionalFormatting sqref="S10">
    <cfRule type="containsText" dxfId="13616" priority="1589" operator="containsText" text="PENDENTE">
      <formula>NOT(ISERROR(SEARCH(("PENDENTE"),(S218))))</formula>
    </cfRule>
    <cfRule type="containsText" dxfId="13615" priority="1590" operator="containsText" text="CUMPRIDO">
      <formula>NOT(ISERROR(SEARCH(("CUMPRIDO"),(S218))))</formula>
    </cfRule>
  </conditionalFormatting>
  <conditionalFormatting sqref="S10">
    <cfRule type="containsText" dxfId="13614" priority="1585" operator="containsText" text="NÃO">
      <formula>NOT(ISERROR(SEARCH(("NÃO"),(S10))))</formula>
    </cfRule>
  </conditionalFormatting>
  <conditionalFormatting sqref="S10">
    <cfRule type="containsText" dxfId="13613" priority="1592" operator="containsText" text="SIM">
      <formula>NOT(ISERROR(SEARCH(("SIM"),(S24))))</formula>
    </cfRule>
  </conditionalFormatting>
  <conditionalFormatting sqref="S10">
    <cfRule type="containsText" dxfId="13612" priority="1582" operator="containsText" text="SIM">
      <formula>NOT(ISERROR(SEARCH("SIM",S10)))</formula>
    </cfRule>
  </conditionalFormatting>
  <conditionalFormatting sqref="P8">
    <cfRule type="containsText" dxfId="13611" priority="1472" operator="containsText" text="CUMPRIDO">
      <formula>NOT(ISERROR(SEARCH(("CUMPRIDO"),(P8))))</formula>
    </cfRule>
    <cfRule type="containsText" dxfId="13610" priority="1473" operator="containsText" text="PENDENTE">
      <formula>NOT(ISERROR(SEARCH(("PENDENTE"),(P8))))</formula>
    </cfRule>
  </conditionalFormatting>
  <conditionalFormatting sqref="P8">
    <cfRule type="containsText" dxfId="13609" priority="1468" operator="containsText" text="CANCELADO">
      <formula>NOT(ISERROR(SEARCH(("CANCELADO"),(P8))))</formula>
    </cfRule>
  </conditionalFormatting>
  <conditionalFormatting sqref="O8">
    <cfRule type="containsText" dxfId="13608" priority="1469" operator="containsText" text="CANCELADO">
      <formula>NOT(ISERROR(SEARCH(("CANCELADO"),(O8))))</formula>
    </cfRule>
    <cfRule type="containsText" dxfId="13607" priority="1470" operator="containsText" text="CUMPRIDO">
      <formula>NOT(ISERROR(SEARCH(("CUMPRIDO"),(O8))))</formula>
    </cfRule>
    <cfRule type="containsText" dxfId="13606" priority="1471" operator="containsText" text="PENDENTE">
      <formula>NOT(ISERROR(SEARCH(("PENDENTE"),(O8))))</formula>
    </cfRule>
  </conditionalFormatting>
  <conditionalFormatting sqref="N9">
    <cfRule type="containsText" dxfId="13605" priority="1573" operator="containsText" text="CUMPRIDO">
      <formula>NOT(ISERROR(SEARCH(("CUMPRIDO"),(N9))))</formula>
    </cfRule>
    <cfRule type="containsText" dxfId="13604" priority="1574" operator="containsText" text="PENDENTE">
      <formula>NOT(ISERROR(SEARCH(("PENDENTE"),(N9))))</formula>
    </cfRule>
    <cfRule type="containsText" dxfId="13603" priority="1575" operator="containsText" text="CANCELADO">
      <formula>NOT(ISERROR(SEARCH(("CANCELADO"),(N9))))</formula>
    </cfRule>
  </conditionalFormatting>
  <conditionalFormatting sqref="N9">
    <cfRule type="containsText" dxfId="13602" priority="1572" operator="containsText" text="CUMPRIDO">
      <formula>NOT(ISERROR(SEARCH("CUMPRIDO",N9)))</formula>
    </cfRule>
  </conditionalFormatting>
  <conditionalFormatting sqref="L1:R1">
    <cfRule type="containsText" dxfId="13601" priority="65838" operator="containsText" text="CANCELADO">
      <formula>NOT(ISERROR(SEARCH(("CANCELADO"),(L166))))</formula>
    </cfRule>
    <cfRule type="containsText" dxfId="13600" priority="65839" operator="containsText" text="PENDENTE">
      <formula>NOT(ISERROR(SEARCH(("PENDENTE"),(L166))))</formula>
    </cfRule>
    <cfRule type="containsText" dxfId="13599" priority="65840" operator="containsText" text="CUMPRIDO">
      <formula>NOT(ISERROR(SEARCH(("CUMPRIDO"),(L166))))</formula>
    </cfRule>
  </conditionalFormatting>
  <conditionalFormatting sqref="N11">
    <cfRule type="containsText" dxfId="13598" priority="1564" operator="containsText" text="CUMPRIDO">
      <formula>NOT(ISERROR(SEARCH(("CUMPRIDO"),(N11))))</formula>
    </cfRule>
    <cfRule type="containsText" dxfId="13597" priority="1565" operator="containsText" text="PENDENTE">
      <formula>NOT(ISERROR(SEARCH(("PENDENTE"),(N11))))</formula>
    </cfRule>
    <cfRule type="containsText" dxfId="13596" priority="1566" operator="containsText" text="CANCELADO">
      <formula>NOT(ISERROR(SEARCH(("CANCELADO"),(N11))))</formula>
    </cfRule>
  </conditionalFormatting>
  <conditionalFormatting sqref="N11">
    <cfRule type="containsText" dxfId="13595" priority="1563" operator="containsText" text="CUMPRIDO">
      <formula>NOT(ISERROR(SEARCH("CUMPRIDO",N11)))</formula>
    </cfRule>
  </conditionalFormatting>
  <conditionalFormatting sqref="S11">
    <cfRule type="containsText" dxfId="13594" priority="1555" operator="containsText" text="CANCELADO">
      <formula>NOT(ISERROR(SEARCH(("CANCELADO"),(S219))))</formula>
    </cfRule>
  </conditionalFormatting>
  <conditionalFormatting sqref="S11">
    <cfRule type="containsText" dxfId="13593" priority="1553" operator="containsText" text="PENDENTE">
      <formula>NOT(ISERROR(SEARCH(("PENDENTE"),(S219))))</formula>
    </cfRule>
    <cfRule type="containsText" dxfId="13592" priority="1554" operator="containsText" text="CUMPRIDO">
      <formula>NOT(ISERROR(SEARCH(("CUMPRIDO"),(S219))))</formula>
    </cfRule>
  </conditionalFormatting>
  <conditionalFormatting sqref="S11">
    <cfRule type="containsText" dxfId="13591" priority="1549" operator="containsText" text="NÃO">
      <formula>NOT(ISERROR(SEARCH(("NÃO"),(S11))))</formula>
    </cfRule>
  </conditionalFormatting>
  <conditionalFormatting sqref="S11">
    <cfRule type="containsText" dxfId="13590" priority="1556" operator="containsText" text="SIM">
      <formula>NOT(ISERROR(SEARCH(("SIM"),(S26))))</formula>
    </cfRule>
  </conditionalFormatting>
  <conditionalFormatting sqref="S11">
    <cfRule type="containsText" dxfId="13589" priority="1546" operator="containsText" text="SIM">
      <formula>NOT(ISERROR(SEARCH("SIM",S11)))</formula>
    </cfRule>
  </conditionalFormatting>
  <conditionalFormatting sqref="O5:P5">
    <cfRule type="containsText" dxfId="13588" priority="1543" operator="containsText" text="CUMPRIDO">
      <formula>NOT(ISERROR(SEARCH(("CUMPRIDO"),(O5))))</formula>
    </cfRule>
    <cfRule type="containsText" dxfId="13587" priority="1544" operator="containsText" text="PENDENTE">
      <formula>NOT(ISERROR(SEARCH(("PENDENTE"),(O5))))</formula>
    </cfRule>
  </conditionalFormatting>
  <conditionalFormatting sqref="O5:P5">
    <cfRule type="containsText" dxfId="13586" priority="1545" operator="containsText" text="CANCELADO">
      <formula>NOT(ISERROR(SEARCH(("CANCELADO"),(O5))))</formula>
    </cfRule>
  </conditionalFormatting>
  <conditionalFormatting sqref="S12 S45 S72 S82 S86 S113 S120">
    <cfRule type="containsText" dxfId="13585" priority="1537" operator="containsText" text="CANCELADO">
      <formula>NOT(ISERROR(SEARCH(("CANCELADO"),(S220))))</formula>
    </cfRule>
  </conditionalFormatting>
  <conditionalFormatting sqref="S12 S45 S72 S82 S86 S113 S120">
    <cfRule type="containsText" dxfId="13584" priority="1535" operator="containsText" text="PENDENTE">
      <formula>NOT(ISERROR(SEARCH(("PENDENTE"),(S220))))</formula>
    </cfRule>
    <cfRule type="containsText" dxfId="13583" priority="1536" operator="containsText" text="CUMPRIDO">
      <formula>NOT(ISERROR(SEARCH(("CUMPRIDO"),(S220))))</formula>
    </cfRule>
  </conditionalFormatting>
  <conditionalFormatting sqref="S12 S45 S72 S82 S86 S113 S120">
    <cfRule type="containsText" dxfId="13582" priority="1531" operator="containsText" text="NÃO">
      <formula>NOT(ISERROR(SEARCH(("NÃO"),(S12))))</formula>
    </cfRule>
  </conditionalFormatting>
  <conditionalFormatting sqref="S12 S45 S72 S82 S86 S113 S120">
    <cfRule type="containsText" dxfId="13581" priority="1528" operator="containsText" text="SIM">
      <formula>NOT(ISERROR(SEARCH("SIM",S12)))</formula>
    </cfRule>
  </conditionalFormatting>
  <conditionalFormatting sqref="O13:P13">
    <cfRule type="containsText" dxfId="13580" priority="1521" operator="containsText" text="CANCELADO">
      <formula>NOT(ISERROR(SEARCH(("CANCELADO"),(O13))))</formula>
    </cfRule>
  </conditionalFormatting>
  <conditionalFormatting sqref="O13:P13">
    <cfRule type="containsText" dxfId="13579" priority="1522" operator="containsText" text="CUMPRIDO">
      <formula>NOT(ISERROR(SEARCH(("CUMPRIDO"),(O13))))</formula>
    </cfRule>
    <cfRule type="containsText" dxfId="13578" priority="1523" operator="containsText" text="PENDENTE">
      <formula>NOT(ISERROR(SEARCH(("PENDENTE"),(O13))))</formula>
    </cfRule>
  </conditionalFormatting>
  <conditionalFormatting sqref="S13">
    <cfRule type="containsText" dxfId="13577" priority="1519" operator="containsText" text="CANCELADO">
      <formula>NOT(ISERROR(SEARCH(("CANCELADO"),(S221))))</formula>
    </cfRule>
  </conditionalFormatting>
  <conditionalFormatting sqref="S13">
    <cfRule type="containsText" dxfId="13576" priority="1517" operator="containsText" text="PENDENTE">
      <formula>NOT(ISERROR(SEARCH(("PENDENTE"),(S221))))</formula>
    </cfRule>
    <cfRule type="containsText" dxfId="13575" priority="1518" operator="containsText" text="CUMPRIDO">
      <formula>NOT(ISERROR(SEARCH(("CUMPRIDO"),(S221))))</formula>
    </cfRule>
  </conditionalFormatting>
  <conditionalFormatting sqref="S13">
    <cfRule type="containsText" dxfId="13574" priority="1513" operator="containsText" text="NÃO">
      <formula>NOT(ISERROR(SEARCH(("NÃO"),(S13))))</formula>
    </cfRule>
  </conditionalFormatting>
  <conditionalFormatting sqref="S13">
    <cfRule type="containsText" dxfId="13573" priority="1510" operator="containsText" text="SIM">
      <formula>NOT(ISERROR(SEARCH("SIM",S13)))</formula>
    </cfRule>
  </conditionalFormatting>
  <conditionalFormatting sqref="S154">
    <cfRule type="containsText" dxfId="13572" priority="1493" operator="containsText" text="CANCELADO">
      <formula>NOT(ISERROR(SEARCH(("CANCELADO"),(S362))))</formula>
    </cfRule>
  </conditionalFormatting>
  <conditionalFormatting sqref="S154">
    <cfRule type="containsText" dxfId="13571" priority="1491" operator="containsText" text="PENDENTE">
      <formula>NOT(ISERROR(SEARCH(("PENDENTE"),(S362))))</formula>
    </cfRule>
    <cfRule type="containsText" dxfId="13570" priority="1492" operator="containsText" text="CUMPRIDO">
      <formula>NOT(ISERROR(SEARCH(("CUMPRIDO"),(S362))))</formula>
    </cfRule>
  </conditionalFormatting>
  <conditionalFormatting sqref="N28">
    <cfRule type="containsText" dxfId="13569" priority="1481" operator="containsText" text="CUMPRIDO">
      <formula>NOT(ISERROR(SEARCH(("CUMPRIDO"),(N28))))</formula>
    </cfRule>
    <cfRule type="containsText" dxfId="13568" priority="1482" operator="containsText" text="PENDENTE">
      <formula>NOT(ISERROR(SEARCH(("PENDENTE"),(N28))))</formula>
    </cfRule>
    <cfRule type="containsText" dxfId="13567" priority="1483" operator="containsText" text="CANCELADO">
      <formula>NOT(ISERROR(SEARCH(("CANCELADO"),(N28))))</formula>
    </cfRule>
  </conditionalFormatting>
  <conditionalFormatting sqref="N28">
    <cfRule type="containsText" dxfId="13566" priority="1480" operator="containsText" text="CUMPRIDO">
      <formula>NOT(ISERROR(SEARCH("CUMPRIDO",N28)))</formula>
    </cfRule>
  </conditionalFormatting>
  <conditionalFormatting sqref="P7">
    <cfRule type="containsText" dxfId="13565" priority="1478" operator="containsText" text="CUMPRIDO">
      <formula>NOT(ISERROR(SEARCH(("CUMPRIDO"),(P7))))</formula>
    </cfRule>
    <cfRule type="containsText" dxfId="13564" priority="1479" operator="containsText" text="PENDENTE">
      <formula>NOT(ISERROR(SEARCH(("PENDENTE"),(P7))))</formula>
    </cfRule>
  </conditionalFormatting>
  <conditionalFormatting sqref="P7">
    <cfRule type="containsText" dxfId="13563" priority="1474" operator="containsText" text="CANCELADO">
      <formula>NOT(ISERROR(SEARCH(("CANCELADO"),(P7))))</formula>
    </cfRule>
  </conditionalFormatting>
  <conditionalFormatting sqref="O7">
    <cfRule type="containsText" dxfId="13562" priority="1475" operator="containsText" text="CANCELADO">
      <formula>NOT(ISERROR(SEARCH(("CANCELADO"),(O7))))</formula>
    </cfRule>
    <cfRule type="containsText" dxfId="13561" priority="1476" operator="containsText" text="CUMPRIDO">
      <formula>NOT(ISERROR(SEARCH(("CUMPRIDO"),(O7))))</formula>
    </cfRule>
    <cfRule type="containsText" dxfId="13560" priority="1477" operator="containsText" text="PENDENTE">
      <formula>NOT(ISERROR(SEARCH(("PENDENTE"),(O7))))</formula>
    </cfRule>
  </conditionalFormatting>
  <conditionalFormatting sqref="P10">
    <cfRule type="containsText" dxfId="13559" priority="1466" operator="containsText" text="CUMPRIDO">
      <formula>NOT(ISERROR(SEARCH(("CUMPRIDO"),(P10))))</formula>
    </cfRule>
    <cfRule type="containsText" dxfId="13558" priority="1467" operator="containsText" text="PENDENTE">
      <formula>NOT(ISERROR(SEARCH(("PENDENTE"),(P10))))</formula>
    </cfRule>
  </conditionalFormatting>
  <conditionalFormatting sqref="P10">
    <cfRule type="containsText" dxfId="13557" priority="1462" operator="containsText" text="CANCELADO">
      <formula>NOT(ISERROR(SEARCH(("CANCELADO"),(P10))))</formula>
    </cfRule>
  </conditionalFormatting>
  <conditionalFormatting sqref="O10">
    <cfRule type="containsText" dxfId="13556" priority="1463" operator="containsText" text="CANCELADO">
      <formula>NOT(ISERROR(SEARCH(("CANCELADO"),(O10))))</formula>
    </cfRule>
    <cfRule type="containsText" dxfId="13555" priority="1464" operator="containsText" text="CUMPRIDO">
      <formula>NOT(ISERROR(SEARCH(("CUMPRIDO"),(O10))))</formula>
    </cfRule>
    <cfRule type="containsText" dxfId="13554" priority="1465" operator="containsText" text="PENDENTE">
      <formula>NOT(ISERROR(SEARCH(("PENDENTE"),(O10))))</formula>
    </cfRule>
  </conditionalFormatting>
  <conditionalFormatting sqref="P11">
    <cfRule type="containsText" dxfId="13553" priority="1460" operator="containsText" text="CUMPRIDO">
      <formula>NOT(ISERROR(SEARCH(("CUMPRIDO"),(P11))))</formula>
    </cfRule>
    <cfRule type="containsText" dxfId="13552" priority="1461" operator="containsText" text="PENDENTE">
      <formula>NOT(ISERROR(SEARCH(("PENDENTE"),(P11))))</formula>
    </cfRule>
  </conditionalFormatting>
  <conditionalFormatting sqref="P11">
    <cfRule type="containsText" dxfId="13551" priority="1456" operator="containsText" text="CANCELADO">
      <formula>NOT(ISERROR(SEARCH(("CANCELADO"),(P11))))</formula>
    </cfRule>
  </conditionalFormatting>
  <conditionalFormatting sqref="O11">
    <cfRule type="containsText" dxfId="13550" priority="1457" operator="containsText" text="CANCELADO">
      <formula>NOT(ISERROR(SEARCH(("CANCELADO"),(O11))))</formula>
    </cfRule>
    <cfRule type="containsText" dxfId="13549" priority="1458" operator="containsText" text="CUMPRIDO">
      <formula>NOT(ISERROR(SEARCH(("CUMPRIDO"),(O11))))</formula>
    </cfRule>
    <cfRule type="containsText" dxfId="13548" priority="1459" operator="containsText" text="PENDENTE">
      <formula>NOT(ISERROR(SEARCH(("PENDENTE"),(O11))))</formula>
    </cfRule>
  </conditionalFormatting>
  <conditionalFormatting sqref="P12">
    <cfRule type="containsText" dxfId="13547" priority="1454" operator="containsText" text="CUMPRIDO">
      <formula>NOT(ISERROR(SEARCH(("CUMPRIDO"),(P12))))</formula>
    </cfRule>
    <cfRule type="containsText" dxfId="13546" priority="1455" operator="containsText" text="PENDENTE">
      <formula>NOT(ISERROR(SEARCH(("PENDENTE"),(P12))))</formula>
    </cfRule>
  </conditionalFormatting>
  <conditionalFormatting sqref="P12">
    <cfRule type="containsText" dxfId="13545" priority="1450" operator="containsText" text="CANCELADO">
      <formula>NOT(ISERROR(SEARCH(("CANCELADO"),(P12))))</formula>
    </cfRule>
  </conditionalFormatting>
  <conditionalFormatting sqref="O12">
    <cfRule type="containsText" dxfId="13544" priority="1451" operator="containsText" text="CANCELADO">
      <formula>NOT(ISERROR(SEARCH(("CANCELADO"),(O12))))</formula>
    </cfRule>
    <cfRule type="containsText" dxfId="13543" priority="1452" operator="containsText" text="CUMPRIDO">
      <formula>NOT(ISERROR(SEARCH(("CUMPRIDO"),(O12))))</formula>
    </cfRule>
    <cfRule type="containsText" dxfId="13542" priority="1453" operator="containsText" text="PENDENTE">
      <formula>NOT(ISERROR(SEARCH(("PENDENTE"),(O12))))</formula>
    </cfRule>
  </conditionalFormatting>
  <conditionalFormatting sqref="P14">
    <cfRule type="containsText" dxfId="13541" priority="1448" operator="containsText" text="CUMPRIDO">
      <formula>NOT(ISERROR(SEARCH(("CUMPRIDO"),(P14))))</formula>
    </cfRule>
    <cfRule type="containsText" dxfId="13540" priority="1449" operator="containsText" text="PENDENTE">
      <formula>NOT(ISERROR(SEARCH(("PENDENTE"),(P14))))</formula>
    </cfRule>
  </conditionalFormatting>
  <conditionalFormatting sqref="P14">
    <cfRule type="containsText" dxfId="13539" priority="1444" operator="containsText" text="CANCELADO">
      <formula>NOT(ISERROR(SEARCH(("CANCELADO"),(P14))))</formula>
    </cfRule>
  </conditionalFormatting>
  <conditionalFormatting sqref="O14">
    <cfRule type="containsText" dxfId="13538" priority="1445" operator="containsText" text="CANCELADO">
      <formula>NOT(ISERROR(SEARCH(("CANCELADO"),(O14))))</formula>
    </cfRule>
    <cfRule type="containsText" dxfId="13537" priority="1446" operator="containsText" text="CUMPRIDO">
      <formula>NOT(ISERROR(SEARCH(("CUMPRIDO"),(O14))))</formula>
    </cfRule>
    <cfRule type="containsText" dxfId="13536" priority="1447" operator="containsText" text="PENDENTE">
      <formula>NOT(ISERROR(SEARCH(("PENDENTE"),(O14))))</formula>
    </cfRule>
  </conditionalFormatting>
  <conditionalFormatting sqref="P15">
    <cfRule type="containsText" dxfId="13535" priority="1442" operator="containsText" text="CUMPRIDO">
      <formula>NOT(ISERROR(SEARCH(("CUMPRIDO"),(P15))))</formula>
    </cfRule>
    <cfRule type="containsText" dxfId="13534" priority="1443" operator="containsText" text="PENDENTE">
      <formula>NOT(ISERROR(SEARCH(("PENDENTE"),(P15))))</formula>
    </cfRule>
  </conditionalFormatting>
  <conditionalFormatting sqref="P15">
    <cfRule type="containsText" dxfId="13533" priority="1438" operator="containsText" text="CANCELADO">
      <formula>NOT(ISERROR(SEARCH(("CANCELADO"),(P15))))</formula>
    </cfRule>
  </conditionalFormatting>
  <conditionalFormatting sqref="O15">
    <cfRule type="containsText" dxfId="13532" priority="1439" operator="containsText" text="CANCELADO">
      <formula>NOT(ISERROR(SEARCH(("CANCELADO"),(O15))))</formula>
    </cfRule>
    <cfRule type="containsText" dxfId="13531" priority="1440" operator="containsText" text="CUMPRIDO">
      <formula>NOT(ISERROR(SEARCH(("CUMPRIDO"),(O15))))</formula>
    </cfRule>
    <cfRule type="containsText" dxfId="13530" priority="1441" operator="containsText" text="PENDENTE">
      <formula>NOT(ISERROR(SEARCH(("PENDENTE"),(O15))))</formula>
    </cfRule>
  </conditionalFormatting>
  <conditionalFormatting sqref="P16">
    <cfRule type="containsText" dxfId="13529" priority="1436" operator="containsText" text="CUMPRIDO">
      <formula>NOT(ISERROR(SEARCH(("CUMPRIDO"),(P16))))</formula>
    </cfRule>
    <cfRule type="containsText" dxfId="13528" priority="1437" operator="containsText" text="PENDENTE">
      <formula>NOT(ISERROR(SEARCH(("PENDENTE"),(P16))))</formula>
    </cfRule>
  </conditionalFormatting>
  <conditionalFormatting sqref="P16">
    <cfRule type="containsText" dxfId="13527" priority="1432" operator="containsText" text="CANCELADO">
      <formula>NOT(ISERROR(SEARCH(("CANCELADO"),(P16))))</formula>
    </cfRule>
  </conditionalFormatting>
  <conditionalFormatting sqref="O16">
    <cfRule type="containsText" dxfId="13526" priority="1433" operator="containsText" text="CANCELADO">
      <formula>NOT(ISERROR(SEARCH(("CANCELADO"),(O16))))</formula>
    </cfRule>
    <cfRule type="containsText" dxfId="13525" priority="1434" operator="containsText" text="CUMPRIDO">
      <formula>NOT(ISERROR(SEARCH(("CUMPRIDO"),(O16))))</formula>
    </cfRule>
    <cfRule type="containsText" dxfId="13524" priority="1435" operator="containsText" text="PENDENTE">
      <formula>NOT(ISERROR(SEARCH(("PENDENTE"),(O16))))</formula>
    </cfRule>
  </conditionalFormatting>
  <conditionalFormatting sqref="P17">
    <cfRule type="containsText" dxfId="13523" priority="1430" operator="containsText" text="CUMPRIDO">
      <formula>NOT(ISERROR(SEARCH(("CUMPRIDO"),(P17))))</formula>
    </cfRule>
    <cfRule type="containsText" dxfId="13522" priority="1431" operator="containsText" text="PENDENTE">
      <formula>NOT(ISERROR(SEARCH(("PENDENTE"),(P17))))</formula>
    </cfRule>
  </conditionalFormatting>
  <conditionalFormatting sqref="P17">
    <cfRule type="containsText" dxfId="13521" priority="1426" operator="containsText" text="CANCELADO">
      <formula>NOT(ISERROR(SEARCH(("CANCELADO"),(P17))))</formula>
    </cfRule>
  </conditionalFormatting>
  <conditionalFormatting sqref="O17">
    <cfRule type="containsText" dxfId="13520" priority="1427" operator="containsText" text="CANCELADO">
      <formula>NOT(ISERROR(SEARCH(("CANCELADO"),(O17))))</formula>
    </cfRule>
    <cfRule type="containsText" dxfId="13519" priority="1428" operator="containsText" text="CUMPRIDO">
      <formula>NOT(ISERROR(SEARCH(("CUMPRIDO"),(O17))))</formula>
    </cfRule>
    <cfRule type="containsText" dxfId="13518" priority="1429" operator="containsText" text="PENDENTE">
      <formula>NOT(ISERROR(SEARCH(("PENDENTE"),(O17))))</formula>
    </cfRule>
  </conditionalFormatting>
  <conditionalFormatting sqref="P21">
    <cfRule type="containsText" dxfId="13517" priority="1418" operator="containsText" text="CUMPRIDO">
      <formula>NOT(ISERROR(SEARCH(("CUMPRIDO"),(P21))))</formula>
    </cfRule>
    <cfRule type="containsText" dxfId="13516" priority="1419" operator="containsText" text="PENDENTE">
      <formula>NOT(ISERROR(SEARCH(("PENDENTE"),(P21))))</formula>
    </cfRule>
  </conditionalFormatting>
  <conditionalFormatting sqref="P21">
    <cfRule type="containsText" dxfId="13515" priority="1414" operator="containsText" text="CANCELADO">
      <formula>NOT(ISERROR(SEARCH(("CANCELADO"),(P21))))</formula>
    </cfRule>
  </conditionalFormatting>
  <conditionalFormatting sqref="O21">
    <cfRule type="containsText" dxfId="13514" priority="1415" operator="containsText" text="CANCELADO">
      <formula>NOT(ISERROR(SEARCH(("CANCELADO"),(O21))))</formula>
    </cfRule>
    <cfRule type="containsText" dxfId="13513" priority="1416" operator="containsText" text="CUMPRIDO">
      <formula>NOT(ISERROR(SEARCH(("CUMPRIDO"),(O21))))</formula>
    </cfRule>
    <cfRule type="containsText" dxfId="13512" priority="1417" operator="containsText" text="PENDENTE">
      <formula>NOT(ISERROR(SEARCH(("PENDENTE"),(O21))))</formula>
    </cfRule>
  </conditionalFormatting>
  <conditionalFormatting sqref="P23">
    <cfRule type="containsText" dxfId="13511" priority="1406" operator="containsText" text="CUMPRIDO">
      <formula>NOT(ISERROR(SEARCH(("CUMPRIDO"),(P23))))</formula>
    </cfRule>
    <cfRule type="containsText" dxfId="13510" priority="1407" operator="containsText" text="PENDENTE">
      <formula>NOT(ISERROR(SEARCH(("PENDENTE"),(P23))))</formula>
    </cfRule>
  </conditionalFormatting>
  <conditionalFormatting sqref="P23">
    <cfRule type="containsText" dxfId="13509" priority="1402" operator="containsText" text="CANCELADO">
      <formula>NOT(ISERROR(SEARCH(("CANCELADO"),(P23))))</formula>
    </cfRule>
  </conditionalFormatting>
  <conditionalFormatting sqref="O23">
    <cfRule type="containsText" dxfId="13508" priority="1403" operator="containsText" text="CANCELADO">
      <formula>NOT(ISERROR(SEARCH(("CANCELADO"),(O23))))</formula>
    </cfRule>
    <cfRule type="containsText" dxfId="13507" priority="1404" operator="containsText" text="CUMPRIDO">
      <formula>NOT(ISERROR(SEARCH(("CUMPRIDO"),(O23))))</formula>
    </cfRule>
    <cfRule type="containsText" dxfId="13506" priority="1405" operator="containsText" text="PENDENTE">
      <formula>NOT(ISERROR(SEARCH(("PENDENTE"),(O23))))</formula>
    </cfRule>
  </conditionalFormatting>
  <conditionalFormatting sqref="P24:P25">
    <cfRule type="containsText" dxfId="13505" priority="1400" operator="containsText" text="CUMPRIDO">
      <formula>NOT(ISERROR(SEARCH(("CUMPRIDO"),(P24))))</formula>
    </cfRule>
    <cfRule type="containsText" dxfId="13504" priority="1401" operator="containsText" text="PENDENTE">
      <formula>NOT(ISERROR(SEARCH(("PENDENTE"),(P24))))</formula>
    </cfRule>
  </conditionalFormatting>
  <conditionalFormatting sqref="P24:P25">
    <cfRule type="containsText" dxfId="13503" priority="1396" operator="containsText" text="CANCELADO">
      <formula>NOT(ISERROR(SEARCH(("CANCELADO"),(P24))))</formula>
    </cfRule>
  </conditionalFormatting>
  <conditionalFormatting sqref="O24:O25">
    <cfRule type="containsText" dxfId="13502" priority="1397" operator="containsText" text="CANCELADO">
      <formula>NOT(ISERROR(SEARCH(("CANCELADO"),(O24))))</formula>
    </cfRule>
    <cfRule type="containsText" dxfId="13501" priority="1398" operator="containsText" text="CUMPRIDO">
      <formula>NOT(ISERROR(SEARCH(("CUMPRIDO"),(O24))))</formula>
    </cfRule>
    <cfRule type="containsText" dxfId="13500" priority="1399" operator="containsText" text="PENDENTE">
      <formula>NOT(ISERROR(SEARCH(("PENDENTE"),(O24))))</formula>
    </cfRule>
  </conditionalFormatting>
  <conditionalFormatting sqref="S153 S41 Q6:R6">
    <cfRule type="containsText" dxfId="13499" priority="1384" operator="containsText" text="CANCELADO">
      <formula>NOT(ISERROR(SEARCH(("CANCELADO"),(Q215))))</formula>
    </cfRule>
  </conditionalFormatting>
  <conditionalFormatting sqref="S153 S41">
    <cfRule type="containsText" dxfId="13498" priority="1382" operator="containsText" text="PENDENTE">
      <formula>NOT(ISERROR(SEARCH(("PENDENTE"),(S250))))</formula>
    </cfRule>
    <cfRule type="containsText" dxfId="13497" priority="1383" operator="containsText" text="CUMPRIDO">
      <formula>NOT(ISERROR(SEARCH(("CUMPRIDO"),(S250))))</formula>
    </cfRule>
  </conditionalFormatting>
  <conditionalFormatting sqref="S29">
    <cfRule type="containsText" dxfId="13496" priority="1378" operator="containsText" text="NÃO">
      <formula>NOT(ISERROR(SEARCH(("NÃO"),(S29))))</formula>
    </cfRule>
  </conditionalFormatting>
  <conditionalFormatting sqref="S29">
    <cfRule type="containsText" dxfId="13495" priority="1375" operator="containsText" text="SIM">
      <formula>NOT(ISERROR(SEARCH("SIM",S29)))</formula>
    </cfRule>
  </conditionalFormatting>
  <conditionalFormatting sqref="N123:N125 N137:N138">
    <cfRule type="containsText" dxfId="13494" priority="1372" operator="containsText" text="CUMPRIDO">
      <formula>NOT(ISERROR(SEARCH(("CUMPRIDO"),(N123))))</formula>
    </cfRule>
    <cfRule type="containsText" dxfId="13493" priority="1373" operator="containsText" text="PENDENTE">
      <formula>NOT(ISERROR(SEARCH(("PENDENTE"),(N123))))</formula>
    </cfRule>
    <cfRule type="containsText" dxfId="13492" priority="1374" operator="containsText" text="CANCELADO">
      <formula>NOT(ISERROR(SEARCH(("CANCELADO"),(N123))))</formula>
    </cfRule>
  </conditionalFormatting>
  <conditionalFormatting sqref="N123:N125 N137:N138">
    <cfRule type="containsText" dxfId="13491" priority="1371" operator="containsText" text="CUMPRIDO">
      <formula>NOT(ISERROR(SEARCH("CUMPRIDO",N123)))</formula>
    </cfRule>
  </conditionalFormatting>
  <conditionalFormatting sqref="S30 S118 S121 S123 S137:S138">
    <cfRule type="containsText" dxfId="13490" priority="1363" operator="containsText" text="NÃO">
      <formula>NOT(ISERROR(SEARCH(("NÃO"),(S30))))</formula>
    </cfRule>
  </conditionalFormatting>
  <conditionalFormatting sqref="S30 S118 S121 S123 S137:S138">
    <cfRule type="containsText" dxfId="13489" priority="1360" operator="containsText" text="SIM">
      <formula>NOT(ISERROR(SEARCH("SIM",S30)))</formula>
    </cfRule>
  </conditionalFormatting>
  <conditionalFormatting sqref="T118 T121 T123 T137:T138">
    <cfRule type="containsText" dxfId="13488" priority="1361" operator="containsText" text="CUMPRIDO">
      <formula>NOT(ISERROR(SEARCH("CUMPRIDO",T118)))</formula>
    </cfRule>
    <cfRule type="containsText" dxfId="13487" priority="1362" operator="containsText" text="PENDENTE">
      <formula>NOT(ISERROR(SEARCH("PENDENTE",T118)))</formula>
    </cfRule>
  </conditionalFormatting>
  <conditionalFormatting sqref="Q28:R28 R27 Q30:R36 R29 R37:R38 Q58:R58 Q60:R62 Q39:R44 Q64:R71 Q111:R112 Q117:R119 R116 R125 Q127:R127 R139 Q140:R158 Q129:R138 Q46:R56 Q45 Q73:R81 Q72 Q83:R85 Q82 Q87:R109 Q86 Q114:R115 Q113 Q121:R124 Q120">
    <cfRule type="containsText" dxfId="13486" priority="65960" operator="containsText" text="CANCELADO">
      <formula>NOT(ISERROR(SEARCH(("CANCELADO"),(#REF!))))</formula>
    </cfRule>
    <cfRule type="containsText" dxfId="13485" priority="65961" operator="containsText" text="PENDENTE">
      <formula>NOT(ISERROR(SEARCH(("PENDENTE"),(#REF!))))</formula>
    </cfRule>
  </conditionalFormatting>
  <conditionalFormatting sqref="Q28:R28 Q30:R36 R29 R37:R38 R24:R27 Q58:R58 Q60:R62 Q39:R44 Q64:R71 Q111:R112 Q117:R119 R116 R125 Q127:R127 R139 Q140:R158 Q129:R138 Q46:R56 Q45 Q73:R81 Q72 Q83:R85 Q82 Q87:R109 Q86 Q114:R115 Q113 Q121:R124 Q120">
    <cfRule type="containsText" dxfId="13484" priority="65966" operator="containsText" text="CUMPRIDO">
      <formula>NOT(ISERROR(SEARCH(("CUMPRIDO"),(#REF!))))</formula>
    </cfRule>
  </conditionalFormatting>
  <conditionalFormatting sqref="R20">
    <cfRule type="containsText" dxfId="13483" priority="65971" operator="containsText" text="CUMPRIDO">
      <formula>NOT(ISERROR(SEARCH(("CUMPRIDO"),(#REF!))))</formula>
    </cfRule>
    <cfRule type="containsText" dxfId="13482" priority="65972" operator="containsText" text="CANCELADO">
      <formula>NOT(ISERROR(SEARCH(("CANCELADO"),(R24))))</formula>
    </cfRule>
    <cfRule type="containsText" dxfId="13481" priority="65973" operator="containsText" text="PENDENTE">
      <formula>NOT(ISERROR(SEARCH(("PENDENTE"),(R24))))</formula>
    </cfRule>
  </conditionalFormatting>
  <conditionalFormatting sqref="S19:S20 S118 S121 S123 S137:S138 S22">
    <cfRule type="containsText" dxfId="13480" priority="65986" operator="containsText" text="SIM">
      <formula>NOT(ISERROR(SEARCH(("SIM"),(#REF!))))</formula>
    </cfRule>
  </conditionalFormatting>
  <conditionalFormatting sqref="T18:T34 T118 T44:T59 T121 T123 T137:T138 T156:T158 T130">
    <cfRule type="containsText" dxfId="13479" priority="65990" operator="containsText" text="CANCELADO">
      <formula>NOT(ISERROR(SEARCH(("CANCELADO"),(#REF!))))</formula>
    </cfRule>
    <cfRule type="containsText" dxfId="13478" priority="65991" operator="containsText" text="CUMPRIDO">
      <formula>NOT(ISERROR(SEARCH(("CUMPRIDO"),(#REF!))))</formula>
    </cfRule>
    <cfRule type="containsText" dxfId="13477" priority="65992" operator="containsText" text="PENDENTE">
      <formula>NOT(ISERROR(SEARCH(("PENDENTE"),(#REF!))))</formula>
    </cfRule>
  </conditionalFormatting>
  <conditionalFormatting sqref="S158">
    <cfRule type="containsText" dxfId="13476" priority="66273" operator="containsText" text="CANCELADO">
      <formula>NOT(ISERROR(SEARCH(("CANCELADO"),(S241))))</formula>
    </cfRule>
  </conditionalFormatting>
  <conditionalFormatting sqref="S158">
    <cfRule type="containsText" dxfId="13475" priority="66276" operator="containsText" text="PENDENTE">
      <formula>NOT(ISERROR(SEARCH(("PENDENTE"),(S241))))</formula>
    </cfRule>
    <cfRule type="containsText" dxfId="13474" priority="66277" operator="containsText" text="CUMPRIDO">
      <formula>NOT(ISERROR(SEARCH(("CUMPRIDO"),(S241))))</formula>
    </cfRule>
  </conditionalFormatting>
  <conditionalFormatting sqref="S157">
    <cfRule type="containsText" dxfId="13473" priority="66289" operator="containsText" text="CANCELADO">
      <formula>NOT(ISERROR(SEARCH(("CANCELADO"),(S241))))</formula>
    </cfRule>
  </conditionalFormatting>
  <conditionalFormatting sqref="S157">
    <cfRule type="containsText" dxfId="13472" priority="66292" operator="containsText" text="PENDENTE">
      <formula>NOT(ISERROR(SEARCH(("PENDENTE"),(S241))))</formula>
    </cfRule>
    <cfRule type="containsText" dxfId="13471" priority="66293" operator="containsText" text="CUMPRIDO">
      <formula>NOT(ISERROR(SEARCH(("CUMPRIDO"),(S241))))</formula>
    </cfRule>
  </conditionalFormatting>
  <conditionalFormatting sqref="S156">
    <cfRule type="containsText" dxfId="13470" priority="66305" operator="containsText" text="CANCELADO">
      <formula>NOT(ISERROR(SEARCH(("CANCELADO"),(S241))))</formula>
    </cfRule>
  </conditionalFormatting>
  <conditionalFormatting sqref="S156">
    <cfRule type="containsText" dxfId="13469" priority="66308" operator="containsText" text="PENDENTE">
      <formula>NOT(ISERROR(SEARCH(("PENDENTE"),(S241))))</formula>
    </cfRule>
    <cfRule type="containsText" dxfId="13468" priority="66309" operator="containsText" text="CUMPRIDO">
      <formula>NOT(ISERROR(SEARCH(("CUMPRIDO"),(S241))))</formula>
    </cfRule>
  </conditionalFormatting>
  <conditionalFormatting sqref="S118">
    <cfRule type="containsText" dxfId="13467" priority="66385" operator="containsText" text="CANCELADO">
      <formula>NOT(ISERROR(SEARCH(("CANCELADO"),(S246))))</formula>
    </cfRule>
  </conditionalFormatting>
  <conditionalFormatting sqref="S118">
    <cfRule type="containsText" dxfId="13466" priority="66388" operator="containsText" text="PENDENTE">
      <formula>NOT(ISERROR(SEARCH(("PENDENTE"),(S246))))</formula>
    </cfRule>
    <cfRule type="containsText" dxfId="13465" priority="66389" operator="containsText" text="CUMPRIDO">
      <formula>NOT(ISERROR(SEARCH(("CUMPRIDO"),(S246))))</formula>
    </cfRule>
  </conditionalFormatting>
  <conditionalFormatting sqref="S31:S34 S41 S71 S97:S98 S100:S101 S75:S78 S73">
    <cfRule type="containsText" dxfId="13464" priority="1352" operator="containsText" text="NÃO">
      <formula>NOT(ISERROR(SEARCH(("NÃO"),(S31))))</formula>
    </cfRule>
  </conditionalFormatting>
  <conditionalFormatting sqref="S31:S34 S41 S71 S97:S98 S100:S101 S75:S78 S73">
    <cfRule type="containsText" dxfId="13463" priority="1349" operator="containsText" text="SIM">
      <formula>NOT(ISERROR(SEARCH("SIM",S31)))</formula>
    </cfRule>
  </conditionalFormatting>
  <conditionalFormatting sqref="T35:T37 T39:T43 T68:T79 T97:T106 T113">
    <cfRule type="containsText" dxfId="13462" priority="1350" operator="containsText" text="CUMPRIDO">
      <formula>NOT(ISERROR(SEARCH("CUMPRIDO",T35)))</formula>
    </cfRule>
    <cfRule type="containsText" dxfId="13461" priority="1351" operator="containsText" text="PENDENTE">
      <formula>NOT(ISERROR(SEARCH("PENDENTE",T35)))</formula>
    </cfRule>
  </conditionalFormatting>
  <conditionalFormatting sqref="S31:S34 S41 S71 S97:S98 S100:S101 S75:S78 S73">
    <cfRule type="containsText" dxfId="13460" priority="1356" operator="containsText" text="SIM">
      <formula>NOT(ISERROR(SEARCH(("SIM"),(#REF!))))</formula>
    </cfRule>
  </conditionalFormatting>
  <conditionalFormatting sqref="T35:T37 T39:T43 T68:T79 T97:T106 T113">
    <cfRule type="containsText" dxfId="13459" priority="1357" operator="containsText" text="CANCELADO">
      <formula>NOT(ISERROR(SEARCH(("CANCELADO"),(#REF!))))</formula>
    </cfRule>
    <cfRule type="containsText" dxfId="13458" priority="1358" operator="containsText" text="CUMPRIDO">
      <formula>NOT(ISERROR(SEARCH(("CUMPRIDO"),(#REF!))))</formula>
    </cfRule>
    <cfRule type="containsText" dxfId="13457" priority="1359" operator="containsText" text="PENDENTE">
      <formula>NOT(ISERROR(SEARCH(("PENDENTE"),(#REF!))))</formula>
    </cfRule>
  </conditionalFormatting>
  <conditionalFormatting sqref="S44">
    <cfRule type="containsText" dxfId="13456" priority="1344" operator="containsText" text="CANCELADO">
      <formula>NOT(ISERROR(SEARCH(("CANCELADO"),(S242))))</formula>
    </cfRule>
  </conditionalFormatting>
  <conditionalFormatting sqref="S44">
    <cfRule type="containsText" dxfId="13455" priority="1342" operator="containsText" text="PENDENTE">
      <formula>NOT(ISERROR(SEARCH(("PENDENTE"),(S242))))</formula>
    </cfRule>
    <cfRule type="containsText" dxfId="13454" priority="1343" operator="containsText" text="CUMPRIDO">
      <formula>NOT(ISERROR(SEARCH(("CUMPRIDO"),(S242))))</formula>
    </cfRule>
  </conditionalFormatting>
  <conditionalFormatting sqref="S44">
    <cfRule type="containsText" dxfId="13453" priority="1341" operator="containsText" text="NÃO">
      <formula>NOT(ISERROR(SEARCH(("NÃO"),(S44))))</formula>
    </cfRule>
  </conditionalFormatting>
  <conditionalFormatting sqref="S44">
    <cfRule type="containsText" dxfId="13452" priority="1338" operator="containsText" text="SIM">
      <formula>NOT(ISERROR(SEARCH("SIM",S44)))</formula>
    </cfRule>
  </conditionalFormatting>
  <conditionalFormatting sqref="S44">
    <cfRule type="containsText" dxfId="13451" priority="1345" operator="containsText" text="SIM">
      <formula>NOT(ISERROR(SEARCH(("SIM"),(#REF!))))</formula>
    </cfRule>
  </conditionalFormatting>
  <conditionalFormatting sqref="S46">
    <cfRule type="containsText" dxfId="13450" priority="1322" operator="containsText" text="CANCELADO">
      <formula>NOT(ISERROR(SEARCH(("CANCELADO"),(S244))))</formula>
    </cfRule>
  </conditionalFormatting>
  <conditionalFormatting sqref="S46">
    <cfRule type="containsText" dxfId="13449" priority="1320" operator="containsText" text="PENDENTE">
      <formula>NOT(ISERROR(SEARCH(("PENDENTE"),(S244))))</formula>
    </cfRule>
    <cfRule type="containsText" dxfId="13448" priority="1321" operator="containsText" text="CUMPRIDO">
      <formula>NOT(ISERROR(SEARCH(("CUMPRIDO"),(S244))))</formula>
    </cfRule>
  </conditionalFormatting>
  <conditionalFormatting sqref="S46">
    <cfRule type="containsText" dxfId="13447" priority="1319" operator="containsText" text="NÃO">
      <formula>NOT(ISERROR(SEARCH(("NÃO"),(S46))))</formula>
    </cfRule>
  </conditionalFormatting>
  <conditionalFormatting sqref="S46">
    <cfRule type="containsText" dxfId="13446" priority="1316" operator="containsText" text="SIM">
      <formula>NOT(ISERROR(SEARCH("SIM",S46)))</formula>
    </cfRule>
  </conditionalFormatting>
  <conditionalFormatting sqref="S46">
    <cfRule type="containsText" dxfId="13445" priority="1323" operator="containsText" text="SIM">
      <formula>NOT(ISERROR(SEARCH(("SIM"),(#REF!))))</formula>
    </cfRule>
  </conditionalFormatting>
  <conditionalFormatting sqref="O46:P46">
    <cfRule type="containsText" dxfId="13444" priority="1315" operator="containsText" text="CANCELADO">
      <formula>NOT(ISERROR(SEARCH(("CANCELADO"),(O46))))</formula>
    </cfRule>
  </conditionalFormatting>
  <conditionalFormatting sqref="O46:P46">
    <cfRule type="containsText" dxfId="13443" priority="1313" operator="containsText" text="CUMPRIDO">
      <formula>NOT(ISERROR(SEARCH(("CUMPRIDO"),(O46))))</formula>
    </cfRule>
    <cfRule type="containsText" dxfId="13442" priority="1314" operator="containsText" text="PENDENTE">
      <formula>NOT(ISERROR(SEARCH(("PENDENTE"),(O46))))</formula>
    </cfRule>
  </conditionalFormatting>
  <conditionalFormatting sqref="N69:N71 N50:N53 N48 N34:N39 N96 N107 N140:N142 N42:N44 N73 N77:N79 N100:N101">
    <cfRule type="containsText" dxfId="13441" priority="1310" operator="containsText" text="CUMPRIDO">
      <formula>NOT(ISERROR(SEARCH(("CUMPRIDO"),(N34))))</formula>
    </cfRule>
    <cfRule type="containsText" dxfId="13440" priority="1311" operator="containsText" text="PENDENTE">
      <formula>NOT(ISERROR(SEARCH(("PENDENTE"),(N34))))</formula>
    </cfRule>
    <cfRule type="containsText" dxfId="13439" priority="1312" operator="containsText" text="CANCELADO">
      <formula>NOT(ISERROR(SEARCH(("CANCELADO"),(N34))))</formula>
    </cfRule>
  </conditionalFormatting>
  <conditionalFormatting sqref="N69:N71 N50:N53 N48 N34:N39 N96 N107 N140:N142 N42:N44 N73 N77:N79 N100:N101">
    <cfRule type="containsText" dxfId="13438" priority="1309" operator="containsText" text="CUMPRIDO">
      <formula>NOT(ISERROR(SEARCH("CUMPRIDO",N34)))</formula>
    </cfRule>
  </conditionalFormatting>
  <conditionalFormatting sqref="S47">
    <cfRule type="containsText" dxfId="13437" priority="1304" operator="containsText" text="CANCELADO">
      <formula>NOT(ISERROR(SEARCH(("CANCELADO"),(S245))))</formula>
    </cfRule>
  </conditionalFormatting>
  <conditionalFormatting sqref="S47">
    <cfRule type="containsText" dxfId="13436" priority="1302" operator="containsText" text="PENDENTE">
      <formula>NOT(ISERROR(SEARCH(("PENDENTE"),(S245))))</formula>
    </cfRule>
    <cfRule type="containsText" dxfId="13435" priority="1303" operator="containsText" text="CUMPRIDO">
      <formula>NOT(ISERROR(SEARCH(("CUMPRIDO"),(S245))))</formula>
    </cfRule>
  </conditionalFormatting>
  <conditionalFormatting sqref="S47">
    <cfRule type="containsText" dxfId="13434" priority="1301" operator="containsText" text="NÃO">
      <formula>NOT(ISERROR(SEARCH(("NÃO"),(S47))))</formula>
    </cfRule>
  </conditionalFormatting>
  <conditionalFormatting sqref="S47">
    <cfRule type="containsText" dxfId="13433" priority="1298" operator="containsText" text="SIM">
      <formula>NOT(ISERROR(SEARCH("SIM",S47)))</formula>
    </cfRule>
  </conditionalFormatting>
  <conditionalFormatting sqref="S47">
    <cfRule type="containsText" dxfId="13432" priority="1305" operator="containsText" text="SIM">
      <formula>NOT(ISERROR(SEARCH(("SIM"),(#REF!))))</formula>
    </cfRule>
  </conditionalFormatting>
  <conditionalFormatting sqref="P47">
    <cfRule type="containsText" dxfId="13431" priority="1296" operator="containsText" text="CUMPRIDO">
      <formula>NOT(ISERROR(SEARCH(("CUMPRIDO"),(P47))))</formula>
    </cfRule>
    <cfRule type="containsText" dxfId="13430" priority="1297" operator="containsText" text="PENDENTE">
      <formula>NOT(ISERROR(SEARCH(("PENDENTE"),(P47))))</formula>
    </cfRule>
  </conditionalFormatting>
  <conditionalFormatting sqref="P47">
    <cfRule type="containsText" dxfId="13429" priority="1292" operator="containsText" text="CANCELADO">
      <formula>NOT(ISERROR(SEARCH(("CANCELADO"),(P47))))</formula>
    </cfRule>
  </conditionalFormatting>
  <conditionalFormatting sqref="O47">
    <cfRule type="containsText" dxfId="13428" priority="1293" operator="containsText" text="CANCELADO">
      <formula>NOT(ISERROR(SEARCH(("CANCELADO"),(O47))))</formula>
    </cfRule>
    <cfRule type="containsText" dxfId="13427" priority="1294" operator="containsText" text="CUMPRIDO">
      <formula>NOT(ISERROR(SEARCH(("CUMPRIDO"),(O47))))</formula>
    </cfRule>
    <cfRule type="containsText" dxfId="13426" priority="1295" operator="containsText" text="PENDENTE">
      <formula>NOT(ISERROR(SEARCH(("PENDENTE"),(O47))))</formula>
    </cfRule>
  </conditionalFormatting>
  <conditionalFormatting sqref="O22:P22">
    <cfRule type="containsText" dxfId="13425" priority="1289" operator="containsText" text="CANCELADO">
      <formula>NOT(ISERROR(SEARCH(("CANCELADO"),(O22))))</formula>
    </cfRule>
  </conditionalFormatting>
  <conditionalFormatting sqref="O22:P22">
    <cfRule type="containsText" dxfId="13424" priority="1290" operator="containsText" text="CUMPRIDO">
      <formula>NOT(ISERROR(SEARCH(("CUMPRIDO"),(O22))))</formula>
    </cfRule>
  </conditionalFormatting>
  <conditionalFormatting sqref="O22:P22">
    <cfRule type="containsText" dxfId="13423" priority="1291" operator="containsText" text="PENDENTE">
      <formula>NOT(ISERROR(SEARCH(("PENDENTE"),(O22))))</formula>
    </cfRule>
  </conditionalFormatting>
  <conditionalFormatting sqref="Q29">
    <cfRule type="containsText" dxfId="13422" priority="1283" operator="containsText" text="CANCELADO">
      <formula>NOT(ISERROR(SEARCH(("CANCELADO"),(Q29))))</formula>
    </cfRule>
    <cfRule type="containsText" dxfId="13421" priority="1284" operator="containsText" text="CUMPRIDO">
      <formula>NOT(ISERROR(SEARCH(("CUMPRIDO"),(Q29))))</formula>
    </cfRule>
    <cfRule type="containsText" dxfId="13420" priority="1285" operator="containsText" text="PENDENTE">
      <formula>NOT(ISERROR(SEARCH(("PENDENTE"),(Q29))))</formula>
    </cfRule>
  </conditionalFormatting>
  <conditionalFormatting sqref="N29">
    <cfRule type="containsText" dxfId="13419" priority="1280" operator="containsText" text="CUMPRIDO">
      <formula>NOT(ISERROR(SEARCH(("CUMPRIDO"),(N29))))</formula>
    </cfRule>
    <cfRule type="containsText" dxfId="13418" priority="1281" operator="containsText" text="PENDENTE">
      <formula>NOT(ISERROR(SEARCH(("PENDENTE"),(N29))))</formula>
    </cfRule>
    <cfRule type="containsText" dxfId="13417" priority="1282" operator="containsText" text="CANCELADO">
      <formula>NOT(ISERROR(SEARCH(("CANCELADO"),(N29))))</formula>
    </cfRule>
  </conditionalFormatting>
  <conditionalFormatting sqref="N29">
    <cfRule type="containsText" dxfId="13416" priority="1279" operator="containsText" text="CUMPRIDO">
      <formula>NOT(ISERROR(SEARCH("CUMPRIDO",N29)))</formula>
    </cfRule>
  </conditionalFormatting>
  <conditionalFormatting sqref="O29:P29">
    <cfRule type="containsText" dxfId="13415" priority="1276" operator="containsText" text="CANCELADO">
      <formula>NOT(ISERROR(SEARCH(("CANCELADO"),(O29))))</formula>
    </cfRule>
  </conditionalFormatting>
  <conditionalFormatting sqref="O29:P29">
    <cfRule type="containsText" dxfId="13414" priority="1277" operator="containsText" text="CUMPRIDO">
      <formula>NOT(ISERROR(SEARCH(("CUMPRIDO"),(O29))))</formula>
    </cfRule>
  </conditionalFormatting>
  <conditionalFormatting sqref="O29:P29">
    <cfRule type="containsText" dxfId="13413" priority="1278" operator="containsText" text="PENDENTE">
      <formula>NOT(ISERROR(SEARCH(("PENDENTE"),(O29))))</formula>
    </cfRule>
  </conditionalFormatting>
  <conditionalFormatting sqref="R24:R25">
    <cfRule type="containsText" dxfId="13412" priority="66477" operator="containsText" text="CANCELADO">
      <formula>NOT(ISERROR(SEARCH(("CANCELADO"),(R28))))</formula>
    </cfRule>
    <cfRule type="containsText" dxfId="13411" priority="66478" operator="containsText" text="PENDENTE">
      <formula>NOT(ISERROR(SEARCH(("PENDENTE"),(R28))))</formula>
    </cfRule>
  </conditionalFormatting>
  <conditionalFormatting sqref="S152 S71 S29:S34 S75:S78 S73">
    <cfRule type="containsText" dxfId="13410" priority="1249" operator="containsText" text="CANCELADO">
      <formula>NOT(ISERROR(SEARCH(("CANCELADO"),(S239))))</formula>
    </cfRule>
  </conditionalFormatting>
  <conditionalFormatting sqref="S149">
    <cfRule type="containsText" dxfId="13409" priority="1247" operator="containsText" text="PENDENTE">
      <formula>NOT(ISERROR(SEARCH(("PENDENTE"),(S361))))</formula>
    </cfRule>
    <cfRule type="containsText" dxfId="13408" priority="1248" operator="containsText" text="CUMPRIDO">
      <formula>NOT(ISERROR(SEARCH(("CUMPRIDO"),(S361))))</formula>
    </cfRule>
  </conditionalFormatting>
  <conditionalFormatting sqref="P32">
    <cfRule type="containsText" dxfId="13407" priority="1241" operator="containsText" text="CUMPRIDO">
      <formula>NOT(ISERROR(SEARCH(("CUMPRIDO"),(P32))))</formula>
    </cfRule>
    <cfRule type="containsText" dxfId="13406" priority="1242" operator="containsText" text="PENDENTE">
      <formula>NOT(ISERROR(SEARCH(("PENDENTE"),(P32))))</formula>
    </cfRule>
  </conditionalFormatting>
  <conditionalFormatting sqref="P32">
    <cfRule type="containsText" dxfId="13405" priority="1237" operator="containsText" text="CANCELADO">
      <formula>NOT(ISERROR(SEARCH(("CANCELADO"),(P32))))</formula>
    </cfRule>
  </conditionalFormatting>
  <conditionalFormatting sqref="O32">
    <cfRule type="containsText" dxfId="13404" priority="1238" operator="containsText" text="CANCELADO">
      <formula>NOT(ISERROR(SEARCH(("CANCELADO"),(O32))))</formula>
    </cfRule>
    <cfRule type="containsText" dxfId="13403" priority="1239" operator="containsText" text="CUMPRIDO">
      <formula>NOT(ISERROR(SEARCH(("CUMPRIDO"),(O32))))</formula>
    </cfRule>
    <cfRule type="containsText" dxfId="13402" priority="1240" operator="containsText" text="PENDENTE">
      <formula>NOT(ISERROR(SEARCH(("PENDENTE"),(O32))))</formula>
    </cfRule>
  </conditionalFormatting>
  <conditionalFormatting sqref="O37:P38">
    <cfRule type="containsText" dxfId="13401" priority="1225" operator="containsText" text="CANCELADO">
      <formula>NOT(ISERROR(SEARCH(("CANCELADO"),(O37))))</formula>
    </cfRule>
  </conditionalFormatting>
  <conditionalFormatting sqref="O37:P38">
    <cfRule type="containsText" dxfId="13400" priority="1226" operator="containsText" text="CUMPRIDO">
      <formula>NOT(ISERROR(SEARCH(("CUMPRIDO"),(O37))))</formula>
    </cfRule>
    <cfRule type="containsText" dxfId="13399" priority="1227" operator="containsText" text="PENDENTE">
      <formula>NOT(ISERROR(SEARCH(("PENDENTE"),(O37))))</formula>
    </cfRule>
  </conditionalFormatting>
  <conditionalFormatting sqref="Q37:Q38">
    <cfRule type="containsText" dxfId="13398" priority="1228" operator="containsText" text="CANCELADO">
      <formula>NOT(ISERROR(SEARCH(("CANCELADO"),(#REF!))))</formula>
    </cfRule>
    <cfRule type="containsText" dxfId="13397" priority="1229" operator="containsText" text="PENDENTE">
      <formula>NOT(ISERROR(SEARCH(("PENDENTE"),(#REF!))))</formula>
    </cfRule>
  </conditionalFormatting>
  <conditionalFormatting sqref="Q37:Q38">
    <cfRule type="containsText" dxfId="13396" priority="1230" operator="containsText" text="CUMPRIDO">
      <formula>NOT(ISERROR(SEARCH(("CUMPRIDO"),(#REF!))))</formula>
    </cfRule>
  </conditionalFormatting>
  <conditionalFormatting sqref="S50">
    <cfRule type="containsText" dxfId="13395" priority="1220" operator="containsText" text="CANCELADO">
      <formula>NOT(ISERROR(SEARCH(("CANCELADO"),(S248))))</formula>
    </cfRule>
  </conditionalFormatting>
  <conditionalFormatting sqref="S50">
    <cfRule type="containsText" dxfId="13394" priority="1218" operator="containsText" text="PENDENTE">
      <formula>NOT(ISERROR(SEARCH(("PENDENTE"),(S248))))</formula>
    </cfRule>
    <cfRule type="containsText" dxfId="13393" priority="1219" operator="containsText" text="CUMPRIDO">
      <formula>NOT(ISERROR(SEARCH(("CUMPRIDO"),(S248))))</formula>
    </cfRule>
  </conditionalFormatting>
  <conditionalFormatting sqref="S50">
    <cfRule type="containsText" dxfId="13392" priority="1217" operator="containsText" text="NÃO">
      <formula>NOT(ISERROR(SEARCH(("NÃO"),(S50))))</formula>
    </cfRule>
  </conditionalFormatting>
  <conditionalFormatting sqref="S50">
    <cfRule type="containsText" dxfId="13391" priority="1214" operator="containsText" text="SIM">
      <formula>NOT(ISERROR(SEARCH("SIM",S50)))</formula>
    </cfRule>
  </conditionalFormatting>
  <conditionalFormatting sqref="S50">
    <cfRule type="containsText" dxfId="13390" priority="1221" operator="containsText" text="SIM">
      <formula>NOT(ISERROR(SEARCH(("SIM"),(#REF!))))</formula>
    </cfRule>
  </conditionalFormatting>
  <conditionalFormatting sqref="O43:P43">
    <cfRule type="containsText" dxfId="13389" priority="1213" operator="containsText" text="CANCELADO">
      <formula>NOT(ISERROR(SEARCH(("CANCELADO"),(O43))))</formula>
    </cfRule>
  </conditionalFormatting>
  <conditionalFormatting sqref="O43:P43">
    <cfRule type="containsText" dxfId="13388" priority="1211" operator="containsText" text="CUMPRIDO">
      <formula>NOT(ISERROR(SEARCH(("CUMPRIDO"),(O43))))</formula>
    </cfRule>
    <cfRule type="containsText" dxfId="13387" priority="1212" operator="containsText" text="PENDENTE">
      <formula>NOT(ISERROR(SEARCH(("PENDENTE"),(O43))))</formula>
    </cfRule>
  </conditionalFormatting>
  <conditionalFormatting sqref="S14:S15">
    <cfRule type="containsText" dxfId="13386" priority="66505" operator="containsText" text="SIM">
      <formula>NOT(ISERROR(SEARCH(("SIM"),(S27))))</formula>
    </cfRule>
  </conditionalFormatting>
  <conditionalFormatting sqref="T16:T17">
    <cfRule type="containsText" dxfId="13385" priority="66506" operator="containsText" text="CANCELADO">
      <formula>NOT(ISERROR(SEARCH(("CANCELADO"),(T29))))</formula>
    </cfRule>
    <cfRule type="containsText" dxfId="13384" priority="66507" operator="containsText" text="CUMPRIDO">
      <formula>NOT(ISERROR(SEARCH(("CUMPRIDO"),(T29))))</formula>
    </cfRule>
    <cfRule type="containsText" dxfId="13383" priority="66508" operator="containsText" text="PENDENTE">
      <formula>NOT(ISERROR(SEARCH(("PENDENTE"),(T29))))</formula>
    </cfRule>
  </conditionalFormatting>
  <conditionalFormatting sqref="S12:S13 S45 S72 S82 S86 S113 S120">
    <cfRule type="containsText" dxfId="13382" priority="66509" operator="containsText" text="SIM">
      <formula>NOT(ISERROR(SEARCH(("SIM"),(#REF!))))</formula>
    </cfRule>
  </conditionalFormatting>
  <conditionalFormatting sqref="R21:R22">
    <cfRule type="containsText" dxfId="13381" priority="66535" operator="containsText" text="CUMPRIDO">
      <formula>NOT(ISERROR(SEARCH(("CUMPRIDO"),(#REF!))))</formula>
    </cfRule>
    <cfRule type="containsText" dxfId="13380" priority="66536" operator="containsText" text="CANCELADO">
      <formula>NOT(ISERROR(SEARCH(("CANCELADO"),(#REF!))))</formula>
    </cfRule>
    <cfRule type="containsText" dxfId="13379" priority="66537" operator="containsText" text="PENDENTE">
      <formula>NOT(ISERROR(SEARCH(("PENDENTE"),(#REF!))))</formula>
    </cfRule>
  </conditionalFormatting>
  <conditionalFormatting sqref="R23">
    <cfRule type="containsText" dxfId="13378" priority="66538" operator="containsText" text="CUMPRIDO">
      <formula>NOT(ISERROR(SEARCH(("CUMPRIDO"),(#REF!))))</formula>
    </cfRule>
    <cfRule type="containsText" dxfId="13377" priority="66539" operator="containsText" text="CANCELADO">
      <formula>NOT(ISERROR(SEARCH(("CANCELADO"),(R27))))</formula>
    </cfRule>
    <cfRule type="containsText" dxfId="13376" priority="66540" operator="containsText" text="PENDENTE">
      <formula>NOT(ISERROR(SEARCH(("PENDENTE"),(R27))))</formula>
    </cfRule>
  </conditionalFormatting>
  <conditionalFormatting sqref="S51">
    <cfRule type="containsText" dxfId="13375" priority="1206" operator="containsText" text="CANCELADO">
      <formula>NOT(ISERROR(SEARCH(("CANCELADO"),(S249))))</formula>
    </cfRule>
  </conditionalFormatting>
  <conditionalFormatting sqref="S51">
    <cfRule type="containsText" dxfId="13374" priority="1204" operator="containsText" text="PENDENTE">
      <formula>NOT(ISERROR(SEARCH(("PENDENTE"),(S249))))</formula>
    </cfRule>
    <cfRule type="containsText" dxfId="13373" priority="1205" operator="containsText" text="CUMPRIDO">
      <formula>NOT(ISERROR(SEARCH(("CUMPRIDO"),(S249))))</formula>
    </cfRule>
  </conditionalFormatting>
  <conditionalFormatting sqref="S51">
    <cfRule type="containsText" dxfId="13372" priority="1203" operator="containsText" text="NÃO">
      <formula>NOT(ISERROR(SEARCH(("NÃO"),(S51))))</formula>
    </cfRule>
  </conditionalFormatting>
  <conditionalFormatting sqref="S51">
    <cfRule type="containsText" dxfId="13371" priority="1200" operator="containsText" text="SIM">
      <formula>NOT(ISERROR(SEARCH("SIM",S51)))</formula>
    </cfRule>
  </conditionalFormatting>
  <conditionalFormatting sqref="S51">
    <cfRule type="containsText" dxfId="13370" priority="1207" operator="containsText" text="SIM">
      <formula>NOT(ISERROR(SEARCH(("SIM"),(#REF!))))</formula>
    </cfRule>
  </conditionalFormatting>
  <conditionalFormatting sqref="O51:P51">
    <cfRule type="containsText" dxfId="13369" priority="1199" operator="containsText" text="CANCELADO">
      <formula>NOT(ISERROR(SEARCH(("CANCELADO"),(O51))))</formula>
    </cfRule>
  </conditionalFormatting>
  <conditionalFormatting sqref="O51:P51">
    <cfRule type="containsText" dxfId="13368" priority="1197" operator="containsText" text="CUMPRIDO">
      <formula>NOT(ISERROR(SEARCH(("CUMPRIDO"),(O51))))</formula>
    </cfRule>
    <cfRule type="containsText" dxfId="13367" priority="1198" operator="containsText" text="PENDENTE">
      <formula>NOT(ISERROR(SEARCH(("PENDENTE"),(O51))))</formula>
    </cfRule>
  </conditionalFormatting>
  <conditionalFormatting sqref="P53">
    <cfRule type="containsText" dxfId="13366" priority="1195" operator="containsText" text="CUMPRIDO">
      <formula>NOT(ISERROR(SEARCH(("CUMPRIDO"),(P53))))</formula>
    </cfRule>
    <cfRule type="containsText" dxfId="13365" priority="1196" operator="containsText" text="PENDENTE">
      <formula>NOT(ISERROR(SEARCH(("PENDENTE"),(P53))))</formula>
    </cfRule>
  </conditionalFormatting>
  <conditionalFormatting sqref="P53">
    <cfRule type="containsText" dxfId="13364" priority="1191" operator="containsText" text="CANCELADO">
      <formula>NOT(ISERROR(SEARCH(("CANCELADO"),(P53))))</formula>
    </cfRule>
  </conditionalFormatting>
  <conditionalFormatting sqref="O53">
    <cfRule type="containsText" dxfId="13363" priority="1192" operator="containsText" text="CANCELADO">
      <formula>NOT(ISERROR(SEARCH(("CANCELADO"),(O53))))</formula>
    </cfRule>
    <cfRule type="containsText" dxfId="13362" priority="1193" operator="containsText" text="CUMPRIDO">
      <formula>NOT(ISERROR(SEARCH(("CUMPRIDO"),(O53))))</formula>
    </cfRule>
    <cfRule type="containsText" dxfId="13361" priority="1194" operator="containsText" text="PENDENTE">
      <formula>NOT(ISERROR(SEARCH(("PENDENTE"),(O53))))</formula>
    </cfRule>
  </conditionalFormatting>
  <conditionalFormatting sqref="S52">
    <cfRule type="containsText" dxfId="13360" priority="1186" operator="containsText" text="CANCELADO">
      <formula>NOT(ISERROR(SEARCH(("CANCELADO"),(S250))))</formula>
    </cfRule>
  </conditionalFormatting>
  <conditionalFormatting sqref="S52">
    <cfRule type="containsText" dxfId="13359" priority="1184" operator="containsText" text="PENDENTE">
      <formula>NOT(ISERROR(SEARCH(("PENDENTE"),(S250))))</formula>
    </cfRule>
    <cfRule type="containsText" dxfId="13358" priority="1185" operator="containsText" text="CUMPRIDO">
      <formula>NOT(ISERROR(SEARCH(("CUMPRIDO"),(S250))))</formula>
    </cfRule>
  </conditionalFormatting>
  <conditionalFormatting sqref="S52">
    <cfRule type="containsText" dxfId="13357" priority="1183" operator="containsText" text="NÃO">
      <formula>NOT(ISERROR(SEARCH(("NÃO"),(S52))))</formula>
    </cfRule>
  </conditionalFormatting>
  <conditionalFormatting sqref="S52">
    <cfRule type="containsText" dxfId="13356" priority="1180" operator="containsText" text="SIM">
      <formula>NOT(ISERROR(SEARCH("SIM",S52)))</formula>
    </cfRule>
  </conditionalFormatting>
  <conditionalFormatting sqref="S52">
    <cfRule type="containsText" dxfId="13355" priority="1187" operator="containsText" text="SIM">
      <formula>NOT(ISERROR(SEARCH(("SIM"),(#REF!))))</formula>
    </cfRule>
  </conditionalFormatting>
  <conditionalFormatting sqref="S53">
    <cfRule type="containsText" dxfId="13354" priority="1175" operator="containsText" text="CANCELADO">
      <formula>NOT(ISERROR(SEARCH(("CANCELADO"),(S251))))</formula>
    </cfRule>
  </conditionalFormatting>
  <conditionalFormatting sqref="S53">
    <cfRule type="containsText" dxfId="13353" priority="1173" operator="containsText" text="PENDENTE">
      <formula>NOT(ISERROR(SEARCH(("PENDENTE"),(S251))))</formula>
    </cfRule>
    <cfRule type="containsText" dxfId="13352" priority="1174" operator="containsText" text="CUMPRIDO">
      <formula>NOT(ISERROR(SEARCH(("CUMPRIDO"),(S251))))</formula>
    </cfRule>
  </conditionalFormatting>
  <conditionalFormatting sqref="S53">
    <cfRule type="containsText" dxfId="13351" priority="1172" operator="containsText" text="NÃO">
      <formula>NOT(ISERROR(SEARCH(("NÃO"),(S53))))</formula>
    </cfRule>
  </conditionalFormatting>
  <conditionalFormatting sqref="S53">
    <cfRule type="containsText" dxfId="13350" priority="1169" operator="containsText" text="SIM">
      <formula>NOT(ISERROR(SEARCH("SIM",S53)))</formula>
    </cfRule>
  </conditionalFormatting>
  <conditionalFormatting sqref="S53">
    <cfRule type="containsText" dxfId="13349" priority="1176" operator="containsText" text="SIM">
      <formula>NOT(ISERROR(SEARCH(("SIM"),(#REF!))))</formula>
    </cfRule>
  </conditionalFormatting>
  <conditionalFormatting sqref="S54">
    <cfRule type="containsText" dxfId="13348" priority="1164" operator="containsText" text="CANCELADO">
      <formula>NOT(ISERROR(SEARCH(("CANCELADO"),(S252))))</formula>
    </cfRule>
  </conditionalFormatting>
  <conditionalFormatting sqref="S54">
    <cfRule type="containsText" dxfId="13347" priority="1162" operator="containsText" text="PENDENTE">
      <formula>NOT(ISERROR(SEARCH(("PENDENTE"),(S252))))</formula>
    </cfRule>
    <cfRule type="containsText" dxfId="13346" priority="1163" operator="containsText" text="CUMPRIDO">
      <formula>NOT(ISERROR(SEARCH(("CUMPRIDO"),(S252))))</formula>
    </cfRule>
  </conditionalFormatting>
  <conditionalFormatting sqref="S54">
    <cfRule type="containsText" dxfId="13345" priority="1161" operator="containsText" text="NÃO">
      <formula>NOT(ISERROR(SEARCH(("NÃO"),(S54))))</formula>
    </cfRule>
  </conditionalFormatting>
  <conditionalFormatting sqref="S54">
    <cfRule type="containsText" dxfId="13344" priority="1158" operator="containsText" text="SIM">
      <formula>NOT(ISERROR(SEARCH("SIM",S54)))</formula>
    </cfRule>
  </conditionalFormatting>
  <conditionalFormatting sqref="S54">
    <cfRule type="containsText" dxfId="13343" priority="1165" operator="containsText" text="SIM">
      <formula>NOT(ISERROR(SEARCH(("SIM"),(#REF!))))</formula>
    </cfRule>
  </conditionalFormatting>
  <conditionalFormatting sqref="S55">
    <cfRule type="containsText" dxfId="13342" priority="1142" operator="containsText" text="CANCELADO">
      <formula>NOT(ISERROR(SEARCH(("CANCELADO"),(S254))))</formula>
    </cfRule>
  </conditionalFormatting>
  <conditionalFormatting sqref="S55">
    <cfRule type="containsText" dxfId="13341" priority="1140" operator="containsText" text="PENDENTE">
      <formula>NOT(ISERROR(SEARCH(("PENDENTE"),(S254))))</formula>
    </cfRule>
    <cfRule type="containsText" dxfId="13340" priority="1141" operator="containsText" text="CUMPRIDO">
      <formula>NOT(ISERROR(SEARCH(("CUMPRIDO"),(S254))))</formula>
    </cfRule>
  </conditionalFormatting>
  <conditionalFormatting sqref="S55">
    <cfRule type="containsText" dxfId="13339" priority="1139" operator="containsText" text="NÃO">
      <formula>NOT(ISERROR(SEARCH(("NÃO"),(S55))))</formula>
    </cfRule>
  </conditionalFormatting>
  <conditionalFormatting sqref="S55">
    <cfRule type="containsText" dxfId="13338" priority="1136" operator="containsText" text="SIM">
      <formula>NOT(ISERROR(SEARCH("SIM",S55)))</formula>
    </cfRule>
  </conditionalFormatting>
  <conditionalFormatting sqref="S55">
    <cfRule type="containsText" dxfId="13337" priority="1143" operator="containsText" text="SIM">
      <formula>NOT(ISERROR(SEARCH(("SIM"),(#REF!))))</formula>
    </cfRule>
  </conditionalFormatting>
  <conditionalFormatting sqref="S56">
    <cfRule type="containsText" dxfId="13336" priority="1131" operator="containsText" text="CANCELADO">
      <formula>NOT(ISERROR(SEARCH(("CANCELADO"),(S255))))</formula>
    </cfRule>
  </conditionalFormatting>
  <conditionalFormatting sqref="S56">
    <cfRule type="containsText" dxfId="13335" priority="1129" operator="containsText" text="PENDENTE">
      <formula>NOT(ISERROR(SEARCH(("PENDENTE"),(S255))))</formula>
    </cfRule>
    <cfRule type="containsText" dxfId="13334" priority="1130" operator="containsText" text="CUMPRIDO">
      <formula>NOT(ISERROR(SEARCH(("CUMPRIDO"),(S255))))</formula>
    </cfRule>
  </conditionalFormatting>
  <conditionalFormatting sqref="S56">
    <cfRule type="containsText" dxfId="13333" priority="1128" operator="containsText" text="NÃO">
      <formula>NOT(ISERROR(SEARCH(("NÃO"),(S56))))</formula>
    </cfRule>
  </conditionalFormatting>
  <conditionalFormatting sqref="S56">
    <cfRule type="containsText" dxfId="13332" priority="1125" operator="containsText" text="SIM">
      <formula>NOT(ISERROR(SEARCH("SIM",S56)))</formula>
    </cfRule>
  </conditionalFormatting>
  <conditionalFormatting sqref="S56">
    <cfRule type="containsText" dxfId="13331" priority="1132" operator="containsText" text="SIM">
      <formula>NOT(ISERROR(SEARCH(("SIM"),(#REF!))))</formula>
    </cfRule>
  </conditionalFormatting>
  <conditionalFormatting sqref="O57:P57">
    <cfRule type="containsText" dxfId="13330" priority="1104" operator="containsText" text="CANCELADO">
      <formula>NOT(ISERROR(SEARCH(("CANCELADO"),(O57))))</formula>
    </cfRule>
  </conditionalFormatting>
  <conditionalFormatting sqref="O57:P57">
    <cfRule type="containsText" dxfId="13329" priority="1105" operator="containsText" text="CUMPRIDO">
      <formula>NOT(ISERROR(SEARCH(("CUMPRIDO"),(O57))))</formula>
    </cfRule>
    <cfRule type="containsText" dxfId="13328" priority="1106" operator="containsText" text="PENDENTE">
      <formula>NOT(ISERROR(SEARCH(("PENDENTE"),(O57))))</formula>
    </cfRule>
  </conditionalFormatting>
  <conditionalFormatting sqref="Q57:R57">
    <cfRule type="containsText" dxfId="13327" priority="1107" operator="containsText" text="CANCELADO">
      <formula>NOT(ISERROR(SEARCH(("CANCELADO"),(#REF!))))</formula>
    </cfRule>
    <cfRule type="containsText" dxfId="13326" priority="1108" operator="containsText" text="PENDENTE">
      <formula>NOT(ISERROR(SEARCH(("PENDENTE"),(#REF!))))</formula>
    </cfRule>
  </conditionalFormatting>
  <conditionalFormatting sqref="Q57:R57">
    <cfRule type="containsText" dxfId="13325" priority="1109" operator="containsText" text="CUMPRIDO">
      <formula>NOT(ISERROR(SEARCH(("CUMPRIDO"),(#REF!))))</formula>
    </cfRule>
  </conditionalFormatting>
  <conditionalFormatting sqref="S57">
    <cfRule type="containsText" dxfId="13324" priority="1095" operator="containsText" text="CANCELADO">
      <formula>NOT(ISERROR(SEARCH(("CANCELADO"),(S257))))</formula>
    </cfRule>
  </conditionalFormatting>
  <conditionalFormatting sqref="S57">
    <cfRule type="containsText" dxfId="13323" priority="1093" operator="containsText" text="PENDENTE">
      <formula>NOT(ISERROR(SEARCH(("PENDENTE"),(S257))))</formula>
    </cfRule>
    <cfRule type="containsText" dxfId="13322" priority="1094" operator="containsText" text="CUMPRIDO">
      <formula>NOT(ISERROR(SEARCH(("CUMPRIDO"),(S257))))</formula>
    </cfRule>
  </conditionalFormatting>
  <conditionalFormatting sqref="S57">
    <cfRule type="containsText" dxfId="13321" priority="1092" operator="containsText" text="NÃO">
      <formula>NOT(ISERROR(SEARCH(("NÃO"),(S57))))</formula>
    </cfRule>
  </conditionalFormatting>
  <conditionalFormatting sqref="S57">
    <cfRule type="containsText" dxfId="13320" priority="1089" operator="containsText" text="SIM">
      <formula>NOT(ISERROR(SEARCH("SIM",S57)))</formula>
    </cfRule>
  </conditionalFormatting>
  <conditionalFormatting sqref="S57">
    <cfRule type="containsText" dxfId="13319" priority="1096" operator="containsText" text="SIM">
      <formula>NOT(ISERROR(SEARCH(("SIM"),(#REF!))))</formula>
    </cfRule>
  </conditionalFormatting>
  <conditionalFormatting sqref="Q59:R59">
    <cfRule type="containsText" dxfId="13318" priority="1071" operator="containsText" text="CANCELADO">
      <formula>NOT(ISERROR(SEARCH(("CANCELADO"),(#REF!))))</formula>
    </cfRule>
    <cfRule type="containsText" dxfId="13317" priority="1072" operator="containsText" text="PENDENTE">
      <formula>NOT(ISERROR(SEARCH(("PENDENTE"),(#REF!))))</formula>
    </cfRule>
  </conditionalFormatting>
  <conditionalFormatting sqref="Q59:R59">
    <cfRule type="containsText" dxfId="13316" priority="1073" operator="containsText" text="CUMPRIDO">
      <formula>NOT(ISERROR(SEARCH(("CUMPRIDO"),(#REF!))))</formula>
    </cfRule>
  </conditionalFormatting>
  <conditionalFormatting sqref="S151 S97:S98 S100:S101">
    <cfRule type="containsText" dxfId="13315" priority="1052" operator="containsText" text="CANCELADO">
      <formula>NOT(ISERROR(SEARCH(("CANCELADO"),(S308))))</formula>
    </cfRule>
  </conditionalFormatting>
  <conditionalFormatting sqref="S152 S29:S34 S71 S75:S78 S73">
    <cfRule type="containsText" dxfId="13314" priority="1050" operator="containsText" text="PENDENTE">
      <formula>NOT(ISERROR(SEARCH(("PENDENTE"),(S239))))</formula>
    </cfRule>
    <cfRule type="containsText" dxfId="13313" priority="1051" operator="containsText" text="CUMPRIDO">
      <formula>NOT(ISERROR(SEARCH(("CUMPRIDO"),(S239))))</formula>
    </cfRule>
  </conditionalFormatting>
  <conditionalFormatting sqref="T38">
    <cfRule type="containsText" dxfId="13312" priority="1043" operator="containsText" text="CUMPRIDO">
      <formula>NOT(ISERROR(SEARCH("CUMPRIDO",T38)))</formula>
    </cfRule>
    <cfRule type="containsText" dxfId="13311" priority="1044" operator="containsText" text="PENDENTE">
      <formula>NOT(ISERROR(SEARCH("PENDENTE",T38)))</formula>
    </cfRule>
  </conditionalFormatting>
  <conditionalFormatting sqref="T38">
    <cfRule type="containsText" dxfId="13310" priority="1047" operator="containsText" text="CANCELADO">
      <formula>NOT(ISERROR(SEARCH(("CANCELADO"),(#REF!))))</formula>
    </cfRule>
    <cfRule type="containsText" dxfId="13309" priority="1048" operator="containsText" text="CUMPRIDO">
      <formula>NOT(ISERROR(SEARCH(("CUMPRIDO"),(#REF!))))</formula>
    </cfRule>
    <cfRule type="containsText" dxfId="13308" priority="1049" operator="containsText" text="PENDENTE">
      <formula>NOT(ISERROR(SEARCH(("PENDENTE"),(#REF!))))</formula>
    </cfRule>
  </conditionalFormatting>
  <conditionalFormatting sqref="T60">
    <cfRule type="containsText" dxfId="13307" priority="1028" operator="containsText" text="CUMPRIDO">
      <formula>NOT(ISERROR(SEARCH("CUMPRIDO",T60)))</formula>
    </cfRule>
    <cfRule type="containsText" dxfId="13306" priority="1029" operator="containsText" text="PENDENTE">
      <formula>NOT(ISERROR(SEARCH("PENDENTE",T60)))</formula>
    </cfRule>
  </conditionalFormatting>
  <conditionalFormatting sqref="T60">
    <cfRule type="containsText" dxfId="13305" priority="1035" operator="containsText" text="CANCELADO">
      <formula>NOT(ISERROR(SEARCH(("CANCELADO"),(#REF!))))</formula>
    </cfRule>
    <cfRule type="containsText" dxfId="13304" priority="1036" operator="containsText" text="CUMPRIDO">
      <formula>NOT(ISERROR(SEARCH(("CUMPRIDO"),(#REF!))))</formula>
    </cfRule>
    <cfRule type="containsText" dxfId="13303" priority="1037" operator="containsText" text="PENDENTE">
      <formula>NOT(ISERROR(SEARCH(("PENDENTE"),(#REF!))))</formula>
    </cfRule>
  </conditionalFormatting>
  <conditionalFormatting sqref="N61">
    <cfRule type="containsText" dxfId="13302" priority="1024" operator="containsText" text="CUMPRIDO">
      <formula>NOT(ISERROR(SEARCH(("CUMPRIDO"),(N61))))</formula>
    </cfRule>
    <cfRule type="containsText" dxfId="13301" priority="1025" operator="containsText" text="PENDENTE">
      <formula>NOT(ISERROR(SEARCH(("PENDENTE"),(N61))))</formula>
    </cfRule>
    <cfRule type="containsText" dxfId="13300" priority="1026" operator="containsText" text="CANCELADO">
      <formula>NOT(ISERROR(SEARCH(("CANCELADO"),(N61))))</formula>
    </cfRule>
  </conditionalFormatting>
  <conditionalFormatting sqref="N61">
    <cfRule type="containsText" dxfId="13299" priority="1023" operator="containsText" text="CUMPRIDO">
      <formula>NOT(ISERROR(SEARCH("CUMPRIDO",N61)))</formula>
    </cfRule>
  </conditionalFormatting>
  <conditionalFormatting sqref="T61">
    <cfRule type="containsText" dxfId="13298" priority="1013" operator="containsText" text="CUMPRIDO">
      <formula>NOT(ISERROR(SEARCH("CUMPRIDO",T61)))</formula>
    </cfRule>
    <cfRule type="containsText" dxfId="13297" priority="1014" operator="containsText" text="PENDENTE">
      <formula>NOT(ISERROR(SEARCH("PENDENTE",T61)))</formula>
    </cfRule>
  </conditionalFormatting>
  <conditionalFormatting sqref="T61">
    <cfRule type="containsText" dxfId="13296" priority="1020" operator="containsText" text="CANCELADO">
      <formula>NOT(ISERROR(SEARCH(("CANCELADO"),(#REF!))))</formula>
    </cfRule>
    <cfRule type="containsText" dxfId="13295" priority="1021" operator="containsText" text="CUMPRIDO">
      <formula>NOT(ISERROR(SEARCH(("CUMPRIDO"),(#REF!))))</formula>
    </cfRule>
    <cfRule type="containsText" dxfId="13294" priority="1022" operator="containsText" text="PENDENTE">
      <formula>NOT(ISERROR(SEARCH(("PENDENTE"),(#REF!))))</formula>
    </cfRule>
  </conditionalFormatting>
  <conditionalFormatting sqref="T62">
    <cfRule type="containsText" dxfId="13293" priority="998" operator="containsText" text="CUMPRIDO">
      <formula>NOT(ISERROR(SEARCH("CUMPRIDO",T62)))</formula>
    </cfRule>
    <cfRule type="containsText" dxfId="13292" priority="999" operator="containsText" text="PENDENTE">
      <formula>NOT(ISERROR(SEARCH("PENDENTE",T62)))</formula>
    </cfRule>
  </conditionalFormatting>
  <conditionalFormatting sqref="T62">
    <cfRule type="containsText" dxfId="13291" priority="1005" operator="containsText" text="CANCELADO">
      <formula>NOT(ISERROR(SEARCH(("CANCELADO"),(#REF!))))</formula>
    </cfRule>
    <cfRule type="containsText" dxfId="13290" priority="1006" operator="containsText" text="CUMPRIDO">
      <formula>NOT(ISERROR(SEARCH(("CUMPRIDO"),(#REF!))))</formula>
    </cfRule>
    <cfRule type="containsText" dxfId="13289" priority="1007" operator="containsText" text="PENDENTE">
      <formula>NOT(ISERROR(SEARCH(("PENDENTE"),(#REF!))))</formula>
    </cfRule>
  </conditionalFormatting>
  <conditionalFormatting sqref="O63:P63">
    <cfRule type="containsText" dxfId="13288" priority="991" operator="containsText" text="CANCELADO">
      <formula>NOT(ISERROR(SEARCH(("CANCELADO"),(O63))))</formula>
    </cfRule>
  </conditionalFormatting>
  <conditionalFormatting sqref="O63:P63">
    <cfRule type="containsText" dxfId="13287" priority="992" operator="containsText" text="CUMPRIDO">
      <formula>NOT(ISERROR(SEARCH(("CUMPRIDO"),(O63))))</formula>
    </cfRule>
    <cfRule type="containsText" dxfId="13286" priority="993" operator="containsText" text="PENDENTE">
      <formula>NOT(ISERROR(SEARCH(("PENDENTE"),(O63))))</formula>
    </cfRule>
  </conditionalFormatting>
  <conditionalFormatting sqref="Q63:R63">
    <cfRule type="containsText" dxfId="13285" priority="994" operator="containsText" text="CANCELADO">
      <formula>NOT(ISERROR(SEARCH(("CANCELADO"),(#REF!))))</formula>
    </cfRule>
    <cfRule type="containsText" dxfId="13284" priority="995" operator="containsText" text="PENDENTE">
      <formula>NOT(ISERROR(SEARCH(("PENDENTE"),(#REF!))))</formula>
    </cfRule>
  </conditionalFormatting>
  <conditionalFormatting sqref="Q63:R63">
    <cfRule type="containsText" dxfId="13283" priority="996" operator="containsText" text="CUMPRIDO">
      <formula>NOT(ISERROR(SEARCH(("CUMPRIDO"),(#REF!))))</formula>
    </cfRule>
  </conditionalFormatting>
  <conditionalFormatting sqref="N63">
    <cfRule type="containsText" dxfId="13282" priority="988" operator="containsText" text="CUMPRIDO">
      <formula>NOT(ISERROR(SEARCH(("CUMPRIDO"),(N63))))</formula>
    </cfRule>
    <cfRule type="containsText" dxfId="13281" priority="989" operator="containsText" text="PENDENTE">
      <formula>NOT(ISERROR(SEARCH(("PENDENTE"),(N63))))</formula>
    </cfRule>
    <cfRule type="containsText" dxfId="13280" priority="990" operator="containsText" text="CANCELADO">
      <formula>NOT(ISERROR(SEARCH(("CANCELADO"),(N63))))</formula>
    </cfRule>
  </conditionalFormatting>
  <conditionalFormatting sqref="N63">
    <cfRule type="containsText" dxfId="13279" priority="987" operator="containsText" text="CUMPRIDO">
      <formula>NOT(ISERROR(SEARCH("CUMPRIDO",N63)))</formula>
    </cfRule>
  </conditionalFormatting>
  <conditionalFormatting sqref="S63">
    <cfRule type="containsText" dxfId="13278" priority="982" operator="containsText" text="CANCELADO">
      <formula>NOT(ISERROR(SEARCH(("CANCELADO"),(S263))))</formula>
    </cfRule>
  </conditionalFormatting>
  <conditionalFormatting sqref="S63">
    <cfRule type="containsText" dxfId="13277" priority="980" operator="containsText" text="PENDENTE">
      <formula>NOT(ISERROR(SEARCH(("PENDENTE"),(S263))))</formula>
    </cfRule>
    <cfRule type="containsText" dxfId="13276" priority="981" operator="containsText" text="CUMPRIDO">
      <formula>NOT(ISERROR(SEARCH(("CUMPRIDO"),(S263))))</formula>
    </cfRule>
  </conditionalFormatting>
  <conditionalFormatting sqref="S63">
    <cfRule type="containsText" dxfId="13275" priority="979" operator="containsText" text="NÃO">
      <formula>NOT(ISERROR(SEARCH(("NÃO"),(S63))))</formula>
    </cfRule>
  </conditionalFormatting>
  <conditionalFormatting sqref="S63">
    <cfRule type="containsText" dxfId="13274" priority="976" operator="containsText" text="SIM">
      <formula>NOT(ISERROR(SEARCH("SIM",S63)))</formula>
    </cfRule>
  </conditionalFormatting>
  <conditionalFormatting sqref="T63:T67">
    <cfRule type="containsText" dxfId="13273" priority="977" operator="containsText" text="CUMPRIDO">
      <formula>NOT(ISERROR(SEARCH("CUMPRIDO",T63)))</formula>
    </cfRule>
    <cfRule type="containsText" dxfId="13272" priority="978" operator="containsText" text="PENDENTE">
      <formula>NOT(ISERROR(SEARCH("PENDENTE",T63)))</formula>
    </cfRule>
  </conditionalFormatting>
  <conditionalFormatting sqref="S63">
    <cfRule type="containsText" dxfId="13271" priority="983" operator="containsText" text="SIM">
      <formula>NOT(ISERROR(SEARCH(("SIM"),(#REF!))))</formula>
    </cfRule>
  </conditionalFormatting>
  <conditionalFormatting sqref="T63:T67">
    <cfRule type="containsText" dxfId="13270" priority="984" operator="containsText" text="CANCELADO">
      <formula>NOT(ISERROR(SEARCH(("CANCELADO"),(#REF!))))</formula>
    </cfRule>
    <cfRule type="containsText" dxfId="13269" priority="985" operator="containsText" text="CUMPRIDO">
      <formula>NOT(ISERROR(SEARCH(("CUMPRIDO"),(#REF!))))</formula>
    </cfRule>
    <cfRule type="containsText" dxfId="13268" priority="986" operator="containsText" text="PENDENTE">
      <formula>NOT(ISERROR(SEARCH(("PENDENTE"),(#REF!))))</formula>
    </cfRule>
  </conditionalFormatting>
  <conditionalFormatting sqref="N64">
    <cfRule type="containsText" dxfId="13267" priority="973" operator="containsText" text="CUMPRIDO">
      <formula>NOT(ISERROR(SEARCH(("CUMPRIDO"),(N64))))</formula>
    </cfRule>
    <cfRule type="containsText" dxfId="13266" priority="974" operator="containsText" text="PENDENTE">
      <formula>NOT(ISERROR(SEARCH(("PENDENTE"),(N64))))</formula>
    </cfRule>
    <cfRule type="containsText" dxfId="13265" priority="975" operator="containsText" text="CANCELADO">
      <formula>NOT(ISERROR(SEARCH(("CANCELADO"),(N64))))</formula>
    </cfRule>
  </conditionalFormatting>
  <conditionalFormatting sqref="N64">
    <cfRule type="containsText" dxfId="13264" priority="972" operator="containsText" text="CUMPRIDO">
      <formula>NOT(ISERROR(SEARCH("CUMPRIDO",N64)))</formula>
    </cfRule>
  </conditionalFormatting>
  <conditionalFormatting sqref="S64">
    <cfRule type="containsText" dxfId="13263" priority="967" operator="containsText" text="CANCELADO">
      <formula>NOT(ISERROR(SEARCH(("CANCELADO"),(S264))))</formula>
    </cfRule>
  </conditionalFormatting>
  <conditionalFormatting sqref="S64">
    <cfRule type="containsText" dxfId="13262" priority="965" operator="containsText" text="PENDENTE">
      <formula>NOT(ISERROR(SEARCH(("PENDENTE"),(S264))))</formula>
    </cfRule>
    <cfRule type="containsText" dxfId="13261" priority="966" operator="containsText" text="CUMPRIDO">
      <formula>NOT(ISERROR(SEARCH(("CUMPRIDO"),(S264))))</formula>
    </cfRule>
  </conditionalFormatting>
  <conditionalFormatting sqref="S64">
    <cfRule type="containsText" dxfId="13260" priority="964" operator="containsText" text="NÃO">
      <formula>NOT(ISERROR(SEARCH(("NÃO"),(S64))))</formula>
    </cfRule>
  </conditionalFormatting>
  <conditionalFormatting sqref="S64">
    <cfRule type="containsText" dxfId="13259" priority="961" operator="containsText" text="SIM">
      <formula>NOT(ISERROR(SEARCH("SIM",S64)))</formula>
    </cfRule>
  </conditionalFormatting>
  <conditionalFormatting sqref="S64">
    <cfRule type="containsText" dxfId="13258" priority="968" operator="containsText" text="SIM">
      <formula>NOT(ISERROR(SEARCH(("SIM"),(#REF!))))</formula>
    </cfRule>
  </conditionalFormatting>
  <conditionalFormatting sqref="S65">
    <cfRule type="containsText" dxfId="13257" priority="952" operator="containsText" text="CANCELADO">
      <formula>NOT(ISERROR(SEARCH(("CANCELADO"),(S265))))</formula>
    </cfRule>
  </conditionalFormatting>
  <conditionalFormatting sqref="S65">
    <cfRule type="containsText" dxfId="13256" priority="950" operator="containsText" text="PENDENTE">
      <formula>NOT(ISERROR(SEARCH(("PENDENTE"),(S265))))</formula>
    </cfRule>
    <cfRule type="containsText" dxfId="13255" priority="951" operator="containsText" text="CUMPRIDO">
      <formula>NOT(ISERROR(SEARCH(("CUMPRIDO"),(S265))))</formula>
    </cfRule>
  </conditionalFormatting>
  <conditionalFormatting sqref="S65">
    <cfRule type="containsText" dxfId="13254" priority="949" operator="containsText" text="NÃO">
      <formula>NOT(ISERROR(SEARCH(("NÃO"),(S65))))</formula>
    </cfRule>
  </conditionalFormatting>
  <conditionalFormatting sqref="S65">
    <cfRule type="containsText" dxfId="13253" priority="946" operator="containsText" text="SIM">
      <formula>NOT(ISERROR(SEARCH("SIM",S65)))</formula>
    </cfRule>
  </conditionalFormatting>
  <conditionalFormatting sqref="S65">
    <cfRule type="containsText" dxfId="13252" priority="953" operator="containsText" text="SIM">
      <formula>NOT(ISERROR(SEARCH(("SIM"),(#REF!))))</formula>
    </cfRule>
  </conditionalFormatting>
  <conditionalFormatting sqref="S66">
    <cfRule type="containsText" dxfId="13251" priority="937" operator="containsText" text="CANCELADO">
      <formula>NOT(ISERROR(SEARCH(("CANCELADO"),(S266))))</formula>
    </cfRule>
  </conditionalFormatting>
  <conditionalFormatting sqref="S66">
    <cfRule type="containsText" dxfId="13250" priority="935" operator="containsText" text="PENDENTE">
      <formula>NOT(ISERROR(SEARCH(("PENDENTE"),(S266))))</formula>
    </cfRule>
    <cfRule type="containsText" dxfId="13249" priority="936" operator="containsText" text="CUMPRIDO">
      <formula>NOT(ISERROR(SEARCH(("CUMPRIDO"),(S266))))</formula>
    </cfRule>
  </conditionalFormatting>
  <conditionalFormatting sqref="S66">
    <cfRule type="containsText" dxfId="13248" priority="934" operator="containsText" text="NÃO">
      <formula>NOT(ISERROR(SEARCH(("NÃO"),(S66))))</formula>
    </cfRule>
  </conditionalFormatting>
  <conditionalFormatting sqref="S66">
    <cfRule type="containsText" dxfId="13247" priority="931" operator="containsText" text="SIM">
      <formula>NOT(ISERROR(SEARCH("SIM",S66)))</formula>
    </cfRule>
  </conditionalFormatting>
  <conditionalFormatting sqref="S66">
    <cfRule type="containsText" dxfId="13246" priority="938" operator="containsText" text="SIM">
      <formula>NOT(ISERROR(SEARCH(("SIM"),(#REF!))))</formula>
    </cfRule>
  </conditionalFormatting>
  <conditionalFormatting sqref="N80">
    <cfRule type="containsText" dxfId="13245" priority="928" operator="containsText" text="CUMPRIDO">
      <formula>NOT(ISERROR(SEARCH(("CUMPRIDO"),(N80))))</formula>
    </cfRule>
    <cfRule type="containsText" dxfId="13244" priority="929" operator="containsText" text="PENDENTE">
      <formula>NOT(ISERROR(SEARCH(("PENDENTE"),(N80))))</formula>
    </cfRule>
    <cfRule type="containsText" dxfId="13243" priority="930" operator="containsText" text="CANCELADO">
      <formula>NOT(ISERROR(SEARCH(("CANCELADO"),(N80))))</formula>
    </cfRule>
  </conditionalFormatting>
  <conditionalFormatting sqref="N80">
    <cfRule type="containsText" dxfId="13242" priority="927" operator="containsText" text="CUMPRIDO">
      <formula>NOT(ISERROR(SEARCH("CUMPRIDO",N80)))</formula>
    </cfRule>
  </conditionalFormatting>
  <conditionalFormatting sqref="T80">
    <cfRule type="containsText" dxfId="13241" priority="919" operator="containsText" text="CUMPRIDO">
      <formula>NOT(ISERROR(SEARCH("CUMPRIDO",T80)))</formula>
    </cfRule>
    <cfRule type="containsText" dxfId="13240" priority="920" operator="containsText" text="PENDENTE">
      <formula>NOT(ISERROR(SEARCH("PENDENTE",T80)))</formula>
    </cfRule>
  </conditionalFormatting>
  <conditionalFormatting sqref="T80">
    <cfRule type="containsText" dxfId="13239" priority="923" operator="containsText" text="CANCELADO">
      <formula>NOT(ISERROR(SEARCH(("CANCELADO"),(#REF!))))</formula>
    </cfRule>
    <cfRule type="containsText" dxfId="13238" priority="924" operator="containsText" text="CUMPRIDO">
      <formula>NOT(ISERROR(SEARCH(("CUMPRIDO"),(#REF!))))</formula>
    </cfRule>
    <cfRule type="containsText" dxfId="13237" priority="925" operator="containsText" text="PENDENTE">
      <formula>NOT(ISERROR(SEARCH(("PENDENTE"),(#REF!))))</formula>
    </cfRule>
  </conditionalFormatting>
  <conditionalFormatting sqref="S151 S97:S98 S100:S101">
    <cfRule type="containsText" dxfId="13236" priority="916" operator="containsText" text="PENDENTE">
      <formula>NOT(ISERROR(SEARCH(("PENDENTE"),(S308))))</formula>
    </cfRule>
    <cfRule type="containsText" dxfId="13235" priority="917" operator="containsText" text="CUMPRIDO">
      <formula>NOT(ISERROR(SEARCH(("CUMPRIDO"),(S308))))</formula>
    </cfRule>
  </conditionalFormatting>
  <conditionalFormatting sqref="O59:P59">
    <cfRule type="containsText" dxfId="13234" priority="913" operator="containsText" text="CANCELADO">
      <formula>NOT(ISERROR(SEARCH(("CANCELADO"),(O59))))</formula>
    </cfRule>
  </conditionalFormatting>
  <conditionalFormatting sqref="O59:P59">
    <cfRule type="containsText" dxfId="13233" priority="914" operator="containsText" text="CUMPRIDO">
      <formula>NOT(ISERROR(SEARCH(("CUMPRIDO"),(O59))))</formula>
    </cfRule>
    <cfRule type="containsText" dxfId="13232" priority="915" operator="containsText" text="PENDENTE">
      <formula>NOT(ISERROR(SEARCH(("PENDENTE"),(O59))))</formula>
    </cfRule>
  </conditionalFormatting>
  <conditionalFormatting sqref="N81">
    <cfRule type="containsText" dxfId="13231" priority="895" operator="containsText" text="CUMPRIDO">
      <formula>NOT(ISERROR(SEARCH(("CUMPRIDO"),(N81))))</formula>
    </cfRule>
    <cfRule type="containsText" dxfId="13230" priority="896" operator="containsText" text="PENDENTE">
      <formula>NOT(ISERROR(SEARCH(("PENDENTE"),(N81))))</formula>
    </cfRule>
    <cfRule type="containsText" dxfId="13229" priority="897" operator="containsText" text="CANCELADO">
      <formula>NOT(ISERROR(SEARCH(("CANCELADO"),(N81))))</formula>
    </cfRule>
  </conditionalFormatting>
  <conditionalFormatting sqref="N81">
    <cfRule type="containsText" dxfId="13228" priority="894" operator="containsText" text="CUMPRIDO">
      <formula>NOT(ISERROR(SEARCH("CUMPRIDO",N81)))</formula>
    </cfRule>
  </conditionalFormatting>
  <conditionalFormatting sqref="N82">
    <cfRule type="containsText" dxfId="13227" priority="891" operator="containsText" text="CUMPRIDO">
      <formula>NOT(ISERROR(SEARCH(("CUMPRIDO"),(N82))))</formula>
    </cfRule>
    <cfRule type="containsText" dxfId="13226" priority="892" operator="containsText" text="PENDENTE">
      <formula>NOT(ISERROR(SEARCH(("PENDENTE"),(N82))))</formula>
    </cfRule>
    <cfRule type="containsText" dxfId="13225" priority="893" operator="containsText" text="CANCELADO">
      <formula>NOT(ISERROR(SEARCH(("CANCELADO"),(N82))))</formula>
    </cfRule>
  </conditionalFormatting>
  <conditionalFormatting sqref="N82">
    <cfRule type="containsText" dxfId="13224" priority="890" operator="containsText" text="CUMPRIDO">
      <formula>NOT(ISERROR(SEARCH("CUMPRIDO",N82)))</formula>
    </cfRule>
  </conditionalFormatting>
  <conditionalFormatting sqref="N83">
    <cfRule type="containsText" dxfId="13223" priority="887" operator="containsText" text="CUMPRIDO">
      <formula>NOT(ISERROR(SEARCH(("CUMPRIDO"),(N83))))</formula>
    </cfRule>
    <cfRule type="containsText" dxfId="13222" priority="888" operator="containsText" text="PENDENTE">
      <formula>NOT(ISERROR(SEARCH(("PENDENTE"),(N83))))</formula>
    </cfRule>
    <cfRule type="containsText" dxfId="13221" priority="889" operator="containsText" text="CANCELADO">
      <formula>NOT(ISERROR(SEARCH(("CANCELADO"),(N83))))</formula>
    </cfRule>
  </conditionalFormatting>
  <conditionalFormatting sqref="N83">
    <cfRule type="containsText" dxfId="13220" priority="886" operator="containsText" text="CUMPRIDO">
      <formula>NOT(ISERROR(SEARCH("CUMPRIDO",N83)))</formula>
    </cfRule>
  </conditionalFormatting>
  <conditionalFormatting sqref="N84">
    <cfRule type="containsText" dxfId="13219" priority="883" operator="containsText" text="CUMPRIDO">
      <formula>NOT(ISERROR(SEARCH(("CUMPRIDO"),(N84))))</formula>
    </cfRule>
    <cfRule type="containsText" dxfId="13218" priority="884" operator="containsText" text="PENDENTE">
      <formula>NOT(ISERROR(SEARCH(("PENDENTE"),(N84))))</formula>
    </cfRule>
    <cfRule type="containsText" dxfId="13217" priority="885" operator="containsText" text="CANCELADO">
      <formula>NOT(ISERROR(SEARCH(("CANCELADO"),(N84))))</formula>
    </cfRule>
  </conditionalFormatting>
  <conditionalFormatting sqref="N84">
    <cfRule type="containsText" dxfId="13216" priority="882" operator="containsText" text="CUMPRIDO">
      <formula>NOT(ISERROR(SEARCH("CUMPRIDO",N84)))</formula>
    </cfRule>
  </conditionalFormatting>
  <conditionalFormatting sqref="S84">
    <cfRule type="containsText" dxfId="13215" priority="848" operator="containsText" text="CANCELADO">
      <formula>NOT(ISERROR(SEARCH(("CANCELADO"),(S295))))</formula>
    </cfRule>
  </conditionalFormatting>
  <conditionalFormatting sqref="S84">
    <cfRule type="containsText" dxfId="13214" priority="843" operator="containsText" text="NÃO">
      <formula>NOT(ISERROR(SEARCH(("NÃO"),(S84))))</formula>
    </cfRule>
  </conditionalFormatting>
  <conditionalFormatting sqref="S84">
    <cfRule type="containsText" dxfId="13213" priority="840" operator="containsText" text="SIM">
      <formula>NOT(ISERROR(SEARCH("SIM",S84)))</formula>
    </cfRule>
  </conditionalFormatting>
  <conditionalFormatting sqref="S84">
    <cfRule type="containsText" dxfId="13212" priority="844" operator="containsText" text="SIM">
      <formula>NOT(ISERROR(SEARCH(("SIM"),(#REF!))))</formula>
    </cfRule>
  </conditionalFormatting>
  <conditionalFormatting sqref="S84">
    <cfRule type="containsText" dxfId="13211" priority="838" operator="containsText" text="PENDENTE">
      <formula>NOT(ISERROR(SEARCH(("PENDENTE"),(S295))))</formula>
    </cfRule>
    <cfRule type="containsText" dxfId="13210" priority="839" operator="containsText" text="CUMPRIDO">
      <formula>NOT(ISERROR(SEARCH(("CUMPRIDO"),(S295))))</formula>
    </cfRule>
  </conditionalFormatting>
  <conditionalFormatting sqref="P84">
    <cfRule type="containsText" dxfId="13209" priority="835" operator="containsText" text="CANCELADO">
      <formula>NOT(ISERROR(SEARCH(("CANCELADO"),(P84))))</formula>
    </cfRule>
  </conditionalFormatting>
  <conditionalFormatting sqref="P84">
    <cfRule type="containsText" dxfId="13208" priority="836" operator="containsText" text="CUMPRIDO">
      <formula>NOT(ISERROR(SEARCH(("CUMPRIDO"),(P84))))</formula>
    </cfRule>
    <cfRule type="containsText" dxfId="13207" priority="837" operator="containsText" text="PENDENTE">
      <formula>NOT(ISERROR(SEARCH(("PENDENTE"),(P84))))</formula>
    </cfRule>
  </conditionalFormatting>
  <conditionalFormatting sqref="N85">
    <cfRule type="containsText" dxfId="13206" priority="829" operator="containsText" text="CUMPRIDO">
      <formula>NOT(ISERROR(SEARCH(("CUMPRIDO"),(N85))))</formula>
    </cfRule>
    <cfRule type="containsText" dxfId="13205" priority="830" operator="containsText" text="PENDENTE">
      <formula>NOT(ISERROR(SEARCH(("PENDENTE"),(N85))))</formula>
    </cfRule>
    <cfRule type="containsText" dxfId="13204" priority="831" operator="containsText" text="CANCELADO">
      <formula>NOT(ISERROR(SEARCH(("CANCELADO"),(N85))))</formula>
    </cfRule>
  </conditionalFormatting>
  <conditionalFormatting sqref="N85">
    <cfRule type="containsText" dxfId="13203" priority="828" operator="containsText" text="CUMPRIDO">
      <formula>NOT(ISERROR(SEARCH("CUMPRIDO",N85)))</formula>
    </cfRule>
  </conditionalFormatting>
  <conditionalFormatting sqref="O83:P83">
    <cfRule type="containsText" dxfId="13202" priority="799" operator="containsText" text="CANCELADO">
      <formula>NOT(ISERROR(SEARCH(("CANCELADO"),(O83))))</formula>
    </cfRule>
  </conditionalFormatting>
  <conditionalFormatting sqref="O83:P83">
    <cfRule type="containsText" dxfId="13201" priority="800" operator="containsText" text="CUMPRIDO">
      <formula>NOT(ISERROR(SEARCH(("CUMPRIDO"),(O83))))</formula>
    </cfRule>
    <cfRule type="containsText" dxfId="13200" priority="801" operator="containsText" text="PENDENTE">
      <formula>NOT(ISERROR(SEARCH(("PENDENTE"),(O83))))</formula>
    </cfRule>
  </conditionalFormatting>
  <conditionalFormatting sqref="N89">
    <cfRule type="containsText" dxfId="13199" priority="766" operator="containsText" text="CUMPRIDO">
      <formula>NOT(ISERROR(SEARCH(("CUMPRIDO"),(N89))))</formula>
    </cfRule>
    <cfRule type="containsText" dxfId="13198" priority="767" operator="containsText" text="PENDENTE">
      <formula>NOT(ISERROR(SEARCH(("PENDENTE"),(N89))))</formula>
    </cfRule>
    <cfRule type="containsText" dxfId="13197" priority="768" operator="containsText" text="CANCELADO">
      <formula>NOT(ISERROR(SEARCH(("CANCELADO"),(N89))))</formula>
    </cfRule>
  </conditionalFormatting>
  <conditionalFormatting sqref="N89">
    <cfRule type="containsText" dxfId="13196" priority="765" operator="containsText" text="CUMPRIDO">
      <formula>NOT(ISERROR(SEARCH("CUMPRIDO",N89)))</formula>
    </cfRule>
  </conditionalFormatting>
  <conditionalFormatting sqref="T81:T89">
    <cfRule type="containsText" dxfId="13195" priority="757" operator="containsText" text="CUMPRIDO">
      <formula>NOT(ISERROR(SEARCH("CUMPRIDO",T81)))</formula>
    </cfRule>
    <cfRule type="containsText" dxfId="13194" priority="758" operator="containsText" text="PENDENTE">
      <formula>NOT(ISERROR(SEARCH("PENDENTE",T81)))</formula>
    </cfRule>
  </conditionalFormatting>
  <conditionalFormatting sqref="T81:T89">
    <cfRule type="containsText" dxfId="13193" priority="761" operator="containsText" text="CANCELADO">
      <formula>NOT(ISERROR(SEARCH(("CANCELADO"),(#REF!))))</formula>
    </cfRule>
    <cfRule type="containsText" dxfId="13192" priority="762" operator="containsText" text="CUMPRIDO">
      <formula>NOT(ISERROR(SEARCH(("CUMPRIDO"),(#REF!))))</formula>
    </cfRule>
    <cfRule type="containsText" dxfId="13191" priority="763" operator="containsText" text="PENDENTE">
      <formula>NOT(ISERROR(SEARCH(("PENDENTE"),(#REF!))))</formula>
    </cfRule>
  </conditionalFormatting>
  <conditionalFormatting sqref="S90">
    <cfRule type="containsText" dxfId="13190" priority="749" operator="containsText" text="CANCELADO">
      <formula>NOT(ISERROR(SEARCH(("CANCELADO"),(S301))))</formula>
    </cfRule>
  </conditionalFormatting>
  <conditionalFormatting sqref="S90">
    <cfRule type="containsText" dxfId="13189" priority="744" operator="containsText" text="NÃO">
      <formula>NOT(ISERROR(SEARCH(("NÃO"),(S90))))</formula>
    </cfRule>
  </conditionalFormatting>
  <conditionalFormatting sqref="S90">
    <cfRule type="containsText" dxfId="13188" priority="741" operator="containsText" text="SIM">
      <formula>NOT(ISERROR(SEARCH("SIM",S90)))</formula>
    </cfRule>
  </conditionalFormatting>
  <conditionalFormatting sqref="T90">
    <cfRule type="containsText" dxfId="13187" priority="742" operator="containsText" text="CUMPRIDO">
      <formula>NOT(ISERROR(SEARCH("CUMPRIDO",T90)))</formula>
    </cfRule>
    <cfRule type="containsText" dxfId="13186" priority="743" operator="containsText" text="PENDENTE">
      <formula>NOT(ISERROR(SEARCH("PENDENTE",T90)))</formula>
    </cfRule>
  </conditionalFormatting>
  <conditionalFormatting sqref="S90">
    <cfRule type="containsText" dxfId="13185" priority="745" operator="containsText" text="SIM">
      <formula>NOT(ISERROR(SEARCH(("SIM"),(#REF!))))</formula>
    </cfRule>
  </conditionalFormatting>
  <conditionalFormatting sqref="T90">
    <cfRule type="containsText" dxfId="13184" priority="746" operator="containsText" text="CANCELADO">
      <formula>NOT(ISERROR(SEARCH(("CANCELADO"),(#REF!))))</formula>
    </cfRule>
    <cfRule type="containsText" dxfId="13183" priority="747" operator="containsText" text="CUMPRIDO">
      <formula>NOT(ISERROR(SEARCH(("CUMPRIDO"),(#REF!))))</formula>
    </cfRule>
    <cfRule type="containsText" dxfId="13182" priority="748" operator="containsText" text="PENDENTE">
      <formula>NOT(ISERROR(SEARCH(("PENDENTE"),(#REF!))))</formula>
    </cfRule>
  </conditionalFormatting>
  <conditionalFormatting sqref="S90">
    <cfRule type="containsText" dxfId="13181" priority="739" operator="containsText" text="PENDENTE">
      <formula>NOT(ISERROR(SEARCH(("PENDENTE"),(S301))))</formula>
    </cfRule>
    <cfRule type="containsText" dxfId="13180" priority="740" operator="containsText" text="CUMPRIDO">
      <formula>NOT(ISERROR(SEARCH(("CUMPRIDO"),(S301))))</formula>
    </cfRule>
  </conditionalFormatting>
  <conditionalFormatting sqref="S91">
    <cfRule type="containsText" dxfId="13179" priority="734" operator="containsText" text="CANCELADO">
      <formula>NOT(ISERROR(SEARCH(("CANCELADO"),(S303))))</formula>
    </cfRule>
  </conditionalFormatting>
  <conditionalFormatting sqref="S91">
    <cfRule type="containsText" dxfId="13178" priority="729" operator="containsText" text="NÃO">
      <formula>NOT(ISERROR(SEARCH(("NÃO"),(S91))))</formula>
    </cfRule>
  </conditionalFormatting>
  <conditionalFormatting sqref="S91">
    <cfRule type="containsText" dxfId="13177" priority="726" operator="containsText" text="SIM">
      <formula>NOT(ISERROR(SEARCH("SIM",S91)))</formula>
    </cfRule>
  </conditionalFormatting>
  <conditionalFormatting sqref="T91">
    <cfRule type="containsText" dxfId="13176" priority="727" operator="containsText" text="CUMPRIDO">
      <formula>NOT(ISERROR(SEARCH("CUMPRIDO",T91)))</formula>
    </cfRule>
    <cfRule type="containsText" dxfId="13175" priority="728" operator="containsText" text="PENDENTE">
      <formula>NOT(ISERROR(SEARCH("PENDENTE",T91)))</formula>
    </cfRule>
  </conditionalFormatting>
  <conditionalFormatting sqref="S91">
    <cfRule type="containsText" dxfId="13174" priority="730" operator="containsText" text="SIM">
      <formula>NOT(ISERROR(SEARCH(("SIM"),(#REF!))))</formula>
    </cfRule>
  </conditionalFormatting>
  <conditionalFormatting sqref="T91">
    <cfRule type="containsText" dxfId="13173" priority="731" operator="containsText" text="CANCELADO">
      <formula>NOT(ISERROR(SEARCH(("CANCELADO"),(#REF!))))</formula>
    </cfRule>
    <cfRule type="containsText" dxfId="13172" priority="732" operator="containsText" text="CUMPRIDO">
      <formula>NOT(ISERROR(SEARCH(("CUMPRIDO"),(#REF!))))</formula>
    </cfRule>
    <cfRule type="containsText" dxfId="13171" priority="733" operator="containsText" text="PENDENTE">
      <formula>NOT(ISERROR(SEARCH(("PENDENTE"),(#REF!))))</formula>
    </cfRule>
  </conditionalFormatting>
  <conditionalFormatting sqref="S91">
    <cfRule type="containsText" dxfId="13170" priority="724" operator="containsText" text="PENDENTE">
      <formula>NOT(ISERROR(SEARCH(("PENDENTE"),(S303))))</formula>
    </cfRule>
    <cfRule type="containsText" dxfId="13169" priority="725" operator="containsText" text="CUMPRIDO">
      <formula>NOT(ISERROR(SEARCH(("CUMPRIDO"),(S303))))</formula>
    </cfRule>
  </conditionalFormatting>
  <conditionalFormatting sqref="N92">
    <cfRule type="containsText" dxfId="13168" priority="721" operator="containsText" text="CUMPRIDO">
      <formula>NOT(ISERROR(SEARCH(("CUMPRIDO"),(N92))))</formula>
    </cfRule>
    <cfRule type="containsText" dxfId="13167" priority="722" operator="containsText" text="PENDENTE">
      <formula>NOT(ISERROR(SEARCH(("PENDENTE"),(N92))))</formula>
    </cfRule>
    <cfRule type="containsText" dxfId="13166" priority="723" operator="containsText" text="CANCELADO">
      <formula>NOT(ISERROR(SEARCH(("CANCELADO"),(N92))))</formula>
    </cfRule>
  </conditionalFormatting>
  <conditionalFormatting sqref="N92">
    <cfRule type="containsText" dxfId="13165" priority="720" operator="containsText" text="CUMPRIDO">
      <formula>NOT(ISERROR(SEARCH("CUMPRIDO",N92)))</formula>
    </cfRule>
  </conditionalFormatting>
  <conditionalFormatting sqref="S92">
    <cfRule type="containsText" dxfId="13164" priority="715" operator="containsText" text="CANCELADO">
      <formula>NOT(ISERROR(SEARCH(("CANCELADO"),(S304))))</formula>
    </cfRule>
  </conditionalFormatting>
  <conditionalFormatting sqref="S92">
    <cfRule type="containsText" dxfId="13163" priority="710" operator="containsText" text="NÃO">
      <formula>NOT(ISERROR(SEARCH(("NÃO"),(S92))))</formula>
    </cfRule>
  </conditionalFormatting>
  <conditionalFormatting sqref="S92">
    <cfRule type="containsText" dxfId="13162" priority="707" operator="containsText" text="SIM">
      <formula>NOT(ISERROR(SEARCH("SIM",S92)))</formula>
    </cfRule>
  </conditionalFormatting>
  <conditionalFormatting sqref="T92:T94">
    <cfRule type="containsText" dxfId="13161" priority="708" operator="containsText" text="CUMPRIDO">
      <formula>NOT(ISERROR(SEARCH("CUMPRIDO",T92)))</formula>
    </cfRule>
    <cfRule type="containsText" dxfId="13160" priority="709" operator="containsText" text="PENDENTE">
      <formula>NOT(ISERROR(SEARCH("PENDENTE",T92)))</formula>
    </cfRule>
  </conditionalFormatting>
  <conditionalFormatting sqref="S92">
    <cfRule type="containsText" dxfId="13159" priority="711" operator="containsText" text="SIM">
      <formula>NOT(ISERROR(SEARCH(("SIM"),(#REF!))))</formula>
    </cfRule>
  </conditionalFormatting>
  <conditionalFormatting sqref="T92:T94">
    <cfRule type="containsText" dxfId="13158" priority="712" operator="containsText" text="CANCELADO">
      <formula>NOT(ISERROR(SEARCH(("CANCELADO"),(#REF!))))</formula>
    </cfRule>
    <cfRule type="containsText" dxfId="13157" priority="713" operator="containsText" text="CUMPRIDO">
      <formula>NOT(ISERROR(SEARCH(("CUMPRIDO"),(#REF!))))</formula>
    </cfRule>
    <cfRule type="containsText" dxfId="13156" priority="714" operator="containsText" text="PENDENTE">
      <formula>NOT(ISERROR(SEARCH(("PENDENTE"),(#REF!))))</formula>
    </cfRule>
  </conditionalFormatting>
  <conditionalFormatting sqref="S92">
    <cfRule type="containsText" dxfId="13155" priority="705" operator="containsText" text="PENDENTE">
      <formula>NOT(ISERROR(SEARCH(("PENDENTE"),(S304))))</formula>
    </cfRule>
    <cfRule type="containsText" dxfId="13154" priority="706" operator="containsText" text="CUMPRIDO">
      <formula>NOT(ISERROR(SEARCH(("CUMPRIDO"),(S304))))</formula>
    </cfRule>
  </conditionalFormatting>
  <conditionalFormatting sqref="N91">
    <cfRule type="containsText" dxfId="13153" priority="691" operator="containsText" text="CUMPRIDO">
      <formula>NOT(ISERROR(SEARCH(("CUMPRIDO"),(N91))))</formula>
    </cfRule>
    <cfRule type="containsText" dxfId="13152" priority="692" operator="containsText" text="PENDENTE">
      <formula>NOT(ISERROR(SEARCH(("PENDENTE"),(N91))))</formula>
    </cfRule>
    <cfRule type="containsText" dxfId="13151" priority="693" operator="containsText" text="CANCELADO">
      <formula>NOT(ISERROR(SEARCH(("CANCELADO"),(N91))))</formula>
    </cfRule>
  </conditionalFormatting>
  <conditionalFormatting sqref="N91">
    <cfRule type="containsText" dxfId="13150" priority="690" operator="containsText" text="CUMPRIDO">
      <formula>NOT(ISERROR(SEARCH("CUMPRIDO",N91)))</formula>
    </cfRule>
  </conditionalFormatting>
  <conditionalFormatting sqref="N93">
    <cfRule type="containsText" dxfId="13149" priority="672" operator="containsText" text="CUMPRIDO">
      <formula>NOT(ISERROR(SEARCH(("CUMPRIDO"),(N93))))</formula>
    </cfRule>
    <cfRule type="containsText" dxfId="13148" priority="673" operator="containsText" text="PENDENTE">
      <formula>NOT(ISERROR(SEARCH(("PENDENTE"),(N93))))</formula>
    </cfRule>
    <cfRule type="containsText" dxfId="13147" priority="674" operator="containsText" text="CANCELADO">
      <formula>NOT(ISERROR(SEARCH(("CANCELADO"),(N93))))</formula>
    </cfRule>
  </conditionalFormatting>
  <conditionalFormatting sqref="N93">
    <cfRule type="containsText" dxfId="13146" priority="671" operator="containsText" text="CUMPRIDO">
      <formula>NOT(ISERROR(SEARCH("CUMPRIDO",N93)))</formula>
    </cfRule>
  </conditionalFormatting>
  <conditionalFormatting sqref="S93">
    <cfRule type="containsText" dxfId="13145" priority="670" operator="containsText" text="CANCELADO">
      <formula>NOT(ISERROR(SEARCH(("CANCELADO"),(S306))))</formula>
    </cfRule>
  </conditionalFormatting>
  <conditionalFormatting sqref="S93">
    <cfRule type="containsText" dxfId="13144" priority="665" operator="containsText" text="NÃO">
      <formula>NOT(ISERROR(SEARCH(("NÃO"),(S93))))</formula>
    </cfRule>
  </conditionalFormatting>
  <conditionalFormatting sqref="S93">
    <cfRule type="containsText" dxfId="13143" priority="662" operator="containsText" text="SIM">
      <formula>NOT(ISERROR(SEARCH("SIM",S93)))</formula>
    </cfRule>
  </conditionalFormatting>
  <conditionalFormatting sqref="S93">
    <cfRule type="containsText" dxfId="13142" priority="666" operator="containsText" text="SIM">
      <formula>NOT(ISERROR(SEARCH(("SIM"),(#REF!))))</formula>
    </cfRule>
  </conditionalFormatting>
  <conditionalFormatting sqref="S93">
    <cfRule type="containsText" dxfId="13141" priority="660" operator="containsText" text="PENDENTE">
      <formula>NOT(ISERROR(SEARCH(("PENDENTE"),(S306))))</formula>
    </cfRule>
    <cfRule type="containsText" dxfId="13140" priority="661" operator="containsText" text="CUMPRIDO">
      <formula>NOT(ISERROR(SEARCH(("CUMPRIDO"),(S306))))</formula>
    </cfRule>
  </conditionalFormatting>
  <conditionalFormatting sqref="N94">
    <cfRule type="containsText" dxfId="13139" priority="657" operator="containsText" text="CUMPRIDO">
      <formula>NOT(ISERROR(SEARCH(("CUMPRIDO"),(N94))))</formula>
    </cfRule>
    <cfRule type="containsText" dxfId="13138" priority="658" operator="containsText" text="PENDENTE">
      <formula>NOT(ISERROR(SEARCH(("PENDENTE"),(N94))))</formula>
    </cfRule>
    <cfRule type="containsText" dxfId="13137" priority="659" operator="containsText" text="CANCELADO">
      <formula>NOT(ISERROR(SEARCH(("CANCELADO"),(N94))))</formula>
    </cfRule>
  </conditionalFormatting>
  <conditionalFormatting sqref="N94">
    <cfRule type="containsText" dxfId="13136" priority="656" operator="containsText" text="CUMPRIDO">
      <formula>NOT(ISERROR(SEARCH("CUMPRIDO",N94)))</formula>
    </cfRule>
  </conditionalFormatting>
  <conditionalFormatting sqref="S94">
    <cfRule type="containsText" dxfId="13135" priority="655" operator="containsText" text="CANCELADO">
      <formula>NOT(ISERROR(SEARCH(("CANCELADO"),(S307))))</formula>
    </cfRule>
  </conditionalFormatting>
  <conditionalFormatting sqref="S94">
    <cfRule type="containsText" dxfId="13134" priority="650" operator="containsText" text="NÃO">
      <formula>NOT(ISERROR(SEARCH(("NÃO"),(S94))))</formula>
    </cfRule>
  </conditionalFormatting>
  <conditionalFormatting sqref="S94">
    <cfRule type="containsText" dxfId="13133" priority="647" operator="containsText" text="SIM">
      <formula>NOT(ISERROR(SEARCH("SIM",S94)))</formula>
    </cfRule>
  </conditionalFormatting>
  <conditionalFormatting sqref="S94">
    <cfRule type="containsText" dxfId="13132" priority="651" operator="containsText" text="SIM">
      <formula>NOT(ISERROR(SEARCH(("SIM"),(#REF!))))</formula>
    </cfRule>
  </conditionalFormatting>
  <conditionalFormatting sqref="S94">
    <cfRule type="containsText" dxfId="13131" priority="645" operator="containsText" text="PENDENTE">
      <formula>NOT(ISERROR(SEARCH(("PENDENTE"),(S307))))</formula>
    </cfRule>
    <cfRule type="containsText" dxfId="13130" priority="646" operator="containsText" text="CUMPRIDO">
      <formula>NOT(ISERROR(SEARCH(("CUMPRIDO"),(S307))))</formula>
    </cfRule>
  </conditionalFormatting>
  <conditionalFormatting sqref="S95">
    <cfRule type="containsText" dxfId="13129" priority="644" operator="containsText" text="CANCELADO">
      <formula>NOT(ISERROR(SEARCH(("CANCELADO"),(S308))))</formula>
    </cfRule>
  </conditionalFormatting>
  <conditionalFormatting sqref="S95">
    <cfRule type="containsText" dxfId="13128" priority="639" operator="containsText" text="NÃO">
      <formula>NOT(ISERROR(SEARCH(("NÃO"),(S95))))</formula>
    </cfRule>
  </conditionalFormatting>
  <conditionalFormatting sqref="S95">
    <cfRule type="containsText" dxfId="13127" priority="636" operator="containsText" text="SIM">
      <formula>NOT(ISERROR(SEARCH("SIM",S95)))</formula>
    </cfRule>
  </conditionalFormatting>
  <conditionalFormatting sqref="T95">
    <cfRule type="containsText" dxfId="13126" priority="637" operator="containsText" text="CUMPRIDO">
      <formula>NOT(ISERROR(SEARCH("CUMPRIDO",T95)))</formula>
    </cfRule>
    <cfRule type="containsText" dxfId="13125" priority="638" operator="containsText" text="PENDENTE">
      <formula>NOT(ISERROR(SEARCH("PENDENTE",T95)))</formula>
    </cfRule>
  </conditionalFormatting>
  <conditionalFormatting sqref="S95">
    <cfRule type="containsText" dxfId="13124" priority="640" operator="containsText" text="SIM">
      <formula>NOT(ISERROR(SEARCH(("SIM"),(#REF!))))</formula>
    </cfRule>
  </conditionalFormatting>
  <conditionalFormatting sqref="T95">
    <cfRule type="containsText" dxfId="13123" priority="641" operator="containsText" text="CANCELADO">
      <formula>NOT(ISERROR(SEARCH(("CANCELADO"),(#REF!))))</formula>
    </cfRule>
    <cfRule type="containsText" dxfId="13122" priority="642" operator="containsText" text="CUMPRIDO">
      <formula>NOT(ISERROR(SEARCH(("CUMPRIDO"),(#REF!))))</formula>
    </cfRule>
    <cfRule type="containsText" dxfId="13121" priority="643" operator="containsText" text="PENDENTE">
      <formula>NOT(ISERROR(SEARCH(("PENDENTE"),(#REF!))))</formula>
    </cfRule>
  </conditionalFormatting>
  <conditionalFormatting sqref="S95">
    <cfRule type="containsText" dxfId="13120" priority="634" operator="containsText" text="PENDENTE">
      <formula>NOT(ISERROR(SEARCH(("PENDENTE"),(S308))))</formula>
    </cfRule>
    <cfRule type="containsText" dxfId="13119" priority="635" operator="containsText" text="CUMPRIDO">
      <formula>NOT(ISERROR(SEARCH(("CUMPRIDO"),(S308))))</formula>
    </cfRule>
  </conditionalFormatting>
  <conditionalFormatting sqref="N95">
    <cfRule type="containsText" dxfId="13118" priority="631" operator="containsText" text="CUMPRIDO">
      <formula>NOT(ISERROR(SEARCH(("CUMPRIDO"),(N95))))</formula>
    </cfRule>
    <cfRule type="containsText" dxfId="13117" priority="632" operator="containsText" text="PENDENTE">
      <formula>NOT(ISERROR(SEARCH(("PENDENTE"),(N95))))</formula>
    </cfRule>
    <cfRule type="containsText" dxfId="13116" priority="633" operator="containsText" text="CANCELADO">
      <formula>NOT(ISERROR(SEARCH(("CANCELADO"),(N95))))</formula>
    </cfRule>
  </conditionalFormatting>
  <conditionalFormatting sqref="N95">
    <cfRule type="containsText" dxfId="13115" priority="630" operator="containsText" text="CUMPRIDO">
      <formula>NOT(ISERROR(SEARCH("CUMPRIDO",N95)))</formula>
    </cfRule>
  </conditionalFormatting>
  <conditionalFormatting sqref="S96">
    <cfRule type="containsText" dxfId="13114" priority="629" operator="containsText" text="CANCELADO">
      <formula>NOT(ISERROR(SEARCH(("CANCELADO"),(S309))))</formula>
    </cfRule>
  </conditionalFormatting>
  <conditionalFormatting sqref="S96">
    <cfRule type="containsText" dxfId="13113" priority="624" operator="containsText" text="NÃO">
      <formula>NOT(ISERROR(SEARCH(("NÃO"),(S96))))</formula>
    </cfRule>
  </conditionalFormatting>
  <conditionalFormatting sqref="S96">
    <cfRule type="containsText" dxfId="13112" priority="621" operator="containsText" text="SIM">
      <formula>NOT(ISERROR(SEARCH("SIM",S96)))</formula>
    </cfRule>
  </conditionalFormatting>
  <conditionalFormatting sqref="T96 T107 T140:T142">
    <cfRule type="containsText" dxfId="13111" priority="622" operator="containsText" text="CUMPRIDO">
      <formula>NOT(ISERROR(SEARCH("CUMPRIDO",T96)))</formula>
    </cfRule>
    <cfRule type="containsText" dxfId="13110" priority="623" operator="containsText" text="PENDENTE">
      <formula>NOT(ISERROR(SEARCH("PENDENTE",T96)))</formula>
    </cfRule>
  </conditionalFormatting>
  <conditionalFormatting sqref="S96">
    <cfRule type="containsText" dxfId="13109" priority="625" operator="containsText" text="SIM">
      <formula>NOT(ISERROR(SEARCH(("SIM"),(#REF!))))</formula>
    </cfRule>
  </conditionalFormatting>
  <conditionalFormatting sqref="T96 T107 T140:T142">
    <cfRule type="containsText" dxfId="13108" priority="626" operator="containsText" text="CANCELADO">
      <formula>NOT(ISERROR(SEARCH(("CANCELADO"),(#REF!))))</formula>
    </cfRule>
    <cfRule type="containsText" dxfId="13107" priority="627" operator="containsText" text="CUMPRIDO">
      <formula>NOT(ISERROR(SEARCH(("CUMPRIDO"),(#REF!))))</formula>
    </cfRule>
    <cfRule type="containsText" dxfId="13106" priority="628" operator="containsText" text="PENDENTE">
      <formula>NOT(ISERROR(SEARCH(("PENDENTE"),(#REF!))))</formula>
    </cfRule>
  </conditionalFormatting>
  <conditionalFormatting sqref="S96">
    <cfRule type="containsText" dxfId="13105" priority="619" operator="containsText" text="PENDENTE">
      <formula>NOT(ISERROR(SEARCH(("PENDENTE"),(S309))))</formula>
    </cfRule>
    <cfRule type="containsText" dxfId="13104" priority="620" operator="containsText" text="CUMPRIDO">
      <formula>NOT(ISERROR(SEARCH(("CUMPRIDO"),(S309))))</formula>
    </cfRule>
  </conditionalFormatting>
  <conditionalFormatting sqref="O86:P86">
    <cfRule type="containsText" dxfId="13103" priority="612" operator="containsText" text="CANCELADO">
      <formula>NOT(ISERROR(SEARCH(("CANCELADO"),(O86))))</formula>
    </cfRule>
  </conditionalFormatting>
  <conditionalFormatting sqref="O86:P86">
    <cfRule type="containsText" dxfId="13102" priority="613" operator="containsText" text="CUMPRIDO">
      <formula>NOT(ISERROR(SEARCH(("CUMPRIDO"),(O86))))</formula>
    </cfRule>
    <cfRule type="containsText" dxfId="13101" priority="614" operator="containsText" text="PENDENTE">
      <formula>NOT(ISERROR(SEARCH(("PENDENTE"),(O86))))</formula>
    </cfRule>
  </conditionalFormatting>
  <conditionalFormatting sqref="S106">
    <cfRule type="containsText" dxfId="13100" priority="607" operator="containsText" text="CANCELADO">
      <formula>NOT(ISERROR(SEARCH(("CANCELADO"),(S317))))</formula>
    </cfRule>
  </conditionalFormatting>
  <conditionalFormatting sqref="S106">
    <cfRule type="containsText" dxfId="13099" priority="602" operator="containsText" text="NÃO">
      <formula>NOT(ISERROR(SEARCH(("NÃO"),(S106))))</formula>
    </cfRule>
  </conditionalFormatting>
  <conditionalFormatting sqref="S106">
    <cfRule type="containsText" dxfId="13098" priority="599" operator="containsText" text="SIM">
      <formula>NOT(ISERROR(SEARCH("SIM",S106)))</formula>
    </cfRule>
  </conditionalFormatting>
  <conditionalFormatting sqref="S106">
    <cfRule type="containsText" dxfId="13097" priority="603" operator="containsText" text="SIM">
      <formula>NOT(ISERROR(SEARCH(("SIM"),(#REF!))))</formula>
    </cfRule>
  </conditionalFormatting>
  <conditionalFormatting sqref="S106">
    <cfRule type="containsText" dxfId="13096" priority="597" operator="containsText" text="PENDENTE">
      <formula>NOT(ISERROR(SEARCH(("PENDENTE"),(S317))))</formula>
    </cfRule>
    <cfRule type="containsText" dxfId="13095" priority="598" operator="containsText" text="CUMPRIDO">
      <formula>NOT(ISERROR(SEARCH(("CUMPRIDO"),(S317))))</formula>
    </cfRule>
  </conditionalFormatting>
  <conditionalFormatting sqref="S107">
    <cfRule type="containsText" dxfId="13094" priority="592" operator="containsText" text="CANCELADO">
      <formula>NOT(ISERROR(SEARCH(("CANCELADO"),(S318))))</formula>
    </cfRule>
  </conditionalFormatting>
  <conditionalFormatting sqref="S107">
    <cfRule type="containsText" dxfId="13093" priority="587" operator="containsText" text="NÃO">
      <formula>NOT(ISERROR(SEARCH(("NÃO"),(S107))))</formula>
    </cfRule>
  </conditionalFormatting>
  <conditionalFormatting sqref="S107">
    <cfRule type="containsText" dxfId="13092" priority="584" operator="containsText" text="SIM">
      <formula>NOT(ISERROR(SEARCH("SIM",S107)))</formula>
    </cfRule>
  </conditionalFormatting>
  <conditionalFormatting sqref="S107">
    <cfRule type="containsText" dxfId="13091" priority="588" operator="containsText" text="SIM">
      <formula>NOT(ISERROR(SEARCH(("SIM"),(#REF!))))</formula>
    </cfRule>
  </conditionalFormatting>
  <conditionalFormatting sqref="S107">
    <cfRule type="containsText" dxfId="13090" priority="582" operator="containsText" text="PENDENTE">
      <formula>NOT(ISERROR(SEARCH(("PENDENTE"),(S318))))</formula>
    </cfRule>
    <cfRule type="containsText" dxfId="13089" priority="583" operator="containsText" text="CUMPRIDO">
      <formula>NOT(ISERROR(SEARCH(("CUMPRIDO"),(S318))))</formula>
    </cfRule>
  </conditionalFormatting>
  <conditionalFormatting sqref="N108">
    <cfRule type="containsText" dxfId="13088" priority="579" operator="containsText" text="CUMPRIDO">
      <formula>NOT(ISERROR(SEARCH(("CUMPRIDO"),(N108))))</formula>
    </cfRule>
    <cfRule type="containsText" dxfId="13087" priority="580" operator="containsText" text="PENDENTE">
      <formula>NOT(ISERROR(SEARCH(("PENDENTE"),(N108))))</formula>
    </cfRule>
    <cfRule type="containsText" dxfId="13086" priority="581" operator="containsText" text="CANCELADO">
      <formula>NOT(ISERROR(SEARCH(("CANCELADO"),(N108))))</formula>
    </cfRule>
  </conditionalFormatting>
  <conditionalFormatting sqref="N108">
    <cfRule type="containsText" dxfId="13085" priority="578" operator="containsText" text="CUMPRIDO">
      <formula>NOT(ISERROR(SEARCH("CUMPRIDO",N108)))</formula>
    </cfRule>
  </conditionalFormatting>
  <conditionalFormatting sqref="T108">
    <cfRule type="containsText" dxfId="13084" priority="570" operator="containsText" text="CUMPRIDO">
      <formula>NOT(ISERROR(SEARCH("CUMPRIDO",T108)))</formula>
    </cfRule>
    <cfRule type="containsText" dxfId="13083" priority="571" operator="containsText" text="PENDENTE">
      <formula>NOT(ISERROR(SEARCH("PENDENTE",T108)))</formula>
    </cfRule>
  </conditionalFormatting>
  <conditionalFormatting sqref="T108">
    <cfRule type="containsText" dxfId="13082" priority="574" operator="containsText" text="CANCELADO">
      <formula>NOT(ISERROR(SEARCH(("CANCELADO"),(#REF!))))</formula>
    </cfRule>
    <cfRule type="containsText" dxfId="13081" priority="575" operator="containsText" text="CUMPRIDO">
      <formula>NOT(ISERROR(SEARCH(("CUMPRIDO"),(#REF!))))</formula>
    </cfRule>
    <cfRule type="containsText" dxfId="13080" priority="576" operator="containsText" text="PENDENTE">
      <formula>NOT(ISERROR(SEARCH(("PENDENTE"),(#REF!))))</formula>
    </cfRule>
  </conditionalFormatting>
  <conditionalFormatting sqref="N109">
    <cfRule type="containsText" dxfId="13079" priority="564" operator="containsText" text="CUMPRIDO">
      <formula>NOT(ISERROR(SEARCH(("CUMPRIDO"),(N109))))</formula>
    </cfRule>
    <cfRule type="containsText" dxfId="13078" priority="565" operator="containsText" text="PENDENTE">
      <formula>NOT(ISERROR(SEARCH(("PENDENTE"),(N109))))</formula>
    </cfRule>
    <cfRule type="containsText" dxfId="13077" priority="566" operator="containsText" text="CANCELADO">
      <formula>NOT(ISERROR(SEARCH(("CANCELADO"),(N109))))</formula>
    </cfRule>
  </conditionalFormatting>
  <conditionalFormatting sqref="N109">
    <cfRule type="containsText" dxfId="13076" priority="563" operator="containsText" text="CUMPRIDO">
      <formula>NOT(ISERROR(SEARCH("CUMPRIDO",N109)))</formula>
    </cfRule>
  </conditionalFormatting>
  <conditionalFormatting sqref="S109">
    <cfRule type="containsText" dxfId="13075" priority="562" operator="containsText" text="CANCELADO">
      <formula>NOT(ISERROR(SEARCH(("CANCELADO"),(S320))))</formula>
    </cfRule>
  </conditionalFormatting>
  <conditionalFormatting sqref="S109">
    <cfRule type="containsText" dxfId="13074" priority="557" operator="containsText" text="NÃO">
      <formula>NOT(ISERROR(SEARCH(("NÃO"),(S109))))</formula>
    </cfRule>
  </conditionalFormatting>
  <conditionalFormatting sqref="S109">
    <cfRule type="containsText" dxfId="13073" priority="554" operator="containsText" text="SIM">
      <formula>NOT(ISERROR(SEARCH("SIM",S109)))</formula>
    </cfRule>
  </conditionalFormatting>
  <conditionalFormatting sqref="T109">
    <cfRule type="containsText" dxfId="13072" priority="555" operator="containsText" text="CUMPRIDO">
      <formula>NOT(ISERROR(SEARCH("CUMPRIDO",T109)))</formula>
    </cfRule>
    <cfRule type="containsText" dxfId="13071" priority="556" operator="containsText" text="PENDENTE">
      <formula>NOT(ISERROR(SEARCH("PENDENTE",T109)))</formula>
    </cfRule>
  </conditionalFormatting>
  <conditionalFormatting sqref="S109">
    <cfRule type="containsText" dxfId="13070" priority="558" operator="containsText" text="SIM">
      <formula>NOT(ISERROR(SEARCH(("SIM"),(#REF!))))</formula>
    </cfRule>
  </conditionalFormatting>
  <conditionalFormatting sqref="T109">
    <cfRule type="containsText" dxfId="13069" priority="559" operator="containsText" text="CANCELADO">
      <formula>NOT(ISERROR(SEARCH(("CANCELADO"),(#REF!))))</formula>
    </cfRule>
    <cfRule type="containsText" dxfId="13068" priority="560" operator="containsText" text="CUMPRIDO">
      <formula>NOT(ISERROR(SEARCH(("CUMPRIDO"),(#REF!))))</formula>
    </cfRule>
    <cfRule type="containsText" dxfId="13067" priority="561" operator="containsText" text="PENDENTE">
      <formula>NOT(ISERROR(SEARCH(("PENDENTE"),(#REF!))))</formula>
    </cfRule>
  </conditionalFormatting>
  <conditionalFormatting sqref="S109">
    <cfRule type="containsText" dxfId="13066" priority="552" operator="containsText" text="PENDENTE">
      <formula>NOT(ISERROR(SEARCH(("PENDENTE"),(S320))))</formula>
    </cfRule>
    <cfRule type="containsText" dxfId="13065" priority="553" operator="containsText" text="CUMPRIDO">
      <formula>NOT(ISERROR(SEARCH(("CUMPRIDO"),(S320))))</formula>
    </cfRule>
  </conditionalFormatting>
  <conditionalFormatting sqref="O110:P110">
    <cfRule type="containsText" dxfId="13064" priority="531" operator="containsText" text="CANCELADO">
      <formula>NOT(ISERROR(SEARCH(("CANCELADO"),(O110))))</formula>
    </cfRule>
  </conditionalFormatting>
  <conditionalFormatting sqref="O110:P110">
    <cfRule type="containsText" dxfId="13063" priority="532" operator="containsText" text="CUMPRIDO">
      <formula>NOT(ISERROR(SEARCH(("CUMPRIDO"),(O110))))</formula>
    </cfRule>
    <cfRule type="containsText" dxfId="13062" priority="533" operator="containsText" text="PENDENTE">
      <formula>NOT(ISERROR(SEARCH(("PENDENTE"),(O110))))</formula>
    </cfRule>
  </conditionalFormatting>
  <conditionalFormatting sqref="Q110:R110">
    <cfRule type="containsText" dxfId="13061" priority="534" operator="containsText" text="CANCELADO">
      <formula>NOT(ISERROR(SEARCH(("CANCELADO"),(#REF!))))</formula>
    </cfRule>
    <cfRule type="containsText" dxfId="13060" priority="535" operator="containsText" text="PENDENTE">
      <formula>NOT(ISERROR(SEARCH(("PENDENTE"),(#REF!))))</formula>
    </cfRule>
  </conditionalFormatting>
  <conditionalFormatting sqref="Q110:R110">
    <cfRule type="containsText" dxfId="13059" priority="536" operator="containsText" text="CUMPRIDO">
      <formula>NOT(ISERROR(SEARCH(("CUMPRIDO"),(#REF!))))</formula>
    </cfRule>
  </conditionalFormatting>
  <conditionalFormatting sqref="N110">
    <cfRule type="containsText" dxfId="13058" priority="528" operator="containsText" text="CUMPRIDO">
      <formula>NOT(ISERROR(SEARCH(("CUMPRIDO"),(N110))))</formula>
    </cfRule>
    <cfRule type="containsText" dxfId="13057" priority="529" operator="containsText" text="PENDENTE">
      <formula>NOT(ISERROR(SEARCH(("PENDENTE"),(N110))))</formula>
    </cfRule>
    <cfRule type="containsText" dxfId="13056" priority="530" operator="containsText" text="CANCELADO">
      <formula>NOT(ISERROR(SEARCH(("CANCELADO"),(N110))))</formula>
    </cfRule>
  </conditionalFormatting>
  <conditionalFormatting sqref="N110">
    <cfRule type="containsText" dxfId="13055" priority="527" operator="containsText" text="CUMPRIDO">
      <formula>NOT(ISERROR(SEARCH("CUMPRIDO",N110)))</formula>
    </cfRule>
  </conditionalFormatting>
  <conditionalFormatting sqref="T110">
    <cfRule type="containsText" dxfId="13054" priority="519" operator="containsText" text="CUMPRIDO">
      <formula>NOT(ISERROR(SEARCH("CUMPRIDO",T110)))</formula>
    </cfRule>
    <cfRule type="containsText" dxfId="13053" priority="520" operator="containsText" text="PENDENTE">
      <formula>NOT(ISERROR(SEARCH("PENDENTE",T110)))</formula>
    </cfRule>
  </conditionalFormatting>
  <conditionalFormatting sqref="T110">
    <cfRule type="containsText" dxfId="13052" priority="523" operator="containsText" text="CANCELADO">
      <formula>NOT(ISERROR(SEARCH(("CANCELADO"),(#REF!))))</formula>
    </cfRule>
    <cfRule type="containsText" dxfId="13051" priority="524" operator="containsText" text="CUMPRIDO">
      <formula>NOT(ISERROR(SEARCH(("CUMPRIDO"),(#REF!))))</formula>
    </cfRule>
    <cfRule type="containsText" dxfId="13050" priority="525" operator="containsText" text="PENDENTE">
      <formula>NOT(ISERROR(SEARCH(("PENDENTE"),(#REF!))))</formula>
    </cfRule>
  </conditionalFormatting>
  <conditionalFormatting sqref="N111">
    <cfRule type="containsText" dxfId="13049" priority="513" operator="containsText" text="CUMPRIDO">
      <formula>NOT(ISERROR(SEARCH(("CUMPRIDO"),(N111))))</formula>
    </cfRule>
    <cfRule type="containsText" dxfId="13048" priority="514" operator="containsText" text="PENDENTE">
      <formula>NOT(ISERROR(SEARCH(("PENDENTE"),(N111))))</formula>
    </cfRule>
    <cfRule type="containsText" dxfId="13047" priority="515" operator="containsText" text="CANCELADO">
      <formula>NOT(ISERROR(SEARCH(("CANCELADO"),(N111))))</formula>
    </cfRule>
  </conditionalFormatting>
  <conditionalFormatting sqref="N111">
    <cfRule type="containsText" dxfId="13046" priority="512" operator="containsText" text="CUMPRIDO">
      <formula>NOT(ISERROR(SEARCH("CUMPRIDO",N111)))</formula>
    </cfRule>
  </conditionalFormatting>
  <conditionalFormatting sqref="S111">
    <cfRule type="containsText" dxfId="13045" priority="511" operator="containsText" text="CANCELADO">
      <formula>NOT(ISERROR(SEARCH(("CANCELADO"),(S322))))</formula>
    </cfRule>
  </conditionalFormatting>
  <conditionalFormatting sqref="S111">
    <cfRule type="containsText" dxfId="13044" priority="506" operator="containsText" text="NÃO">
      <formula>NOT(ISERROR(SEARCH(("NÃO"),(S111))))</formula>
    </cfRule>
  </conditionalFormatting>
  <conditionalFormatting sqref="S111">
    <cfRule type="containsText" dxfId="13043" priority="503" operator="containsText" text="SIM">
      <formula>NOT(ISERROR(SEARCH("SIM",S111)))</formula>
    </cfRule>
  </conditionalFormatting>
  <conditionalFormatting sqref="T111">
    <cfRule type="containsText" dxfId="13042" priority="504" operator="containsText" text="CUMPRIDO">
      <formula>NOT(ISERROR(SEARCH("CUMPRIDO",T111)))</formula>
    </cfRule>
    <cfRule type="containsText" dxfId="13041" priority="505" operator="containsText" text="PENDENTE">
      <formula>NOT(ISERROR(SEARCH("PENDENTE",T111)))</formula>
    </cfRule>
  </conditionalFormatting>
  <conditionalFormatting sqref="S111">
    <cfRule type="containsText" dxfId="13040" priority="507" operator="containsText" text="SIM">
      <formula>NOT(ISERROR(SEARCH(("SIM"),(#REF!))))</formula>
    </cfRule>
  </conditionalFormatting>
  <conditionalFormatting sqref="T111">
    <cfRule type="containsText" dxfId="13039" priority="508" operator="containsText" text="CANCELADO">
      <formula>NOT(ISERROR(SEARCH(("CANCELADO"),(#REF!))))</formula>
    </cfRule>
    <cfRule type="containsText" dxfId="13038" priority="509" operator="containsText" text="CUMPRIDO">
      <formula>NOT(ISERROR(SEARCH(("CUMPRIDO"),(#REF!))))</formula>
    </cfRule>
    <cfRule type="containsText" dxfId="13037" priority="510" operator="containsText" text="PENDENTE">
      <formula>NOT(ISERROR(SEARCH(("PENDENTE"),(#REF!))))</formula>
    </cfRule>
  </conditionalFormatting>
  <conditionalFormatting sqref="S111">
    <cfRule type="containsText" dxfId="13036" priority="501" operator="containsText" text="PENDENTE">
      <formula>NOT(ISERROR(SEARCH(("PENDENTE"),(S322))))</formula>
    </cfRule>
    <cfRule type="containsText" dxfId="13035" priority="502" operator="containsText" text="CUMPRIDO">
      <formula>NOT(ISERROR(SEARCH(("CUMPRIDO"),(S322))))</formula>
    </cfRule>
  </conditionalFormatting>
  <conditionalFormatting sqref="N112">
    <cfRule type="containsText" dxfId="13034" priority="498" operator="containsText" text="CUMPRIDO">
      <formula>NOT(ISERROR(SEARCH(("CUMPRIDO"),(N112))))</formula>
    </cfRule>
    <cfRule type="containsText" dxfId="13033" priority="499" operator="containsText" text="PENDENTE">
      <formula>NOT(ISERROR(SEARCH(("PENDENTE"),(N112))))</formula>
    </cfRule>
    <cfRule type="containsText" dxfId="13032" priority="500" operator="containsText" text="CANCELADO">
      <formula>NOT(ISERROR(SEARCH(("CANCELADO"),(N112))))</formula>
    </cfRule>
  </conditionalFormatting>
  <conditionalFormatting sqref="N112">
    <cfRule type="containsText" dxfId="13031" priority="497" operator="containsText" text="CUMPRIDO">
      <formula>NOT(ISERROR(SEARCH("CUMPRIDO",N112)))</formula>
    </cfRule>
  </conditionalFormatting>
  <conditionalFormatting sqref="S112">
    <cfRule type="containsText" dxfId="13030" priority="496" operator="containsText" text="CANCELADO">
      <formula>NOT(ISERROR(SEARCH(("CANCELADO"),(S323))))</formula>
    </cfRule>
  </conditionalFormatting>
  <conditionalFormatting sqref="S112">
    <cfRule type="containsText" dxfId="13029" priority="491" operator="containsText" text="NÃO">
      <formula>NOT(ISERROR(SEARCH(("NÃO"),(S112))))</formula>
    </cfRule>
  </conditionalFormatting>
  <conditionalFormatting sqref="S112">
    <cfRule type="containsText" dxfId="13028" priority="488" operator="containsText" text="SIM">
      <formula>NOT(ISERROR(SEARCH("SIM",S112)))</formula>
    </cfRule>
  </conditionalFormatting>
  <conditionalFormatting sqref="T112">
    <cfRule type="containsText" dxfId="13027" priority="489" operator="containsText" text="CUMPRIDO">
      <formula>NOT(ISERROR(SEARCH("CUMPRIDO",T112)))</formula>
    </cfRule>
    <cfRule type="containsText" dxfId="13026" priority="490" operator="containsText" text="PENDENTE">
      <formula>NOT(ISERROR(SEARCH("PENDENTE",T112)))</formula>
    </cfRule>
  </conditionalFormatting>
  <conditionalFormatting sqref="S112">
    <cfRule type="containsText" dxfId="13025" priority="492" operator="containsText" text="SIM">
      <formula>NOT(ISERROR(SEARCH(("SIM"),(#REF!))))</formula>
    </cfRule>
  </conditionalFormatting>
  <conditionalFormatting sqref="T112">
    <cfRule type="containsText" dxfId="13024" priority="493" operator="containsText" text="CANCELADO">
      <formula>NOT(ISERROR(SEARCH(("CANCELADO"),(#REF!))))</formula>
    </cfRule>
    <cfRule type="containsText" dxfId="13023" priority="494" operator="containsText" text="CUMPRIDO">
      <formula>NOT(ISERROR(SEARCH(("CUMPRIDO"),(#REF!))))</formula>
    </cfRule>
    <cfRule type="containsText" dxfId="13022" priority="495" operator="containsText" text="PENDENTE">
      <formula>NOT(ISERROR(SEARCH(("PENDENTE"),(#REF!))))</formula>
    </cfRule>
  </conditionalFormatting>
  <conditionalFormatting sqref="S112">
    <cfRule type="containsText" dxfId="13021" priority="486" operator="containsText" text="PENDENTE">
      <formula>NOT(ISERROR(SEARCH(("PENDENTE"),(S323))))</formula>
    </cfRule>
    <cfRule type="containsText" dxfId="13020" priority="487" operator="containsText" text="CUMPRIDO">
      <formula>NOT(ISERROR(SEARCH(("CUMPRIDO"),(S323))))</formula>
    </cfRule>
  </conditionalFormatting>
  <conditionalFormatting sqref="S115">
    <cfRule type="containsText" dxfId="13019" priority="455" operator="containsText" text="CANCELADO">
      <formula>NOT(ISERROR(SEARCH(("CANCELADO"),(S326))))</formula>
    </cfRule>
  </conditionalFormatting>
  <conditionalFormatting sqref="S115">
    <cfRule type="containsText" dxfId="13018" priority="450" operator="containsText" text="NÃO">
      <formula>NOT(ISERROR(SEARCH(("NÃO"),(S115))))</formula>
    </cfRule>
  </conditionalFormatting>
  <conditionalFormatting sqref="S115">
    <cfRule type="containsText" dxfId="13017" priority="447" operator="containsText" text="SIM">
      <formula>NOT(ISERROR(SEARCH("SIM",S115)))</formula>
    </cfRule>
  </conditionalFormatting>
  <conditionalFormatting sqref="T115">
    <cfRule type="containsText" dxfId="13016" priority="448" operator="containsText" text="CUMPRIDO">
      <formula>NOT(ISERROR(SEARCH("CUMPRIDO",T115)))</formula>
    </cfRule>
    <cfRule type="containsText" dxfId="13015" priority="449" operator="containsText" text="PENDENTE">
      <formula>NOT(ISERROR(SEARCH("PENDENTE",T115)))</formula>
    </cfRule>
  </conditionalFormatting>
  <conditionalFormatting sqref="S115">
    <cfRule type="containsText" dxfId="13014" priority="451" operator="containsText" text="SIM">
      <formula>NOT(ISERROR(SEARCH(("SIM"),(#REF!))))</formula>
    </cfRule>
  </conditionalFormatting>
  <conditionalFormatting sqref="T115">
    <cfRule type="containsText" dxfId="13013" priority="452" operator="containsText" text="CANCELADO">
      <formula>NOT(ISERROR(SEARCH(("CANCELADO"),(#REF!))))</formula>
    </cfRule>
    <cfRule type="containsText" dxfId="13012" priority="453" operator="containsText" text="CUMPRIDO">
      <formula>NOT(ISERROR(SEARCH(("CUMPRIDO"),(#REF!))))</formula>
    </cfRule>
    <cfRule type="containsText" dxfId="13011" priority="454" operator="containsText" text="PENDENTE">
      <formula>NOT(ISERROR(SEARCH(("PENDENTE"),(#REF!))))</formula>
    </cfRule>
  </conditionalFormatting>
  <conditionalFormatting sqref="S115">
    <cfRule type="containsText" dxfId="13010" priority="445" operator="containsText" text="PENDENTE">
      <formula>NOT(ISERROR(SEARCH(("PENDENTE"),(S326))))</formula>
    </cfRule>
    <cfRule type="containsText" dxfId="13009" priority="446" operator="containsText" text="CUMPRIDO">
      <formula>NOT(ISERROR(SEARCH(("CUMPRIDO"),(S326))))</formula>
    </cfRule>
  </conditionalFormatting>
  <conditionalFormatting sqref="S114">
    <cfRule type="containsText" dxfId="13008" priority="444" operator="containsText" text="CANCELADO">
      <formula>NOT(ISERROR(SEARCH(("CANCELADO"),(S325))))</formula>
    </cfRule>
  </conditionalFormatting>
  <conditionalFormatting sqref="S114">
    <cfRule type="containsText" dxfId="13007" priority="439" operator="containsText" text="NÃO">
      <formula>NOT(ISERROR(SEARCH(("NÃO"),(S114))))</formula>
    </cfRule>
  </conditionalFormatting>
  <conditionalFormatting sqref="S114">
    <cfRule type="containsText" dxfId="13006" priority="436" operator="containsText" text="SIM">
      <formula>NOT(ISERROR(SEARCH("SIM",S114)))</formula>
    </cfRule>
  </conditionalFormatting>
  <conditionalFormatting sqref="T114">
    <cfRule type="containsText" dxfId="13005" priority="437" operator="containsText" text="CUMPRIDO">
      <formula>NOT(ISERROR(SEARCH("CUMPRIDO",T114)))</formula>
    </cfRule>
    <cfRule type="containsText" dxfId="13004" priority="438" operator="containsText" text="PENDENTE">
      <formula>NOT(ISERROR(SEARCH("PENDENTE",T114)))</formula>
    </cfRule>
  </conditionalFormatting>
  <conditionalFormatting sqref="S114">
    <cfRule type="containsText" dxfId="13003" priority="440" operator="containsText" text="SIM">
      <formula>NOT(ISERROR(SEARCH(("SIM"),(#REF!))))</formula>
    </cfRule>
  </conditionalFormatting>
  <conditionalFormatting sqref="T114">
    <cfRule type="containsText" dxfId="13002" priority="441" operator="containsText" text="CANCELADO">
      <formula>NOT(ISERROR(SEARCH(("CANCELADO"),(#REF!))))</formula>
    </cfRule>
    <cfRule type="containsText" dxfId="13001" priority="442" operator="containsText" text="CUMPRIDO">
      <formula>NOT(ISERROR(SEARCH(("CUMPRIDO"),(#REF!))))</formula>
    </cfRule>
    <cfRule type="containsText" dxfId="13000" priority="443" operator="containsText" text="PENDENTE">
      <formula>NOT(ISERROR(SEARCH(("PENDENTE"),(#REF!))))</formula>
    </cfRule>
  </conditionalFormatting>
  <conditionalFormatting sqref="S114">
    <cfRule type="containsText" dxfId="12999" priority="434" operator="containsText" text="PENDENTE">
      <formula>NOT(ISERROR(SEARCH(("PENDENTE"),(S325))))</formula>
    </cfRule>
    <cfRule type="containsText" dxfId="12998" priority="435" operator="containsText" text="CUMPRIDO">
      <formula>NOT(ISERROR(SEARCH(("CUMPRIDO"),(S325))))</formula>
    </cfRule>
  </conditionalFormatting>
  <conditionalFormatting sqref="N114">
    <cfRule type="containsText" dxfId="12997" priority="431" operator="containsText" text="CUMPRIDO">
      <formula>NOT(ISERROR(SEARCH(("CUMPRIDO"),(N114))))</formula>
    </cfRule>
    <cfRule type="containsText" dxfId="12996" priority="432" operator="containsText" text="PENDENTE">
      <formula>NOT(ISERROR(SEARCH(("PENDENTE"),(N114))))</formula>
    </cfRule>
    <cfRule type="containsText" dxfId="12995" priority="433" operator="containsText" text="CANCELADO">
      <formula>NOT(ISERROR(SEARCH(("CANCELADO"),(N114))))</formula>
    </cfRule>
  </conditionalFormatting>
  <conditionalFormatting sqref="N114">
    <cfRule type="containsText" dxfId="12994" priority="430" operator="containsText" text="CUMPRIDO">
      <formula>NOT(ISERROR(SEARCH("CUMPRIDO",N114)))</formula>
    </cfRule>
  </conditionalFormatting>
  <conditionalFormatting sqref="N115">
    <cfRule type="containsText" dxfId="12993" priority="427" operator="containsText" text="CUMPRIDO">
      <formula>NOT(ISERROR(SEARCH(("CUMPRIDO"),(N115))))</formula>
    </cfRule>
    <cfRule type="containsText" dxfId="12992" priority="428" operator="containsText" text="PENDENTE">
      <formula>NOT(ISERROR(SEARCH(("PENDENTE"),(N115))))</formula>
    </cfRule>
    <cfRule type="containsText" dxfId="12991" priority="429" operator="containsText" text="CANCELADO">
      <formula>NOT(ISERROR(SEARCH(("CANCELADO"),(N115))))</formula>
    </cfRule>
  </conditionalFormatting>
  <conditionalFormatting sqref="N115">
    <cfRule type="containsText" dxfId="12990" priority="426" operator="containsText" text="CUMPRIDO">
      <formula>NOT(ISERROR(SEARCH("CUMPRIDO",N115)))</formula>
    </cfRule>
  </conditionalFormatting>
  <conditionalFormatting sqref="N116">
    <cfRule type="containsText" dxfId="12989" priority="408" operator="containsText" text="CUMPRIDO">
      <formula>NOT(ISERROR(SEARCH(("CUMPRIDO"),(N116))))</formula>
    </cfRule>
    <cfRule type="containsText" dxfId="12988" priority="409" operator="containsText" text="PENDENTE">
      <formula>NOT(ISERROR(SEARCH(("PENDENTE"),(N116))))</formula>
    </cfRule>
    <cfRule type="containsText" dxfId="12987" priority="410" operator="containsText" text="CANCELADO">
      <formula>NOT(ISERROR(SEARCH(("CANCELADO"),(N116))))</formula>
    </cfRule>
  </conditionalFormatting>
  <conditionalFormatting sqref="N116">
    <cfRule type="containsText" dxfId="12986" priority="407" operator="containsText" text="CUMPRIDO">
      <formula>NOT(ISERROR(SEARCH("CUMPRIDO",N116)))</formula>
    </cfRule>
  </conditionalFormatting>
  <conditionalFormatting sqref="S116">
    <cfRule type="containsText" dxfId="12985" priority="406" operator="containsText" text="CANCELADO">
      <formula>NOT(ISERROR(SEARCH(("CANCELADO"),(S328))))</formula>
    </cfRule>
  </conditionalFormatting>
  <conditionalFormatting sqref="S116">
    <cfRule type="containsText" dxfId="12984" priority="401" operator="containsText" text="NÃO">
      <formula>NOT(ISERROR(SEARCH(("NÃO"),(S116))))</formula>
    </cfRule>
  </conditionalFormatting>
  <conditionalFormatting sqref="S116">
    <cfRule type="containsText" dxfId="12983" priority="398" operator="containsText" text="SIM">
      <formula>NOT(ISERROR(SEARCH("SIM",S116)))</formula>
    </cfRule>
  </conditionalFormatting>
  <conditionalFormatting sqref="T116">
    <cfRule type="containsText" dxfId="12982" priority="399" operator="containsText" text="CUMPRIDO">
      <formula>NOT(ISERROR(SEARCH("CUMPRIDO",T116)))</formula>
    </cfRule>
    <cfRule type="containsText" dxfId="12981" priority="400" operator="containsText" text="PENDENTE">
      <formula>NOT(ISERROR(SEARCH("PENDENTE",T116)))</formula>
    </cfRule>
  </conditionalFormatting>
  <conditionalFormatting sqref="S116">
    <cfRule type="containsText" dxfId="12980" priority="402" operator="containsText" text="SIM">
      <formula>NOT(ISERROR(SEARCH(("SIM"),(#REF!))))</formula>
    </cfRule>
  </conditionalFormatting>
  <conditionalFormatting sqref="T116">
    <cfRule type="containsText" dxfId="12979" priority="403" operator="containsText" text="CANCELADO">
      <formula>NOT(ISERROR(SEARCH(("CANCELADO"),(#REF!))))</formula>
    </cfRule>
    <cfRule type="containsText" dxfId="12978" priority="404" operator="containsText" text="CUMPRIDO">
      <formula>NOT(ISERROR(SEARCH(("CUMPRIDO"),(#REF!))))</formula>
    </cfRule>
    <cfRule type="containsText" dxfId="12977" priority="405" operator="containsText" text="PENDENTE">
      <formula>NOT(ISERROR(SEARCH(("PENDENTE"),(#REF!))))</formula>
    </cfRule>
  </conditionalFormatting>
  <conditionalFormatting sqref="S116">
    <cfRule type="containsText" dxfId="12976" priority="396" operator="containsText" text="PENDENTE">
      <formula>NOT(ISERROR(SEARCH(("PENDENTE"),(S328))))</formula>
    </cfRule>
    <cfRule type="containsText" dxfId="12975" priority="397" operator="containsText" text="CUMPRIDO">
      <formula>NOT(ISERROR(SEARCH(("CUMPRIDO"),(S328))))</formula>
    </cfRule>
  </conditionalFormatting>
  <conditionalFormatting sqref="S19:S20 S22">
    <cfRule type="containsText" dxfId="12974" priority="66857" operator="containsText" text="CANCELADO">
      <formula>NOT(ISERROR(SEARCH(("CANCELADO"),(S228))))</formula>
    </cfRule>
  </conditionalFormatting>
  <conditionalFormatting sqref="S19:S20 S22">
    <cfRule type="containsText" dxfId="12973" priority="66860" operator="containsText" text="PENDENTE">
      <formula>NOT(ISERROR(SEARCH(("PENDENTE"),(S228))))</formula>
    </cfRule>
    <cfRule type="containsText" dxfId="12972" priority="66861" operator="containsText" text="CUMPRIDO">
      <formula>NOT(ISERROR(SEARCH(("CUMPRIDO"),(S228))))</formula>
    </cfRule>
  </conditionalFormatting>
  <conditionalFormatting sqref="Q116">
    <cfRule type="containsText" dxfId="12971" priority="394" operator="containsText" text="CANCELADO">
      <formula>NOT(ISERROR(SEARCH(("CANCELADO"),(#REF!))))</formula>
    </cfRule>
    <cfRule type="containsText" dxfId="12970" priority="395" operator="containsText" text="PENDENTE">
      <formula>NOT(ISERROR(SEARCH(("PENDENTE"),(#REF!))))</formula>
    </cfRule>
  </conditionalFormatting>
  <conditionalFormatting sqref="Q116">
    <cfRule type="containsText" dxfId="12969" priority="393" operator="containsText" text="CUMPRIDO">
      <formula>NOT(ISERROR(SEARCH(("CUMPRIDO"),(#REF!))))</formula>
    </cfRule>
  </conditionalFormatting>
  <conditionalFormatting sqref="O116:P116">
    <cfRule type="containsText" dxfId="12968" priority="392" operator="containsText" text="CANCELADO">
      <formula>NOT(ISERROR(SEARCH(("CANCELADO"),(O116))))</formula>
    </cfRule>
  </conditionalFormatting>
  <conditionalFormatting sqref="O116:P116">
    <cfRule type="containsText" dxfId="12967" priority="390" operator="containsText" text="CUMPRIDO">
      <formula>NOT(ISERROR(SEARCH(("CUMPRIDO"),(O116))))</formula>
    </cfRule>
    <cfRule type="containsText" dxfId="12966" priority="391" operator="containsText" text="PENDENTE">
      <formula>NOT(ISERROR(SEARCH(("PENDENTE"),(O116))))</formula>
    </cfRule>
  </conditionalFormatting>
  <conditionalFormatting sqref="S117">
    <cfRule type="containsText" dxfId="12965" priority="389" operator="containsText" text="CANCELADO">
      <formula>NOT(ISERROR(SEARCH(("CANCELADO"),(S329))))</formula>
    </cfRule>
  </conditionalFormatting>
  <conditionalFormatting sqref="S117">
    <cfRule type="containsText" dxfId="12964" priority="384" operator="containsText" text="NÃO">
      <formula>NOT(ISERROR(SEARCH(("NÃO"),(S117))))</formula>
    </cfRule>
  </conditionalFormatting>
  <conditionalFormatting sqref="S117">
    <cfRule type="containsText" dxfId="12963" priority="381" operator="containsText" text="SIM">
      <formula>NOT(ISERROR(SEARCH("SIM",S117)))</formula>
    </cfRule>
  </conditionalFormatting>
  <conditionalFormatting sqref="T117">
    <cfRule type="containsText" dxfId="12962" priority="382" operator="containsText" text="CUMPRIDO">
      <formula>NOT(ISERROR(SEARCH("CUMPRIDO",T117)))</formula>
    </cfRule>
    <cfRule type="containsText" dxfId="12961" priority="383" operator="containsText" text="PENDENTE">
      <formula>NOT(ISERROR(SEARCH("PENDENTE",T117)))</formula>
    </cfRule>
  </conditionalFormatting>
  <conditionalFormatting sqref="S117">
    <cfRule type="containsText" dxfId="12960" priority="385" operator="containsText" text="SIM">
      <formula>NOT(ISERROR(SEARCH(("SIM"),(#REF!))))</formula>
    </cfRule>
  </conditionalFormatting>
  <conditionalFormatting sqref="T117">
    <cfRule type="containsText" dxfId="12959" priority="386" operator="containsText" text="CANCELADO">
      <formula>NOT(ISERROR(SEARCH(("CANCELADO"),(#REF!))))</formula>
    </cfRule>
    <cfRule type="containsText" dxfId="12958" priority="387" operator="containsText" text="CUMPRIDO">
      <formula>NOT(ISERROR(SEARCH(("CUMPRIDO"),(#REF!))))</formula>
    </cfRule>
    <cfRule type="containsText" dxfId="12957" priority="388" operator="containsText" text="PENDENTE">
      <formula>NOT(ISERROR(SEARCH(("PENDENTE"),(#REF!))))</formula>
    </cfRule>
  </conditionalFormatting>
  <conditionalFormatting sqref="S117">
    <cfRule type="containsText" dxfId="12956" priority="379" operator="containsText" text="PENDENTE">
      <formula>NOT(ISERROR(SEARCH(("PENDENTE"),(S329))))</formula>
    </cfRule>
    <cfRule type="containsText" dxfId="12955" priority="380" operator="containsText" text="CUMPRIDO">
      <formula>NOT(ISERROR(SEARCH(("CUMPRIDO"),(S329))))</formula>
    </cfRule>
  </conditionalFormatting>
  <conditionalFormatting sqref="N117">
    <cfRule type="containsText" dxfId="12954" priority="376" operator="containsText" text="CUMPRIDO">
      <formula>NOT(ISERROR(SEARCH(("CUMPRIDO"),(N117))))</formula>
    </cfRule>
    <cfRule type="containsText" dxfId="12953" priority="377" operator="containsText" text="PENDENTE">
      <formula>NOT(ISERROR(SEARCH(("PENDENTE"),(N117))))</formula>
    </cfRule>
    <cfRule type="containsText" dxfId="12952" priority="378" operator="containsText" text="CANCELADO">
      <formula>NOT(ISERROR(SEARCH(("CANCELADO"),(N117))))</formula>
    </cfRule>
  </conditionalFormatting>
  <conditionalFormatting sqref="N117">
    <cfRule type="containsText" dxfId="12951" priority="375" operator="containsText" text="CUMPRIDO">
      <formula>NOT(ISERROR(SEARCH("CUMPRIDO",N117)))</formula>
    </cfRule>
  </conditionalFormatting>
  <conditionalFormatting sqref="N118">
    <cfRule type="containsText" dxfId="12950" priority="372" operator="containsText" text="CUMPRIDO">
      <formula>NOT(ISERROR(SEARCH(("CUMPRIDO"),(N118))))</formula>
    </cfRule>
    <cfRule type="containsText" dxfId="12949" priority="373" operator="containsText" text="PENDENTE">
      <formula>NOT(ISERROR(SEARCH(("PENDENTE"),(N118))))</formula>
    </cfRule>
    <cfRule type="containsText" dxfId="12948" priority="374" operator="containsText" text="CANCELADO">
      <formula>NOT(ISERROR(SEARCH(("CANCELADO"),(N118))))</formula>
    </cfRule>
  </conditionalFormatting>
  <conditionalFormatting sqref="N118">
    <cfRule type="containsText" dxfId="12947" priority="371" operator="containsText" text="CUMPRIDO">
      <formula>NOT(ISERROR(SEARCH("CUMPRIDO",N118)))</formula>
    </cfRule>
  </conditionalFormatting>
  <conditionalFormatting sqref="N119">
    <cfRule type="containsText" dxfId="12946" priority="368" operator="containsText" text="CUMPRIDO">
      <formula>NOT(ISERROR(SEARCH(("CUMPRIDO"),(N119))))</formula>
    </cfRule>
    <cfRule type="containsText" dxfId="12945" priority="369" operator="containsText" text="PENDENTE">
      <formula>NOT(ISERROR(SEARCH(("PENDENTE"),(N119))))</formula>
    </cfRule>
    <cfRule type="containsText" dxfId="12944" priority="370" operator="containsText" text="CANCELADO">
      <formula>NOT(ISERROR(SEARCH(("CANCELADO"),(N119))))</formula>
    </cfRule>
  </conditionalFormatting>
  <conditionalFormatting sqref="N119">
    <cfRule type="containsText" dxfId="12943" priority="367" operator="containsText" text="CUMPRIDO">
      <formula>NOT(ISERROR(SEARCH("CUMPRIDO",N119)))</formula>
    </cfRule>
  </conditionalFormatting>
  <conditionalFormatting sqref="S119">
    <cfRule type="containsText" dxfId="12942" priority="366" operator="containsText" text="NÃO">
      <formula>NOT(ISERROR(SEARCH(("NÃO"),(S119))))</formula>
    </cfRule>
  </conditionalFormatting>
  <conditionalFormatting sqref="S119">
    <cfRule type="containsText" dxfId="12941" priority="365" operator="containsText" text="SIM">
      <formula>NOT(ISERROR(SEARCH("SIM",S119)))</formula>
    </cfRule>
  </conditionalFormatting>
  <conditionalFormatting sqref="T119">
    <cfRule type="containsText" dxfId="12940" priority="363" operator="containsText" text="CUMPRIDO">
      <formula>NOT(ISERROR(SEARCH("CUMPRIDO",T119)))</formula>
    </cfRule>
    <cfRule type="containsText" dxfId="12939" priority="364" operator="containsText" text="PENDENTE">
      <formula>NOT(ISERROR(SEARCH("PENDENTE",T119)))</formula>
    </cfRule>
  </conditionalFormatting>
  <conditionalFormatting sqref="S119">
    <cfRule type="containsText" dxfId="12938" priority="362" operator="containsText" text="SIM">
      <formula>NOT(ISERROR(SEARCH(("SIM"),(#REF!))))</formula>
    </cfRule>
  </conditionalFormatting>
  <conditionalFormatting sqref="T119">
    <cfRule type="containsText" dxfId="12937" priority="359" operator="containsText" text="CANCELADO">
      <formula>NOT(ISERROR(SEARCH(("CANCELADO"),(#REF!))))</formula>
    </cfRule>
    <cfRule type="containsText" dxfId="12936" priority="360" operator="containsText" text="CUMPRIDO">
      <formula>NOT(ISERROR(SEARCH(("CUMPRIDO"),(#REF!))))</formula>
    </cfRule>
    <cfRule type="containsText" dxfId="12935" priority="361" operator="containsText" text="PENDENTE">
      <formula>NOT(ISERROR(SEARCH(("PENDENTE"),(#REF!))))</formula>
    </cfRule>
  </conditionalFormatting>
  <conditionalFormatting sqref="S119">
    <cfRule type="containsText" dxfId="12934" priority="358" operator="containsText" text="CANCELADO">
      <formula>NOT(ISERROR(SEARCH(("CANCELADO"),(S247))))</formula>
    </cfRule>
  </conditionalFormatting>
  <conditionalFormatting sqref="S119">
    <cfRule type="containsText" dxfId="12933" priority="356" operator="containsText" text="PENDENTE">
      <formula>NOT(ISERROR(SEARCH(("PENDENTE"),(S247))))</formula>
    </cfRule>
    <cfRule type="containsText" dxfId="12932" priority="357" operator="containsText" text="CUMPRIDO">
      <formula>NOT(ISERROR(SEARCH(("CUMPRIDO"),(S247))))</formula>
    </cfRule>
  </conditionalFormatting>
  <conditionalFormatting sqref="N120">
    <cfRule type="containsText" dxfId="12931" priority="353" operator="containsText" text="CUMPRIDO">
      <formula>NOT(ISERROR(SEARCH(("CUMPRIDO"),(N120))))</formula>
    </cfRule>
    <cfRule type="containsText" dxfId="12930" priority="354" operator="containsText" text="PENDENTE">
      <formula>NOT(ISERROR(SEARCH(("PENDENTE"),(N120))))</formula>
    </cfRule>
    <cfRule type="containsText" dxfId="12929" priority="355" operator="containsText" text="CANCELADO">
      <formula>NOT(ISERROR(SEARCH(("CANCELADO"),(N120))))</formula>
    </cfRule>
  </conditionalFormatting>
  <conditionalFormatting sqref="N120">
    <cfRule type="containsText" dxfId="12928" priority="352" operator="containsText" text="CUMPRIDO">
      <formula>NOT(ISERROR(SEARCH("CUMPRIDO",N120)))</formula>
    </cfRule>
  </conditionalFormatting>
  <conditionalFormatting sqref="T120">
    <cfRule type="containsText" dxfId="12927" priority="348" operator="containsText" text="CUMPRIDO">
      <formula>NOT(ISERROR(SEARCH("CUMPRIDO",T120)))</formula>
    </cfRule>
    <cfRule type="containsText" dxfId="12926" priority="349" operator="containsText" text="PENDENTE">
      <formula>NOT(ISERROR(SEARCH("PENDENTE",T120)))</formula>
    </cfRule>
  </conditionalFormatting>
  <conditionalFormatting sqref="T120">
    <cfRule type="containsText" dxfId="12925" priority="344" operator="containsText" text="CANCELADO">
      <formula>NOT(ISERROR(SEARCH(("CANCELADO"),(#REF!))))</formula>
    </cfRule>
    <cfRule type="containsText" dxfId="12924" priority="345" operator="containsText" text="CUMPRIDO">
      <formula>NOT(ISERROR(SEARCH(("CUMPRIDO"),(#REF!))))</formula>
    </cfRule>
    <cfRule type="containsText" dxfId="12923" priority="346" operator="containsText" text="PENDENTE">
      <formula>NOT(ISERROR(SEARCH(("PENDENTE"),(#REF!))))</formula>
    </cfRule>
  </conditionalFormatting>
  <conditionalFormatting sqref="S142">
    <cfRule type="containsText" dxfId="12922" priority="66883" operator="containsText" text="CANCELADO">
      <formula>NOT(ISERROR(SEARCH(("CANCELADO"),(S243))))</formula>
    </cfRule>
  </conditionalFormatting>
  <conditionalFormatting sqref="S142">
    <cfRule type="containsText" dxfId="12921" priority="66885" operator="containsText" text="PENDENTE">
      <formula>NOT(ISERROR(SEARCH(("PENDENTE"),(S243))))</formula>
    </cfRule>
    <cfRule type="containsText" dxfId="12920" priority="66886" operator="containsText" text="CUMPRIDO">
      <formula>NOT(ISERROR(SEARCH(("CUMPRIDO"),(S243))))</formula>
    </cfRule>
  </conditionalFormatting>
  <conditionalFormatting sqref="S137:S138">
    <cfRule type="containsText" dxfId="12919" priority="66907" operator="containsText" text="CANCELADO">
      <formula>NOT(ISERROR(SEARCH(("CANCELADO"),(S247))))</formula>
    </cfRule>
  </conditionalFormatting>
  <conditionalFormatting sqref="S137:S138">
    <cfRule type="containsText" dxfId="12918" priority="66909" operator="containsText" text="PENDENTE">
      <formula>NOT(ISERROR(SEARCH(("PENDENTE"),(S247))))</formula>
    </cfRule>
    <cfRule type="containsText" dxfId="12917" priority="66910" operator="containsText" text="CUMPRIDO">
      <formula>NOT(ISERROR(SEARCH(("CUMPRIDO"),(S247))))</formula>
    </cfRule>
  </conditionalFormatting>
  <conditionalFormatting sqref="N121">
    <cfRule type="containsText" dxfId="12916" priority="334" operator="containsText" text="CUMPRIDO">
      <formula>NOT(ISERROR(SEARCH(("CUMPRIDO"),(N121))))</formula>
    </cfRule>
    <cfRule type="containsText" dxfId="12915" priority="335" operator="containsText" text="PENDENTE">
      <formula>NOT(ISERROR(SEARCH(("PENDENTE"),(N121))))</formula>
    </cfRule>
    <cfRule type="containsText" dxfId="12914" priority="336" operator="containsText" text="CANCELADO">
      <formula>NOT(ISERROR(SEARCH(("CANCELADO"),(N121))))</formula>
    </cfRule>
  </conditionalFormatting>
  <conditionalFormatting sqref="N121">
    <cfRule type="containsText" dxfId="12913" priority="333" operator="containsText" text="CUMPRIDO">
      <formula>NOT(ISERROR(SEARCH("CUMPRIDO",N121)))</formula>
    </cfRule>
  </conditionalFormatting>
  <conditionalFormatting sqref="S122">
    <cfRule type="containsText" dxfId="12912" priority="332" operator="containsText" text="NÃO">
      <formula>NOT(ISERROR(SEARCH(("NÃO"),(S122))))</formula>
    </cfRule>
  </conditionalFormatting>
  <conditionalFormatting sqref="S122">
    <cfRule type="containsText" dxfId="12911" priority="331" operator="containsText" text="SIM">
      <formula>NOT(ISERROR(SEARCH("SIM",S122)))</formula>
    </cfRule>
  </conditionalFormatting>
  <conditionalFormatting sqref="T122">
    <cfRule type="containsText" dxfId="12910" priority="329" operator="containsText" text="CUMPRIDO">
      <formula>NOT(ISERROR(SEARCH("CUMPRIDO",T122)))</formula>
    </cfRule>
    <cfRule type="containsText" dxfId="12909" priority="330" operator="containsText" text="PENDENTE">
      <formula>NOT(ISERROR(SEARCH("PENDENTE",T122)))</formula>
    </cfRule>
  </conditionalFormatting>
  <conditionalFormatting sqref="S122">
    <cfRule type="containsText" dxfId="12908" priority="328" operator="containsText" text="SIM">
      <formula>NOT(ISERROR(SEARCH(("SIM"),(#REF!))))</formula>
    </cfRule>
  </conditionalFormatting>
  <conditionalFormatting sqref="T122">
    <cfRule type="containsText" dxfId="12907" priority="325" operator="containsText" text="CANCELADO">
      <formula>NOT(ISERROR(SEARCH(("CANCELADO"),(#REF!))))</formula>
    </cfRule>
    <cfRule type="containsText" dxfId="12906" priority="326" operator="containsText" text="CUMPRIDO">
      <formula>NOT(ISERROR(SEARCH(("CUMPRIDO"),(#REF!))))</formula>
    </cfRule>
    <cfRule type="containsText" dxfId="12905" priority="327" operator="containsText" text="PENDENTE">
      <formula>NOT(ISERROR(SEARCH(("PENDENTE"),(#REF!))))</formula>
    </cfRule>
  </conditionalFormatting>
  <conditionalFormatting sqref="S121:S123">
    <cfRule type="containsText" dxfId="12904" priority="324" operator="containsText" text="CANCELADO">
      <formula>NOT(ISERROR(SEARCH(("CANCELADO"),(S241))))</formula>
    </cfRule>
  </conditionalFormatting>
  <conditionalFormatting sqref="S121:S123">
    <cfRule type="containsText" dxfId="12903" priority="322" operator="containsText" text="PENDENTE">
      <formula>NOT(ISERROR(SEARCH(("PENDENTE"),(S241))))</formula>
    </cfRule>
    <cfRule type="containsText" dxfId="12902" priority="323" operator="containsText" text="CUMPRIDO">
      <formula>NOT(ISERROR(SEARCH(("CUMPRIDO"),(S241))))</formula>
    </cfRule>
  </conditionalFormatting>
  <conditionalFormatting sqref="N122">
    <cfRule type="containsText" dxfId="12901" priority="319" operator="containsText" text="CUMPRIDO">
      <formula>NOT(ISERROR(SEARCH(("CUMPRIDO"),(N122))))</formula>
    </cfRule>
    <cfRule type="containsText" dxfId="12900" priority="320" operator="containsText" text="PENDENTE">
      <formula>NOT(ISERROR(SEARCH(("PENDENTE"),(N122))))</formula>
    </cfRule>
    <cfRule type="containsText" dxfId="12899" priority="321" operator="containsText" text="CANCELADO">
      <formula>NOT(ISERROR(SEARCH(("CANCELADO"),(N122))))</formula>
    </cfRule>
  </conditionalFormatting>
  <conditionalFormatting sqref="N122">
    <cfRule type="containsText" dxfId="12898" priority="318" operator="containsText" text="CUMPRIDO">
      <formula>NOT(ISERROR(SEARCH("CUMPRIDO",N122)))</formula>
    </cfRule>
  </conditionalFormatting>
  <conditionalFormatting sqref="S124">
    <cfRule type="containsText" dxfId="12897" priority="317" operator="containsText" text="NÃO">
      <formula>NOT(ISERROR(SEARCH(("NÃO"),(S124))))</formula>
    </cfRule>
  </conditionalFormatting>
  <conditionalFormatting sqref="S124">
    <cfRule type="containsText" dxfId="12896" priority="316" operator="containsText" text="SIM">
      <formula>NOT(ISERROR(SEARCH("SIM",S124)))</formula>
    </cfRule>
  </conditionalFormatting>
  <conditionalFormatting sqref="T124">
    <cfRule type="containsText" dxfId="12895" priority="314" operator="containsText" text="CUMPRIDO">
      <formula>NOT(ISERROR(SEARCH("CUMPRIDO",T124)))</formula>
    </cfRule>
    <cfRule type="containsText" dxfId="12894" priority="315" operator="containsText" text="PENDENTE">
      <formula>NOT(ISERROR(SEARCH("PENDENTE",T124)))</formula>
    </cfRule>
  </conditionalFormatting>
  <conditionalFormatting sqref="S124">
    <cfRule type="containsText" dxfId="12893" priority="313" operator="containsText" text="SIM">
      <formula>NOT(ISERROR(SEARCH(("SIM"),(#REF!))))</formula>
    </cfRule>
  </conditionalFormatting>
  <conditionalFormatting sqref="T124">
    <cfRule type="containsText" dxfId="12892" priority="310" operator="containsText" text="CANCELADO">
      <formula>NOT(ISERROR(SEARCH(("CANCELADO"),(#REF!))))</formula>
    </cfRule>
    <cfRule type="containsText" dxfId="12891" priority="311" operator="containsText" text="CUMPRIDO">
      <formula>NOT(ISERROR(SEARCH(("CUMPRIDO"),(#REF!))))</formula>
    </cfRule>
    <cfRule type="containsText" dxfId="12890" priority="312" operator="containsText" text="PENDENTE">
      <formula>NOT(ISERROR(SEARCH(("PENDENTE"),(#REF!))))</formula>
    </cfRule>
  </conditionalFormatting>
  <conditionalFormatting sqref="S124">
    <cfRule type="containsText" dxfId="12889" priority="309" operator="containsText" text="CANCELADO">
      <formula>NOT(ISERROR(SEARCH(("CANCELADO"),(S244))))</formula>
    </cfRule>
  </conditionalFormatting>
  <conditionalFormatting sqref="S124">
    <cfRule type="containsText" dxfId="12888" priority="307" operator="containsText" text="PENDENTE">
      <formula>NOT(ISERROR(SEARCH(("PENDENTE"),(S244))))</formula>
    </cfRule>
    <cfRule type="containsText" dxfId="12887" priority="308" operator="containsText" text="CUMPRIDO">
      <formula>NOT(ISERROR(SEARCH(("CUMPRIDO"),(S244))))</formula>
    </cfRule>
  </conditionalFormatting>
  <conditionalFormatting sqref="O124:P124">
    <cfRule type="containsText" dxfId="12886" priority="306" operator="containsText" text="CANCELADO">
      <formula>NOT(ISERROR(SEARCH(("CANCELADO"),(O124))))</formula>
    </cfRule>
  </conditionalFormatting>
  <conditionalFormatting sqref="O124:P124">
    <cfRule type="containsText" dxfId="12885" priority="304" operator="containsText" text="CUMPRIDO">
      <formula>NOT(ISERROR(SEARCH(("CUMPRIDO"),(O124))))</formula>
    </cfRule>
    <cfRule type="containsText" dxfId="12884" priority="305" operator="containsText" text="PENDENTE">
      <formula>NOT(ISERROR(SEARCH(("PENDENTE"),(O124))))</formula>
    </cfRule>
  </conditionalFormatting>
  <conditionalFormatting sqref="S125">
    <cfRule type="containsText" dxfId="12883" priority="303" operator="containsText" text="NÃO">
      <formula>NOT(ISERROR(SEARCH(("NÃO"),(S125))))</formula>
    </cfRule>
  </conditionalFormatting>
  <conditionalFormatting sqref="S125">
    <cfRule type="containsText" dxfId="12882" priority="302" operator="containsText" text="SIM">
      <formula>NOT(ISERROR(SEARCH("SIM",S125)))</formula>
    </cfRule>
  </conditionalFormatting>
  <conditionalFormatting sqref="T125">
    <cfRule type="containsText" dxfId="12881" priority="300" operator="containsText" text="CUMPRIDO">
      <formula>NOT(ISERROR(SEARCH("CUMPRIDO",T125)))</formula>
    </cfRule>
    <cfRule type="containsText" dxfId="12880" priority="301" operator="containsText" text="PENDENTE">
      <formula>NOT(ISERROR(SEARCH("PENDENTE",T125)))</formula>
    </cfRule>
  </conditionalFormatting>
  <conditionalFormatting sqref="S125">
    <cfRule type="containsText" dxfId="12879" priority="299" operator="containsText" text="SIM">
      <formula>NOT(ISERROR(SEARCH(("SIM"),(#REF!))))</formula>
    </cfRule>
  </conditionalFormatting>
  <conditionalFormatting sqref="T125">
    <cfRule type="containsText" dxfId="12878" priority="296" operator="containsText" text="CANCELADO">
      <formula>NOT(ISERROR(SEARCH(("CANCELADO"),(#REF!))))</formula>
    </cfRule>
    <cfRule type="containsText" dxfId="12877" priority="297" operator="containsText" text="CUMPRIDO">
      <formula>NOT(ISERROR(SEARCH(("CUMPRIDO"),(#REF!))))</formula>
    </cfRule>
    <cfRule type="containsText" dxfId="12876" priority="298" operator="containsText" text="PENDENTE">
      <formula>NOT(ISERROR(SEARCH(("PENDENTE"),(#REF!))))</formula>
    </cfRule>
  </conditionalFormatting>
  <conditionalFormatting sqref="S125">
    <cfRule type="containsText" dxfId="12875" priority="295" operator="containsText" text="CANCELADO">
      <formula>NOT(ISERROR(SEARCH(("CANCELADO"),(S245))))</formula>
    </cfRule>
  </conditionalFormatting>
  <conditionalFormatting sqref="S125">
    <cfRule type="containsText" dxfId="12874" priority="293" operator="containsText" text="PENDENTE">
      <formula>NOT(ISERROR(SEARCH(("PENDENTE"),(S245))))</formula>
    </cfRule>
    <cfRule type="containsText" dxfId="12873" priority="294" operator="containsText" text="CUMPRIDO">
      <formula>NOT(ISERROR(SEARCH(("CUMPRIDO"),(S245))))</formula>
    </cfRule>
  </conditionalFormatting>
  <conditionalFormatting sqref="N126">
    <cfRule type="containsText" dxfId="12872" priority="287" operator="containsText" text="CUMPRIDO">
      <formula>NOT(ISERROR(SEARCH(("CUMPRIDO"),(N126))))</formula>
    </cfRule>
    <cfRule type="containsText" dxfId="12871" priority="288" operator="containsText" text="PENDENTE">
      <formula>NOT(ISERROR(SEARCH(("PENDENTE"),(N126))))</formula>
    </cfRule>
    <cfRule type="containsText" dxfId="12870" priority="289" operator="containsText" text="CANCELADO">
      <formula>NOT(ISERROR(SEARCH(("CANCELADO"),(N126))))</formula>
    </cfRule>
  </conditionalFormatting>
  <conditionalFormatting sqref="N126">
    <cfRule type="containsText" dxfId="12869" priority="286" operator="containsText" text="CUMPRIDO">
      <formula>NOT(ISERROR(SEARCH("CUMPRIDO",N126)))</formula>
    </cfRule>
  </conditionalFormatting>
  <conditionalFormatting sqref="R126">
    <cfRule type="containsText" dxfId="12868" priority="284" operator="containsText" text="CANCELADO">
      <formula>NOT(ISERROR(SEARCH(("CANCELADO"),(#REF!))))</formula>
    </cfRule>
    <cfRule type="containsText" dxfId="12867" priority="285" operator="containsText" text="PENDENTE">
      <formula>NOT(ISERROR(SEARCH(("PENDENTE"),(#REF!))))</formula>
    </cfRule>
  </conditionalFormatting>
  <conditionalFormatting sqref="R126">
    <cfRule type="containsText" dxfId="12866" priority="283" operator="containsText" text="CUMPRIDO">
      <formula>NOT(ISERROR(SEARCH(("CUMPRIDO"),(#REF!))))</formula>
    </cfRule>
  </conditionalFormatting>
  <conditionalFormatting sqref="S126">
    <cfRule type="containsText" dxfId="12865" priority="282" operator="containsText" text="NÃO">
      <formula>NOT(ISERROR(SEARCH(("NÃO"),(S126))))</formula>
    </cfRule>
  </conditionalFormatting>
  <conditionalFormatting sqref="S126">
    <cfRule type="containsText" dxfId="12864" priority="281" operator="containsText" text="SIM">
      <formula>NOT(ISERROR(SEARCH("SIM",S126)))</formula>
    </cfRule>
  </conditionalFormatting>
  <conditionalFormatting sqref="T126">
    <cfRule type="containsText" dxfId="12863" priority="279" operator="containsText" text="CUMPRIDO">
      <formula>NOT(ISERROR(SEARCH("CUMPRIDO",T126)))</formula>
    </cfRule>
    <cfRule type="containsText" dxfId="12862" priority="280" operator="containsText" text="PENDENTE">
      <formula>NOT(ISERROR(SEARCH("PENDENTE",T126)))</formula>
    </cfRule>
  </conditionalFormatting>
  <conditionalFormatting sqref="S126">
    <cfRule type="containsText" dxfId="12861" priority="278" operator="containsText" text="SIM">
      <formula>NOT(ISERROR(SEARCH(("SIM"),(#REF!))))</formula>
    </cfRule>
  </conditionalFormatting>
  <conditionalFormatting sqref="T126">
    <cfRule type="containsText" dxfId="12860" priority="275" operator="containsText" text="CANCELADO">
      <formula>NOT(ISERROR(SEARCH(("CANCELADO"),(#REF!))))</formula>
    </cfRule>
    <cfRule type="containsText" dxfId="12859" priority="276" operator="containsText" text="CUMPRIDO">
      <formula>NOT(ISERROR(SEARCH(("CUMPRIDO"),(#REF!))))</formula>
    </cfRule>
    <cfRule type="containsText" dxfId="12858" priority="277" operator="containsText" text="PENDENTE">
      <formula>NOT(ISERROR(SEARCH(("PENDENTE"),(#REF!))))</formula>
    </cfRule>
  </conditionalFormatting>
  <conditionalFormatting sqref="S126">
    <cfRule type="containsText" dxfId="12857" priority="274" operator="containsText" text="CANCELADO">
      <formula>NOT(ISERROR(SEARCH(("CANCELADO"),(S246))))</formula>
    </cfRule>
  </conditionalFormatting>
  <conditionalFormatting sqref="S126">
    <cfRule type="containsText" dxfId="12856" priority="272" operator="containsText" text="PENDENTE">
      <formula>NOT(ISERROR(SEARCH(("PENDENTE"),(S246))))</formula>
    </cfRule>
    <cfRule type="containsText" dxfId="12855" priority="273" operator="containsText" text="CUMPRIDO">
      <formula>NOT(ISERROR(SEARCH(("CUMPRIDO"),(S246))))</formula>
    </cfRule>
  </conditionalFormatting>
  <conditionalFormatting sqref="P125">
    <cfRule type="containsText" dxfId="12854" priority="271" operator="containsText" text="CANCELADO">
      <formula>NOT(ISERROR(SEARCH(("CANCELADO"),(P125))))</formula>
    </cfRule>
  </conditionalFormatting>
  <conditionalFormatting sqref="P125">
    <cfRule type="containsText" dxfId="12853" priority="269" operator="containsText" text="CUMPRIDO">
      <formula>NOT(ISERROR(SEARCH(("CUMPRIDO"),(P125))))</formula>
    </cfRule>
    <cfRule type="containsText" dxfId="12852" priority="270" operator="containsText" text="PENDENTE">
      <formula>NOT(ISERROR(SEARCH(("PENDENTE"),(P125))))</formula>
    </cfRule>
  </conditionalFormatting>
  <conditionalFormatting sqref="Q125">
    <cfRule type="containsText" dxfId="12851" priority="267" operator="containsText" text="CANCELADO">
      <formula>NOT(ISERROR(SEARCH(("CANCELADO"),(#REF!))))</formula>
    </cfRule>
    <cfRule type="containsText" dxfId="12850" priority="268" operator="containsText" text="PENDENTE">
      <formula>NOT(ISERROR(SEARCH(("PENDENTE"),(#REF!))))</formula>
    </cfRule>
  </conditionalFormatting>
  <conditionalFormatting sqref="Q125">
    <cfRule type="containsText" dxfId="12849" priority="266" operator="containsText" text="CUMPRIDO">
      <formula>NOT(ISERROR(SEARCH(("CUMPRIDO"),(#REF!))))</formula>
    </cfRule>
  </conditionalFormatting>
  <conditionalFormatting sqref="N159">
    <cfRule type="containsText" dxfId="12848" priority="263" operator="containsText" text="CUMPRIDO">
      <formula>NOT(ISERROR(SEARCH(("CUMPRIDO"),(N159))))</formula>
    </cfRule>
    <cfRule type="containsText" dxfId="12847" priority="264" operator="containsText" text="PENDENTE">
      <formula>NOT(ISERROR(SEARCH(("PENDENTE"),(N159))))</formula>
    </cfRule>
    <cfRule type="containsText" dxfId="12846" priority="265" operator="containsText" text="CANCELADO">
      <formula>NOT(ISERROR(SEARCH(("CANCELADO"),(N159))))</formula>
    </cfRule>
  </conditionalFormatting>
  <conditionalFormatting sqref="N159">
    <cfRule type="containsText" dxfId="12845" priority="262" operator="containsText" text="CUMPRIDO">
      <formula>NOT(ISERROR(SEARCH("CUMPRIDO",N159)))</formula>
    </cfRule>
  </conditionalFormatting>
  <conditionalFormatting sqref="N127">
    <cfRule type="containsText" dxfId="12844" priority="255" operator="containsText" text="CUMPRIDO">
      <formula>NOT(ISERROR(SEARCH(("CUMPRIDO"),(N127))))</formula>
    </cfRule>
    <cfRule type="containsText" dxfId="12843" priority="256" operator="containsText" text="PENDENTE">
      <formula>NOT(ISERROR(SEARCH(("PENDENTE"),(N127))))</formula>
    </cfRule>
    <cfRule type="containsText" dxfId="12842" priority="257" operator="containsText" text="CANCELADO">
      <formula>NOT(ISERROR(SEARCH(("CANCELADO"),(N127))))</formula>
    </cfRule>
  </conditionalFormatting>
  <conditionalFormatting sqref="N127">
    <cfRule type="containsText" dxfId="12841" priority="254" operator="containsText" text="CUMPRIDO">
      <formula>NOT(ISERROR(SEARCH("CUMPRIDO",N127)))</formula>
    </cfRule>
  </conditionalFormatting>
  <conditionalFormatting sqref="S159">
    <cfRule type="containsText" dxfId="12840" priority="242" operator="containsText" text="NÃO">
      <formula>NOT(ISERROR(SEARCH(("NÃO"),(S159))))</formula>
    </cfRule>
  </conditionalFormatting>
  <conditionalFormatting sqref="S159">
    <cfRule type="containsText" dxfId="12839" priority="241" operator="containsText" text="SIM">
      <formula>NOT(ISERROR(SEARCH("SIM",S159)))</formula>
    </cfRule>
  </conditionalFormatting>
  <conditionalFormatting sqref="T159">
    <cfRule type="containsText" dxfId="12838" priority="239" operator="containsText" text="CUMPRIDO">
      <formula>NOT(ISERROR(SEARCH("CUMPRIDO",T159)))</formula>
    </cfRule>
    <cfRule type="containsText" dxfId="12837" priority="240" operator="containsText" text="PENDENTE">
      <formula>NOT(ISERROR(SEARCH("PENDENTE",T159)))</formula>
    </cfRule>
  </conditionalFormatting>
  <conditionalFormatting sqref="S159">
    <cfRule type="containsText" dxfId="12836" priority="238" operator="containsText" text="SIM">
      <formula>NOT(ISERROR(SEARCH(("SIM"),(#REF!))))</formula>
    </cfRule>
  </conditionalFormatting>
  <conditionalFormatting sqref="T159">
    <cfRule type="containsText" dxfId="12835" priority="235" operator="containsText" text="CANCELADO">
      <formula>NOT(ISERROR(SEARCH(("CANCELADO"),(#REF!))))</formula>
    </cfRule>
    <cfRule type="containsText" dxfId="12834" priority="236" operator="containsText" text="CUMPRIDO">
      <formula>NOT(ISERROR(SEARCH(("CUMPRIDO"),(#REF!))))</formula>
    </cfRule>
    <cfRule type="containsText" dxfId="12833" priority="237" operator="containsText" text="PENDENTE">
      <formula>NOT(ISERROR(SEARCH(("PENDENTE"),(#REF!))))</formula>
    </cfRule>
  </conditionalFormatting>
  <conditionalFormatting sqref="S159">
    <cfRule type="containsText" dxfId="12832" priority="234" operator="containsText" text="CANCELADO">
      <formula>NOT(ISERROR(SEARCH(("CANCELADO"),(S248))))</formula>
    </cfRule>
  </conditionalFormatting>
  <conditionalFormatting sqref="S159">
    <cfRule type="containsText" dxfId="12831" priority="232" operator="containsText" text="PENDENTE">
      <formula>NOT(ISERROR(SEARCH(("PENDENTE"),(S248))))</formula>
    </cfRule>
    <cfRule type="containsText" dxfId="12830" priority="233" operator="containsText" text="CUMPRIDO">
      <formula>NOT(ISERROR(SEARCH(("CUMPRIDO"),(S248))))</formula>
    </cfRule>
  </conditionalFormatting>
  <conditionalFormatting sqref="N129">
    <cfRule type="containsText" dxfId="12829" priority="229" operator="containsText" text="CUMPRIDO">
      <formula>NOT(ISERROR(SEARCH(("CUMPRIDO"),(N129))))</formula>
    </cfRule>
    <cfRule type="containsText" dxfId="12828" priority="230" operator="containsText" text="PENDENTE">
      <formula>NOT(ISERROR(SEARCH(("PENDENTE"),(N129))))</formula>
    </cfRule>
    <cfRule type="containsText" dxfId="12827" priority="231" operator="containsText" text="CANCELADO">
      <formula>NOT(ISERROR(SEARCH(("CANCELADO"),(N129))))</formula>
    </cfRule>
  </conditionalFormatting>
  <conditionalFormatting sqref="N129">
    <cfRule type="containsText" dxfId="12826" priority="228" operator="containsText" text="CUMPRIDO">
      <formula>NOT(ISERROR(SEARCH("CUMPRIDO",N129)))</formula>
    </cfRule>
  </conditionalFormatting>
  <conditionalFormatting sqref="S127">
    <cfRule type="containsText" dxfId="12825" priority="227" operator="containsText" text="NÃO">
      <formula>NOT(ISERROR(SEARCH(("NÃO"),(S127))))</formula>
    </cfRule>
  </conditionalFormatting>
  <conditionalFormatting sqref="S127">
    <cfRule type="containsText" dxfId="12824" priority="226" operator="containsText" text="SIM">
      <formula>NOT(ISERROR(SEARCH("SIM",S127)))</formula>
    </cfRule>
  </conditionalFormatting>
  <conditionalFormatting sqref="T127">
    <cfRule type="containsText" dxfId="12823" priority="224" operator="containsText" text="CUMPRIDO">
      <formula>NOT(ISERROR(SEARCH("CUMPRIDO",T127)))</formula>
    </cfRule>
    <cfRule type="containsText" dxfId="12822" priority="225" operator="containsText" text="PENDENTE">
      <formula>NOT(ISERROR(SEARCH("PENDENTE",T127)))</formula>
    </cfRule>
  </conditionalFormatting>
  <conditionalFormatting sqref="S127">
    <cfRule type="containsText" dxfId="12821" priority="223" operator="containsText" text="SIM">
      <formula>NOT(ISERROR(SEARCH(("SIM"),(#REF!))))</formula>
    </cfRule>
  </conditionalFormatting>
  <conditionalFormatting sqref="T127">
    <cfRule type="containsText" dxfId="12820" priority="220" operator="containsText" text="CANCELADO">
      <formula>NOT(ISERROR(SEARCH(("CANCELADO"),(#REF!))))</formula>
    </cfRule>
    <cfRule type="containsText" dxfId="12819" priority="221" operator="containsText" text="CUMPRIDO">
      <formula>NOT(ISERROR(SEARCH(("CUMPRIDO"),(#REF!))))</formula>
    </cfRule>
    <cfRule type="containsText" dxfId="12818" priority="222" operator="containsText" text="PENDENTE">
      <formula>NOT(ISERROR(SEARCH(("PENDENTE"),(#REF!))))</formula>
    </cfRule>
  </conditionalFormatting>
  <conditionalFormatting sqref="S127">
    <cfRule type="containsText" dxfId="12817" priority="219" operator="containsText" text="CANCELADO">
      <formula>NOT(ISERROR(SEARCH(("CANCELADO"),(S248))))</formula>
    </cfRule>
  </conditionalFormatting>
  <conditionalFormatting sqref="S127">
    <cfRule type="containsText" dxfId="12816" priority="217" operator="containsText" text="PENDENTE">
      <formula>NOT(ISERROR(SEARCH(("PENDENTE"),(S248))))</formula>
    </cfRule>
    <cfRule type="containsText" dxfId="12815" priority="218" operator="containsText" text="CUMPRIDO">
      <formula>NOT(ISERROR(SEARCH(("CUMPRIDO"),(S248))))</formula>
    </cfRule>
  </conditionalFormatting>
  <conditionalFormatting sqref="S129">
    <cfRule type="containsText" dxfId="12814" priority="216" operator="containsText" text="NÃO">
      <formula>NOT(ISERROR(SEARCH(("NÃO"),(S129))))</formula>
    </cfRule>
  </conditionalFormatting>
  <conditionalFormatting sqref="S129">
    <cfRule type="containsText" dxfId="12813" priority="215" operator="containsText" text="SIM">
      <formula>NOT(ISERROR(SEARCH("SIM",S129)))</formula>
    </cfRule>
  </conditionalFormatting>
  <conditionalFormatting sqref="T129">
    <cfRule type="containsText" dxfId="12812" priority="213" operator="containsText" text="CUMPRIDO">
      <formula>NOT(ISERROR(SEARCH("CUMPRIDO",T129)))</formula>
    </cfRule>
    <cfRule type="containsText" dxfId="12811" priority="214" operator="containsText" text="PENDENTE">
      <formula>NOT(ISERROR(SEARCH("PENDENTE",T129)))</formula>
    </cfRule>
  </conditionalFormatting>
  <conditionalFormatting sqref="S129">
    <cfRule type="containsText" dxfId="12810" priority="212" operator="containsText" text="SIM">
      <formula>NOT(ISERROR(SEARCH(("SIM"),(#REF!))))</formula>
    </cfRule>
  </conditionalFormatting>
  <conditionalFormatting sqref="T129">
    <cfRule type="containsText" dxfId="12809" priority="209" operator="containsText" text="CANCELADO">
      <formula>NOT(ISERROR(SEARCH(("CANCELADO"),(#REF!))))</formula>
    </cfRule>
    <cfRule type="containsText" dxfId="12808" priority="210" operator="containsText" text="CUMPRIDO">
      <formula>NOT(ISERROR(SEARCH(("CUMPRIDO"),(#REF!))))</formula>
    </cfRule>
    <cfRule type="containsText" dxfId="12807" priority="211" operator="containsText" text="PENDENTE">
      <formula>NOT(ISERROR(SEARCH(("PENDENTE"),(#REF!))))</formula>
    </cfRule>
  </conditionalFormatting>
  <conditionalFormatting sqref="S129">
    <cfRule type="containsText" dxfId="12806" priority="208" operator="containsText" text="CANCELADO">
      <formula>NOT(ISERROR(SEARCH(("CANCELADO"),(S249))))</formula>
    </cfRule>
  </conditionalFormatting>
  <conditionalFormatting sqref="S129">
    <cfRule type="containsText" dxfId="12805" priority="206" operator="containsText" text="PENDENTE">
      <formula>NOT(ISERROR(SEARCH(("PENDENTE"),(S249))))</formula>
    </cfRule>
    <cfRule type="containsText" dxfId="12804" priority="207" operator="containsText" text="CUMPRIDO">
      <formula>NOT(ISERROR(SEARCH(("CUMPRIDO"),(S249))))</formula>
    </cfRule>
  </conditionalFormatting>
  <conditionalFormatting sqref="O126:P126">
    <cfRule type="containsText" dxfId="12803" priority="205" operator="containsText" text="CANCELADO">
      <formula>NOT(ISERROR(SEARCH(("CANCELADO"),(O126))))</formula>
    </cfRule>
  </conditionalFormatting>
  <conditionalFormatting sqref="O126:P126">
    <cfRule type="containsText" dxfId="12802" priority="203" operator="containsText" text="CUMPRIDO">
      <formula>NOT(ISERROR(SEARCH(("CUMPRIDO"),(O126))))</formula>
    </cfRule>
    <cfRule type="containsText" dxfId="12801" priority="204" operator="containsText" text="PENDENTE">
      <formula>NOT(ISERROR(SEARCH(("PENDENTE"),(O126))))</formula>
    </cfRule>
  </conditionalFormatting>
  <conditionalFormatting sqref="Q126">
    <cfRule type="containsText" dxfId="12800" priority="201" operator="containsText" text="CANCELADO">
      <formula>NOT(ISERROR(SEARCH(("CANCELADO"),(#REF!))))</formula>
    </cfRule>
    <cfRule type="containsText" dxfId="12799" priority="202" operator="containsText" text="PENDENTE">
      <formula>NOT(ISERROR(SEARCH(("PENDENTE"),(#REF!))))</formula>
    </cfRule>
  </conditionalFormatting>
  <conditionalFormatting sqref="Q126">
    <cfRule type="containsText" dxfId="12798" priority="200" operator="containsText" text="CUMPRIDO">
      <formula>NOT(ISERROR(SEARCH(("CUMPRIDO"),(#REF!))))</formula>
    </cfRule>
  </conditionalFormatting>
  <conditionalFormatting sqref="O128:P128">
    <cfRule type="containsText" dxfId="12797" priority="199" operator="containsText" text="CANCELADO">
      <formula>NOT(ISERROR(SEARCH(("CANCELADO"),(O128))))</formula>
    </cfRule>
  </conditionalFormatting>
  <conditionalFormatting sqref="O128:P128">
    <cfRule type="containsText" dxfId="12796" priority="197" operator="containsText" text="CUMPRIDO">
      <formula>NOT(ISERROR(SEARCH(("CUMPRIDO"),(O128))))</formula>
    </cfRule>
    <cfRule type="containsText" dxfId="12795" priority="198" operator="containsText" text="PENDENTE">
      <formula>NOT(ISERROR(SEARCH(("PENDENTE"),(O128))))</formula>
    </cfRule>
  </conditionalFormatting>
  <conditionalFormatting sqref="Q128:R128">
    <cfRule type="containsText" dxfId="12794" priority="195" operator="containsText" text="CANCELADO">
      <formula>NOT(ISERROR(SEARCH(("CANCELADO"),(#REF!))))</formula>
    </cfRule>
    <cfRule type="containsText" dxfId="12793" priority="196" operator="containsText" text="PENDENTE">
      <formula>NOT(ISERROR(SEARCH(("PENDENTE"),(#REF!))))</formula>
    </cfRule>
  </conditionalFormatting>
  <conditionalFormatting sqref="Q128:R128">
    <cfRule type="containsText" dxfId="12792" priority="194" operator="containsText" text="CUMPRIDO">
      <formula>NOT(ISERROR(SEARCH(("CUMPRIDO"),(#REF!))))</formula>
    </cfRule>
  </conditionalFormatting>
  <conditionalFormatting sqref="N128">
    <cfRule type="containsText" dxfId="12791" priority="191" operator="containsText" text="CUMPRIDO">
      <formula>NOT(ISERROR(SEARCH(("CUMPRIDO"),(N128))))</formula>
    </cfRule>
    <cfRule type="containsText" dxfId="12790" priority="192" operator="containsText" text="PENDENTE">
      <formula>NOT(ISERROR(SEARCH(("PENDENTE"),(N128))))</formula>
    </cfRule>
    <cfRule type="containsText" dxfId="12789" priority="193" operator="containsText" text="CANCELADO">
      <formula>NOT(ISERROR(SEARCH(("CANCELADO"),(N128))))</formula>
    </cfRule>
  </conditionalFormatting>
  <conditionalFormatting sqref="N128">
    <cfRule type="containsText" dxfId="12788" priority="190" operator="containsText" text="CUMPRIDO">
      <formula>NOT(ISERROR(SEARCH("CUMPRIDO",N128)))</formula>
    </cfRule>
  </conditionalFormatting>
  <conditionalFormatting sqref="S128">
    <cfRule type="containsText" dxfId="12787" priority="189" operator="containsText" text="NÃO">
      <formula>NOT(ISERROR(SEARCH(("NÃO"),(S128))))</formula>
    </cfRule>
  </conditionalFormatting>
  <conditionalFormatting sqref="S128">
    <cfRule type="containsText" dxfId="12786" priority="188" operator="containsText" text="SIM">
      <formula>NOT(ISERROR(SEARCH("SIM",S128)))</formula>
    </cfRule>
  </conditionalFormatting>
  <conditionalFormatting sqref="T128">
    <cfRule type="containsText" dxfId="12785" priority="186" operator="containsText" text="CUMPRIDO">
      <formula>NOT(ISERROR(SEARCH("CUMPRIDO",T128)))</formula>
    </cfRule>
    <cfRule type="containsText" dxfId="12784" priority="187" operator="containsText" text="PENDENTE">
      <formula>NOT(ISERROR(SEARCH("PENDENTE",T128)))</formula>
    </cfRule>
  </conditionalFormatting>
  <conditionalFormatting sqref="S128">
    <cfRule type="containsText" dxfId="12783" priority="185" operator="containsText" text="SIM">
      <formula>NOT(ISERROR(SEARCH(("SIM"),(#REF!))))</formula>
    </cfRule>
  </conditionalFormatting>
  <conditionalFormatting sqref="T128">
    <cfRule type="containsText" dxfId="12782" priority="182" operator="containsText" text="CANCELADO">
      <formula>NOT(ISERROR(SEARCH(("CANCELADO"),(#REF!))))</formula>
    </cfRule>
    <cfRule type="containsText" dxfId="12781" priority="183" operator="containsText" text="CUMPRIDO">
      <formula>NOT(ISERROR(SEARCH(("CUMPRIDO"),(#REF!))))</formula>
    </cfRule>
    <cfRule type="containsText" dxfId="12780" priority="184" operator="containsText" text="PENDENTE">
      <formula>NOT(ISERROR(SEARCH(("PENDENTE"),(#REF!))))</formula>
    </cfRule>
  </conditionalFormatting>
  <conditionalFormatting sqref="S128">
    <cfRule type="containsText" dxfId="12779" priority="181" operator="containsText" text="CANCELADO">
      <formula>NOT(ISERROR(SEARCH(("CANCELADO"),(S249))))</formula>
    </cfRule>
  </conditionalFormatting>
  <conditionalFormatting sqref="S128">
    <cfRule type="containsText" dxfId="12778" priority="179" operator="containsText" text="PENDENTE">
      <formula>NOT(ISERROR(SEARCH(("PENDENTE"),(S249))))</formula>
    </cfRule>
    <cfRule type="containsText" dxfId="12777" priority="180" operator="containsText" text="CUMPRIDO">
      <formula>NOT(ISERROR(SEARCH(("CUMPRIDO"),(S249))))</formula>
    </cfRule>
  </conditionalFormatting>
  <conditionalFormatting sqref="N131:N136">
    <cfRule type="containsText" dxfId="12776" priority="172" operator="containsText" text="CUMPRIDO">
      <formula>NOT(ISERROR(SEARCH(("CUMPRIDO"),(N131))))</formula>
    </cfRule>
    <cfRule type="containsText" dxfId="12775" priority="173" operator="containsText" text="PENDENTE">
      <formula>NOT(ISERROR(SEARCH(("PENDENTE"),(N131))))</formula>
    </cfRule>
    <cfRule type="containsText" dxfId="12774" priority="174" operator="containsText" text="CANCELADO">
      <formula>NOT(ISERROR(SEARCH(("CANCELADO"),(N131))))</formula>
    </cfRule>
  </conditionalFormatting>
  <conditionalFormatting sqref="N131:N136">
    <cfRule type="containsText" dxfId="12773" priority="171" operator="containsText" text="CUMPRIDO">
      <formula>NOT(ISERROR(SEARCH("CUMPRIDO",N131)))</formula>
    </cfRule>
  </conditionalFormatting>
  <conditionalFormatting sqref="S130:S134 S136">
    <cfRule type="containsText" dxfId="12772" priority="170" operator="containsText" text="NÃO">
      <formula>NOT(ISERROR(SEARCH(("NÃO"),(S130))))</formula>
    </cfRule>
  </conditionalFormatting>
  <conditionalFormatting sqref="S130:S134 S136">
    <cfRule type="containsText" dxfId="12771" priority="169" operator="containsText" text="SIM">
      <formula>NOT(ISERROR(SEARCH("SIM",S130)))</formula>
    </cfRule>
  </conditionalFormatting>
  <conditionalFormatting sqref="T131:T136">
    <cfRule type="containsText" dxfId="12770" priority="167" operator="containsText" text="CUMPRIDO">
      <formula>NOT(ISERROR(SEARCH("CUMPRIDO",T131)))</formula>
    </cfRule>
    <cfRule type="containsText" dxfId="12769" priority="168" operator="containsText" text="PENDENTE">
      <formula>NOT(ISERROR(SEARCH("PENDENTE",T131)))</formula>
    </cfRule>
  </conditionalFormatting>
  <conditionalFormatting sqref="S130:S134 S136">
    <cfRule type="containsText" dxfId="12768" priority="166" operator="containsText" text="SIM">
      <formula>NOT(ISERROR(SEARCH(("SIM"),(#REF!))))</formula>
    </cfRule>
  </conditionalFormatting>
  <conditionalFormatting sqref="T131:T136">
    <cfRule type="containsText" dxfId="12767" priority="163" operator="containsText" text="CANCELADO">
      <formula>NOT(ISERROR(SEARCH(("CANCELADO"),(#REF!))))</formula>
    </cfRule>
    <cfRule type="containsText" dxfId="12766" priority="164" operator="containsText" text="CUMPRIDO">
      <formula>NOT(ISERROR(SEARCH(("CUMPRIDO"),(#REF!))))</formula>
    </cfRule>
    <cfRule type="containsText" dxfId="12765" priority="165" operator="containsText" text="PENDENTE">
      <formula>NOT(ISERROR(SEARCH(("PENDENTE"),(#REF!))))</formula>
    </cfRule>
  </conditionalFormatting>
  <conditionalFormatting sqref="S130:S134 S136">
    <cfRule type="containsText" dxfId="12764" priority="162" operator="containsText" text="CANCELADO">
      <formula>NOT(ISERROR(SEARCH(("CANCELADO"),(S252))))</formula>
    </cfRule>
  </conditionalFormatting>
  <conditionalFormatting sqref="S130:S134 S136">
    <cfRule type="containsText" dxfId="12763" priority="160" operator="containsText" text="PENDENTE">
      <formula>NOT(ISERROR(SEARCH(("PENDENTE"),(S252))))</formula>
    </cfRule>
    <cfRule type="containsText" dxfId="12762" priority="161" operator="containsText" text="CUMPRIDO">
      <formula>NOT(ISERROR(SEARCH(("CUMPRIDO"),(S252))))</formula>
    </cfRule>
  </conditionalFormatting>
  <conditionalFormatting sqref="O130:P136">
    <cfRule type="containsText" dxfId="12761" priority="159" operator="containsText" text="CANCELADO">
      <formula>NOT(ISERROR(SEARCH(("CANCELADO"),(O130))))</formula>
    </cfRule>
  </conditionalFormatting>
  <conditionalFormatting sqref="O130:P136">
    <cfRule type="containsText" dxfId="12760" priority="157" operator="containsText" text="CUMPRIDO">
      <formula>NOT(ISERROR(SEARCH(("CUMPRIDO"),(O130))))</formula>
    </cfRule>
    <cfRule type="containsText" dxfId="12759" priority="158" operator="containsText" text="PENDENTE">
      <formula>NOT(ISERROR(SEARCH(("PENDENTE"),(O130))))</formula>
    </cfRule>
  </conditionalFormatting>
  <conditionalFormatting sqref="O139:P139">
    <cfRule type="containsText" dxfId="12758" priority="156" operator="containsText" text="CANCELADO">
      <formula>NOT(ISERROR(SEARCH(("CANCELADO"),(O139))))</formula>
    </cfRule>
  </conditionalFormatting>
  <conditionalFormatting sqref="O139:P139">
    <cfRule type="containsText" dxfId="12757" priority="154" operator="containsText" text="CUMPRIDO">
      <formula>NOT(ISERROR(SEARCH(("CUMPRIDO"),(O139))))</formula>
    </cfRule>
    <cfRule type="containsText" dxfId="12756" priority="155" operator="containsText" text="PENDENTE">
      <formula>NOT(ISERROR(SEARCH(("PENDENTE"),(O139))))</formula>
    </cfRule>
  </conditionalFormatting>
  <conditionalFormatting sqref="Q139">
    <cfRule type="containsText" dxfId="12755" priority="152" operator="containsText" text="CANCELADO">
      <formula>NOT(ISERROR(SEARCH(("CANCELADO"),(#REF!))))</formula>
    </cfRule>
    <cfRule type="containsText" dxfId="12754" priority="153" operator="containsText" text="PENDENTE">
      <formula>NOT(ISERROR(SEARCH(("PENDENTE"),(#REF!))))</formula>
    </cfRule>
  </conditionalFormatting>
  <conditionalFormatting sqref="Q139">
    <cfRule type="containsText" dxfId="12753" priority="151" operator="containsText" text="CUMPRIDO">
      <formula>NOT(ISERROR(SEARCH(("CUMPRIDO"),(#REF!))))</formula>
    </cfRule>
  </conditionalFormatting>
  <conditionalFormatting sqref="N139">
    <cfRule type="containsText" dxfId="12752" priority="148" operator="containsText" text="CUMPRIDO">
      <formula>NOT(ISERROR(SEARCH(("CUMPRIDO"),(N139))))</formula>
    </cfRule>
    <cfRule type="containsText" dxfId="12751" priority="149" operator="containsText" text="PENDENTE">
      <formula>NOT(ISERROR(SEARCH(("PENDENTE"),(N139))))</formula>
    </cfRule>
    <cfRule type="containsText" dxfId="12750" priority="150" operator="containsText" text="CANCELADO">
      <formula>NOT(ISERROR(SEARCH(("CANCELADO"),(N139))))</formula>
    </cfRule>
  </conditionalFormatting>
  <conditionalFormatting sqref="N139">
    <cfRule type="containsText" dxfId="12749" priority="147" operator="containsText" text="CUMPRIDO">
      <formula>NOT(ISERROR(SEARCH("CUMPRIDO",N139)))</formula>
    </cfRule>
  </conditionalFormatting>
  <conditionalFormatting sqref="S139">
    <cfRule type="containsText" dxfId="12748" priority="146" operator="containsText" text="NÃO">
      <formula>NOT(ISERROR(SEARCH(("NÃO"),(S139))))</formula>
    </cfRule>
  </conditionalFormatting>
  <conditionalFormatting sqref="S139">
    <cfRule type="containsText" dxfId="12747" priority="145" operator="containsText" text="SIM">
      <formula>NOT(ISERROR(SEARCH("SIM",S139)))</formula>
    </cfRule>
  </conditionalFormatting>
  <conditionalFormatting sqref="T139">
    <cfRule type="containsText" dxfId="12746" priority="143" operator="containsText" text="CUMPRIDO">
      <formula>NOT(ISERROR(SEARCH("CUMPRIDO",T139)))</formula>
    </cfRule>
    <cfRule type="containsText" dxfId="12745" priority="144" operator="containsText" text="PENDENTE">
      <formula>NOT(ISERROR(SEARCH("PENDENTE",T139)))</formula>
    </cfRule>
  </conditionalFormatting>
  <conditionalFormatting sqref="S139">
    <cfRule type="containsText" dxfId="12744" priority="142" operator="containsText" text="SIM">
      <formula>NOT(ISERROR(SEARCH(("SIM"),(#REF!))))</formula>
    </cfRule>
  </conditionalFormatting>
  <conditionalFormatting sqref="T139">
    <cfRule type="containsText" dxfId="12743" priority="139" operator="containsText" text="CANCELADO">
      <formula>NOT(ISERROR(SEARCH(("CANCELADO"),(#REF!))))</formula>
    </cfRule>
    <cfRule type="containsText" dxfId="12742" priority="140" operator="containsText" text="CUMPRIDO">
      <formula>NOT(ISERROR(SEARCH(("CUMPRIDO"),(#REF!))))</formula>
    </cfRule>
    <cfRule type="containsText" dxfId="12741" priority="141" operator="containsText" text="PENDENTE">
      <formula>NOT(ISERROR(SEARCH(("PENDENTE"),(#REF!))))</formula>
    </cfRule>
  </conditionalFormatting>
  <conditionalFormatting sqref="S139">
    <cfRule type="containsText" dxfId="12740" priority="138" operator="containsText" text="CANCELADO">
      <formula>NOT(ISERROR(SEARCH(("CANCELADO"),(S249))))</formula>
    </cfRule>
  </conditionalFormatting>
  <conditionalFormatting sqref="S139">
    <cfRule type="containsText" dxfId="12739" priority="136" operator="containsText" text="PENDENTE">
      <formula>NOT(ISERROR(SEARCH(("PENDENTE"),(S249))))</formula>
    </cfRule>
    <cfRule type="containsText" dxfId="12738" priority="137" operator="containsText" text="CUMPRIDO">
      <formula>NOT(ISERROR(SEARCH(("CUMPRIDO"),(S249))))</formula>
    </cfRule>
  </conditionalFormatting>
  <conditionalFormatting sqref="S140:S141">
    <cfRule type="containsText" dxfId="12737" priority="67931" operator="containsText" text="CANCELADO">
      <formula>NOT(ISERROR(SEARCH(("CANCELADO"),(S252))))</formula>
    </cfRule>
  </conditionalFormatting>
  <conditionalFormatting sqref="S140:S141">
    <cfRule type="containsText" dxfId="12736" priority="67932" operator="containsText" text="PENDENTE">
      <formula>NOT(ISERROR(SEARCH(("PENDENTE"),(S252))))</formula>
    </cfRule>
    <cfRule type="containsText" dxfId="12735" priority="67933" operator="containsText" text="CUMPRIDO">
      <formula>NOT(ISERROR(SEARCH(("CUMPRIDO"),(S252))))</formula>
    </cfRule>
  </conditionalFormatting>
  <conditionalFormatting sqref="N143">
    <cfRule type="containsText" dxfId="12734" priority="121" operator="containsText" text="CUMPRIDO">
      <formula>NOT(ISERROR(SEARCH(("CUMPRIDO"),(N143))))</formula>
    </cfRule>
    <cfRule type="containsText" dxfId="12733" priority="122" operator="containsText" text="PENDENTE">
      <formula>NOT(ISERROR(SEARCH(("PENDENTE"),(N143))))</formula>
    </cfRule>
    <cfRule type="containsText" dxfId="12732" priority="123" operator="containsText" text="CANCELADO">
      <formula>NOT(ISERROR(SEARCH(("CANCELADO"),(N143))))</formula>
    </cfRule>
  </conditionalFormatting>
  <conditionalFormatting sqref="N143">
    <cfRule type="containsText" dxfId="12731" priority="120" operator="containsText" text="CUMPRIDO">
      <formula>NOT(ISERROR(SEARCH("CUMPRIDO",N143)))</formula>
    </cfRule>
  </conditionalFormatting>
  <conditionalFormatting sqref="S143">
    <cfRule type="containsText" dxfId="12730" priority="119" operator="containsText" text="SIM">
      <formula>NOT(ISERROR(SEARCH(("SIM"),(#REF!))))</formula>
    </cfRule>
  </conditionalFormatting>
  <conditionalFormatting sqref="S143">
    <cfRule type="containsText" dxfId="12729" priority="118" operator="containsText" text="NÃO">
      <formula>NOT(ISERROR(SEARCH(("NÃO"),(S143))))</formula>
    </cfRule>
  </conditionalFormatting>
  <conditionalFormatting sqref="S143">
    <cfRule type="containsText" dxfId="12728" priority="117" operator="containsText" text="SIM">
      <formula>NOT(ISERROR(SEARCH("SIM",S143)))</formula>
    </cfRule>
  </conditionalFormatting>
  <conditionalFormatting sqref="T143">
    <cfRule type="containsText" dxfId="12727" priority="115" operator="containsText" text="CUMPRIDO">
      <formula>NOT(ISERROR(SEARCH("CUMPRIDO",T143)))</formula>
    </cfRule>
    <cfRule type="containsText" dxfId="12726" priority="116" operator="containsText" text="PENDENTE">
      <formula>NOT(ISERROR(SEARCH("PENDENTE",T143)))</formula>
    </cfRule>
  </conditionalFormatting>
  <conditionalFormatting sqref="T143">
    <cfRule type="containsText" dxfId="12725" priority="112" operator="containsText" text="CANCELADO">
      <formula>NOT(ISERROR(SEARCH(("CANCELADO"),(#REF!))))</formula>
    </cfRule>
    <cfRule type="containsText" dxfId="12724" priority="113" operator="containsText" text="CUMPRIDO">
      <formula>NOT(ISERROR(SEARCH(("CUMPRIDO"),(#REF!))))</formula>
    </cfRule>
    <cfRule type="containsText" dxfId="12723" priority="114" operator="containsText" text="PENDENTE">
      <formula>NOT(ISERROR(SEARCH(("PENDENTE"),(#REF!))))</formula>
    </cfRule>
  </conditionalFormatting>
  <conditionalFormatting sqref="S143">
    <cfRule type="containsText" dxfId="12722" priority="111" operator="containsText" text="CANCELADO">
      <formula>NOT(ISERROR(SEARCH(("CANCELADO"),(S244))))</formula>
    </cfRule>
  </conditionalFormatting>
  <conditionalFormatting sqref="S143">
    <cfRule type="containsText" dxfId="12721" priority="109" operator="containsText" text="PENDENTE">
      <formula>NOT(ISERROR(SEARCH(("PENDENTE"),(S244))))</formula>
    </cfRule>
    <cfRule type="containsText" dxfId="12720" priority="110" operator="containsText" text="CUMPRIDO">
      <formula>NOT(ISERROR(SEARCH(("CUMPRIDO"),(S244))))</formula>
    </cfRule>
  </conditionalFormatting>
  <conditionalFormatting sqref="N144:N147">
    <cfRule type="containsText" dxfId="12719" priority="106" operator="containsText" text="CUMPRIDO">
      <formula>NOT(ISERROR(SEARCH(("CUMPRIDO"),(N144))))</formula>
    </cfRule>
    <cfRule type="containsText" dxfId="12718" priority="107" operator="containsText" text="PENDENTE">
      <formula>NOT(ISERROR(SEARCH(("PENDENTE"),(N144))))</formula>
    </cfRule>
    <cfRule type="containsText" dxfId="12717" priority="108" operator="containsText" text="CANCELADO">
      <formula>NOT(ISERROR(SEARCH(("CANCELADO"),(N144))))</formula>
    </cfRule>
  </conditionalFormatting>
  <conditionalFormatting sqref="N144:N147">
    <cfRule type="containsText" dxfId="12716" priority="105" operator="containsText" text="CUMPRIDO">
      <formula>NOT(ISERROR(SEARCH("CUMPRIDO",N144)))</formula>
    </cfRule>
  </conditionalFormatting>
  <conditionalFormatting sqref="S144:S147">
    <cfRule type="containsText" dxfId="12715" priority="104" operator="containsText" text="SIM">
      <formula>NOT(ISERROR(SEARCH(("SIM"),(#REF!))))</formula>
    </cfRule>
  </conditionalFormatting>
  <conditionalFormatting sqref="S144:S147">
    <cfRule type="containsText" dxfId="12714" priority="103" operator="containsText" text="NÃO">
      <formula>NOT(ISERROR(SEARCH(("NÃO"),(S144))))</formula>
    </cfRule>
  </conditionalFormatting>
  <conditionalFormatting sqref="S144:S147">
    <cfRule type="containsText" dxfId="12713" priority="102" operator="containsText" text="SIM">
      <formula>NOT(ISERROR(SEARCH("SIM",S144)))</formula>
    </cfRule>
  </conditionalFormatting>
  <conditionalFormatting sqref="T144:T147">
    <cfRule type="containsText" dxfId="12712" priority="100" operator="containsText" text="CUMPRIDO">
      <formula>NOT(ISERROR(SEARCH("CUMPRIDO",T144)))</formula>
    </cfRule>
    <cfRule type="containsText" dxfId="12711" priority="101" operator="containsText" text="PENDENTE">
      <formula>NOT(ISERROR(SEARCH("PENDENTE",T144)))</formula>
    </cfRule>
  </conditionalFormatting>
  <conditionalFormatting sqref="T144:T147">
    <cfRule type="containsText" dxfId="12710" priority="97" operator="containsText" text="CANCELADO">
      <formula>NOT(ISERROR(SEARCH(("CANCELADO"),(#REF!))))</formula>
    </cfRule>
    <cfRule type="containsText" dxfId="12709" priority="98" operator="containsText" text="CUMPRIDO">
      <formula>NOT(ISERROR(SEARCH(("CUMPRIDO"),(#REF!))))</formula>
    </cfRule>
    <cfRule type="containsText" dxfId="12708" priority="99" operator="containsText" text="PENDENTE">
      <formula>NOT(ISERROR(SEARCH(("PENDENTE"),(#REF!))))</formula>
    </cfRule>
  </conditionalFormatting>
  <conditionalFormatting sqref="S144:S147">
    <cfRule type="containsText" dxfId="12707" priority="96" operator="containsText" text="CANCELADO">
      <formula>NOT(ISERROR(SEARCH(("CANCELADO"),(S245))))</formula>
    </cfRule>
  </conditionalFormatting>
  <conditionalFormatting sqref="S144:S147">
    <cfRule type="containsText" dxfId="12706" priority="94" operator="containsText" text="PENDENTE">
      <formula>NOT(ISERROR(SEARCH(("PENDENTE"),(S245))))</formula>
    </cfRule>
    <cfRule type="containsText" dxfId="12705" priority="95" operator="containsText" text="CUMPRIDO">
      <formula>NOT(ISERROR(SEARCH(("CUMPRIDO"),(S245))))</formula>
    </cfRule>
  </conditionalFormatting>
  <conditionalFormatting sqref="O146:P146">
    <cfRule type="containsText" dxfId="12704" priority="93" operator="containsText" text="CANCELADO">
      <formula>NOT(ISERROR(SEARCH(("CANCELADO"),(O146))))</formula>
    </cfRule>
  </conditionalFormatting>
  <conditionalFormatting sqref="O146:P146">
    <cfRule type="containsText" dxfId="12703" priority="91" operator="containsText" text="CUMPRIDO">
      <formula>NOT(ISERROR(SEARCH(("CUMPRIDO"),(O146))))</formula>
    </cfRule>
    <cfRule type="containsText" dxfId="12702" priority="92" operator="containsText" text="PENDENTE">
      <formula>NOT(ISERROR(SEARCH(("PENDENTE"),(O146))))</formula>
    </cfRule>
  </conditionalFormatting>
  <conditionalFormatting sqref="O147:P147">
    <cfRule type="containsText" dxfId="12701" priority="90" operator="containsText" text="CANCELADO">
      <formula>NOT(ISERROR(SEARCH(("CANCELADO"),(O147))))</formula>
    </cfRule>
  </conditionalFormatting>
  <conditionalFormatting sqref="O147:P147">
    <cfRule type="containsText" dxfId="12700" priority="88" operator="containsText" text="CUMPRIDO">
      <formula>NOT(ISERROR(SEARCH(("CUMPRIDO"),(O147))))</formula>
    </cfRule>
    <cfRule type="containsText" dxfId="12699" priority="89" operator="containsText" text="PENDENTE">
      <formula>NOT(ISERROR(SEARCH(("PENDENTE"),(O147))))</formula>
    </cfRule>
  </conditionalFormatting>
  <conditionalFormatting sqref="N149 N152:N155">
    <cfRule type="containsText" dxfId="12698" priority="70" operator="containsText" text="CUMPRIDO">
      <formula>NOT(ISERROR(SEARCH(("CUMPRIDO"),(N149))))</formula>
    </cfRule>
    <cfRule type="containsText" dxfId="12697" priority="71" operator="containsText" text="PENDENTE">
      <formula>NOT(ISERROR(SEARCH(("PENDENTE"),(N149))))</formula>
    </cfRule>
    <cfRule type="containsText" dxfId="12696" priority="72" operator="containsText" text="CANCELADO">
      <formula>NOT(ISERROR(SEARCH(("CANCELADO"),(N149))))</formula>
    </cfRule>
  </conditionalFormatting>
  <conditionalFormatting sqref="N149 N152:N155">
    <cfRule type="containsText" dxfId="12695" priority="69" operator="containsText" text="CUMPRIDO">
      <formula>NOT(ISERROR(SEARCH("CUMPRIDO",N149)))</formula>
    </cfRule>
  </conditionalFormatting>
  <conditionalFormatting sqref="S149 S151:S155">
    <cfRule type="containsText" dxfId="12694" priority="63" operator="containsText" text="NÃO">
      <formula>NOT(ISERROR(SEARCH(("NÃO"),(S149))))</formula>
    </cfRule>
  </conditionalFormatting>
  <conditionalFormatting sqref="S149 S151:S155">
    <cfRule type="containsText" dxfId="12693" priority="60" operator="containsText" text="SIM">
      <formula>NOT(ISERROR(SEARCH("SIM",S149)))</formula>
    </cfRule>
  </conditionalFormatting>
  <conditionalFormatting sqref="S149 S151:S155">
    <cfRule type="containsText" dxfId="12692" priority="64" operator="containsText" text="SIM">
      <formula>NOT(ISERROR(SEARCH(("SIM"),(#REF!))))</formula>
    </cfRule>
  </conditionalFormatting>
  <conditionalFormatting sqref="T149 T151:T155">
    <cfRule type="containsText" dxfId="12691" priority="53" operator="containsText" text="CUMPRIDO">
      <formula>NOT(ISERROR(SEARCH("CUMPRIDO",T149)))</formula>
    </cfRule>
    <cfRule type="containsText" dxfId="12690" priority="54" operator="containsText" text="PENDENTE">
      <formula>NOT(ISERROR(SEARCH("PENDENTE",T149)))</formula>
    </cfRule>
  </conditionalFormatting>
  <conditionalFormatting sqref="T149 T151:T155">
    <cfRule type="containsText" dxfId="12689" priority="55" operator="containsText" text="CANCELADO">
      <formula>NOT(ISERROR(SEARCH(("CANCELADO"),(#REF!))))</formula>
    </cfRule>
    <cfRule type="containsText" dxfId="12688" priority="56" operator="containsText" text="CUMPRIDO">
      <formula>NOT(ISERROR(SEARCH(("CUMPRIDO"),(#REF!))))</formula>
    </cfRule>
    <cfRule type="containsText" dxfId="12687" priority="57" operator="containsText" text="PENDENTE">
      <formula>NOT(ISERROR(SEARCH(("PENDENTE"),(#REF!))))</formula>
    </cfRule>
  </conditionalFormatting>
  <conditionalFormatting sqref="N150">
    <cfRule type="containsText" dxfId="12686" priority="50" operator="containsText" text="CUMPRIDO">
      <formula>NOT(ISERROR(SEARCH(("CUMPRIDO"),(N150))))</formula>
    </cfRule>
    <cfRule type="containsText" dxfId="12685" priority="51" operator="containsText" text="PENDENTE">
      <formula>NOT(ISERROR(SEARCH(("PENDENTE"),(N150))))</formula>
    </cfRule>
    <cfRule type="containsText" dxfId="12684" priority="52" operator="containsText" text="CANCELADO">
      <formula>NOT(ISERROR(SEARCH(("CANCELADO"),(N150))))</formula>
    </cfRule>
  </conditionalFormatting>
  <conditionalFormatting sqref="N150">
    <cfRule type="containsText" dxfId="12683" priority="49" operator="containsText" text="CUMPRIDO">
      <formula>NOT(ISERROR(SEARCH("CUMPRIDO",N150)))</formula>
    </cfRule>
  </conditionalFormatting>
  <conditionalFormatting sqref="N151">
    <cfRule type="containsText" dxfId="12682" priority="46" operator="containsText" text="CUMPRIDO">
      <formula>NOT(ISERROR(SEARCH(("CUMPRIDO"),(N151))))</formula>
    </cfRule>
    <cfRule type="containsText" dxfId="12681" priority="47" operator="containsText" text="PENDENTE">
      <formula>NOT(ISERROR(SEARCH(("PENDENTE"),(N151))))</formula>
    </cfRule>
    <cfRule type="containsText" dxfId="12680" priority="48" operator="containsText" text="CANCELADO">
      <formula>NOT(ISERROR(SEARCH(("CANCELADO"),(N151))))</formula>
    </cfRule>
  </conditionalFormatting>
  <conditionalFormatting sqref="N151">
    <cfRule type="containsText" dxfId="12679" priority="45" operator="containsText" text="CUMPRIDO">
      <formula>NOT(ISERROR(SEARCH("CUMPRIDO",N151)))</formula>
    </cfRule>
  </conditionalFormatting>
  <conditionalFormatting sqref="S148">
    <cfRule type="containsText" dxfId="12678" priority="44" operator="containsText" text="NÃO">
      <formula>NOT(ISERROR(SEARCH(("NÃO"),(S148))))</formula>
    </cfRule>
  </conditionalFormatting>
  <conditionalFormatting sqref="S148">
    <cfRule type="containsText" dxfId="12677" priority="43" operator="containsText" text="SIM">
      <formula>NOT(ISERROR(SEARCH("SIM",S148)))</formula>
    </cfRule>
  </conditionalFormatting>
  <conditionalFormatting sqref="T148">
    <cfRule type="containsText" dxfId="12676" priority="41" operator="containsText" text="CUMPRIDO">
      <formula>NOT(ISERROR(SEARCH("CUMPRIDO",T148)))</formula>
    </cfRule>
    <cfRule type="containsText" dxfId="12675" priority="42" operator="containsText" text="PENDENTE">
      <formula>NOT(ISERROR(SEARCH("PENDENTE",T148)))</formula>
    </cfRule>
  </conditionalFormatting>
  <conditionalFormatting sqref="S148">
    <cfRule type="containsText" dxfId="12674" priority="40" operator="containsText" text="SIM">
      <formula>NOT(ISERROR(SEARCH(("SIM"),(#REF!))))</formula>
    </cfRule>
  </conditionalFormatting>
  <conditionalFormatting sqref="T148">
    <cfRule type="containsText" dxfId="12673" priority="37" operator="containsText" text="CANCELADO">
      <formula>NOT(ISERROR(SEARCH(("CANCELADO"),(#REF!))))</formula>
    </cfRule>
    <cfRule type="containsText" dxfId="12672" priority="38" operator="containsText" text="CUMPRIDO">
      <formula>NOT(ISERROR(SEARCH(("CUMPRIDO"),(#REF!))))</formula>
    </cfRule>
    <cfRule type="containsText" dxfId="12671" priority="39" operator="containsText" text="PENDENTE">
      <formula>NOT(ISERROR(SEARCH(("PENDENTE"),(#REF!))))</formula>
    </cfRule>
  </conditionalFormatting>
  <conditionalFormatting sqref="S148">
    <cfRule type="containsText" dxfId="12670" priority="36" operator="containsText" text="CANCELADO">
      <formula>NOT(ISERROR(SEARCH(("CANCELADO"),(S270))))</formula>
    </cfRule>
  </conditionalFormatting>
  <conditionalFormatting sqref="S148">
    <cfRule type="containsText" dxfId="12669" priority="34" operator="containsText" text="PENDENTE">
      <formula>NOT(ISERROR(SEARCH(("PENDENTE"),(S270))))</formula>
    </cfRule>
    <cfRule type="containsText" dxfId="12668" priority="35" operator="containsText" text="CUMPRIDO">
      <formula>NOT(ISERROR(SEARCH(("CUMPRIDO"),(S270))))</formula>
    </cfRule>
  </conditionalFormatting>
  <conditionalFormatting sqref="N148">
    <cfRule type="containsText" dxfId="12667" priority="31" operator="containsText" text="CUMPRIDO">
      <formula>NOT(ISERROR(SEARCH(("CUMPRIDO"),(N148))))</formula>
    </cfRule>
    <cfRule type="containsText" dxfId="12666" priority="32" operator="containsText" text="PENDENTE">
      <formula>NOT(ISERROR(SEARCH(("PENDENTE"),(N148))))</formula>
    </cfRule>
    <cfRule type="containsText" dxfId="12665" priority="33" operator="containsText" text="CANCELADO">
      <formula>NOT(ISERROR(SEARCH(("CANCELADO"),(N148))))</formula>
    </cfRule>
  </conditionalFormatting>
  <conditionalFormatting sqref="N148">
    <cfRule type="containsText" dxfId="12664" priority="30" operator="containsText" text="CUMPRIDO">
      <formula>NOT(ISERROR(SEARCH("CUMPRIDO",N148)))</formula>
    </cfRule>
  </conditionalFormatting>
  <conditionalFormatting sqref="S150">
    <cfRule type="containsText" dxfId="12663" priority="29" operator="containsText" text="NÃO">
      <formula>NOT(ISERROR(SEARCH(("NÃO"),(S150))))</formula>
    </cfRule>
  </conditionalFormatting>
  <conditionalFormatting sqref="S150">
    <cfRule type="containsText" dxfId="12662" priority="28" operator="containsText" text="SIM">
      <formula>NOT(ISERROR(SEARCH("SIM",S150)))</formula>
    </cfRule>
  </conditionalFormatting>
  <conditionalFormatting sqref="T150">
    <cfRule type="containsText" dxfId="12661" priority="26" operator="containsText" text="CUMPRIDO">
      <formula>NOT(ISERROR(SEARCH("CUMPRIDO",T150)))</formula>
    </cfRule>
    <cfRule type="containsText" dxfId="12660" priority="27" operator="containsText" text="PENDENTE">
      <formula>NOT(ISERROR(SEARCH("PENDENTE",T150)))</formula>
    </cfRule>
  </conditionalFormatting>
  <conditionalFormatting sqref="S150">
    <cfRule type="containsText" dxfId="12659" priority="25" operator="containsText" text="SIM">
      <formula>NOT(ISERROR(SEARCH(("SIM"),(#REF!))))</formula>
    </cfRule>
  </conditionalFormatting>
  <conditionalFormatting sqref="T150">
    <cfRule type="containsText" dxfId="12658" priority="22" operator="containsText" text="CANCELADO">
      <formula>NOT(ISERROR(SEARCH(("CANCELADO"),(#REF!))))</formula>
    </cfRule>
    <cfRule type="containsText" dxfId="12657" priority="23" operator="containsText" text="CUMPRIDO">
      <formula>NOT(ISERROR(SEARCH(("CUMPRIDO"),(#REF!))))</formula>
    </cfRule>
    <cfRule type="containsText" dxfId="12656" priority="24" operator="containsText" text="PENDENTE">
      <formula>NOT(ISERROR(SEARCH(("PENDENTE"),(#REF!))))</formula>
    </cfRule>
  </conditionalFormatting>
  <conditionalFormatting sqref="S150">
    <cfRule type="containsText" dxfId="12655" priority="21" operator="containsText" text="CANCELADO">
      <formula>NOT(ISERROR(SEARCH(("CANCELADO"),(S272))))</formula>
    </cfRule>
  </conditionalFormatting>
  <conditionalFormatting sqref="S150">
    <cfRule type="containsText" dxfId="12654" priority="19" operator="containsText" text="PENDENTE">
      <formula>NOT(ISERROR(SEARCH(("PENDENTE"),(S272))))</formula>
    </cfRule>
    <cfRule type="containsText" dxfId="12653" priority="20" operator="containsText" text="CUMPRIDO">
      <formula>NOT(ISERROR(SEARCH(("CUMPRIDO"),(S272))))</formula>
    </cfRule>
  </conditionalFormatting>
  <conditionalFormatting sqref="R10">
    <cfRule type="containsText" dxfId="12652" priority="68310" operator="containsText" text="CUMPRIDO">
      <formula>NOT(ISERROR(SEARCH(("CUMPRIDO"),(R12))))</formula>
    </cfRule>
    <cfRule type="containsText" dxfId="12651" priority="68311" operator="containsText" text="PENDENTE">
      <formula>NOT(ISERROR(SEARCH(("PENDENTE"),(R10))))</formula>
    </cfRule>
    <cfRule type="containsText" dxfId="12650" priority="68312" operator="containsText" text="CANCELADO">
      <formula>NOT(ISERROR(SEARCH(("CANCELADO"),(R174))))</formula>
    </cfRule>
  </conditionalFormatting>
  <conditionalFormatting sqref="R45">
    <cfRule type="containsText" dxfId="12649" priority="16" operator="containsText" text="CUMPRIDO">
      <formula>NOT(ISERROR(SEARCH(("CUMPRIDO"),(R208))))</formula>
    </cfRule>
    <cfRule type="containsText" dxfId="12648" priority="17" operator="containsText" text="PENDENTE">
      <formula>NOT(ISERROR(SEARCH(("PENDENTE"),(R208))))</formula>
    </cfRule>
  </conditionalFormatting>
  <conditionalFormatting sqref="R45">
    <cfRule type="containsText" dxfId="12647" priority="18" operator="containsText" text="CANCELADO">
      <formula>NOT(ISERROR(SEARCH(("CANCELADO"),(R208))))</formula>
    </cfRule>
  </conditionalFormatting>
  <conditionalFormatting sqref="R72">
    <cfRule type="containsText" dxfId="12646" priority="13" operator="containsText" text="CUMPRIDO">
      <formula>NOT(ISERROR(SEARCH(("CUMPRIDO"),(R235))))</formula>
    </cfRule>
    <cfRule type="containsText" dxfId="12645" priority="14" operator="containsText" text="PENDENTE">
      <formula>NOT(ISERROR(SEARCH(("PENDENTE"),(R235))))</formula>
    </cfRule>
  </conditionalFormatting>
  <conditionalFormatting sqref="R72">
    <cfRule type="containsText" dxfId="12644" priority="15" operator="containsText" text="CANCELADO">
      <formula>NOT(ISERROR(SEARCH(("CANCELADO"),(R235))))</formula>
    </cfRule>
  </conditionalFormatting>
  <conditionalFormatting sqref="R82">
    <cfRule type="containsText" dxfId="12643" priority="10" operator="containsText" text="CUMPRIDO">
      <formula>NOT(ISERROR(SEARCH(("CUMPRIDO"),(R245))))</formula>
    </cfRule>
    <cfRule type="containsText" dxfId="12642" priority="11" operator="containsText" text="PENDENTE">
      <formula>NOT(ISERROR(SEARCH(("PENDENTE"),(R245))))</formula>
    </cfRule>
  </conditionalFormatting>
  <conditionalFormatting sqref="R82">
    <cfRule type="containsText" dxfId="12641" priority="12" operator="containsText" text="CANCELADO">
      <formula>NOT(ISERROR(SEARCH(("CANCELADO"),(R245))))</formula>
    </cfRule>
  </conditionalFormatting>
  <conditionalFormatting sqref="R86">
    <cfRule type="containsText" dxfId="12640" priority="7" operator="containsText" text="CUMPRIDO">
      <formula>NOT(ISERROR(SEARCH(("CUMPRIDO"),(R249))))</formula>
    </cfRule>
    <cfRule type="containsText" dxfId="12639" priority="8" operator="containsText" text="PENDENTE">
      <formula>NOT(ISERROR(SEARCH(("PENDENTE"),(R249))))</formula>
    </cfRule>
  </conditionalFormatting>
  <conditionalFormatting sqref="R86">
    <cfRule type="containsText" dxfId="12638" priority="9" operator="containsText" text="CANCELADO">
      <formula>NOT(ISERROR(SEARCH(("CANCELADO"),(R249))))</formula>
    </cfRule>
  </conditionalFormatting>
  <conditionalFormatting sqref="R113">
    <cfRule type="containsText" dxfId="12637" priority="4" operator="containsText" text="CUMPRIDO">
      <formula>NOT(ISERROR(SEARCH(("CUMPRIDO"),(R276))))</formula>
    </cfRule>
    <cfRule type="containsText" dxfId="12636" priority="5" operator="containsText" text="PENDENTE">
      <formula>NOT(ISERROR(SEARCH(("PENDENTE"),(R276))))</formula>
    </cfRule>
  </conditionalFormatting>
  <conditionalFormatting sqref="R113">
    <cfRule type="containsText" dxfId="12635" priority="6" operator="containsText" text="CANCELADO">
      <formula>NOT(ISERROR(SEARCH(("CANCELADO"),(R276))))</formula>
    </cfRule>
  </conditionalFormatting>
  <conditionalFormatting sqref="R120">
    <cfRule type="containsText" dxfId="12634" priority="1" operator="containsText" text="CUMPRIDO">
      <formula>NOT(ISERROR(SEARCH(("CUMPRIDO"),(R283))))</formula>
    </cfRule>
    <cfRule type="containsText" dxfId="12633" priority="2" operator="containsText" text="PENDENTE">
      <formula>NOT(ISERROR(SEARCH(("PENDENTE"),(R283))))</formula>
    </cfRule>
  </conditionalFormatting>
  <conditionalFormatting sqref="R120">
    <cfRule type="containsText" dxfId="12632" priority="3" operator="containsText" text="CANCELADO">
      <formula>NOT(ISERROR(SEARCH(("CANCELADO"),(R283))))</formula>
    </cfRule>
  </conditionalFormatting>
  <pageMargins left="0.511811024" right="0.511811024" top="0.78740157499999996" bottom="0.78740157499999996" header="0" footer="0"/>
  <pageSetup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039"/>
  <sheetViews>
    <sheetView zoomScaleNormal="100" workbookViewId="0">
      <selection activeCell="P46" sqref="P46"/>
    </sheetView>
  </sheetViews>
  <sheetFormatPr defaultColWidth="14.42578125" defaultRowHeight="15" customHeight="1" x14ac:dyDescent="0.25"/>
  <cols>
    <col min="1" max="1" width="0.7109375" customWidth="1"/>
    <col min="2" max="2" width="12.5703125" customWidth="1"/>
    <col min="3" max="3" width="9.7109375" customWidth="1"/>
    <col min="4" max="4" width="15.7109375" customWidth="1"/>
    <col min="5" max="5" width="14.85546875" bestFit="1" customWidth="1"/>
    <col min="6" max="6" width="19.42578125" bestFit="1" customWidth="1"/>
    <col min="7" max="7" width="23.7109375" bestFit="1" customWidth="1"/>
    <col min="8" max="8" width="11.140625" customWidth="1"/>
    <col min="9" max="9" width="10.85546875" bestFit="1" customWidth="1"/>
    <col min="10" max="10" width="21" bestFit="1" customWidth="1"/>
    <col min="11" max="11" width="18.85546875" bestFit="1" customWidth="1"/>
    <col min="12" max="12" width="11.42578125" customWidth="1"/>
    <col min="13" max="13" width="6.28515625" style="76" customWidth="1"/>
    <col min="14" max="14" width="9.5703125" bestFit="1" customWidth="1"/>
    <col min="15" max="15" width="21.85546875" bestFit="1" customWidth="1"/>
    <col min="16" max="16" width="13.5703125" bestFit="1" customWidth="1"/>
    <col min="17" max="17" width="10.85546875" style="89" customWidth="1"/>
    <col min="18" max="18" width="8" customWidth="1"/>
    <col min="19" max="19" width="6.28515625" customWidth="1"/>
    <col min="20" max="20" width="9.5703125" bestFit="1" customWidth="1"/>
    <col min="21" max="21" width="11.42578125" bestFit="1" customWidth="1"/>
    <col min="22" max="22" width="10.42578125" customWidth="1"/>
    <col min="23" max="26" width="8.7109375" customWidth="1"/>
  </cols>
  <sheetData>
    <row r="1" spans="1:22" x14ac:dyDescent="0.25">
      <c r="A1" s="10"/>
      <c r="B1" s="11"/>
      <c r="C1" s="11"/>
      <c r="D1" s="11"/>
      <c r="E1" s="12"/>
      <c r="F1" s="12"/>
      <c r="G1" s="12"/>
      <c r="H1" s="11"/>
      <c r="I1" s="11"/>
      <c r="J1" s="11"/>
      <c r="K1" s="13"/>
      <c r="L1" s="11"/>
      <c r="M1" s="74"/>
      <c r="N1" s="11"/>
      <c r="O1" s="12"/>
      <c r="P1" s="14"/>
      <c r="Q1" s="87"/>
      <c r="R1" s="11"/>
      <c r="S1" s="15"/>
      <c r="T1" s="10"/>
      <c r="U1" s="10"/>
      <c r="V1" s="10"/>
    </row>
    <row r="2" spans="1:22" ht="21" customHeight="1" x14ac:dyDescent="0.25">
      <c r="A2" s="10"/>
      <c r="B2" s="104" t="s">
        <v>22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56"/>
    </row>
    <row r="3" spans="1:22" ht="21" x14ac:dyDescent="0.25">
      <c r="A3" s="10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56"/>
    </row>
    <row r="4" spans="1:22" ht="15" customHeight="1" x14ac:dyDescent="0.25">
      <c r="A4" s="31"/>
      <c r="B4" s="33" t="s">
        <v>23</v>
      </c>
      <c r="C4" s="33" t="s">
        <v>24</v>
      </c>
      <c r="D4" s="34" t="s">
        <v>25</v>
      </c>
      <c r="E4" s="34" t="s">
        <v>26</v>
      </c>
      <c r="F4" s="34" t="s">
        <v>27</v>
      </c>
      <c r="G4" s="34" t="s">
        <v>28</v>
      </c>
      <c r="H4" s="34" t="s">
        <v>29</v>
      </c>
      <c r="I4" s="33" t="s">
        <v>30</v>
      </c>
      <c r="J4" s="34" t="s">
        <v>31</v>
      </c>
      <c r="K4" s="34" t="s">
        <v>32</v>
      </c>
      <c r="L4" s="32" t="s">
        <v>33</v>
      </c>
      <c r="M4" s="75" t="s">
        <v>34</v>
      </c>
      <c r="N4" s="33" t="s">
        <v>35</v>
      </c>
      <c r="O4" s="34" t="s">
        <v>36</v>
      </c>
      <c r="P4" s="33" t="s">
        <v>37</v>
      </c>
      <c r="Q4" s="88" t="s">
        <v>38</v>
      </c>
      <c r="R4" s="34" t="s">
        <v>39</v>
      </c>
      <c r="S4" s="33" t="s">
        <v>7</v>
      </c>
      <c r="T4" s="33" t="s">
        <v>40</v>
      </c>
      <c r="U4" s="32" t="s">
        <v>3</v>
      </c>
      <c r="V4" s="32"/>
    </row>
    <row r="5" spans="1:22" ht="25.5" hidden="1" x14ac:dyDescent="0.25">
      <c r="A5" s="10"/>
      <c r="B5" s="20">
        <v>45926</v>
      </c>
      <c r="C5" s="17"/>
      <c r="D5" s="18" t="s">
        <v>137</v>
      </c>
      <c r="E5" s="18" t="s">
        <v>2285</v>
      </c>
      <c r="F5" s="18" t="s">
        <v>60</v>
      </c>
      <c r="G5" s="18" t="s">
        <v>1206</v>
      </c>
      <c r="H5" s="21">
        <v>45931</v>
      </c>
      <c r="I5" s="22">
        <v>0.3888888888888889</v>
      </c>
      <c r="J5" s="18" t="s">
        <v>558</v>
      </c>
      <c r="K5" s="18" t="s">
        <v>1207</v>
      </c>
      <c r="L5" s="19">
        <v>150</v>
      </c>
      <c r="M5" s="65"/>
      <c r="N5" s="17" t="s">
        <v>44</v>
      </c>
      <c r="O5" s="18" t="s">
        <v>2771</v>
      </c>
      <c r="P5" s="17" t="s">
        <v>2509</v>
      </c>
      <c r="Q5" s="52">
        <v>100</v>
      </c>
      <c r="R5" s="18"/>
      <c r="S5" s="17" t="s">
        <v>45</v>
      </c>
      <c r="T5" s="17" t="s">
        <v>44</v>
      </c>
      <c r="U5" s="19">
        <f>Table_527[[#This Row],[VALOR]]-Table_527[[#This Row],[ CUSTO]]</f>
        <v>50</v>
      </c>
      <c r="V5" s="19"/>
    </row>
    <row r="6" spans="1:22" ht="25.5" hidden="1" x14ac:dyDescent="0.25">
      <c r="A6" s="10"/>
      <c r="B6" s="20">
        <v>45931</v>
      </c>
      <c r="C6" s="17"/>
      <c r="D6" s="18" t="s">
        <v>1539</v>
      </c>
      <c r="E6" s="18" t="s">
        <v>1540</v>
      </c>
      <c r="F6" s="18" t="s">
        <v>92</v>
      </c>
      <c r="G6" s="18"/>
      <c r="H6" s="21">
        <v>45931</v>
      </c>
      <c r="I6" s="22">
        <v>0.41666666666666669</v>
      </c>
      <c r="J6" s="18" t="s">
        <v>664</v>
      </c>
      <c r="K6" s="18" t="s">
        <v>711</v>
      </c>
      <c r="L6" s="19">
        <v>200</v>
      </c>
      <c r="M6" s="65"/>
      <c r="N6" s="17" t="s">
        <v>44</v>
      </c>
      <c r="O6" s="18" t="s">
        <v>1470</v>
      </c>
      <c r="P6" s="17" t="s">
        <v>77</v>
      </c>
      <c r="Q6" s="52">
        <v>60</v>
      </c>
      <c r="R6" s="53">
        <v>45976</v>
      </c>
      <c r="S6" s="17" t="s">
        <v>45</v>
      </c>
      <c r="T6" s="17" t="s">
        <v>44</v>
      </c>
      <c r="U6" s="19">
        <f>Table_527[[#This Row],[VALOR]]-Table_527[[#This Row],[ CUSTO]]</f>
        <v>140</v>
      </c>
      <c r="V6" s="19"/>
    </row>
    <row r="7" spans="1:22" ht="25.5" hidden="1" x14ac:dyDescent="0.25">
      <c r="A7" s="10"/>
      <c r="B7" s="20">
        <v>45926</v>
      </c>
      <c r="C7" s="17"/>
      <c r="D7" s="18" t="s">
        <v>137</v>
      </c>
      <c r="E7" s="18" t="s">
        <v>2285</v>
      </c>
      <c r="F7" s="18" t="s">
        <v>537</v>
      </c>
      <c r="G7" s="18" t="s">
        <v>2772</v>
      </c>
      <c r="H7" s="21">
        <v>45932</v>
      </c>
      <c r="I7" s="22">
        <v>0.375</v>
      </c>
      <c r="J7" s="18" t="s">
        <v>187</v>
      </c>
      <c r="K7" s="18" t="s">
        <v>2774</v>
      </c>
      <c r="L7" s="19">
        <v>220</v>
      </c>
      <c r="M7" s="65"/>
      <c r="N7" s="17" t="s">
        <v>44</v>
      </c>
      <c r="O7" s="18" t="s">
        <v>2773</v>
      </c>
      <c r="P7" s="17" t="s">
        <v>2775</v>
      </c>
      <c r="Q7" s="52">
        <v>150</v>
      </c>
      <c r="R7" s="18"/>
      <c r="S7" s="17" t="s">
        <v>45</v>
      </c>
      <c r="T7" s="17" t="s">
        <v>44</v>
      </c>
      <c r="U7" s="19">
        <f>Table_527[[#This Row],[VALOR]]-Table_527[[#This Row],[ CUSTO]]</f>
        <v>70</v>
      </c>
      <c r="V7" s="19"/>
    </row>
    <row r="8" spans="1:22" ht="38.25" hidden="1" x14ac:dyDescent="0.25">
      <c r="A8" s="10"/>
      <c r="B8" s="20">
        <v>45931</v>
      </c>
      <c r="C8" s="17"/>
      <c r="D8" s="18" t="s">
        <v>52</v>
      </c>
      <c r="E8" s="18" t="s">
        <v>53</v>
      </c>
      <c r="F8" s="18" t="s">
        <v>1881</v>
      </c>
      <c r="G8" s="18" t="s">
        <v>1927</v>
      </c>
      <c r="H8" s="21">
        <v>45932</v>
      </c>
      <c r="I8" s="22">
        <v>0.625</v>
      </c>
      <c r="J8" s="18" t="s">
        <v>2659</v>
      </c>
      <c r="K8" s="18" t="s">
        <v>249</v>
      </c>
      <c r="L8" s="19">
        <f>200+48.15+7</f>
        <v>255.15</v>
      </c>
      <c r="M8" s="65" t="s">
        <v>2806</v>
      </c>
      <c r="N8" s="17" t="s">
        <v>44</v>
      </c>
      <c r="O8" s="18" t="s">
        <v>384</v>
      </c>
      <c r="P8" s="17" t="s">
        <v>385</v>
      </c>
      <c r="Q8" s="52">
        <f>60+48.15+7</f>
        <v>115.15</v>
      </c>
      <c r="R8" s="18"/>
      <c r="S8" s="17" t="s">
        <v>45</v>
      </c>
      <c r="T8" s="17" t="s">
        <v>44</v>
      </c>
      <c r="U8" s="19">
        <f>Table_527[[#This Row],[VALOR]]-Table_527[[#This Row],[ CUSTO]]</f>
        <v>140</v>
      </c>
      <c r="V8" s="19"/>
    </row>
    <row r="9" spans="1:22" ht="25.5" hidden="1" x14ac:dyDescent="0.25">
      <c r="A9" s="10"/>
      <c r="B9" s="20">
        <v>45931</v>
      </c>
      <c r="C9" s="17"/>
      <c r="D9" s="18" t="s">
        <v>2702</v>
      </c>
      <c r="E9" s="18" t="s">
        <v>2703</v>
      </c>
      <c r="F9" s="18" t="s">
        <v>92</v>
      </c>
      <c r="G9" s="18" t="s">
        <v>2704</v>
      </c>
      <c r="H9" s="21">
        <v>45932</v>
      </c>
      <c r="I9" s="22">
        <v>0.39583333333333331</v>
      </c>
      <c r="J9" s="18" t="s">
        <v>2705</v>
      </c>
      <c r="K9" s="18" t="s">
        <v>56</v>
      </c>
      <c r="L9" s="19">
        <v>200</v>
      </c>
      <c r="M9" s="65"/>
      <c r="N9" s="17" t="s">
        <v>44</v>
      </c>
      <c r="O9" s="18" t="s">
        <v>745</v>
      </c>
      <c r="P9" s="17" t="s">
        <v>142</v>
      </c>
      <c r="Q9" s="52">
        <v>70</v>
      </c>
      <c r="R9" s="53">
        <v>45976</v>
      </c>
      <c r="S9" s="17" t="s">
        <v>45</v>
      </c>
      <c r="T9" s="17" t="s">
        <v>44</v>
      </c>
      <c r="U9" s="19">
        <f>Table_527[[#This Row],[VALOR]]-Table_527[[#This Row],[ CUSTO]]</f>
        <v>130</v>
      </c>
      <c r="V9" s="19"/>
    </row>
    <row r="10" spans="1:22" ht="25.5" hidden="1" x14ac:dyDescent="0.25">
      <c r="A10" s="10"/>
      <c r="B10" s="20">
        <v>45931</v>
      </c>
      <c r="C10" s="17"/>
      <c r="D10" s="18" t="s">
        <v>2702</v>
      </c>
      <c r="E10" s="18" t="s">
        <v>2703</v>
      </c>
      <c r="F10" s="18" t="s">
        <v>92</v>
      </c>
      <c r="G10" s="18" t="s">
        <v>2704</v>
      </c>
      <c r="H10" s="21">
        <v>45932</v>
      </c>
      <c r="I10" s="22">
        <v>0.39583333333333331</v>
      </c>
      <c r="J10" s="18" t="s">
        <v>2705</v>
      </c>
      <c r="K10" s="18" t="s">
        <v>56</v>
      </c>
      <c r="L10" s="19"/>
      <c r="M10" s="65"/>
      <c r="N10" s="17" t="s">
        <v>44</v>
      </c>
      <c r="O10" s="18" t="s">
        <v>2706</v>
      </c>
      <c r="P10" s="17" t="s">
        <v>2707</v>
      </c>
      <c r="Q10" s="52">
        <v>50</v>
      </c>
      <c r="R10" s="18"/>
      <c r="S10" s="17" t="s">
        <v>45</v>
      </c>
      <c r="T10" s="17" t="s">
        <v>44</v>
      </c>
      <c r="U10" s="19">
        <f>Table_527[[#This Row],[VALOR]]-Table_527[[#This Row],[ CUSTO]]</f>
        <v>-50</v>
      </c>
      <c r="V10" s="19"/>
    </row>
    <row r="11" spans="1:22" ht="25.5" hidden="1" x14ac:dyDescent="0.25">
      <c r="A11" s="10"/>
      <c r="B11" s="20">
        <v>45930</v>
      </c>
      <c r="C11" s="18"/>
      <c r="D11" s="18" t="s">
        <v>2788</v>
      </c>
      <c r="E11" s="18" t="s">
        <v>2789</v>
      </c>
      <c r="F11" s="18" t="s">
        <v>92</v>
      </c>
      <c r="G11" s="18"/>
      <c r="H11" s="21">
        <v>45932</v>
      </c>
      <c r="I11" s="22">
        <v>0.67361111111111116</v>
      </c>
      <c r="J11" s="18" t="s">
        <v>1345</v>
      </c>
      <c r="K11" s="18" t="s">
        <v>2040</v>
      </c>
      <c r="L11" s="19">
        <v>220</v>
      </c>
      <c r="M11" s="65"/>
      <c r="N11" s="17" t="s">
        <v>44</v>
      </c>
      <c r="O11" s="18" t="s">
        <v>2790</v>
      </c>
      <c r="P11" s="17" t="s">
        <v>2791</v>
      </c>
      <c r="Q11" s="52">
        <v>80</v>
      </c>
      <c r="R11" s="18"/>
      <c r="S11" s="17" t="s">
        <v>45</v>
      </c>
      <c r="T11" s="17" t="s">
        <v>44</v>
      </c>
      <c r="U11" s="19">
        <f>Table_527[[#This Row],[VALOR]]-Table_527[[#This Row],[ CUSTO]]</f>
        <v>140</v>
      </c>
      <c r="V11" s="19"/>
    </row>
    <row r="12" spans="1:22" ht="25.5" hidden="1" x14ac:dyDescent="0.25">
      <c r="A12" s="10"/>
      <c r="B12" s="20">
        <v>45931</v>
      </c>
      <c r="C12" s="17"/>
      <c r="D12" s="18" t="s">
        <v>1539</v>
      </c>
      <c r="E12" s="18" t="s">
        <v>1540</v>
      </c>
      <c r="F12" s="18" t="s">
        <v>92</v>
      </c>
      <c r="G12" s="18"/>
      <c r="H12" s="21">
        <v>45932</v>
      </c>
      <c r="I12" s="22">
        <v>0.375</v>
      </c>
      <c r="J12" s="18" t="s">
        <v>289</v>
      </c>
      <c r="K12" s="18" t="s">
        <v>711</v>
      </c>
      <c r="L12" s="19">
        <v>200</v>
      </c>
      <c r="M12" s="65"/>
      <c r="N12" s="17" t="s">
        <v>44</v>
      </c>
      <c r="O12" s="18" t="s">
        <v>1470</v>
      </c>
      <c r="P12" s="17" t="s">
        <v>77</v>
      </c>
      <c r="Q12" s="52">
        <v>60</v>
      </c>
      <c r="R12" s="53">
        <v>45976</v>
      </c>
      <c r="S12" s="17" t="s">
        <v>45</v>
      </c>
      <c r="T12" s="17" t="s">
        <v>44</v>
      </c>
      <c r="U12" s="19">
        <f>Table_527[[#This Row],[VALOR]]-Table_527[[#This Row],[ CUSTO]]</f>
        <v>140</v>
      </c>
      <c r="V12" s="19"/>
    </row>
    <row r="13" spans="1:22" hidden="1" x14ac:dyDescent="0.25">
      <c r="A13" s="10"/>
      <c r="B13" s="20">
        <v>45929</v>
      </c>
      <c r="C13" s="17"/>
      <c r="D13" s="18" t="s">
        <v>2474</v>
      </c>
      <c r="E13" s="18" t="s">
        <v>2475</v>
      </c>
      <c r="F13" s="18" t="s">
        <v>92</v>
      </c>
      <c r="G13" s="18" t="s">
        <v>2699</v>
      </c>
      <c r="H13" s="21">
        <v>45932</v>
      </c>
      <c r="I13" s="22">
        <v>0.34375</v>
      </c>
      <c r="J13" s="18" t="s">
        <v>187</v>
      </c>
      <c r="K13" s="18" t="s">
        <v>785</v>
      </c>
      <c r="L13" s="19">
        <v>180</v>
      </c>
      <c r="M13" s="65"/>
      <c r="N13" s="17" t="s">
        <v>44</v>
      </c>
      <c r="O13" s="18" t="s">
        <v>1491</v>
      </c>
      <c r="P13" s="17" t="s">
        <v>787</v>
      </c>
      <c r="Q13" s="52">
        <v>90</v>
      </c>
      <c r="R13" s="20"/>
      <c r="S13" s="17" t="s">
        <v>45</v>
      </c>
      <c r="T13" s="17" t="s">
        <v>44</v>
      </c>
      <c r="U13" s="19">
        <f>Table_527[[#This Row],[VALOR]]-Table_527[[#This Row],[ CUSTO]]</f>
        <v>90</v>
      </c>
      <c r="V13" s="19"/>
    </row>
    <row r="14" spans="1:22" ht="25.5" hidden="1" x14ac:dyDescent="0.25">
      <c r="A14" s="10"/>
      <c r="B14" s="20">
        <v>45926</v>
      </c>
      <c r="C14" s="17"/>
      <c r="D14" s="18" t="s">
        <v>808</v>
      </c>
      <c r="E14" s="18" t="s">
        <v>809</v>
      </c>
      <c r="F14" s="18" t="s">
        <v>593</v>
      </c>
      <c r="G14" s="18" t="s">
        <v>2279</v>
      </c>
      <c r="H14" s="21">
        <v>45933</v>
      </c>
      <c r="I14" s="22">
        <v>0.34027777777777779</v>
      </c>
      <c r="J14" s="18" t="s">
        <v>259</v>
      </c>
      <c r="K14" s="18" t="s">
        <v>151</v>
      </c>
      <c r="L14" s="19">
        <v>200</v>
      </c>
      <c r="M14" s="65"/>
      <c r="N14" s="17" t="s">
        <v>44</v>
      </c>
      <c r="O14" s="18" t="s">
        <v>152</v>
      </c>
      <c r="P14" s="17" t="s">
        <v>153</v>
      </c>
      <c r="Q14" s="52">
        <v>90</v>
      </c>
      <c r="R14" s="18"/>
      <c r="S14" s="17" t="s">
        <v>45</v>
      </c>
      <c r="T14" s="17" t="s">
        <v>44</v>
      </c>
      <c r="U14" s="19">
        <f>Table_527[[#This Row],[VALOR]]-Table_527[[#This Row],[ CUSTO]]</f>
        <v>110</v>
      </c>
      <c r="V14" s="19"/>
    </row>
    <row r="15" spans="1:22" ht="25.5" hidden="1" x14ac:dyDescent="0.25">
      <c r="A15" s="10"/>
      <c r="B15" s="20">
        <v>45930</v>
      </c>
      <c r="C15" s="18"/>
      <c r="D15" s="18" t="s">
        <v>2788</v>
      </c>
      <c r="E15" s="18" t="s">
        <v>2789</v>
      </c>
      <c r="F15" s="18" t="s">
        <v>92</v>
      </c>
      <c r="G15" s="18"/>
      <c r="H15" s="21">
        <v>45933</v>
      </c>
      <c r="I15" s="22">
        <v>0.52777777777777779</v>
      </c>
      <c r="J15" s="18" t="s">
        <v>1345</v>
      </c>
      <c r="K15" s="18" t="s">
        <v>2040</v>
      </c>
      <c r="L15" s="19">
        <v>220</v>
      </c>
      <c r="M15" s="65"/>
      <c r="N15" s="17" t="s">
        <v>44</v>
      </c>
      <c r="O15" s="18" t="s">
        <v>2790</v>
      </c>
      <c r="P15" s="17" t="s">
        <v>2791</v>
      </c>
      <c r="Q15" s="52">
        <v>70</v>
      </c>
      <c r="R15" s="18"/>
      <c r="S15" s="17" t="s">
        <v>45</v>
      </c>
      <c r="T15" s="17" t="s">
        <v>44</v>
      </c>
      <c r="U15" s="19">
        <f>Table_527[[#This Row],[VALOR]]-Table_527[[#This Row],[ CUSTO]]</f>
        <v>150</v>
      </c>
      <c r="V15" s="19"/>
    </row>
    <row r="16" spans="1:22" ht="25.5" hidden="1" x14ac:dyDescent="0.25">
      <c r="A16" s="10"/>
      <c r="B16" s="20">
        <v>45932</v>
      </c>
      <c r="C16" s="17"/>
      <c r="D16" s="18" t="s">
        <v>2474</v>
      </c>
      <c r="E16" s="18" t="s">
        <v>2475</v>
      </c>
      <c r="F16" s="18" t="s">
        <v>92</v>
      </c>
      <c r="G16" s="18" t="s">
        <v>2697</v>
      </c>
      <c r="H16" s="21">
        <v>45936</v>
      </c>
      <c r="I16" s="22">
        <v>0.56944444444444442</v>
      </c>
      <c r="J16" s="18" t="s">
        <v>2698</v>
      </c>
      <c r="K16" s="18" t="s">
        <v>56</v>
      </c>
      <c r="L16" s="19">
        <v>150</v>
      </c>
      <c r="M16" s="65"/>
      <c r="N16" s="17" t="s">
        <v>44</v>
      </c>
      <c r="O16" s="18" t="s">
        <v>745</v>
      </c>
      <c r="P16" s="17" t="s">
        <v>142</v>
      </c>
      <c r="Q16" s="52">
        <v>70</v>
      </c>
      <c r="R16" s="53">
        <v>45976</v>
      </c>
      <c r="S16" s="17" t="s">
        <v>45</v>
      </c>
      <c r="T16" s="17" t="s">
        <v>44</v>
      </c>
      <c r="U16" s="19">
        <f>Table_527[[#This Row],[VALOR]]-Table_527[[#This Row],[ CUSTO]]</f>
        <v>80</v>
      </c>
      <c r="V16" s="19"/>
    </row>
    <row r="17" spans="1:22" ht="25.5" hidden="1" x14ac:dyDescent="0.25">
      <c r="A17" s="10"/>
      <c r="B17" s="20">
        <v>45930</v>
      </c>
      <c r="C17" s="17"/>
      <c r="D17" s="18" t="s">
        <v>1299</v>
      </c>
      <c r="E17" s="18" t="s">
        <v>439</v>
      </c>
      <c r="F17" s="18" t="s">
        <v>537</v>
      </c>
      <c r="G17" s="18"/>
      <c r="H17" s="21">
        <v>45936</v>
      </c>
      <c r="I17" s="22">
        <v>0.375</v>
      </c>
      <c r="J17" s="18" t="s">
        <v>1589</v>
      </c>
      <c r="K17" s="18" t="s">
        <v>56</v>
      </c>
      <c r="L17" s="19">
        <v>150</v>
      </c>
      <c r="M17" s="65"/>
      <c r="N17" s="17" t="s">
        <v>44</v>
      </c>
      <c r="O17" s="18" t="s">
        <v>1496</v>
      </c>
      <c r="P17" s="17" t="s">
        <v>1534</v>
      </c>
      <c r="Q17" s="52">
        <v>70</v>
      </c>
      <c r="R17" s="53">
        <v>45976</v>
      </c>
      <c r="S17" s="17" t="s">
        <v>45</v>
      </c>
      <c r="T17" s="17" t="s">
        <v>44</v>
      </c>
      <c r="U17" s="19">
        <f>Table_527[[#This Row],[VALOR]]-Table_527[[#This Row],[ CUSTO]]</f>
        <v>80</v>
      </c>
      <c r="V17" s="19"/>
    </row>
    <row r="18" spans="1:22" ht="38.25" hidden="1" x14ac:dyDescent="0.25">
      <c r="A18" s="10"/>
      <c r="B18" s="20">
        <v>45931</v>
      </c>
      <c r="C18" s="17"/>
      <c r="D18" s="18" t="s">
        <v>2083</v>
      </c>
      <c r="E18" s="18" t="s">
        <v>2717</v>
      </c>
      <c r="F18" s="18" t="s">
        <v>60</v>
      </c>
      <c r="G18" s="18" t="s">
        <v>2721</v>
      </c>
      <c r="H18" s="21">
        <v>45936</v>
      </c>
      <c r="I18" s="22">
        <v>0.40277777777777779</v>
      </c>
      <c r="J18" s="18" t="s">
        <v>426</v>
      </c>
      <c r="K18" s="18" t="s">
        <v>867</v>
      </c>
      <c r="L18" s="19">
        <v>500</v>
      </c>
      <c r="M18" s="65"/>
      <c r="N18" s="17" t="s">
        <v>44</v>
      </c>
      <c r="O18" s="18" t="s">
        <v>1048</v>
      </c>
      <c r="P18" s="17" t="s">
        <v>1049</v>
      </c>
      <c r="Q18" s="52">
        <v>80</v>
      </c>
      <c r="R18" s="18"/>
      <c r="S18" s="17" t="s">
        <v>45</v>
      </c>
      <c r="T18" s="17" t="s">
        <v>44</v>
      </c>
      <c r="U18" s="19">
        <f>Table_527[[#This Row],[VALOR]]-Table_527[[#This Row],[ CUSTO]]</f>
        <v>420</v>
      </c>
      <c r="V18" s="19"/>
    </row>
    <row r="19" spans="1:22" ht="25.5" hidden="1" x14ac:dyDescent="0.25">
      <c r="A19" s="10"/>
      <c r="B19" s="20">
        <v>45933</v>
      </c>
      <c r="C19" s="17"/>
      <c r="D19" s="18" t="s">
        <v>137</v>
      </c>
      <c r="E19" s="18" t="s">
        <v>2285</v>
      </c>
      <c r="F19" s="18" t="s">
        <v>92</v>
      </c>
      <c r="G19" s="18" t="s">
        <v>1418</v>
      </c>
      <c r="H19" s="21">
        <v>45937</v>
      </c>
      <c r="I19" s="22">
        <v>0.40625</v>
      </c>
      <c r="J19" s="18" t="s">
        <v>1420</v>
      </c>
      <c r="K19" s="18" t="s">
        <v>857</v>
      </c>
      <c r="L19" s="19">
        <v>180</v>
      </c>
      <c r="M19" s="65"/>
      <c r="N19" s="17" t="s">
        <v>44</v>
      </c>
      <c r="O19" s="18" t="s">
        <v>2737</v>
      </c>
      <c r="P19" s="17" t="s">
        <v>2738</v>
      </c>
      <c r="Q19" s="52">
        <v>80</v>
      </c>
      <c r="R19" s="18"/>
      <c r="S19" s="17" t="s">
        <v>45</v>
      </c>
      <c r="T19" s="17" t="s">
        <v>44</v>
      </c>
      <c r="U19" s="19">
        <f>Table_527[[#This Row],[VALOR]]-Table_527[[#This Row],[ CUSTO]]</f>
        <v>100</v>
      </c>
      <c r="V19" s="19"/>
    </row>
    <row r="20" spans="1:22" ht="38.25" hidden="1" x14ac:dyDescent="0.25">
      <c r="A20" s="10"/>
      <c r="B20" s="20">
        <v>45936</v>
      </c>
      <c r="C20" s="17"/>
      <c r="D20" s="18" t="s">
        <v>1685</v>
      </c>
      <c r="E20" s="18" t="s">
        <v>1686</v>
      </c>
      <c r="F20" s="18" t="s">
        <v>92</v>
      </c>
      <c r="G20" s="18"/>
      <c r="H20" s="21">
        <v>45937</v>
      </c>
      <c r="I20" s="22">
        <v>0.66666666666666663</v>
      </c>
      <c r="J20" s="18" t="s">
        <v>2785</v>
      </c>
      <c r="K20" s="18" t="s">
        <v>316</v>
      </c>
      <c r="L20" s="19">
        <v>250</v>
      </c>
      <c r="M20" s="65"/>
      <c r="N20" s="17" t="s">
        <v>44</v>
      </c>
      <c r="O20" s="18" t="s">
        <v>1496</v>
      </c>
      <c r="P20" s="17" t="s">
        <v>1534</v>
      </c>
      <c r="Q20" s="52">
        <v>80</v>
      </c>
      <c r="R20" s="53">
        <v>45976</v>
      </c>
      <c r="S20" s="17" t="s">
        <v>45</v>
      </c>
      <c r="T20" s="17" t="s">
        <v>44</v>
      </c>
      <c r="U20" s="19">
        <f>Table_527[[#This Row],[VALOR]]-Table_527[[#This Row],[ CUSTO]]</f>
        <v>170</v>
      </c>
      <c r="V20" s="19"/>
    </row>
    <row r="21" spans="1:22" ht="25.5" hidden="1" x14ac:dyDescent="0.25">
      <c r="A21" s="10"/>
      <c r="B21" s="20">
        <v>45932</v>
      </c>
      <c r="C21" s="18" t="s">
        <v>1849</v>
      </c>
      <c r="D21" s="18" t="s">
        <v>52</v>
      </c>
      <c r="E21" s="18" t="s">
        <v>53</v>
      </c>
      <c r="F21" s="18" t="s">
        <v>1288</v>
      </c>
      <c r="G21" s="18" t="s">
        <v>2565</v>
      </c>
      <c r="H21" s="21">
        <v>45937</v>
      </c>
      <c r="I21" s="22">
        <v>0.45833333333333331</v>
      </c>
      <c r="J21" s="18" t="s">
        <v>1286</v>
      </c>
      <c r="K21" s="18" t="s">
        <v>299</v>
      </c>
      <c r="L21" s="19">
        <f>300+19+56.4</f>
        <v>375.4</v>
      </c>
      <c r="M21" s="65" t="s">
        <v>2807</v>
      </c>
      <c r="N21" s="17" t="s">
        <v>44</v>
      </c>
      <c r="O21" s="18" t="s">
        <v>300</v>
      </c>
      <c r="P21" s="17" t="s">
        <v>301</v>
      </c>
      <c r="Q21" s="52">
        <v>156</v>
      </c>
      <c r="R21" s="18"/>
      <c r="S21" s="17" t="s">
        <v>45</v>
      </c>
      <c r="T21" s="17" t="s">
        <v>44</v>
      </c>
      <c r="U21" s="19">
        <f>Table_527[[#This Row],[VALOR]]-Table_527[[#This Row],[ CUSTO]]</f>
        <v>219.39999999999998</v>
      </c>
      <c r="V21" s="19"/>
    </row>
    <row r="22" spans="1:22" s="83" customFormat="1" hidden="1" x14ac:dyDescent="0.25">
      <c r="A22" s="10"/>
      <c r="B22" s="20">
        <v>45936</v>
      </c>
      <c r="C22" s="17"/>
      <c r="D22" s="18" t="s">
        <v>2710</v>
      </c>
      <c r="E22" s="18" t="s">
        <v>2711</v>
      </c>
      <c r="F22" s="18" t="s">
        <v>394</v>
      </c>
      <c r="G22" s="18"/>
      <c r="H22" s="21">
        <v>45937</v>
      </c>
      <c r="I22" s="22"/>
      <c r="J22" s="18"/>
      <c r="K22" s="18"/>
      <c r="L22" s="19">
        <v>100</v>
      </c>
      <c r="M22" s="65"/>
      <c r="N22" s="17" t="s">
        <v>44</v>
      </c>
      <c r="O22" s="18" t="s">
        <v>1441</v>
      </c>
      <c r="P22" s="17" t="s">
        <v>1442</v>
      </c>
      <c r="Q22" s="52">
        <v>50</v>
      </c>
      <c r="R22" s="18"/>
      <c r="S22" s="17" t="s">
        <v>45</v>
      </c>
      <c r="T22" s="17" t="s">
        <v>44</v>
      </c>
      <c r="U22" s="19">
        <f>Table_527[[#This Row],[VALOR]]-Table_527[[#This Row],[ CUSTO]]</f>
        <v>50</v>
      </c>
      <c r="V22" s="19"/>
    </row>
    <row r="23" spans="1:22" s="83" customFormat="1" hidden="1" x14ac:dyDescent="0.25">
      <c r="A23" s="10"/>
      <c r="B23" s="20">
        <v>45936</v>
      </c>
      <c r="C23" s="17"/>
      <c r="D23" s="18" t="s">
        <v>220</v>
      </c>
      <c r="E23" s="18" t="s">
        <v>221</v>
      </c>
      <c r="F23" s="18" t="s">
        <v>92</v>
      </c>
      <c r="G23" s="18"/>
      <c r="H23" s="21">
        <v>45937</v>
      </c>
      <c r="I23" s="22">
        <v>0.625</v>
      </c>
      <c r="J23" s="18" t="s">
        <v>549</v>
      </c>
      <c r="K23" s="18" t="s">
        <v>549</v>
      </c>
      <c r="L23" s="19">
        <v>200</v>
      </c>
      <c r="M23" s="65"/>
      <c r="N23" s="17" t="s">
        <v>44</v>
      </c>
      <c r="O23" s="18" t="s">
        <v>1222</v>
      </c>
      <c r="P23" s="44" t="s">
        <v>1223</v>
      </c>
      <c r="Q23" s="52">
        <f>60-50</f>
        <v>10</v>
      </c>
      <c r="R23" s="53">
        <v>45976</v>
      </c>
      <c r="S23" s="17" t="s">
        <v>45</v>
      </c>
      <c r="T23" s="17" t="s">
        <v>44</v>
      </c>
      <c r="U23" s="19">
        <f>Table_527[[#This Row],[VALOR]]-Table_527[[#This Row],[ CUSTO]]</f>
        <v>190</v>
      </c>
      <c r="V23" s="19"/>
    </row>
    <row r="24" spans="1:22" s="83" customFormat="1" ht="25.5" hidden="1" x14ac:dyDescent="0.25">
      <c r="A24" s="10"/>
      <c r="B24" s="20">
        <v>45936</v>
      </c>
      <c r="C24" s="17"/>
      <c r="D24" s="18" t="s">
        <v>214</v>
      </c>
      <c r="E24" s="18" t="s">
        <v>215</v>
      </c>
      <c r="F24" s="18" t="s">
        <v>92</v>
      </c>
      <c r="G24" s="18"/>
      <c r="H24" s="21">
        <v>45937</v>
      </c>
      <c r="I24" s="22">
        <v>0.41666666666666669</v>
      </c>
      <c r="J24" s="18" t="s">
        <v>614</v>
      </c>
      <c r="K24" s="18" t="s">
        <v>2770</v>
      </c>
      <c r="L24" s="19">
        <v>300</v>
      </c>
      <c r="M24" s="65"/>
      <c r="N24" s="17" t="s">
        <v>44</v>
      </c>
      <c r="O24" s="18" t="s">
        <v>2768</v>
      </c>
      <c r="P24" s="17" t="s">
        <v>2769</v>
      </c>
      <c r="Q24" s="52">
        <v>150</v>
      </c>
      <c r="R24" s="18"/>
      <c r="S24" s="17" t="s">
        <v>45</v>
      </c>
      <c r="T24" s="17" t="s">
        <v>44</v>
      </c>
      <c r="U24" s="19">
        <f>Table_527[[#This Row],[VALOR]]-Table_527[[#This Row],[ CUSTO]]</f>
        <v>150</v>
      </c>
      <c r="V24" s="19"/>
    </row>
    <row r="25" spans="1:22" s="83" customFormat="1" ht="51" hidden="1" x14ac:dyDescent="0.25">
      <c r="A25" s="10"/>
      <c r="B25" s="20">
        <v>45936</v>
      </c>
      <c r="C25" s="17"/>
      <c r="D25" s="18" t="s">
        <v>2780</v>
      </c>
      <c r="E25" s="18" t="s">
        <v>2781</v>
      </c>
      <c r="F25" s="18" t="s">
        <v>537</v>
      </c>
      <c r="G25" s="18"/>
      <c r="H25" s="21">
        <v>45938</v>
      </c>
      <c r="I25" s="22">
        <v>0.41666666666666669</v>
      </c>
      <c r="J25" s="18" t="s">
        <v>1589</v>
      </c>
      <c r="K25" s="18" t="s">
        <v>56</v>
      </c>
      <c r="L25" s="19">
        <v>150</v>
      </c>
      <c r="M25" s="65"/>
      <c r="N25" s="17" t="s">
        <v>44</v>
      </c>
      <c r="O25" s="18" t="s">
        <v>1496</v>
      </c>
      <c r="P25" s="17" t="s">
        <v>1534</v>
      </c>
      <c r="Q25" s="52">
        <v>70</v>
      </c>
      <c r="R25" s="53">
        <v>45976</v>
      </c>
      <c r="S25" s="17" t="s">
        <v>45</v>
      </c>
      <c r="T25" s="17" t="s">
        <v>44</v>
      </c>
      <c r="U25" s="19">
        <f>Table_527[[#This Row],[VALOR]]-Table_527[[#This Row],[ CUSTO]]</f>
        <v>80</v>
      </c>
      <c r="V25" s="19"/>
    </row>
    <row r="26" spans="1:22" s="83" customFormat="1" ht="38.25" hidden="1" x14ac:dyDescent="0.25">
      <c r="A26" s="10"/>
      <c r="B26" s="20">
        <v>45932</v>
      </c>
      <c r="C26" s="18" t="s">
        <v>1866</v>
      </c>
      <c r="D26" s="18" t="s">
        <v>52</v>
      </c>
      <c r="E26" s="18" t="s">
        <v>53</v>
      </c>
      <c r="F26" s="18" t="s">
        <v>1288</v>
      </c>
      <c r="G26" s="18" t="s">
        <v>2587</v>
      </c>
      <c r="H26" s="21">
        <v>45938</v>
      </c>
      <c r="I26" s="22">
        <v>0.375</v>
      </c>
      <c r="J26" s="18" t="s">
        <v>2588</v>
      </c>
      <c r="K26" s="18" t="s">
        <v>2589</v>
      </c>
      <c r="L26" s="19">
        <f>300+128.7</f>
        <v>428.7</v>
      </c>
      <c r="M26" s="65" t="s">
        <v>2807</v>
      </c>
      <c r="N26" s="17" t="s">
        <v>44</v>
      </c>
      <c r="O26" s="18" t="s">
        <v>2591</v>
      </c>
      <c r="P26" s="17" t="s">
        <v>2590</v>
      </c>
      <c r="Q26" s="52">
        <f>100+128</f>
        <v>228</v>
      </c>
      <c r="R26" s="18"/>
      <c r="S26" s="17" t="s">
        <v>45</v>
      </c>
      <c r="T26" s="17" t="s">
        <v>44</v>
      </c>
      <c r="U26" s="19">
        <f>Table_527[[#This Row],[VALOR]]-Table_527[[#This Row],[ CUSTO]]</f>
        <v>200.7</v>
      </c>
      <c r="V26" s="19"/>
    </row>
    <row r="27" spans="1:22" s="83" customFormat="1" ht="25.5" hidden="1" x14ac:dyDescent="0.25">
      <c r="A27" s="10"/>
      <c r="B27" s="20">
        <v>45931</v>
      </c>
      <c r="C27" s="17"/>
      <c r="D27" s="18" t="s">
        <v>1539</v>
      </c>
      <c r="E27" s="18" t="s">
        <v>1540</v>
      </c>
      <c r="F27" s="18" t="s">
        <v>92</v>
      </c>
      <c r="G27" s="18"/>
      <c r="H27" s="21">
        <v>45938</v>
      </c>
      <c r="I27" s="22">
        <v>0.41666666666666669</v>
      </c>
      <c r="J27" s="18" t="s">
        <v>289</v>
      </c>
      <c r="K27" s="18" t="s">
        <v>711</v>
      </c>
      <c r="L27" s="19">
        <v>200</v>
      </c>
      <c r="M27" s="65"/>
      <c r="N27" s="17" t="s">
        <v>44</v>
      </c>
      <c r="O27" s="18" t="s">
        <v>1470</v>
      </c>
      <c r="P27" s="17" t="s">
        <v>77</v>
      </c>
      <c r="Q27" s="52">
        <v>60</v>
      </c>
      <c r="R27" s="53">
        <v>45976</v>
      </c>
      <c r="S27" s="17" t="s">
        <v>45</v>
      </c>
      <c r="T27" s="17" t="s">
        <v>44</v>
      </c>
      <c r="U27" s="19">
        <f>Table_527[[#This Row],[VALOR]]-Table_527[[#This Row],[ CUSTO]]</f>
        <v>140</v>
      </c>
      <c r="V27" s="19"/>
    </row>
    <row r="28" spans="1:22" s="83" customFormat="1" ht="38.25" hidden="1" x14ac:dyDescent="0.25">
      <c r="A28" s="10"/>
      <c r="B28" s="20">
        <v>45937</v>
      </c>
      <c r="C28" s="17"/>
      <c r="D28" s="18" t="s">
        <v>2083</v>
      </c>
      <c r="E28" s="18" t="s">
        <v>2717</v>
      </c>
      <c r="F28" s="18" t="s">
        <v>537</v>
      </c>
      <c r="G28" s="18" t="s">
        <v>2725</v>
      </c>
      <c r="H28" s="21">
        <v>45938</v>
      </c>
      <c r="I28" s="22">
        <v>0.375</v>
      </c>
      <c r="J28" s="18" t="s">
        <v>187</v>
      </c>
      <c r="K28" s="18" t="s">
        <v>2724</v>
      </c>
      <c r="L28" s="19">
        <v>550</v>
      </c>
      <c r="M28" s="65"/>
      <c r="N28" s="17" t="s">
        <v>44</v>
      </c>
      <c r="O28" s="18" t="s">
        <v>2727</v>
      </c>
      <c r="P28" s="17" t="s">
        <v>2726</v>
      </c>
      <c r="Q28" s="52">
        <v>200</v>
      </c>
      <c r="R28" s="18"/>
      <c r="S28" s="17" t="s">
        <v>45</v>
      </c>
      <c r="T28" s="17" t="s">
        <v>44</v>
      </c>
      <c r="U28" s="19">
        <f>Table_527[[#This Row],[VALOR]]-Table_527[[#This Row],[ CUSTO]]</f>
        <v>350</v>
      </c>
      <c r="V28" s="19"/>
    </row>
    <row r="29" spans="1:22" s="83" customFormat="1" ht="25.5" hidden="1" x14ac:dyDescent="0.25">
      <c r="A29" s="10"/>
      <c r="B29" s="20">
        <v>45933</v>
      </c>
      <c r="C29" s="17"/>
      <c r="D29" s="18" t="s">
        <v>808</v>
      </c>
      <c r="E29" s="18" t="s">
        <v>809</v>
      </c>
      <c r="F29" s="18" t="s">
        <v>593</v>
      </c>
      <c r="G29" s="18" t="s">
        <v>2752</v>
      </c>
      <c r="H29" s="21">
        <v>45939</v>
      </c>
      <c r="I29" s="22">
        <v>0.61111111111111116</v>
      </c>
      <c r="J29" s="18" t="s">
        <v>558</v>
      </c>
      <c r="K29" s="18" t="s">
        <v>1389</v>
      </c>
      <c r="L29" s="19">
        <v>200</v>
      </c>
      <c r="M29" s="65"/>
      <c r="N29" s="17" t="s">
        <v>44</v>
      </c>
      <c r="O29" s="18" t="s">
        <v>2754</v>
      </c>
      <c r="P29" s="17" t="s">
        <v>2755</v>
      </c>
      <c r="Q29" s="52">
        <v>60</v>
      </c>
      <c r="R29" s="18"/>
      <c r="S29" s="17" t="s">
        <v>45</v>
      </c>
      <c r="T29" s="17" t="s">
        <v>44</v>
      </c>
      <c r="U29" s="19">
        <f>Table_527[[#This Row],[VALOR]]-Table_527[[#This Row],[ CUSTO]]</f>
        <v>140</v>
      </c>
      <c r="V29" s="19"/>
    </row>
    <row r="30" spans="1:22" s="83" customFormat="1" ht="25.5" hidden="1" x14ac:dyDescent="0.25">
      <c r="A30" s="10"/>
      <c r="B30" s="20">
        <v>45933</v>
      </c>
      <c r="C30" s="17"/>
      <c r="D30" s="18" t="s">
        <v>808</v>
      </c>
      <c r="E30" s="18" t="s">
        <v>809</v>
      </c>
      <c r="F30" s="18" t="s">
        <v>593</v>
      </c>
      <c r="G30" s="18" t="s">
        <v>2753</v>
      </c>
      <c r="H30" s="21">
        <v>45939</v>
      </c>
      <c r="I30" s="22">
        <v>0.67708333333333337</v>
      </c>
      <c r="J30" s="18" t="s">
        <v>558</v>
      </c>
      <c r="K30" s="18" t="s">
        <v>1389</v>
      </c>
      <c r="L30" s="19">
        <v>200</v>
      </c>
      <c r="M30" s="65"/>
      <c r="N30" s="17" t="s">
        <v>44</v>
      </c>
      <c r="O30" s="18" t="s">
        <v>2754</v>
      </c>
      <c r="P30" s="17" t="s">
        <v>2755</v>
      </c>
      <c r="Q30" s="52">
        <v>60</v>
      </c>
      <c r="R30" s="18"/>
      <c r="S30" s="17" t="s">
        <v>45</v>
      </c>
      <c r="T30" s="17" t="s">
        <v>44</v>
      </c>
      <c r="U30" s="19">
        <f>Table_527[[#This Row],[VALOR]]-Table_527[[#This Row],[ CUSTO]]</f>
        <v>140</v>
      </c>
      <c r="V30" s="19"/>
    </row>
    <row r="31" spans="1:22" s="83" customFormat="1" ht="25.5" hidden="1" x14ac:dyDescent="0.25">
      <c r="A31" s="10"/>
      <c r="B31" s="20">
        <v>45938</v>
      </c>
      <c r="C31" s="17"/>
      <c r="D31" s="18" t="s">
        <v>1299</v>
      </c>
      <c r="E31" s="18" t="s">
        <v>439</v>
      </c>
      <c r="F31" s="18" t="s">
        <v>625</v>
      </c>
      <c r="G31" s="18"/>
      <c r="H31" s="21">
        <v>45939</v>
      </c>
      <c r="I31" s="22">
        <v>0.59375</v>
      </c>
      <c r="J31" s="18" t="s">
        <v>2782</v>
      </c>
      <c r="K31" s="18" t="s">
        <v>56</v>
      </c>
      <c r="L31" s="19">
        <v>150</v>
      </c>
      <c r="M31" s="65"/>
      <c r="N31" s="17" t="s">
        <v>44</v>
      </c>
      <c r="O31" s="18" t="s">
        <v>2783</v>
      </c>
      <c r="P31" s="17" t="s">
        <v>2784</v>
      </c>
      <c r="Q31" s="52">
        <v>80</v>
      </c>
      <c r="R31" s="18"/>
      <c r="S31" s="17" t="s">
        <v>45</v>
      </c>
      <c r="T31" s="17" t="s">
        <v>44</v>
      </c>
      <c r="U31" s="19">
        <f>Table_527[[#This Row],[VALOR]]-Table_527[[#This Row],[ CUSTO]]</f>
        <v>70</v>
      </c>
      <c r="V31" s="19"/>
    </row>
    <row r="32" spans="1:22" s="83" customFormat="1" ht="38.25" hidden="1" x14ac:dyDescent="0.25">
      <c r="A32" s="10"/>
      <c r="B32" s="20">
        <v>45933</v>
      </c>
      <c r="C32" s="17"/>
      <c r="D32" s="18" t="s">
        <v>2083</v>
      </c>
      <c r="E32" s="18" t="s">
        <v>2717</v>
      </c>
      <c r="F32" s="18" t="s">
        <v>537</v>
      </c>
      <c r="G32" s="18" t="s">
        <v>2720</v>
      </c>
      <c r="H32" s="21">
        <v>45939</v>
      </c>
      <c r="I32" s="22">
        <v>0.41666666666666669</v>
      </c>
      <c r="J32" s="18" t="s">
        <v>289</v>
      </c>
      <c r="K32" s="18" t="s">
        <v>1145</v>
      </c>
      <c r="L32" s="19">
        <v>500</v>
      </c>
      <c r="M32" s="65"/>
      <c r="N32" s="17" t="s">
        <v>44</v>
      </c>
      <c r="O32" s="18" t="s">
        <v>2722</v>
      </c>
      <c r="P32" s="17" t="s">
        <v>2723</v>
      </c>
      <c r="Q32" s="52">
        <v>80</v>
      </c>
      <c r="R32" s="18"/>
      <c r="S32" s="17" t="s">
        <v>45</v>
      </c>
      <c r="T32" s="17" t="s">
        <v>44</v>
      </c>
      <c r="U32" s="19">
        <f>Table_527[[#This Row],[VALOR]]-Table_527[[#This Row],[ CUSTO]]</f>
        <v>420</v>
      </c>
      <c r="V32" s="19"/>
    </row>
    <row r="33" spans="1:22" s="83" customFormat="1" ht="38.25" hidden="1" x14ac:dyDescent="0.25">
      <c r="A33" s="10"/>
      <c r="B33" s="20">
        <v>45938</v>
      </c>
      <c r="C33" s="18" t="s">
        <v>1849</v>
      </c>
      <c r="D33" s="18" t="s">
        <v>52</v>
      </c>
      <c r="E33" s="18" t="s">
        <v>53</v>
      </c>
      <c r="F33" s="18" t="s">
        <v>1881</v>
      </c>
      <c r="G33" s="18" t="s">
        <v>2653</v>
      </c>
      <c r="H33" s="21">
        <v>45940</v>
      </c>
      <c r="I33" s="22">
        <v>0.41666666666666669</v>
      </c>
      <c r="J33" s="18" t="s">
        <v>2654</v>
      </c>
      <c r="K33" s="18" t="s">
        <v>2655</v>
      </c>
      <c r="L33" s="19">
        <f>200+19.05</f>
        <v>219.05</v>
      </c>
      <c r="M33" s="65" t="s">
        <v>2807</v>
      </c>
      <c r="N33" s="17" t="s">
        <v>44</v>
      </c>
      <c r="O33" s="18" t="s">
        <v>2651</v>
      </c>
      <c r="P33" s="17" t="s">
        <v>2652</v>
      </c>
      <c r="Q33" s="52">
        <f>100+19.05</f>
        <v>119.05</v>
      </c>
      <c r="R33" s="18"/>
      <c r="S33" s="17" t="s">
        <v>45</v>
      </c>
      <c r="T33" s="17" t="s">
        <v>44</v>
      </c>
      <c r="U33" s="19">
        <f>Table_527[[#This Row],[VALOR]]-Table_527[[#This Row],[ CUSTO]]</f>
        <v>100.00000000000001</v>
      </c>
      <c r="V33" s="19"/>
    </row>
    <row r="34" spans="1:22" s="83" customFormat="1" ht="25.5" hidden="1" x14ac:dyDescent="0.25">
      <c r="A34" s="10"/>
      <c r="B34" s="20">
        <v>45939</v>
      </c>
      <c r="C34" s="18" t="s">
        <v>1849</v>
      </c>
      <c r="D34" s="18" t="s">
        <v>52</v>
      </c>
      <c r="E34" s="18" t="s">
        <v>53</v>
      </c>
      <c r="F34" s="18" t="s">
        <v>2641</v>
      </c>
      <c r="G34" s="18" t="s">
        <v>2648</v>
      </c>
      <c r="H34" s="21">
        <v>45940</v>
      </c>
      <c r="I34" s="22">
        <v>0.41666666666666669</v>
      </c>
      <c r="J34" s="18" t="s">
        <v>1286</v>
      </c>
      <c r="K34" s="18" t="s">
        <v>249</v>
      </c>
      <c r="L34" s="19">
        <f>300+40.4</f>
        <v>340.4</v>
      </c>
      <c r="M34" s="65" t="s">
        <v>2807</v>
      </c>
      <c r="N34" s="17" t="s">
        <v>44</v>
      </c>
      <c r="O34" s="18" t="s">
        <v>2649</v>
      </c>
      <c r="P34" s="17" t="s">
        <v>2650</v>
      </c>
      <c r="Q34" s="52">
        <f>80+40.4</f>
        <v>120.4</v>
      </c>
      <c r="R34" s="18"/>
      <c r="S34" s="17" t="s">
        <v>45</v>
      </c>
      <c r="T34" s="17" t="s">
        <v>44</v>
      </c>
      <c r="U34" s="19">
        <f>Table_527[[#This Row],[VALOR]]-Table_527[[#This Row],[ CUSTO]]</f>
        <v>219.99999999999997</v>
      </c>
      <c r="V34" s="19"/>
    </row>
    <row r="35" spans="1:22" s="83" customFormat="1" ht="25.5" hidden="1" x14ac:dyDescent="0.25">
      <c r="A35" s="10"/>
      <c r="B35" s="20">
        <v>45940</v>
      </c>
      <c r="C35" s="17"/>
      <c r="D35" s="18" t="s">
        <v>52</v>
      </c>
      <c r="E35" s="18" t="s">
        <v>53</v>
      </c>
      <c r="F35" s="18" t="s">
        <v>1881</v>
      </c>
      <c r="G35" s="18" t="s">
        <v>2643</v>
      </c>
      <c r="H35" s="21">
        <v>45940</v>
      </c>
      <c r="I35" s="22">
        <v>0.625</v>
      </c>
      <c r="J35" s="18" t="s">
        <v>2645</v>
      </c>
      <c r="K35" s="18" t="s">
        <v>686</v>
      </c>
      <c r="L35" s="19">
        <f>300+108.85</f>
        <v>408.85</v>
      </c>
      <c r="M35" s="65" t="s">
        <v>2807</v>
      </c>
      <c r="N35" s="17" t="s">
        <v>44</v>
      </c>
      <c r="O35" s="18" t="s">
        <v>2646</v>
      </c>
      <c r="P35" s="17" t="s">
        <v>2647</v>
      </c>
      <c r="Q35" s="52">
        <f>60+108.85</f>
        <v>168.85</v>
      </c>
      <c r="R35" s="18"/>
      <c r="S35" s="17" t="s">
        <v>45</v>
      </c>
      <c r="T35" s="17" t="s">
        <v>44</v>
      </c>
      <c r="U35" s="19">
        <f>Table_527[[#This Row],[VALOR]]-Table_527[[#This Row],[ CUSTO]]</f>
        <v>240.00000000000003</v>
      </c>
      <c r="V35" s="19"/>
    </row>
    <row r="36" spans="1:22" s="83" customFormat="1" ht="25.5" hidden="1" x14ac:dyDescent="0.25">
      <c r="A36" s="10"/>
      <c r="B36" s="20">
        <v>45919</v>
      </c>
      <c r="C36" s="17"/>
      <c r="D36" s="18" t="s">
        <v>520</v>
      </c>
      <c r="E36" s="18" t="s">
        <v>521</v>
      </c>
      <c r="F36" s="18" t="s">
        <v>92</v>
      </c>
      <c r="G36" s="18"/>
      <c r="H36" s="21">
        <v>45943</v>
      </c>
      <c r="I36" s="22">
        <v>0.68055555555555558</v>
      </c>
      <c r="J36" s="18" t="s">
        <v>2656</v>
      </c>
      <c r="K36" s="18" t="s">
        <v>592</v>
      </c>
      <c r="L36" s="19">
        <v>200</v>
      </c>
      <c r="M36" s="65"/>
      <c r="N36" s="17" t="s">
        <v>44</v>
      </c>
      <c r="O36" s="18" t="s">
        <v>2658</v>
      </c>
      <c r="P36" s="17" t="s">
        <v>2657</v>
      </c>
      <c r="Q36" s="52">
        <v>100</v>
      </c>
      <c r="R36" s="21"/>
      <c r="S36" s="17" t="s">
        <v>45</v>
      </c>
      <c r="T36" s="17" t="s">
        <v>44</v>
      </c>
      <c r="U36" s="19">
        <f>Table_527[[#This Row],[VALOR]]-Table_527[[#This Row],[ CUSTO]]</f>
        <v>100</v>
      </c>
      <c r="V36" s="19"/>
    </row>
    <row r="37" spans="1:22" s="83" customFormat="1" ht="25.5" hidden="1" x14ac:dyDescent="0.25">
      <c r="A37" s="10"/>
      <c r="B37" s="20">
        <v>45932</v>
      </c>
      <c r="C37" s="17"/>
      <c r="D37" s="18" t="s">
        <v>2474</v>
      </c>
      <c r="E37" s="18" t="s">
        <v>2475</v>
      </c>
      <c r="F37" s="18" t="s">
        <v>92</v>
      </c>
      <c r="G37" s="18"/>
      <c r="H37" s="21">
        <v>45943</v>
      </c>
      <c r="I37" s="22">
        <v>0.61458333333333337</v>
      </c>
      <c r="J37" s="18" t="s">
        <v>187</v>
      </c>
      <c r="K37" s="18" t="s">
        <v>2695</v>
      </c>
      <c r="L37" s="19">
        <v>200</v>
      </c>
      <c r="M37" s="65"/>
      <c r="N37" s="17" t="s">
        <v>44</v>
      </c>
      <c r="O37" s="18" t="s">
        <v>2694</v>
      </c>
      <c r="P37" s="17" t="s">
        <v>2696</v>
      </c>
      <c r="Q37" s="52">
        <v>100</v>
      </c>
      <c r="R37" s="20"/>
      <c r="S37" s="17" t="s">
        <v>45</v>
      </c>
      <c r="T37" s="17" t="s">
        <v>44</v>
      </c>
      <c r="U37" s="19">
        <f>Table_527[[#This Row],[VALOR]]-Table_527[[#This Row],[ CUSTO]]</f>
        <v>100</v>
      </c>
      <c r="V37" s="19"/>
    </row>
    <row r="38" spans="1:22" s="83" customFormat="1" ht="25.5" hidden="1" x14ac:dyDescent="0.25">
      <c r="A38" s="10"/>
      <c r="B38" s="20">
        <v>45939</v>
      </c>
      <c r="C38" s="17"/>
      <c r="D38" s="18" t="s">
        <v>137</v>
      </c>
      <c r="E38" s="18" t="s">
        <v>2285</v>
      </c>
      <c r="F38" s="18" t="s">
        <v>92</v>
      </c>
      <c r="G38" s="18" t="s">
        <v>2736</v>
      </c>
      <c r="H38" s="21">
        <v>45944</v>
      </c>
      <c r="I38" s="22">
        <v>0.5625</v>
      </c>
      <c r="J38" s="18" t="s">
        <v>1875</v>
      </c>
      <c r="K38" s="18" t="s">
        <v>56</v>
      </c>
      <c r="L38" s="19">
        <v>170</v>
      </c>
      <c r="M38" s="65"/>
      <c r="N38" s="17" t="s">
        <v>44</v>
      </c>
      <c r="O38" s="18" t="s">
        <v>745</v>
      </c>
      <c r="P38" s="17" t="s">
        <v>142</v>
      </c>
      <c r="Q38" s="52">
        <v>70</v>
      </c>
      <c r="R38" s="53">
        <v>45976</v>
      </c>
      <c r="S38" s="17" t="s">
        <v>45</v>
      </c>
      <c r="T38" s="17" t="s">
        <v>44</v>
      </c>
      <c r="U38" s="19">
        <f>Table_527[[#This Row],[VALOR]]-Table_527[[#This Row],[ CUSTO]]</f>
        <v>100</v>
      </c>
      <c r="V38" s="19"/>
    </row>
    <row r="39" spans="1:22" s="83" customFormat="1" ht="25.5" hidden="1" x14ac:dyDescent="0.25">
      <c r="A39" s="10"/>
      <c r="B39" s="20">
        <v>45939</v>
      </c>
      <c r="C39" s="17"/>
      <c r="D39" s="18" t="s">
        <v>2084</v>
      </c>
      <c r="E39" s="18" t="s">
        <v>2085</v>
      </c>
      <c r="F39" s="18" t="s">
        <v>537</v>
      </c>
      <c r="G39" s="18" t="s">
        <v>2691</v>
      </c>
      <c r="H39" s="21">
        <v>45944</v>
      </c>
      <c r="I39" s="22">
        <v>0.4548611111111111</v>
      </c>
      <c r="J39" s="18" t="s">
        <v>558</v>
      </c>
      <c r="K39" s="18" t="s">
        <v>2087</v>
      </c>
      <c r="L39" s="19">
        <v>120</v>
      </c>
      <c r="M39" s="65"/>
      <c r="N39" s="17" t="s">
        <v>44</v>
      </c>
      <c r="O39" s="18" t="s">
        <v>2692</v>
      </c>
      <c r="P39" s="17" t="s">
        <v>2693</v>
      </c>
      <c r="Q39" s="52">
        <v>50</v>
      </c>
      <c r="R39" s="18"/>
      <c r="S39" s="17" t="s">
        <v>45</v>
      </c>
      <c r="T39" s="17" t="s">
        <v>44</v>
      </c>
      <c r="U39" s="19">
        <f>Table_527[[#This Row],[VALOR]]-Table_527[[#This Row],[ CUSTO]]</f>
        <v>70</v>
      </c>
      <c r="V39" s="19"/>
    </row>
    <row r="40" spans="1:22" s="83" customFormat="1" ht="25.5" hidden="1" x14ac:dyDescent="0.25">
      <c r="A40" s="10"/>
      <c r="B40" s="20">
        <v>45939</v>
      </c>
      <c r="C40" s="17"/>
      <c r="D40" s="18" t="s">
        <v>808</v>
      </c>
      <c r="E40" s="18" t="s">
        <v>809</v>
      </c>
      <c r="F40" s="18" t="s">
        <v>537</v>
      </c>
      <c r="G40" s="18" t="s">
        <v>2747</v>
      </c>
      <c r="H40" s="21">
        <v>45944</v>
      </c>
      <c r="I40" s="22">
        <v>0.375</v>
      </c>
      <c r="J40" s="18" t="s">
        <v>614</v>
      </c>
      <c r="K40" s="18" t="s">
        <v>1630</v>
      </c>
      <c r="L40" s="19">
        <v>200</v>
      </c>
      <c r="M40" s="65"/>
      <c r="N40" s="17" t="s">
        <v>44</v>
      </c>
      <c r="O40" s="18" t="s">
        <v>2748</v>
      </c>
      <c r="P40" s="17" t="s">
        <v>1677</v>
      </c>
      <c r="Q40" s="52">
        <v>100</v>
      </c>
      <c r="R40" s="18" t="s">
        <v>2825</v>
      </c>
      <c r="S40" s="17" t="s">
        <v>45</v>
      </c>
      <c r="T40" s="17" t="s">
        <v>44</v>
      </c>
      <c r="U40" s="19">
        <f>Table_527[[#This Row],[VALOR]]-Table_527[[#This Row],[ CUSTO]]</f>
        <v>100</v>
      </c>
      <c r="V40" s="19"/>
    </row>
    <row r="41" spans="1:22" s="83" customFormat="1" ht="25.5" hidden="1" x14ac:dyDescent="0.25">
      <c r="A41" s="10"/>
      <c r="B41" s="20">
        <v>45939</v>
      </c>
      <c r="C41" s="17"/>
      <c r="D41" s="18" t="s">
        <v>808</v>
      </c>
      <c r="E41" s="18" t="s">
        <v>809</v>
      </c>
      <c r="F41" s="18" t="s">
        <v>60</v>
      </c>
      <c r="G41" s="18" t="s">
        <v>2749</v>
      </c>
      <c r="H41" s="21">
        <v>45944</v>
      </c>
      <c r="I41" s="22">
        <v>0.57291666666666663</v>
      </c>
      <c r="J41" s="18" t="s">
        <v>187</v>
      </c>
      <c r="K41" s="18" t="s">
        <v>2750</v>
      </c>
      <c r="L41" s="19">
        <v>200</v>
      </c>
      <c r="M41" s="65"/>
      <c r="N41" s="17" t="s">
        <v>44</v>
      </c>
      <c r="O41" s="18" t="s">
        <v>2797</v>
      </c>
      <c r="P41" s="17" t="s">
        <v>349</v>
      </c>
      <c r="Q41" s="52">
        <v>120</v>
      </c>
      <c r="R41" s="18" t="s">
        <v>2825</v>
      </c>
      <c r="S41" s="17" t="s">
        <v>45</v>
      </c>
      <c r="T41" s="17" t="s">
        <v>44</v>
      </c>
      <c r="U41" s="19">
        <f>Table_527[[#This Row],[VALOR]]-Table_527[[#This Row],[ CUSTO]]</f>
        <v>80</v>
      </c>
      <c r="V41" s="19"/>
    </row>
    <row r="42" spans="1:22" s="83" customFormat="1" hidden="1" x14ac:dyDescent="0.25">
      <c r="A42" s="10"/>
      <c r="B42" s="20">
        <v>45943</v>
      </c>
      <c r="C42" s="17"/>
      <c r="D42" s="18" t="s">
        <v>2689</v>
      </c>
      <c r="E42" s="18" t="s">
        <v>1087</v>
      </c>
      <c r="F42" s="18" t="s">
        <v>60</v>
      </c>
      <c r="G42" s="18"/>
      <c r="H42" s="21">
        <v>45944</v>
      </c>
      <c r="I42" s="22">
        <v>0.44791666666666669</v>
      </c>
      <c r="J42" s="18" t="s">
        <v>187</v>
      </c>
      <c r="K42" s="18" t="s">
        <v>2690</v>
      </c>
      <c r="L42" s="19">
        <v>220</v>
      </c>
      <c r="M42" s="65"/>
      <c r="N42" s="17" t="s">
        <v>44</v>
      </c>
      <c r="O42" s="18" t="s">
        <v>2792</v>
      </c>
      <c r="P42" s="17" t="s">
        <v>2796</v>
      </c>
      <c r="Q42" s="52">
        <v>160</v>
      </c>
      <c r="R42" s="20"/>
      <c r="S42" s="17" t="s">
        <v>45</v>
      </c>
      <c r="T42" s="17" t="s">
        <v>44</v>
      </c>
      <c r="U42" s="19">
        <f>Table_527[[#This Row],[VALOR]]-Table_527[[#This Row],[ CUSTO]]</f>
        <v>60</v>
      </c>
      <c r="V42" s="19"/>
    </row>
    <row r="43" spans="1:22" s="83" customFormat="1" ht="25.5" hidden="1" x14ac:dyDescent="0.25">
      <c r="A43" s="10"/>
      <c r="B43" s="20">
        <v>45943</v>
      </c>
      <c r="C43" s="18" t="s">
        <v>1866</v>
      </c>
      <c r="D43" s="18" t="s">
        <v>52</v>
      </c>
      <c r="E43" s="18" t="s">
        <v>53</v>
      </c>
      <c r="F43" s="18" t="s">
        <v>2641</v>
      </c>
      <c r="G43" s="18" t="s">
        <v>2642</v>
      </c>
      <c r="H43" s="21">
        <v>45944</v>
      </c>
      <c r="I43" s="22">
        <v>0.5625</v>
      </c>
      <c r="J43" s="18" t="s">
        <v>1286</v>
      </c>
      <c r="K43" s="18" t="s">
        <v>249</v>
      </c>
      <c r="L43" s="19">
        <v>300</v>
      </c>
      <c r="M43" s="65" t="s">
        <v>2807</v>
      </c>
      <c r="N43" s="17" t="s">
        <v>44</v>
      </c>
      <c r="O43" s="18" t="s">
        <v>1406</v>
      </c>
      <c r="P43" s="17" t="s">
        <v>1407</v>
      </c>
      <c r="Q43" s="52">
        <v>80</v>
      </c>
      <c r="R43" s="18"/>
      <c r="S43" s="17" t="s">
        <v>45</v>
      </c>
      <c r="T43" s="17" t="s">
        <v>44</v>
      </c>
      <c r="U43" s="19">
        <f>Table_527[[#This Row],[VALOR]]-Table_527[[#This Row],[ CUSTO]]</f>
        <v>220</v>
      </c>
      <c r="V43" s="19"/>
    </row>
    <row r="44" spans="1:22" s="83" customFormat="1" ht="25.5" hidden="1" x14ac:dyDescent="0.25">
      <c r="A44" s="10"/>
      <c r="B44" s="20">
        <v>45943</v>
      </c>
      <c r="C44" s="17"/>
      <c r="D44" s="18" t="s">
        <v>116</v>
      </c>
      <c r="E44" s="18" t="s">
        <v>117</v>
      </c>
      <c r="F44" s="18" t="s">
        <v>625</v>
      </c>
      <c r="G44" s="18" t="s">
        <v>2684</v>
      </c>
      <c r="H44" s="21">
        <v>45944</v>
      </c>
      <c r="I44" s="22">
        <v>0.54166666666666663</v>
      </c>
      <c r="J44" s="18" t="s">
        <v>2685</v>
      </c>
      <c r="K44" s="18" t="s">
        <v>2686</v>
      </c>
      <c r="L44" s="19">
        <f>250+150</f>
        <v>400</v>
      </c>
      <c r="M44" s="65" t="s">
        <v>2899</v>
      </c>
      <c r="N44" s="17" t="s">
        <v>44</v>
      </c>
      <c r="O44" s="18" t="s">
        <v>2687</v>
      </c>
      <c r="P44" s="17" t="s">
        <v>2688</v>
      </c>
      <c r="Q44" s="52">
        <v>150</v>
      </c>
      <c r="R44" s="18"/>
      <c r="S44" s="17" t="s">
        <v>45</v>
      </c>
      <c r="T44" s="17" t="s">
        <v>44</v>
      </c>
      <c r="U44" s="19">
        <f>Table_527[[#This Row],[VALOR]]-Table_527[[#This Row],[ CUSTO]]</f>
        <v>250</v>
      </c>
      <c r="V44" s="19"/>
    </row>
    <row r="45" spans="1:22" s="83" customFormat="1" ht="25.5" hidden="1" x14ac:dyDescent="0.25">
      <c r="A45" s="10"/>
      <c r="B45" s="20">
        <v>45939</v>
      </c>
      <c r="C45" s="17"/>
      <c r="D45" s="18" t="s">
        <v>2777</v>
      </c>
      <c r="E45" s="18" t="s">
        <v>2778</v>
      </c>
      <c r="F45" s="18" t="s">
        <v>2779</v>
      </c>
      <c r="G45" s="18"/>
      <c r="H45" s="21">
        <v>45944</v>
      </c>
      <c r="I45" s="22"/>
      <c r="J45" s="18"/>
      <c r="K45" s="18" t="s">
        <v>56</v>
      </c>
      <c r="L45" s="19">
        <v>1300</v>
      </c>
      <c r="M45" s="65"/>
      <c r="N45" s="17" t="s">
        <v>44</v>
      </c>
      <c r="O45" s="18" t="s">
        <v>1771</v>
      </c>
      <c r="P45" s="17" t="s">
        <v>1772</v>
      </c>
      <c r="Q45" s="52">
        <v>500</v>
      </c>
      <c r="R45" s="18"/>
      <c r="S45" s="17" t="s">
        <v>45</v>
      </c>
      <c r="T45" s="17" t="s">
        <v>44</v>
      </c>
      <c r="U45" s="19">
        <f>Table_527[[#This Row],[VALOR]]-Table_527[[#This Row],[ CUSTO]]</f>
        <v>800</v>
      </c>
      <c r="V45" s="19"/>
    </row>
    <row r="46" spans="1:22" s="83" customFormat="1" ht="38.25" x14ac:dyDescent="0.25">
      <c r="A46" s="10"/>
      <c r="B46" s="20">
        <v>45940</v>
      </c>
      <c r="C46" s="17"/>
      <c r="D46" s="18" t="s">
        <v>2620</v>
      </c>
      <c r="E46" s="18" t="s">
        <v>2621</v>
      </c>
      <c r="F46" s="18" t="s">
        <v>60</v>
      </c>
      <c r="G46" s="18" t="s">
        <v>2793</v>
      </c>
      <c r="H46" s="21">
        <v>45944</v>
      </c>
      <c r="I46" s="22">
        <v>0.66666666666666663</v>
      </c>
      <c r="J46" s="18" t="s">
        <v>558</v>
      </c>
      <c r="K46" s="18" t="s">
        <v>1351</v>
      </c>
      <c r="L46" s="19">
        <v>400</v>
      </c>
      <c r="M46" s="65"/>
      <c r="N46" s="17" t="s">
        <v>44</v>
      </c>
      <c r="O46" s="18" t="s">
        <v>2794</v>
      </c>
      <c r="P46" s="17" t="s">
        <v>2795</v>
      </c>
      <c r="Q46" s="52">
        <v>250</v>
      </c>
      <c r="R46" s="18"/>
      <c r="S46" s="17" t="s">
        <v>45</v>
      </c>
      <c r="T46" s="17" t="s">
        <v>44</v>
      </c>
      <c r="U46" s="19">
        <f>Table_527[[#This Row],[VALOR]]-Table_527[[#This Row],[ CUSTO]]</f>
        <v>150</v>
      </c>
      <c r="V46" s="19"/>
    </row>
    <row r="47" spans="1:22" s="83" customFormat="1" ht="25.5" hidden="1" x14ac:dyDescent="0.25">
      <c r="A47" s="10"/>
      <c r="B47" s="20">
        <v>45940</v>
      </c>
      <c r="C47" s="18" t="s">
        <v>1866</v>
      </c>
      <c r="D47" s="18" t="s">
        <v>52</v>
      </c>
      <c r="E47" s="18" t="s">
        <v>53</v>
      </c>
      <c r="F47" s="18" t="s">
        <v>2641</v>
      </c>
      <c r="G47" s="18" t="s">
        <v>2644</v>
      </c>
      <c r="H47" s="21">
        <v>45945</v>
      </c>
      <c r="I47" s="22">
        <v>0.375</v>
      </c>
      <c r="J47" s="18" t="s">
        <v>1286</v>
      </c>
      <c r="K47" s="18" t="s">
        <v>249</v>
      </c>
      <c r="L47" s="19">
        <v>300</v>
      </c>
      <c r="M47" s="65" t="s">
        <v>2835</v>
      </c>
      <c r="N47" s="17" t="s">
        <v>44</v>
      </c>
      <c r="O47" s="18" t="s">
        <v>1406</v>
      </c>
      <c r="P47" s="17" t="s">
        <v>1407</v>
      </c>
      <c r="Q47" s="52">
        <v>80</v>
      </c>
      <c r="R47" s="18"/>
      <c r="S47" s="17" t="s">
        <v>45</v>
      </c>
      <c r="T47" s="17" t="s">
        <v>44</v>
      </c>
      <c r="U47" s="19">
        <f>Table_527[[#This Row],[VALOR]]-Table_527[[#This Row],[ CUSTO]]</f>
        <v>220</v>
      </c>
      <c r="V47" s="19"/>
    </row>
    <row r="48" spans="1:22" s="83" customFormat="1" ht="25.5" hidden="1" x14ac:dyDescent="0.25">
      <c r="A48" s="10"/>
      <c r="B48" s="20">
        <v>45943</v>
      </c>
      <c r="C48" s="18" t="s">
        <v>1866</v>
      </c>
      <c r="D48" s="18" t="s">
        <v>52</v>
      </c>
      <c r="E48" s="18" t="s">
        <v>53</v>
      </c>
      <c r="F48" s="18" t="s">
        <v>2641</v>
      </c>
      <c r="G48" s="18" t="s">
        <v>2640</v>
      </c>
      <c r="H48" s="21">
        <v>45945</v>
      </c>
      <c r="I48" s="22">
        <v>0.4375</v>
      </c>
      <c r="J48" s="18" t="s">
        <v>1286</v>
      </c>
      <c r="K48" s="18" t="s">
        <v>249</v>
      </c>
      <c r="L48" s="19">
        <f>300+12.7</f>
        <v>312.7</v>
      </c>
      <c r="M48" s="65" t="s">
        <v>2835</v>
      </c>
      <c r="N48" s="17" t="s">
        <v>44</v>
      </c>
      <c r="O48" s="18" t="s">
        <v>1406</v>
      </c>
      <c r="P48" s="17" t="s">
        <v>1407</v>
      </c>
      <c r="Q48" s="52">
        <f>80+12.7</f>
        <v>92.7</v>
      </c>
      <c r="R48" s="18"/>
      <c r="S48" s="17" t="s">
        <v>45</v>
      </c>
      <c r="T48" s="17" t="s">
        <v>44</v>
      </c>
      <c r="U48" s="19">
        <f>Table_527[[#This Row],[VALOR]]-Table_527[[#This Row],[ CUSTO]]</f>
        <v>220</v>
      </c>
      <c r="V48" s="19"/>
    </row>
    <row r="49" spans="1:22" s="83" customFormat="1" ht="25.5" hidden="1" x14ac:dyDescent="0.25">
      <c r="A49" s="10"/>
      <c r="B49" s="20">
        <v>45943</v>
      </c>
      <c r="C49" s="17"/>
      <c r="D49" s="18" t="s">
        <v>2702</v>
      </c>
      <c r="E49" s="18" t="s">
        <v>2703</v>
      </c>
      <c r="F49" s="18" t="s">
        <v>92</v>
      </c>
      <c r="G49" s="18" t="s">
        <v>2708</v>
      </c>
      <c r="H49" s="21">
        <v>45945</v>
      </c>
      <c r="I49" s="22">
        <v>0.57638888888888884</v>
      </c>
      <c r="J49" s="18" t="s">
        <v>2709</v>
      </c>
      <c r="K49" s="18" t="s">
        <v>56</v>
      </c>
      <c r="L49" s="19">
        <v>200</v>
      </c>
      <c r="M49" s="65"/>
      <c r="N49" s="17" t="s">
        <v>44</v>
      </c>
      <c r="O49" s="18" t="s">
        <v>745</v>
      </c>
      <c r="P49" s="17" t="s">
        <v>142</v>
      </c>
      <c r="Q49" s="52">
        <v>120</v>
      </c>
      <c r="R49" s="53">
        <v>45976</v>
      </c>
      <c r="S49" s="17" t="s">
        <v>45</v>
      </c>
      <c r="T49" s="17" t="s">
        <v>44</v>
      </c>
      <c r="U49" s="19">
        <f>Table_527[[#This Row],[VALOR]]-Table_527[[#This Row],[ CUSTO]]</f>
        <v>80</v>
      </c>
      <c r="V49" s="19"/>
    </row>
    <row r="50" spans="1:22" s="83" customFormat="1" ht="25.5" hidden="1" x14ac:dyDescent="0.25">
      <c r="A50" s="10"/>
      <c r="B50" s="20">
        <v>45945</v>
      </c>
      <c r="C50" s="17"/>
      <c r="D50" s="18" t="s">
        <v>103</v>
      </c>
      <c r="E50" s="18" t="s">
        <v>104</v>
      </c>
      <c r="F50" s="18" t="s">
        <v>92</v>
      </c>
      <c r="G50" s="18"/>
      <c r="H50" s="21">
        <v>45945</v>
      </c>
      <c r="I50" s="22">
        <v>0.625</v>
      </c>
      <c r="J50" s="18" t="s">
        <v>1096</v>
      </c>
      <c r="K50" s="18" t="s">
        <v>56</v>
      </c>
      <c r="L50" s="19">
        <v>170</v>
      </c>
      <c r="M50" s="65"/>
      <c r="N50" s="17" t="s">
        <v>44</v>
      </c>
      <c r="O50" s="18" t="s">
        <v>745</v>
      </c>
      <c r="P50" s="17" t="s">
        <v>142</v>
      </c>
      <c r="Q50" s="52">
        <v>70</v>
      </c>
      <c r="R50" s="53">
        <v>45976</v>
      </c>
      <c r="S50" s="17" t="s">
        <v>45</v>
      </c>
      <c r="T50" s="17" t="s">
        <v>44</v>
      </c>
      <c r="U50" s="19">
        <f>Table_527[[#This Row],[VALOR]]-Table_527[[#This Row],[ CUSTO]]</f>
        <v>100</v>
      </c>
      <c r="V50" s="19"/>
    </row>
    <row r="51" spans="1:22" s="83" customFormat="1" ht="38.25" hidden="1" x14ac:dyDescent="0.25">
      <c r="A51" s="10"/>
      <c r="B51" s="20">
        <v>45945</v>
      </c>
      <c r="C51" s="17"/>
      <c r="D51" s="18" t="s">
        <v>1685</v>
      </c>
      <c r="E51" s="18" t="s">
        <v>1686</v>
      </c>
      <c r="F51" s="18" t="s">
        <v>92</v>
      </c>
      <c r="G51" s="18"/>
      <c r="H51" s="21">
        <v>45946</v>
      </c>
      <c r="I51" s="22">
        <v>0.4375</v>
      </c>
      <c r="J51" s="18" t="s">
        <v>125</v>
      </c>
      <c r="K51" s="18" t="s">
        <v>56</v>
      </c>
      <c r="L51" s="19">
        <v>200</v>
      </c>
      <c r="M51" s="65"/>
      <c r="N51" s="17" t="s">
        <v>44</v>
      </c>
      <c r="O51" s="18" t="s">
        <v>745</v>
      </c>
      <c r="P51" s="17" t="s">
        <v>142</v>
      </c>
      <c r="Q51" s="52">
        <v>70</v>
      </c>
      <c r="R51" s="53">
        <v>45976</v>
      </c>
      <c r="S51" s="17" t="s">
        <v>45</v>
      </c>
      <c r="T51" s="17" t="s">
        <v>44</v>
      </c>
      <c r="U51" s="19">
        <f>Table_527[[#This Row],[VALOR]]-Table_527[[#This Row],[ CUSTO]]</f>
        <v>130</v>
      </c>
      <c r="V51" s="19"/>
    </row>
    <row r="52" spans="1:22" s="83" customFormat="1" ht="25.5" hidden="1" x14ac:dyDescent="0.25">
      <c r="A52" s="10"/>
      <c r="B52" s="20">
        <v>45945</v>
      </c>
      <c r="C52" s="17"/>
      <c r="D52" s="18" t="s">
        <v>2813</v>
      </c>
      <c r="E52" s="18" t="s">
        <v>2814</v>
      </c>
      <c r="F52" s="18" t="s">
        <v>92</v>
      </c>
      <c r="G52" s="18"/>
      <c r="H52" s="21">
        <v>45946</v>
      </c>
      <c r="I52" s="22">
        <v>0.66666666666666663</v>
      </c>
      <c r="J52" s="18" t="s">
        <v>2815</v>
      </c>
      <c r="K52" s="18" t="s">
        <v>56</v>
      </c>
      <c r="L52" s="19">
        <v>200</v>
      </c>
      <c r="M52" s="65"/>
      <c r="N52" s="17" t="s">
        <v>44</v>
      </c>
      <c r="O52" s="18" t="s">
        <v>2816</v>
      </c>
      <c r="P52" s="17"/>
      <c r="Q52" s="52">
        <v>90</v>
      </c>
      <c r="R52" s="53">
        <v>45976</v>
      </c>
      <c r="S52" s="17" t="s">
        <v>45</v>
      </c>
      <c r="T52" s="17" t="s">
        <v>44</v>
      </c>
      <c r="U52" s="19">
        <f>Table_527[[#This Row],[VALOR]]-Table_527[[#This Row],[ CUSTO]]</f>
        <v>110</v>
      </c>
      <c r="V52" s="19"/>
    </row>
    <row r="53" spans="1:22" s="83" customFormat="1" ht="25.5" hidden="1" x14ac:dyDescent="0.25">
      <c r="A53" s="10"/>
      <c r="B53" s="20">
        <v>45939</v>
      </c>
      <c r="C53" s="17"/>
      <c r="D53" s="18" t="s">
        <v>808</v>
      </c>
      <c r="E53" s="18" t="s">
        <v>809</v>
      </c>
      <c r="F53" s="18" t="s">
        <v>60</v>
      </c>
      <c r="G53" s="18" t="s">
        <v>2751</v>
      </c>
      <c r="H53" s="21">
        <v>45946</v>
      </c>
      <c r="I53" s="22">
        <v>0.65277777777777779</v>
      </c>
      <c r="J53" s="18" t="s">
        <v>259</v>
      </c>
      <c r="K53" s="18" t="s">
        <v>1240</v>
      </c>
      <c r="L53" s="19">
        <v>200</v>
      </c>
      <c r="M53" s="65"/>
      <c r="N53" s="17" t="s">
        <v>44</v>
      </c>
      <c r="O53" s="18" t="s">
        <v>2811</v>
      </c>
      <c r="P53" s="17" t="s">
        <v>2762</v>
      </c>
      <c r="Q53" s="52">
        <v>90</v>
      </c>
      <c r="R53" s="18"/>
      <c r="S53" s="17" t="s">
        <v>45</v>
      </c>
      <c r="T53" s="17" t="s">
        <v>44</v>
      </c>
      <c r="U53" s="19">
        <f>Table_527[[#This Row],[VALOR]]-Table_527[[#This Row],[ CUSTO]]</f>
        <v>110</v>
      </c>
      <c r="V53" s="19"/>
    </row>
    <row r="54" spans="1:22" s="83" customFormat="1" ht="25.5" hidden="1" x14ac:dyDescent="0.25">
      <c r="A54" s="10"/>
      <c r="B54" s="20">
        <v>45944</v>
      </c>
      <c r="C54" s="17"/>
      <c r="D54" s="18" t="s">
        <v>52</v>
      </c>
      <c r="E54" s="18" t="s">
        <v>53</v>
      </c>
      <c r="F54" s="18" t="s">
        <v>1881</v>
      </c>
      <c r="G54" s="18" t="s">
        <v>2804</v>
      </c>
      <c r="H54" s="21">
        <v>45946</v>
      </c>
      <c r="I54" s="22">
        <v>0.41666666666666669</v>
      </c>
      <c r="J54" s="18" t="s">
        <v>2805</v>
      </c>
      <c r="K54" s="18" t="s">
        <v>857</v>
      </c>
      <c r="L54" s="19">
        <v>300</v>
      </c>
      <c r="M54" s="65" t="s">
        <v>2835</v>
      </c>
      <c r="N54" s="17" t="s">
        <v>44</v>
      </c>
      <c r="O54" s="18" t="s">
        <v>890</v>
      </c>
      <c r="P54" s="17" t="s">
        <v>891</v>
      </c>
      <c r="Q54" s="52">
        <v>150</v>
      </c>
      <c r="R54" s="18"/>
      <c r="S54" s="17" t="s">
        <v>45</v>
      </c>
      <c r="T54" s="17" t="s">
        <v>44</v>
      </c>
      <c r="U54" s="19">
        <f>Table_527[[#This Row],[VALOR]]-Table_527[[#This Row],[ CUSTO]]</f>
        <v>150</v>
      </c>
      <c r="V54" s="19"/>
    </row>
    <row r="55" spans="1:22" s="83" customFormat="1" ht="25.5" hidden="1" x14ac:dyDescent="0.25">
      <c r="A55" s="10"/>
      <c r="B55" s="20">
        <v>45936</v>
      </c>
      <c r="C55" s="17"/>
      <c r="D55" s="18" t="s">
        <v>1299</v>
      </c>
      <c r="E55" s="18" t="s">
        <v>439</v>
      </c>
      <c r="F55" s="18" t="s">
        <v>60</v>
      </c>
      <c r="G55" s="18"/>
      <c r="H55" s="21">
        <v>45946</v>
      </c>
      <c r="I55" s="22">
        <v>0.49652777777777779</v>
      </c>
      <c r="J55" s="18" t="s">
        <v>1589</v>
      </c>
      <c r="K55" s="18" t="s">
        <v>56</v>
      </c>
      <c r="L55" s="19">
        <v>150</v>
      </c>
      <c r="M55" s="65"/>
      <c r="N55" s="17" t="s">
        <v>44</v>
      </c>
      <c r="O55" s="18" t="s">
        <v>1496</v>
      </c>
      <c r="P55" s="17" t="s">
        <v>1534</v>
      </c>
      <c r="Q55" s="52">
        <v>70</v>
      </c>
      <c r="R55" s="53">
        <v>45976</v>
      </c>
      <c r="S55" s="17" t="s">
        <v>45</v>
      </c>
      <c r="T55" s="17" t="s">
        <v>44</v>
      </c>
      <c r="U55" s="19">
        <f>Table_527[[#This Row],[VALOR]]-Table_527[[#This Row],[ CUSTO]]</f>
        <v>80</v>
      </c>
      <c r="V55" s="19"/>
    </row>
    <row r="56" spans="1:22" s="83" customFormat="1" ht="25.5" hidden="1" x14ac:dyDescent="0.25">
      <c r="A56" s="10"/>
      <c r="B56" s="20">
        <v>45945</v>
      </c>
      <c r="C56" s="17"/>
      <c r="D56" s="18" t="s">
        <v>103</v>
      </c>
      <c r="E56" s="18" t="s">
        <v>104</v>
      </c>
      <c r="F56" s="18" t="s">
        <v>92</v>
      </c>
      <c r="G56" s="18"/>
      <c r="H56" s="21">
        <v>45946</v>
      </c>
      <c r="I56" s="22">
        <v>0.375</v>
      </c>
      <c r="J56" s="18" t="s">
        <v>2705</v>
      </c>
      <c r="K56" s="18" t="s">
        <v>56</v>
      </c>
      <c r="L56" s="19">
        <v>170</v>
      </c>
      <c r="M56" s="65"/>
      <c r="N56" s="17" t="s">
        <v>44</v>
      </c>
      <c r="O56" s="18" t="s">
        <v>745</v>
      </c>
      <c r="P56" s="17" t="s">
        <v>142</v>
      </c>
      <c r="Q56" s="52">
        <v>70</v>
      </c>
      <c r="R56" s="53">
        <v>45976</v>
      </c>
      <c r="S56" s="17" t="s">
        <v>45</v>
      </c>
      <c r="T56" s="17" t="s">
        <v>44</v>
      </c>
      <c r="U56" s="19">
        <f>Table_527[[#This Row],[VALOR]]-Table_527[[#This Row],[ CUSTO]]</f>
        <v>100</v>
      </c>
      <c r="V56" s="19"/>
    </row>
    <row r="57" spans="1:22" s="83" customFormat="1" hidden="1" x14ac:dyDescent="0.25">
      <c r="A57" s="10"/>
      <c r="B57" s="20">
        <v>45945</v>
      </c>
      <c r="C57" s="17"/>
      <c r="D57" s="18" t="s">
        <v>103</v>
      </c>
      <c r="E57" s="18" t="s">
        <v>104</v>
      </c>
      <c r="F57" s="18" t="s">
        <v>92</v>
      </c>
      <c r="G57" s="18"/>
      <c r="H57" s="21">
        <v>45946</v>
      </c>
      <c r="I57" s="22">
        <v>0.63194444444444442</v>
      </c>
      <c r="J57" s="18" t="s">
        <v>1529</v>
      </c>
      <c r="K57" s="18" t="s">
        <v>249</v>
      </c>
      <c r="L57" s="19">
        <v>170</v>
      </c>
      <c r="M57" s="65"/>
      <c r="N57" s="17" t="s">
        <v>44</v>
      </c>
      <c r="O57" s="18" t="s">
        <v>2818</v>
      </c>
      <c r="P57" s="17" t="s">
        <v>2819</v>
      </c>
      <c r="Q57" s="52">
        <v>70</v>
      </c>
      <c r="R57" s="18"/>
      <c r="S57" s="17" t="s">
        <v>45</v>
      </c>
      <c r="T57" s="17" t="s">
        <v>44</v>
      </c>
      <c r="U57" s="19">
        <f>Table_527[[#This Row],[VALOR]]-Table_527[[#This Row],[ CUSTO]]</f>
        <v>100</v>
      </c>
      <c r="V57" s="19"/>
    </row>
    <row r="58" spans="1:22" s="83" customFormat="1" ht="38.25" hidden="1" x14ac:dyDescent="0.25">
      <c r="A58" s="10"/>
      <c r="B58" s="20">
        <v>45939</v>
      </c>
      <c r="C58" s="17"/>
      <c r="D58" s="18" t="s">
        <v>2083</v>
      </c>
      <c r="E58" s="18" t="s">
        <v>2717</v>
      </c>
      <c r="F58" s="18" t="s">
        <v>60</v>
      </c>
      <c r="G58" s="18" t="s">
        <v>2718</v>
      </c>
      <c r="H58" s="21">
        <v>45946</v>
      </c>
      <c r="I58" s="22">
        <v>0.3923611111111111</v>
      </c>
      <c r="J58" s="18" t="s">
        <v>187</v>
      </c>
      <c r="K58" s="18" t="s">
        <v>2719</v>
      </c>
      <c r="L58" s="19"/>
      <c r="M58" s="65"/>
      <c r="N58" s="17" t="s">
        <v>44</v>
      </c>
      <c r="O58" s="18" t="s">
        <v>2715</v>
      </c>
      <c r="P58" s="17" t="s">
        <v>2716</v>
      </c>
      <c r="Q58" s="52"/>
      <c r="R58" s="18"/>
      <c r="S58" s="17" t="s">
        <v>45</v>
      </c>
      <c r="T58" s="17" t="s">
        <v>44</v>
      </c>
      <c r="U58" s="19">
        <f>Table_527[[#This Row],[VALOR]]-Table_527[[#This Row],[ CUSTO]]</f>
        <v>0</v>
      </c>
      <c r="V58" s="19"/>
    </row>
    <row r="59" spans="1:22" s="83" customFormat="1" ht="25.5" hidden="1" x14ac:dyDescent="0.25">
      <c r="A59" s="10"/>
      <c r="B59" s="20">
        <v>45945</v>
      </c>
      <c r="C59" s="17"/>
      <c r="D59" s="18" t="s">
        <v>746</v>
      </c>
      <c r="E59" s="18" t="s">
        <v>1264</v>
      </c>
      <c r="F59" s="18" t="s">
        <v>92</v>
      </c>
      <c r="G59" s="18"/>
      <c r="H59" s="21">
        <v>45947</v>
      </c>
      <c r="I59" s="22">
        <v>0.59375</v>
      </c>
      <c r="J59" s="18" t="s">
        <v>2815</v>
      </c>
      <c r="K59" s="18" t="s">
        <v>56</v>
      </c>
      <c r="L59" s="19">
        <f>320+170</f>
        <v>490</v>
      </c>
      <c r="M59" s="65"/>
      <c r="N59" s="17" t="s">
        <v>44</v>
      </c>
      <c r="O59" s="18" t="s">
        <v>2816</v>
      </c>
      <c r="P59" s="17"/>
      <c r="Q59" s="52">
        <v>50</v>
      </c>
      <c r="R59" s="53">
        <v>45976</v>
      </c>
      <c r="S59" s="17" t="s">
        <v>45</v>
      </c>
      <c r="T59" s="17" t="s">
        <v>44</v>
      </c>
      <c r="U59" s="19">
        <f>Table_527[[#This Row],[VALOR]]-Table_527[[#This Row],[ CUSTO]]</f>
        <v>440</v>
      </c>
      <c r="V59" s="19"/>
    </row>
    <row r="60" spans="1:22" s="85" customFormat="1" ht="25.5" hidden="1" x14ac:dyDescent="0.25">
      <c r="A60" s="10"/>
      <c r="B60" s="20">
        <v>45946</v>
      </c>
      <c r="C60" s="17"/>
      <c r="D60" s="86" t="s">
        <v>2557</v>
      </c>
      <c r="E60" s="86" t="s">
        <v>2558</v>
      </c>
      <c r="F60" s="18" t="s">
        <v>418</v>
      </c>
      <c r="G60" s="18"/>
      <c r="H60" s="21">
        <v>45947</v>
      </c>
      <c r="I60" s="22">
        <v>0.61458333333333337</v>
      </c>
      <c r="J60" s="18" t="s">
        <v>2815</v>
      </c>
      <c r="K60" s="18" t="s">
        <v>56</v>
      </c>
      <c r="L60" s="19">
        <v>130</v>
      </c>
      <c r="M60" s="65"/>
      <c r="N60" s="17" t="s">
        <v>44</v>
      </c>
      <c r="O60" s="18" t="s">
        <v>2826</v>
      </c>
      <c r="P60" s="17" t="s">
        <v>2827</v>
      </c>
      <c r="Q60" s="52">
        <v>60</v>
      </c>
      <c r="R60" s="18"/>
      <c r="S60" s="17" t="s">
        <v>45</v>
      </c>
      <c r="T60" s="17" t="s">
        <v>44</v>
      </c>
      <c r="U60" s="19">
        <f>Table_527[[#This Row],[VALOR]]-Table_527[[#This Row],[ CUSTO]]</f>
        <v>70</v>
      </c>
      <c r="V60" s="19"/>
    </row>
    <row r="61" spans="1:22" s="83" customFormat="1" ht="25.5" hidden="1" x14ac:dyDescent="0.25">
      <c r="A61" s="10"/>
      <c r="B61" s="20">
        <v>45944</v>
      </c>
      <c r="C61" s="17"/>
      <c r="D61" s="86" t="s">
        <v>2197</v>
      </c>
      <c r="E61" s="86" t="s">
        <v>720</v>
      </c>
      <c r="F61" s="18" t="s">
        <v>2828</v>
      </c>
      <c r="G61" s="18"/>
      <c r="H61" s="21">
        <v>45947</v>
      </c>
      <c r="I61" s="22"/>
      <c r="J61" s="18" t="s">
        <v>187</v>
      </c>
      <c r="K61" s="18" t="s">
        <v>412</v>
      </c>
      <c r="L61" s="19">
        <v>182.55</v>
      </c>
      <c r="M61" s="65"/>
      <c r="N61" s="17" t="s">
        <v>44</v>
      </c>
      <c r="O61" s="18" t="s">
        <v>305</v>
      </c>
      <c r="P61" s="17" t="s">
        <v>306</v>
      </c>
      <c r="Q61" s="52">
        <v>102.55</v>
      </c>
      <c r="R61" s="18"/>
      <c r="S61" s="17" t="s">
        <v>45</v>
      </c>
      <c r="T61" s="17" t="s">
        <v>44</v>
      </c>
      <c r="U61" s="19">
        <f>Table_527[[#This Row],[VALOR]]-Table_527[[#This Row],[ CUSTO]]</f>
        <v>80.000000000000014</v>
      </c>
      <c r="V61" s="19"/>
    </row>
    <row r="62" spans="1:22" s="83" customFormat="1" ht="38.25" hidden="1" x14ac:dyDescent="0.25">
      <c r="A62" s="10"/>
      <c r="B62" s="20">
        <v>45947</v>
      </c>
      <c r="C62" s="17"/>
      <c r="D62" s="18" t="s">
        <v>1685</v>
      </c>
      <c r="E62" s="18" t="s">
        <v>1686</v>
      </c>
      <c r="F62" s="18" t="s">
        <v>92</v>
      </c>
      <c r="G62" s="18" t="s">
        <v>2833</v>
      </c>
      <c r="H62" s="21">
        <v>45950</v>
      </c>
      <c r="I62" s="22">
        <v>0.47916666666666669</v>
      </c>
      <c r="J62" s="18" t="s">
        <v>558</v>
      </c>
      <c r="K62" s="18" t="s">
        <v>1269</v>
      </c>
      <c r="L62" s="19">
        <v>200</v>
      </c>
      <c r="M62" s="65"/>
      <c r="N62" s="17" t="s">
        <v>44</v>
      </c>
      <c r="O62" s="18" t="s">
        <v>2816</v>
      </c>
      <c r="P62" s="17"/>
      <c r="Q62" s="52">
        <v>90</v>
      </c>
      <c r="R62" s="53">
        <v>45976</v>
      </c>
      <c r="S62" s="17" t="s">
        <v>45</v>
      </c>
      <c r="T62" s="17" t="s">
        <v>44</v>
      </c>
      <c r="U62" s="19">
        <f>Table_527[[#This Row],[VALOR]]-Table_527[[#This Row],[ CUSTO]]</f>
        <v>110</v>
      </c>
      <c r="V62" s="19"/>
    </row>
    <row r="63" spans="1:22" s="83" customFormat="1" ht="38.25" hidden="1" x14ac:dyDescent="0.25">
      <c r="A63" s="10"/>
      <c r="B63" s="20">
        <v>45947</v>
      </c>
      <c r="C63" s="17"/>
      <c r="D63" s="18" t="s">
        <v>1685</v>
      </c>
      <c r="E63" s="18" t="s">
        <v>1686</v>
      </c>
      <c r="F63" s="18" t="s">
        <v>92</v>
      </c>
      <c r="G63" s="18" t="s">
        <v>2834</v>
      </c>
      <c r="H63" s="21">
        <v>45950</v>
      </c>
      <c r="I63" s="22">
        <v>0.41666666666666669</v>
      </c>
      <c r="J63" s="18" t="s">
        <v>259</v>
      </c>
      <c r="K63" s="18" t="s">
        <v>113</v>
      </c>
      <c r="L63" s="19">
        <v>200</v>
      </c>
      <c r="M63" s="65"/>
      <c r="N63" s="17" t="s">
        <v>44</v>
      </c>
      <c r="O63" s="18" t="s">
        <v>2816</v>
      </c>
      <c r="P63" s="17"/>
      <c r="Q63" s="52">
        <v>90</v>
      </c>
      <c r="R63" s="53">
        <v>45976</v>
      </c>
      <c r="S63" s="17" t="s">
        <v>45</v>
      </c>
      <c r="T63" s="17" t="s">
        <v>44</v>
      </c>
      <c r="U63" s="19">
        <f>Table_527[[#This Row],[VALOR]]-Table_527[[#This Row],[ CUSTO]]</f>
        <v>110</v>
      </c>
      <c r="V63" s="19"/>
    </row>
    <row r="64" spans="1:22" s="83" customFormat="1" hidden="1" x14ac:dyDescent="0.25">
      <c r="A64" s="10"/>
      <c r="B64" s="20">
        <v>45945</v>
      </c>
      <c r="C64" s="17"/>
      <c r="D64" s="84" t="s">
        <v>2474</v>
      </c>
      <c r="E64" s="84" t="s">
        <v>2475</v>
      </c>
      <c r="F64" s="18" t="s">
        <v>92</v>
      </c>
      <c r="G64" s="18" t="s">
        <v>2817</v>
      </c>
      <c r="H64" s="21">
        <v>45950</v>
      </c>
      <c r="I64" s="22">
        <v>0.54166666666666663</v>
      </c>
      <c r="J64" s="18" t="s">
        <v>75</v>
      </c>
      <c r="K64" s="18" t="s">
        <v>416</v>
      </c>
      <c r="L64" s="19">
        <v>150</v>
      </c>
      <c r="M64" s="65"/>
      <c r="N64" s="17" t="s">
        <v>44</v>
      </c>
      <c r="O64" s="18" t="s">
        <v>2148</v>
      </c>
      <c r="P64" s="17" t="s">
        <v>2147</v>
      </c>
      <c r="Q64" s="52">
        <v>70</v>
      </c>
      <c r="R64" s="18"/>
      <c r="S64" s="17" t="s">
        <v>45</v>
      </c>
      <c r="T64" s="17" t="s">
        <v>44</v>
      </c>
      <c r="U64" s="19">
        <f>Table_527[[#This Row],[VALOR]]-Table_527[[#This Row],[ CUSTO]]</f>
        <v>80</v>
      </c>
      <c r="V64" s="19"/>
    </row>
    <row r="65" spans="1:22" s="83" customFormat="1" ht="25.5" hidden="1" x14ac:dyDescent="0.25">
      <c r="A65" s="10"/>
      <c r="B65" s="20">
        <v>45939</v>
      </c>
      <c r="C65" s="17"/>
      <c r="D65" s="18" t="s">
        <v>214</v>
      </c>
      <c r="E65" s="18" t="s">
        <v>215</v>
      </c>
      <c r="F65" s="18" t="s">
        <v>418</v>
      </c>
      <c r="G65" s="18"/>
      <c r="H65" s="21">
        <v>45950</v>
      </c>
      <c r="I65" s="22">
        <v>0.41666666666666669</v>
      </c>
      <c r="J65" s="18" t="s">
        <v>575</v>
      </c>
      <c r="K65" s="18" t="s">
        <v>2712</v>
      </c>
      <c r="L65" s="19">
        <v>400</v>
      </c>
      <c r="M65" s="65"/>
      <c r="N65" s="17" t="s">
        <v>44</v>
      </c>
      <c r="O65" s="18" t="s">
        <v>2713</v>
      </c>
      <c r="P65" s="17" t="s">
        <v>2714</v>
      </c>
      <c r="Q65" s="52">
        <v>110</v>
      </c>
      <c r="R65" s="18"/>
      <c r="S65" s="17" t="s">
        <v>45</v>
      </c>
      <c r="T65" s="17" t="s">
        <v>44</v>
      </c>
      <c r="U65" s="19">
        <f>Table_527[[#This Row],[VALOR]]-Table_527[[#This Row],[ CUSTO]]</f>
        <v>290</v>
      </c>
      <c r="V65" s="19"/>
    </row>
    <row r="66" spans="1:22" s="83" customFormat="1" ht="25.5" hidden="1" x14ac:dyDescent="0.25">
      <c r="A66" s="10"/>
      <c r="B66" s="20">
        <v>45939</v>
      </c>
      <c r="C66" s="17"/>
      <c r="D66" s="86" t="s">
        <v>2836</v>
      </c>
      <c r="E66" s="86" t="s">
        <v>2837</v>
      </c>
      <c r="F66" s="18" t="s">
        <v>54</v>
      </c>
      <c r="G66" s="18"/>
      <c r="H66" s="21">
        <v>45951</v>
      </c>
      <c r="I66" s="22"/>
      <c r="J66" s="18" t="s">
        <v>2839</v>
      </c>
      <c r="K66" s="18" t="s">
        <v>56</v>
      </c>
      <c r="L66" s="19">
        <v>300</v>
      </c>
      <c r="M66" s="65"/>
      <c r="N66" s="17" t="s">
        <v>44</v>
      </c>
      <c r="O66" s="18" t="s">
        <v>2838</v>
      </c>
      <c r="P66" s="17" t="s">
        <v>2784</v>
      </c>
      <c r="Q66" s="52">
        <v>100</v>
      </c>
      <c r="R66" s="18"/>
      <c r="S66" s="17" t="s">
        <v>45</v>
      </c>
      <c r="T66" s="17" t="s">
        <v>44</v>
      </c>
      <c r="U66" s="19">
        <f>Table_527[[#This Row],[VALOR]]-Table_527[[#This Row],[ CUSTO]]</f>
        <v>200</v>
      </c>
      <c r="V66" s="19"/>
    </row>
    <row r="67" spans="1:22" s="83" customFormat="1" hidden="1" x14ac:dyDescent="0.25">
      <c r="A67" s="10"/>
      <c r="B67" s="20">
        <v>45945</v>
      </c>
      <c r="C67" s="17"/>
      <c r="D67" s="92" t="s">
        <v>2474</v>
      </c>
      <c r="E67" s="92" t="s">
        <v>2475</v>
      </c>
      <c r="F67" s="84" t="s">
        <v>593</v>
      </c>
      <c r="G67" s="18" t="s">
        <v>2810</v>
      </c>
      <c r="H67" s="21">
        <v>45951</v>
      </c>
      <c r="I67" s="22">
        <v>0.34375</v>
      </c>
      <c r="J67" s="18" t="s">
        <v>187</v>
      </c>
      <c r="K67" s="18" t="s">
        <v>785</v>
      </c>
      <c r="L67" s="19">
        <v>180</v>
      </c>
      <c r="M67" s="65"/>
      <c r="N67" s="17" t="s">
        <v>44</v>
      </c>
      <c r="O67" s="18" t="s">
        <v>1491</v>
      </c>
      <c r="P67" s="17" t="s">
        <v>787</v>
      </c>
      <c r="Q67" s="52">
        <v>80</v>
      </c>
      <c r="R67" s="18"/>
      <c r="S67" s="17" t="s">
        <v>45</v>
      </c>
      <c r="T67" s="17" t="s">
        <v>44</v>
      </c>
      <c r="U67" s="19">
        <f>Table_527[[#This Row],[VALOR]]-Table_527[[#This Row],[ CUSTO]]</f>
        <v>100</v>
      </c>
      <c r="V67" s="19"/>
    </row>
    <row r="68" spans="1:22" s="83" customFormat="1" ht="25.5" hidden="1" x14ac:dyDescent="0.25">
      <c r="A68" s="10"/>
      <c r="B68" s="20">
        <v>45936</v>
      </c>
      <c r="C68" s="17"/>
      <c r="D68" s="18" t="s">
        <v>214</v>
      </c>
      <c r="E68" s="18" t="s">
        <v>215</v>
      </c>
      <c r="F68" s="18" t="s">
        <v>92</v>
      </c>
      <c r="G68" s="18"/>
      <c r="H68" s="21">
        <v>45951</v>
      </c>
      <c r="I68" s="22">
        <v>0.4375</v>
      </c>
      <c r="J68" s="18" t="s">
        <v>614</v>
      </c>
      <c r="K68" s="18" t="s">
        <v>2770</v>
      </c>
      <c r="L68" s="19">
        <v>300</v>
      </c>
      <c r="M68" s="65"/>
      <c r="N68" s="17" t="s">
        <v>44</v>
      </c>
      <c r="O68" s="18" t="s">
        <v>2768</v>
      </c>
      <c r="P68" s="17" t="s">
        <v>2769</v>
      </c>
      <c r="Q68" s="52">
        <v>150</v>
      </c>
      <c r="R68" s="18"/>
      <c r="S68" s="17" t="s">
        <v>45</v>
      </c>
      <c r="T68" s="17" t="s">
        <v>44</v>
      </c>
      <c r="U68" s="19">
        <f>Table_527[[#This Row],[VALOR]]-Table_527[[#This Row],[ CUSTO]]</f>
        <v>150</v>
      </c>
      <c r="V68" s="19"/>
    </row>
    <row r="69" spans="1:22" s="83" customFormat="1" ht="25.5" x14ac:dyDescent="0.25">
      <c r="A69" s="10"/>
      <c r="B69" s="20">
        <v>45947</v>
      </c>
      <c r="C69" s="17"/>
      <c r="D69" s="18" t="s">
        <v>2840</v>
      </c>
      <c r="E69" s="18" t="s">
        <v>2841</v>
      </c>
      <c r="F69" s="18" t="s">
        <v>92</v>
      </c>
      <c r="G69" s="18"/>
      <c r="H69" s="21">
        <v>45951</v>
      </c>
      <c r="I69" s="22">
        <v>0.34722222222222221</v>
      </c>
      <c r="J69" s="18" t="s">
        <v>259</v>
      </c>
      <c r="K69" s="18" t="s">
        <v>2832</v>
      </c>
      <c r="L69" s="19">
        <v>170</v>
      </c>
      <c r="M69" s="65"/>
      <c r="N69" s="17" t="s">
        <v>44</v>
      </c>
      <c r="O69" s="18" t="s">
        <v>2465</v>
      </c>
      <c r="P69" s="17" t="s">
        <v>170</v>
      </c>
      <c r="Q69" s="52">
        <v>50</v>
      </c>
      <c r="R69" s="53">
        <v>45976</v>
      </c>
      <c r="S69" s="17" t="s">
        <v>45</v>
      </c>
      <c r="T69" s="17" t="s">
        <v>44</v>
      </c>
      <c r="U69" s="19">
        <f>Table_527[[#This Row],[VALOR]]-Table_527[[#This Row],[ CUSTO]]</f>
        <v>120</v>
      </c>
      <c r="V69" s="19"/>
    </row>
    <row r="70" spans="1:22" s="83" customFormat="1" hidden="1" x14ac:dyDescent="0.25">
      <c r="A70" s="10"/>
      <c r="B70" s="20">
        <v>45947</v>
      </c>
      <c r="C70" s="17"/>
      <c r="D70" s="18" t="s">
        <v>282</v>
      </c>
      <c r="E70" s="18" t="s">
        <v>283</v>
      </c>
      <c r="F70" s="18" t="s">
        <v>593</v>
      </c>
      <c r="G70" s="18"/>
      <c r="H70" s="21">
        <v>45952</v>
      </c>
      <c r="I70" s="22">
        <v>0.64583333333333337</v>
      </c>
      <c r="J70" s="18" t="s">
        <v>187</v>
      </c>
      <c r="K70" s="18" t="s">
        <v>285</v>
      </c>
      <c r="L70" s="19">
        <v>250</v>
      </c>
      <c r="M70" s="20"/>
      <c r="N70" s="17" t="s">
        <v>44</v>
      </c>
      <c r="O70" s="18" t="s">
        <v>286</v>
      </c>
      <c r="P70" s="17" t="s">
        <v>287</v>
      </c>
      <c r="Q70" s="52">
        <v>80</v>
      </c>
      <c r="R70" s="18"/>
      <c r="S70" s="17" t="s">
        <v>45</v>
      </c>
      <c r="T70" s="17" t="s">
        <v>44</v>
      </c>
      <c r="U70" s="19">
        <f>Table_527[[#This Row],[VALOR]]-Table_527[[#This Row],[ CUSTO]]</f>
        <v>170</v>
      </c>
      <c r="V70" s="19"/>
    </row>
    <row r="71" spans="1:22" s="83" customFormat="1" ht="25.5" hidden="1" x14ac:dyDescent="0.25">
      <c r="A71" s="10"/>
      <c r="B71" s="20">
        <v>45946</v>
      </c>
      <c r="C71" s="17"/>
      <c r="D71" s="86" t="s">
        <v>1978</v>
      </c>
      <c r="E71" s="86" t="s">
        <v>1412</v>
      </c>
      <c r="F71" s="18" t="s">
        <v>60</v>
      </c>
      <c r="G71" s="18" t="s">
        <v>2821</v>
      </c>
      <c r="H71" s="21">
        <v>45952</v>
      </c>
      <c r="I71" s="22">
        <v>0.35416666666666669</v>
      </c>
      <c r="J71" s="18" t="s">
        <v>187</v>
      </c>
      <c r="K71" s="18" t="s">
        <v>958</v>
      </c>
      <c r="L71" s="19">
        <f>200+150+150+150</f>
        <v>650</v>
      </c>
      <c r="M71" s="65" t="s">
        <v>84</v>
      </c>
      <c r="N71" s="17" t="s">
        <v>44</v>
      </c>
      <c r="O71" s="18" t="s">
        <v>1957</v>
      </c>
      <c r="P71" s="17" t="s">
        <v>1443</v>
      </c>
      <c r="Q71" s="52">
        <f>120+80+80+80</f>
        <v>360</v>
      </c>
      <c r="R71" s="18"/>
      <c r="S71" s="17" t="s">
        <v>45</v>
      </c>
      <c r="T71" s="17" t="s">
        <v>44</v>
      </c>
      <c r="U71" s="19">
        <f>Table_527[[#This Row],[VALOR]]-Table_527[[#This Row],[ CUSTO]]</f>
        <v>290</v>
      </c>
      <c r="V71" s="19"/>
    </row>
    <row r="72" spans="1:22" s="83" customFormat="1" ht="25.5" hidden="1" x14ac:dyDescent="0.25">
      <c r="A72" s="10"/>
      <c r="B72" s="20">
        <v>45944</v>
      </c>
      <c r="C72" s="17"/>
      <c r="D72" s="18" t="s">
        <v>1299</v>
      </c>
      <c r="E72" s="18" t="s">
        <v>439</v>
      </c>
      <c r="F72" s="18" t="s">
        <v>60</v>
      </c>
      <c r="G72" s="18"/>
      <c r="H72" s="21">
        <v>45952</v>
      </c>
      <c r="I72" s="22">
        <v>0.41666666666666669</v>
      </c>
      <c r="J72" s="18" t="s">
        <v>187</v>
      </c>
      <c r="K72" s="18" t="s">
        <v>538</v>
      </c>
      <c r="L72" s="19">
        <v>150</v>
      </c>
      <c r="M72" s="65"/>
      <c r="N72" s="17" t="s">
        <v>44</v>
      </c>
      <c r="O72" s="18" t="s">
        <v>2798</v>
      </c>
      <c r="P72" s="17" t="s">
        <v>2799</v>
      </c>
      <c r="Q72" s="52">
        <v>100</v>
      </c>
      <c r="R72" s="18"/>
      <c r="S72" s="17" t="s">
        <v>45</v>
      </c>
      <c r="T72" s="17" t="s">
        <v>44</v>
      </c>
      <c r="U72" s="19">
        <f>Table_527[[#This Row],[VALOR]]-Table_527[[#This Row],[ CUSTO]]</f>
        <v>50</v>
      </c>
      <c r="V72" s="19"/>
    </row>
    <row r="73" spans="1:22" s="83" customFormat="1" ht="38.25" hidden="1" x14ac:dyDescent="0.25">
      <c r="A73" s="10"/>
      <c r="B73" s="20">
        <v>45946</v>
      </c>
      <c r="C73" s="17"/>
      <c r="D73" s="18" t="s">
        <v>2083</v>
      </c>
      <c r="E73" s="18" t="s">
        <v>2717</v>
      </c>
      <c r="F73" s="18" t="s">
        <v>537</v>
      </c>
      <c r="G73" s="18" t="s">
        <v>2820</v>
      </c>
      <c r="H73" s="21">
        <v>45952</v>
      </c>
      <c r="I73" s="22">
        <v>0.53125</v>
      </c>
      <c r="J73" s="18" t="s">
        <v>289</v>
      </c>
      <c r="K73" s="18" t="s">
        <v>686</v>
      </c>
      <c r="L73" s="19">
        <v>500</v>
      </c>
      <c r="M73" s="65"/>
      <c r="N73" s="17" t="s">
        <v>44</v>
      </c>
      <c r="O73" s="18" t="s">
        <v>2646</v>
      </c>
      <c r="P73" s="17" t="s">
        <v>2647</v>
      </c>
      <c r="Q73" s="52">
        <v>80</v>
      </c>
      <c r="R73" s="18"/>
      <c r="S73" s="17" t="s">
        <v>45</v>
      </c>
      <c r="T73" s="17" t="s">
        <v>44</v>
      </c>
      <c r="U73" s="19">
        <f>Table_527[[#This Row],[VALOR]]-Table_527[[#This Row],[ CUSTO]]</f>
        <v>420</v>
      </c>
      <c r="V73" s="19"/>
    </row>
    <row r="74" spans="1:22" s="83" customFormat="1" ht="25.5" hidden="1" x14ac:dyDescent="0.25">
      <c r="A74" s="10"/>
      <c r="B74" s="20">
        <v>45946</v>
      </c>
      <c r="C74" s="17"/>
      <c r="D74" s="18" t="s">
        <v>1978</v>
      </c>
      <c r="E74" s="18" t="s">
        <v>1412</v>
      </c>
      <c r="F74" s="18" t="s">
        <v>60</v>
      </c>
      <c r="G74" s="18" t="s">
        <v>2822</v>
      </c>
      <c r="H74" s="21">
        <v>45953</v>
      </c>
      <c r="I74" s="22">
        <v>0.375</v>
      </c>
      <c r="J74" s="18" t="s">
        <v>187</v>
      </c>
      <c r="K74" s="18" t="s">
        <v>958</v>
      </c>
      <c r="L74" s="19">
        <f>200+150</f>
        <v>350</v>
      </c>
      <c r="M74" s="65" t="s">
        <v>84</v>
      </c>
      <c r="N74" s="17" t="s">
        <v>44</v>
      </c>
      <c r="O74" s="18" t="s">
        <v>1957</v>
      </c>
      <c r="P74" s="17" t="s">
        <v>1443</v>
      </c>
      <c r="Q74" s="52">
        <v>200</v>
      </c>
      <c r="R74" s="18"/>
      <c r="S74" s="17" t="s">
        <v>45</v>
      </c>
      <c r="T74" s="17" t="s">
        <v>44</v>
      </c>
      <c r="U74" s="19">
        <f>Table_527[[#This Row],[VALOR]]-Table_527[[#This Row],[ CUSTO]]</f>
        <v>150</v>
      </c>
      <c r="V74" s="19"/>
    </row>
    <row r="75" spans="1:22" s="83" customFormat="1" ht="25.5" hidden="1" x14ac:dyDescent="0.25">
      <c r="A75" s="10"/>
      <c r="B75" s="20">
        <v>45946</v>
      </c>
      <c r="C75" s="17"/>
      <c r="D75" s="18" t="s">
        <v>1978</v>
      </c>
      <c r="E75" s="18" t="s">
        <v>1412</v>
      </c>
      <c r="F75" s="18" t="s">
        <v>60</v>
      </c>
      <c r="G75" s="18" t="s">
        <v>2823</v>
      </c>
      <c r="H75" s="21">
        <v>45953</v>
      </c>
      <c r="I75" s="22">
        <v>0.4861111111111111</v>
      </c>
      <c r="J75" s="18" t="s">
        <v>187</v>
      </c>
      <c r="K75" s="18" t="s">
        <v>958</v>
      </c>
      <c r="L75" s="19">
        <f>200+150+150+150</f>
        <v>650</v>
      </c>
      <c r="M75" s="65" t="s">
        <v>84</v>
      </c>
      <c r="N75" s="17" t="s">
        <v>44</v>
      </c>
      <c r="O75" s="18" t="s">
        <v>1957</v>
      </c>
      <c r="P75" s="17" t="s">
        <v>1443</v>
      </c>
      <c r="Q75" s="52">
        <f>120+80+80+80</f>
        <v>360</v>
      </c>
      <c r="R75" s="18"/>
      <c r="S75" s="17" t="s">
        <v>45</v>
      </c>
      <c r="T75" s="17" t="s">
        <v>44</v>
      </c>
      <c r="U75" s="19">
        <f>Table_527[[#This Row],[VALOR]]-Table_527[[#This Row],[ CUSTO]]</f>
        <v>290</v>
      </c>
      <c r="V75" s="19"/>
    </row>
    <row r="76" spans="1:22" s="83" customFormat="1" ht="25.5" hidden="1" x14ac:dyDescent="0.25">
      <c r="A76" s="10"/>
      <c r="B76" s="20">
        <v>45947</v>
      </c>
      <c r="C76" s="17"/>
      <c r="D76" s="18" t="s">
        <v>1539</v>
      </c>
      <c r="E76" s="18" t="s">
        <v>1540</v>
      </c>
      <c r="F76" s="18" t="s">
        <v>60</v>
      </c>
      <c r="G76" s="18" t="s">
        <v>2829</v>
      </c>
      <c r="H76" s="21">
        <v>45953</v>
      </c>
      <c r="I76" s="22">
        <v>0.54166666666666663</v>
      </c>
      <c r="J76" s="18" t="s">
        <v>2036</v>
      </c>
      <c r="K76" s="18" t="s">
        <v>711</v>
      </c>
      <c r="L76" s="19">
        <v>200</v>
      </c>
      <c r="M76" s="65"/>
      <c r="N76" s="17" t="s">
        <v>44</v>
      </c>
      <c r="O76" s="18" t="s">
        <v>1470</v>
      </c>
      <c r="P76" s="17" t="s">
        <v>77</v>
      </c>
      <c r="Q76" s="52">
        <v>60</v>
      </c>
      <c r="R76" s="53">
        <v>45976</v>
      </c>
      <c r="S76" s="17" t="s">
        <v>45</v>
      </c>
      <c r="T76" s="17" t="s">
        <v>44</v>
      </c>
      <c r="U76" s="19">
        <f>Table_527[[#This Row],[VALOR]]-Table_527[[#This Row],[ CUSTO]]</f>
        <v>140</v>
      </c>
      <c r="V76" s="19"/>
    </row>
    <row r="77" spans="1:22" s="83" customFormat="1" ht="25.5" hidden="1" x14ac:dyDescent="0.25">
      <c r="A77" s="10"/>
      <c r="B77" s="20">
        <v>45945</v>
      </c>
      <c r="C77" s="17"/>
      <c r="D77" s="86" t="s">
        <v>1299</v>
      </c>
      <c r="E77" s="86" t="s">
        <v>439</v>
      </c>
      <c r="F77" s="18" t="s">
        <v>92</v>
      </c>
      <c r="G77" s="18"/>
      <c r="H77" s="21">
        <v>45953</v>
      </c>
      <c r="I77" s="22">
        <v>0.40277777777777779</v>
      </c>
      <c r="J77" s="18" t="s">
        <v>2812</v>
      </c>
      <c r="K77" s="18" t="s">
        <v>56</v>
      </c>
      <c r="L77" s="19">
        <v>150</v>
      </c>
      <c r="M77" s="65"/>
      <c r="N77" s="17" t="s">
        <v>44</v>
      </c>
      <c r="O77" s="18" t="s">
        <v>745</v>
      </c>
      <c r="P77" s="17" t="s">
        <v>142</v>
      </c>
      <c r="Q77" s="52">
        <v>70</v>
      </c>
      <c r="R77" s="53">
        <v>45976</v>
      </c>
      <c r="S77" s="17" t="s">
        <v>45</v>
      </c>
      <c r="T77" s="17" t="s">
        <v>44</v>
      </c>
      <c r="U77" s="19">
        <f>Table_527[[#This Row],[VALOR]]-Table_527[[#This Row],[ CUSTO]]</f>
        <v>80</v>
      </c>
      <c r="V77" s="19"/>
    </row>
    <row r="78" spans="1:22" s="83" customFormat="1" ht="25.5" hidden="1" x14ac:dyDescent="0.25">
      <c r="A78" s="10"/>
      <c r="B78" s="20">
        <v>45953</v>
      </c>
      <c r="C78" s="17" t="s">
        <v>1849</v>
      </c>
      <c r="D78" s="18" t="s">
        <v>52</v>
      </c>
      <c r="E78" s="18" t="s">
        <v>53</v>
      </c>
      <c r="F78" s="18" t="s">
        <v>2641</v>
      </c>
      <c r="G78" s="18" t="s">
        <v>2847</v>
      </c>
      <c r="H78" s="21">
        <v>45954</v>
      </c>
      <c r="I78" s="22">
        <v>0.54166666666666663</v>
      </c>
      <c r="J78" s="18" t="s">
        <v>1286</v>
      </c>
      <c r="K78" s="18" t="s">
        <v>249</v>
      </c>
      <c r="L78" s="19">
        <f>330+40.4</f>
        <v>370.4</v>
      </c>
      <c r="M78" s="65" t="s">
        <v>2886</v>
      </c>
      <c r="N78" s="17" t="s">
        <v>44</v>
      </c>
      <c r="O78" s="18" t="s">
        <v>2848</v>
      </c>
      <c r="P78" s="17" t="s">
        <v>2849</v>
      </c>
      <c r="Q78" s="52">
        <f>100+40.4</f>
        <v>140.4</v>
      </c>
      <c r="R78" s="18"/>
      <c r="S78" s="17" t="s">
        <v>45</v>
      </c>
      <c r="T78" s="17" t="s">
        <v>44</v>
      </c>
      <c r="U78" s="19">
        <f>Table_527[[#This Row],[VALOR]]-Table_527[[#This Row],[ CUSTO]]</f>
        <v>229.99999999999997</v>
      </c>
      <c r="V78" s="19"/>
    </row>
    <row r="79" spans="1:22" s="83" customFormat="1" ht="25.5" hidden="1" x14ac:dyDescent="0.25">
      <c r="A79" s="10"/>
      <c r="B79" s="20">
        <v>45953</v>
      </c>
      <c r="C79" s="17"/>
      <c r="D79" s="18" t="s">
        <v>220</v>
      </c>
      <c r="E79" s="18" t="s">
        <v>221</v>
      </c>
      <c r="F79" s="18" t="s">
        <v>2842</v>
      </c>
      <c r="G79" s="18"/>
      <c r="H79" s="21">
        <v>45954</v>
      </c>
      <c r="I79" s="22">
        <v>0.58333333333333337</v>
      </c>
      <c r="J79" s="18" t="s">
        <v>2843</v>
      </c>
      <c r="K79" s="18" t="s">
        <v>56</v>
      </c>
      <c r="L79" s="19">
        <v>250</v>
      </c>
      <c r="M79" s="65"/>
      <c r="N79" s="17" t="s">
        <v>44</v>
      </c>
      <c r="O79" s="18" t="s">
        <v>2844</v>
      </c>
      <c r="P79" s="17" t="s">
        <v>2845</v>
      </c>
      <c r="Q79" s="52">
        <v>100</v>
      </c>
      <c r="R79" s="18"/>
      <c r="S79" s="17" t="s">
        <v>45</v>
      </c>
      <c r="T79" s="17" t="s">
        <v>44</v>
      </c>
      <c r="U79" s="19">
        <f>Table_527[[#This Row],[VALOR]]-Table_527[[#This Row],[ CUSTO]]</f>
        <v>150</v>
      </c>
      <c r="V79" s="19"/>
    </row>
    <row r="80" spans="1:22" s="83" customFormat="1" ht="25.5" hidden="1" x14ac:dyDescent="0.25">
      <c r="A80" s="10"/>
      <c r="B80" s="20">
        <v>45954</v>
      </c>
      <c r="C80" s="17"/>
      <c r="D80" s="18" t="s">
        <v>1978</v>
      </c>
      <c r="E80" s="18" t="s">
        <v>1412</v>
      </c>
      <c r="F80" s="18" t="s">
        <v>60</v>
      </c>
      <c r="G80" s="18" t="s">
        <v>2852</v>
      </c>
      <c r="H80" s="21">
        <v>45957</v>
      </c>
      <c r="I80" s="22">
        <v>0.44444444444444442</v>
      </c>
      <c r="J80" s="18" t="s">
        <v>119</v>
      </c>
      <c r="K80" s="18" t="s">
        <v>1630</v>
      </c>
      <c r="L80" s="19">
        <v>350</v>
      </c>
      <c r="M80" s="65" t="s">
        <v>2896</v>
      </c>
      <c r="N80" s="17" t="s">
        <v>44</v>
      </c>
      <c r="O80" s="18" t="s">
        <v>2855</v>
      </c>
      <c r="P80" s="17" t="s">
        <v>2856</v>
      </c>
      <c r="Q80" s="52">
        <v>150</v>
      </c>
      <c r="R80" s="18"/>
      <c r="S80" s="17" t="s">
        <v>45</v>
      </c>
      <c r="T80" s="17" t="s">
        <v>44</v>
      </c>
      <c r="U80" s="19">
        <f>Table_527[[#This Row],[VALOR]]-Table_527[[#This Row],[ CUSTO]]</f>
        <v>200</v>
      </c>
      <c r="V80" s="19"/>
    </row>
    <row r="81" spans="1:22" s="83" customFormat="1" ht="25.5" hidden="1" x14ac:dyDescent="0.25">
      <c r="A81" s="10"/>
      <c r="B81" s="20">
        <v>45902</v>
      </c>
      <c r="C81" s="17"/>
      <c r="D81" s="86" t="s">
        <v>2428</v>
      </c>
      <c r="E81" s="86" t="s">
        <v>2429</v>
      </c>
      <c r="F81" s="18" t="s">
        <v>537</v>
      </c>
      <c r="G81" s="18" t="s">
        <v>2435</v>
      </c>
      <c r="H81" s="21">
        <v>45957</v>
      </c>
      <c r="I81" s="22">
        <v>0.36458333333333331</v>
      </c>
      <c r="J81" s="18" t="s">
        <v>614</v>
      </c>
      <c r="K81" s="18" t="s">
        <v>620</v>
      </c>
      <c r="L81" s="19">
        <v>200</v>
      </c>
      <c r="M81" s="65"/>
      <c r="N81" s="17" t="s">
        <v>44</v>
      </c>
      <c r="O81" s="18" t="s">
        <v>2440</v>
      </c>
      <c r="P81" s="17" t="s">
        <v>2439</v>
      </c>
      <c r="Q81" s="52">
        <v>120</v>
      </c>
      <c r="R81" s="18"/>
      <c r="S81" s="17" t="s">
        <v>45</v>
      </c>
      <c r="T81" s="17" t="s">
        <v>44</v>
      </c>
      <c r="U81" s="19">
        <f>Table_527[[#This Row],[VALOR]]-Table_527[[#This Row],[ CUSTO]]</f>
        <v>80</v>
      </c>
      <c r="V81" s="19"/>
    </row>
    <row r="82" spans="1:22" s="83" customFormat="1" hidden="1" x14ac:dyDescent="0.25">
      <c r="A82" s="10"/>
      <c r="B82" s="20">
        <v>45952</v>
      </c>
      <c r="C82" s="17"/>
      <c r="D82" s="18" t="s">
        <v>282</v>
      </c>
      <c r="E82" s="18" t="s">
        <v>283</v>
      </c>
      <c r="F82" s="18" t="s">
        <v>60</v>
      </c>
      <c r="G82" s="18"/>
      <c r="H82" s="21">
        <v>45958</v>
      </c>
      <c r="I82" s="22">
        <v>0.625</v>
      </c>
      <c r="J82" s="18" t="s">
        <v>187</v>
      </c>
      <c r="K82" s="18" t="s">
        <v>2846</v>
      </c>
      <c r="L82" s="19">
        <v>150</v>
      </c>
      <c r="M82" s="65"/>
      <c r="N82" s="17" t="s">
        <v>44</v>
      </c>
      <c r="O82" s="18" t="s">
        <v>2758</v>
      </c>
      <c r="P82" s="17" t="s">
        <v>2759</v>
      </c>
      <c r="Q82" s="52">
        <v>100</v>
      </c>
      <c r="R82" s="18"/>
      <c r="S82" s="17" t="s">
        <v>45</v>
      </c>
      <c r="T82" s="17" t="s">
        <v>44</v>
      </c>
      <c r="U82" s="19">
        <f>Table_527[[#This Row],[VALOR]]-Table_527[[#This Row],[ CUSTO]]</f>
        <v>50</v>
      </c>
      <c r="V82" s="19"/>
    </row>
    <row r="83" spans="1:22" s="83" customFormat="1" ht="25.5" hidden="1" x14ac:dyDescent="0.25">
      <c r="A83" s="10"/>
      <c r="B83" s="20">
        <v>45957</v>
      </c>
      <c r="C83" s="17"/>
      <c r="D83" s="18" t="s">
        <v>52</v>
      </c>
      <c r="E83" s="18" t="s">
        <v>53</v>
      </c>
      <c r="F83" s="18" t="s">
        <v>2641</v>
      </c>
      <c r="G83" s="18"/>
      <c r="H83" s="21">
        <v>45958</v>
      </c>
      <c r="I83" s="22">
        <v>0.375</v>
      </c>
      <c r="J83" s="18" t="s">
        <v>1286</v>
      </c>
      <c r="K83" s="18" t="s">
        <v>935</v>
      </c>
      <c r="L83" s="19">
        <v>300</v>
      </c>
      <c r="M83" s="65" t="s">
        <v>2886</v>
      </c>
      <c r="N83" s="17" t="s">
        <v>44</v>
      </c>
      <c r="O83" s="18" t="s">
        <v>2861</v>
      </c>
      <c r="P83" s="17" t="s">
        <v>2732</v>
      </c>
      <c r="Q83" s="52">
        <v>80</v>
      </c>
      <c r="R83" s="18"/>
      <c r="S83" s="17" t="s">
        <v>45</v>
      </c>
      <c r="T83" s="17" t="s">
        <v>44</v>
      </c>
      <c r="U83" s="19">
        <f>Table_527[[#This Row],[VALOR]]-Table_527[[#This Row],[ CUSTO]]</f>
        <v>220</v>
      </c>
      <c r="V83" s="19"/>
    </row>
    <row r="84" spans="1:22" s="83" customFormat="1" hidden="1" x14ac:dyDescent="0.25">
      <c r="A84" s="10"/>
      <c r="B84" s="20">
        <v>45957</v>
      </c>
      <c r="C84" s="17"/>
      <c r="D84" s="18" t="s">
        <v>52</v>
      </c>
      <c r="E84" s="18" t="s">
        <v>53</v>
      </c>
      <c r="F84" s="18" t="s">
        <v>2862</v>
      </c>
      <c r="G84" s="18"/>
      <c r="H84" s="21">
        <v>45958</v>
      </c>
      <c r="I84" s="22"/>
      <c r="J84" s="18" t="s">
        <v>1286</v>
      </c>
      <c r="K84" s="18" t="s">
        <v>56</v>
      </c>
      <c r="L84" s="19">
        <f>150+40.4</f>
        <v>190.4</v>
      </c>
      <c r="M84" s="65" t="s">
        <v>2886</v>
      </c>
      <c r="N84" s="17" t="s">
        <v>44</v>
      </c>
      <c r="O84" s="18" t="s">
        <v>57</v>
      </c>
      <c r="P84" s="17"/>
      <c r="Q84" s="52">
        <v>40.4</v>
      </c>
      <c r="R84" s="18"/>
      <c r="S84" s="17" t="s">
        <v>45</v>
      </c>
      <c r="T84" s="17" t="s">
        <v>44</v>
      </c>
      <c r="U84" s="19">
        <f>Table_527[[#This Row],[VALOR]]-Table_527[[#This Row],[ CUSTO]]</f>
        <v>150</v>
      </c>
      <c r="V84" s="19"/>
    </row>
    <row r="85" spans="1:22" s="83" customFormat="1" ht="25.5" hidden="1" x14ac:dyDescent="0.25">
      <c r="A85" s="10"/>
      <c r="B85" s="20">
        <v>45947</v>
      </c>
      <c r="C85" s="17"/>
      <c r="D85" s="18" t="s">
        <v>1539</v>
      </c>
      <c r="E85" s="18" t="s">
        <v>1540</v>
      </c>
      <c r="F85" s="18" t="s">
        <v>60</v>
      </c>
      <c r="G85" s="18" t="s">
        <v>2830</v>
      </c>
      <c r="H85" s="21">
        <v>45958</v>
      </c>
      <c r="I85" s="22">
        <v>0.64583333333333337</v>
      </c>
      <c r="J85" s="18" t="s">
        <v>270</v>
      </c>
      <c r="K85" s="18" t="s">
        <v>711</v>
      </c>
      <c r="L85" s="19">
        <v>200</v>
      </c>
      <c r="M85" s="65"/>
      <c r="N85" s="17" t="s">
        <v>44</v>
      </c>
      <c r="O85" s="18" t="s">
        <v>1470</v>
      </c>
      <c r="P85" s="17" t="s">
        <v>77</v>
      </c>
      <c r="Q85" s="52">
        <v>60</v>
      </c>
      <c r="R85" s="18"/>
      <c r="S85" s="17" t="s">
        <v>45</v>
      </c>
      <c r="T85" s="17" t="s">
        <v>44</v>
      </c>
      <c r="U85" s="19">
        <f>Table_527[[#This Row],[VALOR]]-Table_527[[#This Row],[ CUSTO]]</f>
        <v>140</v>
      </c>
      <c r="V85" s="19"/>
    </row>
    <row r="86" spans="1:22" s="83" customFormat="1" hidden="1" x14ac:dyDescent="0.25">
      <c r="A86" s="10"/>
      <c r="B86" s="20">
        <v>45958</v>
      </c>
      <c r="C86" s="17"/>
      <c r="D86" s="18" t="s">
        <v>2474</v>
      </c>
      <c r="E86" s="18" t="s">
        <v>2475</v>
      </c>
      <c r="F86" s="18" t="s">
        <v>92</v>
      </c>
      <c r="G86" s="18"/>
      <c r="H86" s="21">
        <v>45958</v>
      </c>
      <c r="I86" s="22">
        <v>0.375</v>
      </c>
      <c r="J86" s="18" t="s">
        <v>2868</v>
      </c>
      <c r="K86" s="18" t="s">
        <v>56</v>
      </c>
      <c r="L86" s="19">
        <v>150</v>
      </c>
      <c r="M86" s="65"/>
      <c r="N86" s="17" t="s">
        <v>44</v>
      </c>
      <c r="O86" s="18" t="s">
        <v>1496</v>
      </c>
      <c r="P86" s="17" t="s">
        <v>1534</v>
      </c>
      <c r="Q86" s="52">
        <v>80</v>
      </c>
      <c r="R86" s="53">
        <v>45976</v>
      </c>
      <c r="S86" s="17" t="s">
        <v>45</v>
      </c>
      <c r="T86" s="17" t="s">
        <v>44</v>
      </c>
      <c r="U86" s="19">
        <f>Table_527[[#This Row],[VALOR]]-Table_527[[#This Row],[ CUSTO]]</f>
        <v>70</v>
      </c>
      <c r="V86" s="19"/>
    </row>
    <row r="87" spans="1:22" s="83" customFormat="1" hidden="1" x14ac:dyDescent="0.25">
      <c r="A87" s="10"/>
      <c r="B87" s="20">
        <v>45957</v>
      </c>
      <c r="C87" s="17"/>
      <c r="D87" s="18" t="s">
        <v>1335</v>
      </c>
      <c r="E87" s="18" t="s">
        <v>1336</v>
      </c>
      <c r="F87" s="18" t="s">
        <v>593</v>
      </c>
      <c r="G87" s="18" t="s">
        <v>2866</v>
      </c>
      <c r="H87" s="21">
        <v>45958</v>
      </c>
      <c r="I87" s="22">
        <v>0.37152777777777779</v>
      </c>
      <c r="J87" s="18" t="s">
        <v>703</v>
      </c>
      <c r="K87" s="18" t="s">
        <v>299</v>
      </c>
      <c r="L87" s="19">
        <v>70</v>
      </c>
      <c r="M87" s="65" t="s">
        <v>2900</v>
      </c>
      <c r="N87" s="17" t="s">
        <v>44</v>
      </c>
      <c r="O87" s="18" t="s">
        <v>1222</v>
      </c>
      <c r="P87" s="17" t="s">
        <v>1223</v>
      </c>
      <c r="Q87" s="52">
        <v>40</v>
      </c>
      <c r="R87" s="18"/>
      <c r="S87" s="17" t="s">
        <v>45</v>
      </c>
      <c r="T87" s="17" t="s">
        <v>44</v>
      </c>
      <c r="U87" s="19">
        <f>Table_527[[#This Row],[VALOR]]-Table_527[[#This Row],[ CUSTO]]</f>
        <v>30</v>
      </c>
      <c r="V87" s="19"/>
    </row>
    <row r="88" spans="1:22" s="83" customFormat="1" hidden="1" x14ac:dyDescent="0.25">
      <c r="A88" s="10"/>
      <c r="B88" s="20">
        <v>45957</v>
      </c>
      <c r="C88" s="17"/>
      <c r="D88" s="18" t="s">
        <v>1335</v>
      </c>
      <c r="E88" s="18" t="s">
        <v>1336</v>
      </c>
      <c r="F88" s="18" t="s">
        <v>593</v>
      </c>
      <c r="G88" s="18" t="s">
        <v>2867</v>
      </c>
      <c r="H88" s="21">
        <v>45958</v>
      </c>
      <c r="I88" s="22">
        <v>0.47361111111111109</v>
      </c>
      <c r="J88" s="18" t="s">
        <v>614</v>
      </c>
      <c r="K88" s="18" t="s">
        <v>677</v>
      </c>
      <c r="L88" s="19">
        <v>70</v>
      </c>
      <c r="M88" s="65" t="s">
        <v>2900</v>
      </c>
      <c r="N88" s="17" t="s">
        <v>44</v>
      </c>
      <c r="O88" s="18" t="s">
        <v>1222</v>
      </c>
      <c r="P88" s="17" t="s">
        <v>1223</v>
      </c>
      <c r="Q88" s="52">
        <v>40</v>
      </c>
      <c r="R88" s="18"/>
      <c r="S88" s="17" t="s">
        <v>45</v>
      </c>
      <c r="T88" s="17" t="s">
        <v>44</v>
      </c>
      <c r="U88" s="19">
        <f>Table_527[[#This Row],[VALOR]]-Table_527[[#This Row],[ CUSTO]]</f>
        <v>30</v>
      </c>
      <c r="V88" s="19"/>
    </row>
    <row r="89" spans="1:22" s="83" customFormat="1" hidden="1" x14ac:dyDescent="0.25">
      <c r="A89" s="10"/>
      <c r="B89" s="20">
        <v>45959</v>
      </c>
      <c r="C89" s="17"/>
      <c r="D89" s="18" t="s">
        <v>2887</v>
      </c>
      <c r="E89" s="18" t="s">
        <v>2888</v>
      </c>
      <c r="F89" s="18" t="s">
        <v>2889</v>
      </c>
      <c r="G89" s="18"/>
      <c r="H89" s="21">
        <v>45959</v>
      </c>
      <c r="I89" s="22"/>
      <c r="J89" s="18" t="s">
        <v>2890</v>
      </c>
      <c r="K89" s="18"/>
      <c r="L89" s="19">
        <v>100</v>
      </c>
      <c r="M89" s="65"/>
      <c r="N89" s="17" t="s">
        <v>44</v>
      </c>
      <c r="O89" s="18" t="s">
        <v>57</v>
      </c>
      <c r="P89" s="17"/>
      <c r="Q89" s="52"/>
      <c r="R89" s="18"/>
      <c r="S89" s="17" t="s">
        <v>45</v>
      </c>
      <c r="T89" s="17" t="s">
        <v>44</v>
      </c>
      <c r="U89" s="19">
        <f>Table_527[[#This Row],[VALOR]]-Table_527[[#This Row],[ CUSTO]]</f>
        <v>100</v>
      </c>
      <c r="V89" s="19"/>
    </row>
    <row r="90" spans="1:22" s="83" customFormat="1" ht="25.5" hidden="1" x14ac:dyDescent="0.25">
      <c r="A90" s="10"/>
      <c r="B90" s="20">
        <v>45958</v>
      </c>
      <c r="C90" s="17"/>
      <c r="D90" s="18" t="s">
        <v>2869</v>
      </c>
      <c r="E90" s="18" t="s">
        <v>2870</v>
      </c>
      <c r="F90" s="18" t="s">
        <v>60</v>
      </c>
      <c r="G90" s="18" t="s">
        <v>2871</v>
      </c>
      <c r="H90" s="21">
        <v>45959</v>
      </c>
      <c r="I90" s="22">
        <v>0.3888888888888889</v>
      </c>
      <c r="J90" s="18" t="s">
        <v>187</v>
      </c>
      <c r="K90" s="18" t="s">
        <v>2872</v>
      </c>
      <c r="L90" s="19">
        <v>250</v>
      </c>
      <c r="M90" s="65"/>
      <c r="N90" s="17" t="s">
        <v>44</v>
      </c>
      <c r="O90" s="18" t="s">
        <v>2873</v>
      </c>
      <c r="P90" s="17" t="s">
        <v>2874</v>
      </c>
      <c r="Q90" s="52">
        <v>100</v>
      </c>
      <c r="R90" s="18"/>
      <c r="S90" s="17" t="s">
        <v>45</v>
      </c>
      <c r="T90" s="17" t="s">
        <v>44</v>
      </c>
      <c r="U90" s="19">
        <f>Table_527[[#This Row],[VALOR]]-Table_527[[#This Row],[ CUSTO]]</f>
        <v>150</v>
      </c>
      <c r="V90" s="19"/>
    </row>
    <row r="91" spans="1:22" s="83" customFormat="1" ht="25.5" hidden="1" x14ac:dyDescent="0.25">
      <c r="A91" s="10"/>
      <c r="B91" s="20">
        <v>45954</v>
      </c>
      <c r="C91" s="17"/>
      <c r="D91" s="18" t="s">
        <v>808</v>
      </c>
      <c r="E91" s="18" t="s">
        <v>809</v>
      </c>
      <c r="F91" s="18" t="s">
        <v>537</v>
      </c>
      <c r="G91" s="18" t="s">
        <v>2853</v>
      </c>
      <c r="H91" s="21">
        <v>45959</v>
      </c>
      <c r="I91" s="22">
        <v>0.61111111111111116</v>
      </c>
      <c r="J91" s="18" t="s">
        <v>259</v>
      </c>
      <c r="K91" s="18" t="s">
        <v>815</v>
      </c>
      <c r="L91" s="19">
        <v>200</v>
      </c>
      <c r="M91" s="65"/>
      <c r="N91" s="17" t="s">
        <v>44</v>
      </c>
      <c r="O91" s="18" t="s">
        <v>2854</v>
      </c>
      <c r="P91" s="17" t="s">
        <v>817</v>
      </c>
      <c r="Q91" s="52">
        <v>100</v>
      </c>
      <c r="R91" s="18"/>
      <c r="S91" s="17" t="s">
        <v>45</v>
      </c>
      <c r="T91" s="17" t="s">
        <v>44</v>
      </c>
      <c r="U91" s="19">
        <f>Table_527[[#This Row],[VALOR]]-Table_527[[#This Row],[ CUSTO]]</f>
        <v>100</v>
      </c>
      <c r="V91" s="19"/>
    </row>
    <row r="92" spans="1:22" s="83" customFormat="1" ht="25.5" hidden="1" x14ac:dyDescent="0.25">
      <c r="A92" s="10"/>
      <c r="B92" s="20">
        <v>45953</v>
      </c>
      <c r="C92" s="17"/>
      <c r="D92" s="18" t="s">
        <v>1978</v>
      </c>
      <c r="E92" s="18" t="s">
        <v>1412</v>
      </c>
      <c r="F92" s="18" t="s">
        <v>60</v>
      </c>
      <c r="G92" s="18" t="s">
        <v>2822</v>
      </c>
      <c r="H92" s="21">
        <v>45959</v>
      </c>
      <c r="I92" s="22">
        <v>0.54166666666666663</v>
      </c>
      <c r="J92" s="18" t="s">
        <v>187</v>
      </c>
      <c r="K92" s="18" t="s">
        <v>958</v>
      </c>
      <c r="L92" s="19">
        <f>200+150</f>
        <v>350</v>
      </c>
      <c r="M92" s="65" t="s">
        <v>2896</v>
      </c>
      <c r="N92" s="17" t="s">
        <v>44</v>
      </c>
      <c r="O92" s="18" t="s">
        <v>1957</v>
      </c>
      <c r="P92" s="17" t="s">
        <v>1443</v>
      </c>
      <c r="Q92" s="52">
        <v>200</v>
      </c>
      <c r="R92" s="18"/>
      <c r="S92" s="17" t="s">
        <v>45</v>
      </c>
      <c r="T92" s="17" t="s">
        <v>44</v>
      </c>
      <c r="U92" s="19">
        <f>Table_527[[#This Row],[VALOR]]-Table_527[[#This Row],[ CUSTO]]</f>
        <v>150</v>
      </c>
      <c r="V92" s="19"/>
    </row>
    <row r="93" spans="1:22" s="83" customFormat="1" ht="25.5" hidden="1" x14ac:dyDescent="0.25">
      <c r="A93" s="10"/>
      <c r="B93" s="20">
        <v>45958</v>
      </c>
      <c r="C93" s="17"/>
      <c r="D93" s="18" t="s">
        <v>52</v>
      </c>
      <c r="E93" s="18" t="s">
        <v>53</v>
      </c>
      <c r="F93" s="18" t="s">
        <v>1613</v>
      </c>
      <c r="G93" s="18" t="s">
        <v>2893</v>
      </c>
      <c r="H93" s="21">
        <v>45959</v>
      </c>
      <c r="I93" s="22">
        <v>0.58333333333333337</v>
      </c>
      <c r="J93" s="18" t="s">
        <v>2894</v>
      </c>
      <c r="K93" s="18" t="s">
        <v>2895</v>
      </c>
      <c r="L93" s="19">
        <v>260</v>
      </c>
      <c r="M93" s="65" t="s">
        <v>2897</v>
      </c>
      <c r="N93" s="17" t="s">
        <v>44</v>
      </c>
      <c r="O93" s="18" t="s">
        <v>2891</v>
      </c>
      <c r="P93" s="17" t="s">
        <v>2892</v>
      </c>
      <c r="Q93" s="52">
        <v>60</v>
      </c>
      <c r="R93" s="18"/>
      <c r="S93" s="17" t="s">
        <v>45</v>
      </c>
      <c r="T93" s="17" t="s">
        <v>44</v>
      </c>
      <c r="U93" s="19">
        <f>Table_527[[#This Row],[VALOR]]-Table_527[[#This Row],[ CUSTO]]</f>
        <v>200</v>
      </c>
      <c r="V93" s="19"/>
    </row>
    <row r="94" spans="1:22" s="83" customFormat="1" ht="25.5" hidden="1" x14ac:dyDescent="0.25">
      <c r="A94" s="10"/>
      <c r="B94" s="20">
        <v>45957</v>
      </c>
      <c r="C94" s="17"/>
      <c r="D94" s="18" t="s">
        <v>2863</v>
      </c>
      <c r="E94" s="18" t="s">
        <v>1485</v>
      </c>
      <c r="F94" s="18" t="s">
        <v>537</v>
      </c>
      <c r="G94" s="18"/>
      <c r="H94" s="21">
        <v>45959</v>
      </c>
      <c r="I94" s="22">
        <v>0.39583333333333331</v>
      </c>
      <c r="J94" s="18" t="s">
        <v>1660</v>
      </c>
      <c r="K94" s="18" t="s">
        <v>56</v>
      </c>
      <c r="L94" s="19">
        <v>230</v>
      </c>
      <c r="M94" s="65" t="s">
        <v>2898</v>
      </c>
      <c r="N94" s="17" t="s">
        <v>44</v>
      </c>
      <c r="O94" s="18" t="s">
        <v>1496</v>
      </c>
      <c r="P94" s="17" t="s">
        <v>1534</v>
      </c>
      <c r="Q94" s="52">
        <v>130</v>
      </c>
      <c r="R94" s="18"/>
      <c r="S94" s="17" t="s">
        <v>45</v>
      </c>
      <c r="T94" s="17" t="s">
        <v>44</v>
      </c>
      <c r="U94" s="19">
        <f>Table_527[[#This Row],[VALOR]]-Table_527[[#This Row],[ CUSTO]]</f>
        <v>100</v>
      </c>
      <c r="V94" s="19"/>
    </row>
    <row r="95" spans="1:22" s="83" customFormat="1" hidden="1" x14ac:dyDescent="0.25">
      <c r="A95" s="10"/>
      <c r="B95" s="20">
        <v>45959</v>
      </c>
      <c r="C95" s="17"/>
      <c r="D95" s="18" t="s">
        <v>2474</v>
      </c>
      <c r="E95" s="18" t="s">
        <v>2475</v>
      </c>
      <c r="F95" s="18" t="s">
        <v>92</v>
      </c>
      <c r="G95" s="18"/>
      <c r="H95" s="21">
        <v>45959</v>
      </c>
      <c r="I95" s="22">
        <v>0.625</v>
      </c>
      <c r="J95" s="18" t="s">
        <v>426</v>
      </c>
      <c r="K95" s="18" t="s">
        <v>416</v>
      </c>
      <c r="L95" s="19">
        <v>180</v>
      </c>
      <c r="M95" s="65"/>
      <c r="N95" s="17" t="s">
        <v>44</v>
      </c>
      <c r="O95" s="18" t="s">
        <v>2148</v>
      </c>
      <c r="P95" s="17" t="s">
        <v>2147</v>
      </c>
      <c r="Q95" s="52">
        <v>80</v>
      </c>
      <c r="R95" s="18"/>
      <c r="S95" s="17" t="s">
        <v>45</v>
      </c>
      <c r="T95" s="17" t="s">
        <v>44</v>
      </c>
      <c r="U95" s="19">
        <f>Table_527[[#This Row],[VALOR]]-Table_527[[#This Row],[ CUSTO]]</f>
        <v>100</v>
      </c>
      <c r="V95" s="19"/>
    </row>
    <row r="96" spans="1:22" s="83" customFormat="1" ht="25.5" hidden="1" x14ac:dyDescent="0.25">
      <c r="A96" s="10"/>
      <c r="B96" s="20">
        <v>45958</v>
      </c>
      <c r="C96" s="17"/>
      <c r="D96" s="18" t="s">
        <v>2882</v>
      </c>
      <c r="E96" s="18" t="s">
        <v>2875</v>
      </c>
      <c r="F96" s="18" t="s">
        <v>60</v>
      </c>
      <c r="G96" s="18" t="s">
        <v>2876</v>
      </c>
      <c r="H96" s="21">
        <v>45959</v>
      </c>
      <c r="I96" s="22">
        <v>0.55208333333333337</v>
      </c>
      <c r="J96" s="18" t="s">
        <v>1013</v>
      </c>
      <c r="K96" s="18" t="s">
        <v>1113</v>
      </c>
      <c r="L96" s="19">
        <v>400</v>
      </c>
      <c r="M96" s="65"/>
      <c r="N96" s="17" t="s">
        <v>44</v>
      </c>
      <c r="O96" s="18" t="s">
        <v>2880</v>
      </c>
      <c r="P96" s="17" t="s">
        <v>2881</v>
      </c>
      <c r="Q96" s="52">
        <v>110</v>
      </c>
      <c r="R96" s="18"/>
      <c r="S96" s="17" t="s">
        <v>45</v>
      </c>
      <c r="T96" s="17" t="s">
        <v>44</v>
      </c>
      <c r="U96" s="19">
        <f>Table_527[[#This Row],[VALOR]]-Table_527[[#This Row],[ CUSTO]]</f>
        <v>290</v>
      </c>
      <c r="V96" s="19"/>
    </row>
    <row r="97" spans="1:22" s="83" customFormat="1" ht="38.25" hidden="1" x14ac:dyDescent="0.25">
      <c r="A97" s="10"/>
      <c r="B97" s="20">
        <v>45959</v>
      </c>
      <c r="C97" s="17"/>
      <c r="D97" s="18" t="s">
        <v>52</v>
      </c>
      <c r="E97" s="18" t="s">
        <v>53</v>
      </c>
      <c r="F97" s="18" t="s">
        <v>132</v>
      </c>
      <c r="G97" s="18" t="s">
        <v>2884</v>
      </c>
      <c r="H97" s="21">
        <v>45960</v>
      </c>
      <c r="I97" s="22">
        <v>0.625</v>
      </c>
      <c r="J97" s="18" t="s">
        <v>2885</v>
      </c>
      <c r="K97" s="18" t="s">
        <v>857</v>
      </c>
      <c r="L97" s="19">
        <f>200+84.4</f>
        <v>284.39999999999998</v>
      </c>
      <c r="M97" s="65" t="s">
        <v>2897</v>
      </c>
      <c r="N97" s="17" t="s">
        <v>44</v>
      </c>
      <c r="O97" s="18" t="s">
        <v>890</v>
      </c>
      <c r="P97" s="17" t="s">
        <v>891</v>
      </c>
      <c r="Q97" s="52">
        <f>100+84.4</f>
        <v>184.4</v>
      </c>
      <c r="R97" s="18"/>
      <c r="S97" s="17" t="s">
        <v>45</v>
      </c>
      <c r="T97" s="17" t="s">
        <v>44</v>
      </c>
      <c r="U97" s="19">
        <f>Table_527[[#This Row],[VALOR]]-Table_527[[#This Row],[ CUSTO]]</f>
        <v>99.999999999999972</v>
      </c>
      <c r="V97" s="19"/>
    </row>
    <row r="98" spans="1:22" s="83" customFormat="1" ht="25.5" hidden="1" x14ac:dyDescent="0.25">
      <c r="A98" s="10"/>
      <c r="B98" s="20">
        <v>45947</v>
      </c>
      <c r="C98" s="17"/>
      <c r="D98" s="18" t="s">
        <v>1539</v>
      </c>
      <c r="E98" s="18" t="s">
        <v>1540</v>
      </c>
      <c r="F98" s="18" t="s">
        <v>60</v>
      </c>
      <c r="G98" s="18" t="s">
        <v>2831</v>
      </c>
      <c r="H98" s="21">
        <v>45960</v>
      </c>
      <c r="I98" s="22">
        <v>0.375</v>
      </c>
      <c r="J98" s="18" t="s">
        <v>119</v>
      </c>
      <c r="K98" s="18" t="s">
        <v>2832</v>
      </c>
      <c r="L98" s="19">
        <v>200</v>
      </c>
      <c r="M98" s="65"/>
      <c r="N98" s="17" t="s">
        <v>44</v>
      </c>
      <c r="O98" s="18" t="s">
        <v>2465</v>
      </c>
      <c r="P98" s="17" t="s">
        <v>170</v>
      </c>
      <c r="Q98" s="52">
        <v>50</v>
      </c>
      <c r="R98" s="18"/>
      <c r="S98" s="17" t="s">
        <v>45</v>
      </c>
      <c r="T98" s="17" t="s">
        <v>44</v>
      </c>
      <c r="U98" s="19">
        <f>Table_527[[#This Row],[VALOR]]-Table_527[[#This Row],[ CUSTO]]</f>
        <v>150</v>
      </c>
      <c r="V98" s="19"/>
    </row>
    <row r="99" spans="1:22" s="83" customFormat="1" ht="38.25" hidden="1" x14ac:dyDescent="0.25">
      <c r="A99" s="10"/>
      <c r="B99" s="20">
        <v>45958</v>
      </c>
      <c r="C99" s="17"/>
      <c r="D99" s="18" t="s">
        <v>2083</v>
      </c>
      <c r="E99" s="18" t="s">
        <v>2717</v>
      </c>
      <c r="F99" s="18" t="s">
        <v>60</v>
      </c>
      <c r="G99" s="18" t="s">
        <v>2877</v>
      </c>
      <c r="H99" s="21">
        <v>45960</v>
      </c>
      <c r="I99" s="22">
        <v>0.35416666666666669</v>
      </c>
      <c r="J99" s="18" t="s">
        <v>558</v>
      </c>
      <c r="K99" s="18" t="s">
        <v>1145</v>
      </c>
      <c r="L99" s="19">
        <v>550</v>
      </c>
      <c r="M99" s="65"/>
      <c r="N99" s="17" t="s">
        <v>44</v>
      </c>
      <c r="O99" s="18" t="s">
        <v>2879</v>
      </c>
      <c r="P99" s="17" t="s">
        <v>2723</v>
      </c>
      <c r="Q99" s="52">
        <v>80</v>
      </c>
      <c r="R99" s="18"/>
      <c r="S99" s="17" t="s">
        <v>45</v>
      </c>
      <c r="T99" s="17" t="s">
        <v>44</v>
      </c>
      <c r="U99" s="19">
        <f>Table_527[[#This Row],[VALOR]]-Table_527[[#This Row],[ CUSTO]]</f>
        <v>470</v>
      </c>
      <c r="V99" s="19"/>
    </row>
    <row r="100" spans="1:22" s="83" customFormat="1" ht="25.5" hidden="1" x14ac:dyDescent="0.25">
      <c r="A100" s="10"/>
      <c r="B100" s="20">
        <v>45961</v>
      </c>
      <c r="C100" s="17"/>
      <c r="D100" s="18" t="s">
        <v>2903</v>
      </c>
      <c r="E100" s="18" t="s">
        <v>2904</v>
      </c>
      <c r="F100" s="18" t="s">
        <v>148</v>
      </c>
      <c r="G100" s="21"/>
      <c r="H100" s="21">
        <v>45961</v>
      </c>
      <c r="I100" s="22">
        <v>0.58333333333333337</v>
      </c>
      <c r="J100" s="18" t="s">
        <v>187</v>
      </c>
      <c r="K100" s="19" t="s">
        <v>361</v>
      </c>
      <c r="L100" s="19">
        <v>200</v>
      </c>
      <c r="M100" s="65"/>
      <c r="N100" s="18" t="s">
        <v>44</v>
      </c>
      <c r="O100" s="17" t="s">
        <v>2901</v>
      </c>
      <c r="P100" s="19" t="s">
        <v>2902</v>
      </c>
      <c r="Q100" s="54">
        <v>80</v>
      </c>
      <c r="R100" s="21"/>
      <c r="S100" s="17" t="s">
        <v>45</v>
      </c>
      <c r="T100" s="17" t="s">
        <v>44</v>
      </c>
      <c r="U100" s="19">
        <f>Table_527[[#This Row],[VALOR]]-Table_527[[#This Row],[ CUSTO]]</f>
        <v>120</v>
      </c>
      <c r="V100" s="19"/>
    </row>
    <row r="101" spans="1:22" s="83" customFormat="1" ht="38.25" hidden="1" x14ac:dyDescent="0.25">
      <c r="A101" s="10"/>
      <c r="B101" s="20">
        <v>45957</v>
      </c>
      <c r="C101" s="17"/>
      <c r="D101" s="18" t="s">
        <v>52</v>
      </c>
      <c r="E101" s="18" t="s">
        <v>53</v>
      </c>
      <c r="F101" s="18" t="s">
        <v>132</v>
      </c>
      <c r="G101" s="18" t="s">
        <v>2859</v>
      </c>
      <c r="H101" s="21"/>
      <c r="I101" s="22"/>
      <c r="J101" s="18" t="s">
        <v>2860</v>
      </c>
      <c r="K101" s="18"/>
      <c r="L101" s="19"/>
      <c r="M101" s="65"/>
      <c r="N101" s="17"/>
      <c r="O101" s="18" t="s">
        <v>2864</v>
      </c>
      <c r="P101" s="17" t="s">
        <v>2865</v>
      </c>
      <c r="Q101" s="52"/>
      <c r="R101" s="18"/>
      <c r="S101" s="17"/>
      <c r="T101" s="17"/>
      <c r="U101" s="19">
        <f>Table_527[[#This Row],[VALOR]]-Table_527[[#This Row],[ CUSTO]]</f>
        <v>0</v>
      </c>
      <c r="V101" s="19"/>
    </row>
    <row r="102" spans="1:22" s="83" customFormat="1" hidden="1" x14ac:dyDescent="0.25">
      <c r="A102" s="10"/>
      <c r="B102" s="20"/>
      <c r="C102" s="17"/>
      <c r="D102" s="18"/>
      <c r="E102" s="18"/>
      <c r="F102" s="18"/>
      <c r="G102" s="18"/>
      <c r="H102" s="21"/>
      <c r="I102" s="22"/>
      <c r="J102" s="18"/>
      <c r="K102" s="18"/>
      <c r="L102" s="19"/>
      <c r="M102" s="65"/>
      <c r="N102" s="17"/>
      <c r="O102" s="18"/>
      <c r="P102" s="17"/>
      <c r="Q102" s="52"/>
      <c r="R102" s="18"/>
      <c r="S102" s="17"/>
      <c r="T102" s="17"/>
      <c r="U102" s="19">
        <f>Table_527[[#This Row],[VALOR]]-Table_527[[#This Row],[ CUSTO]]</f>
        <v>0</v>
      </c>
      <c r="V102" s="19"/>
    </row>
    <row r="103" spans="1:22" s="83" customFormat="1" hidden="1" x14ac:dyDescent="0.25">
      <c r="A103" s="10"/>
      <c r="B103" s="20"/>
      <c r="C103" s="17"/>
      <c r="D103" s="18"/>
      <c r="E103" s="18"/>
      <c r="F103" s="18"/>
      <c r="G103" s="18"/>
      <c r="H103" s="21"/>
      <c r="I103" s="22"/>
      <c r="J103" s="18"/>
      <c r="K103" s="18"/>
      <c r="L103" s="19"/>
      <c r="M103" s="65"/>
      <c r="N103" s="17"/>
      <c r="O103" s="18"/>
      <c r="P103" s="17"/>
      <c r="Q103" s="52"/>
      <c r="R103" s="18"/>
      <c r="S103" s="17"/>
      <c r="T103" s="17"/>
      <c r="U103" s="19">
        <f>Table_527[[#This Row],[VALOR]]-Table_527[[#This Row],[ CUSTO]]</f>
        <v>0</v>
      </c>
      <c r="V103" s="19"/>
    </row>
    <row r="104" spans="1:22" s="83" customFormat="1" hidden="1" x14ac:dyDescent="0.25">
      <c r="A104" s="10"/>
      <c r="B104" s="20"/>
      <c r="C104" s="17"/>
      <c r="D104" s="18"/>
      <c r="E104" s="18"/>
      <c r="F104" s="18"/>
      <c r="G104" s="18"/>
      <c r="H104" s="21"/>
      <c r="I104" s="22"/>
      <c r="J104" s="18"/>
      <c r="K104" s="18"/>
      <c r="L104" s="19"/>
      <c r="M104" s="65"/>
      <c r="N104" s="17"/>
      <c r="O104" s="18"/>
      <c r="P104" s="17"/>
      <c r="Q104" s="52"/>
      <c r="R104" s="18"/>
      <c r="S104" s="17"/>
      <c r="T104" s="17"/>
      <c r="U104" s="19">
        <f>Table_527[[#This Row],[VALOR]]-Table_527[[#This Row],[ CUSTO]]</f>
        <v>0</v>
      </c>
      <c r="V104" s="19"/>
    </row>
    <row r="105" spans="1:22" s="83" customFormat="1" hidden="1" x14ac:dyDescent="0.25">
      <c r="A105" s="10"/>
      <c r="B105" s="20"/>
      <c r="C105" s="17"/>
      <c r="D105" s="18"/>
      <c r="E105" s="18"/>
      <c r="F105" s="18"/>
      <c r="G105" s="18"/>
      <c r="H105" s="21"/>
      <c r="I105" s="22"/>
      <c r="J105" s="18"/>
      <c r="K105" s="18"/>
      <c r="L105" s="19"/>
      <c r="M105" s="65"/>
      <c r="N105" s="17"/>
      <c r="O105" s="18"/>
      <c r="P105" s="17"/>
      <c r="Q105" s="52"/>
      <c r="R105" s="18"/>
      <c r="S105" s="17"/>
      <c r="T105" s="17"/>
      <c r="U105" s="19">
        <f>Table_527[[#This Row],[VALOR]]-Table_527[[#This Row],[ CUSTO]]</f>
        <v>0</v>
      </c>
      <c r="V105" s="19"/>
    </row>
    <row r="106" spans="1:22" s="83" customFormat="1" hidden="1" x14ac:dyDescent="0.25">
      <c r="A106" s="10"/>
      <c r="B106" s="20"/>
      <c r="C106" s="17"/>
      <c r="D106" s="18"/>
      <c r="E106" s="18"/>
      <c r="F106" s="18"/>
      <c r="G106" s="18"/>
      <c r="H106" s="21"/>
      <c r="I106" s="22"/>
      <c r="J106" s="18"/>
      <c r="K106" s="18"/>
      <c r="L106" s="19"/>
      <c r="M106" s="65"/>
      <c r="N106" s="17"/>
      <c r="O106" s="18"/>
      <c r="P106" s="17"/>
      <c r="Q106" s="52"/>
      <c r="R106" s="20"/>
      <c r="S106" s="17"/>
      <c r="T106" s="17"/>
      <c r="U106" s="19">
        <f>Table_527[[#This Row],[VALOR]]-Table_527[[#This Row],[ CUSTO]]</f>
        <v>0</v>
      </c>
      <c r="V106" s="19"/>
    </row>
    <row r="107" spans="1:22" s="83" customFormat="1" hidden="1" x14ac:dyDescent="0.25">
      <c r="A107" s="10"/>
      <c r="B107" s="20"/>
      <c r="C107" s="17"/>
      <c r="D107" s="18"/>
      <c r="E107" s="18"/>
      <c r="F107" s="18"/>
      <c r="G107" s="18"/>
      <c r="H107" s="21"/>
      <c r="I107" s="22"/>
      <c r="J107" s="18"/>
      <c r="K107" s="18"/>
      <c r="L107" s="19"/>
      <c r="M107" s="65"/>
      <c r="N107" s="17"/>
      <c r="O107" s="18"/>
      <c r="P107" s="17"/>
      <c r="Q107" s="52"/>
      <c r="R107" s="20"/>
      <c r="S107" s="17"/>
      <c r="T107" s="17"/>
      <c r="U107" s="19">
        <f>Table_527[[#This Row],[VALOR]]-Table_527[[#This Row],[ CUSTO]]</f>
        <v>0</v>
      </c>
      <c r="V107" s="19"/>
    </row>
    <row r="108" spans="1:22" s="83" customFormat="1" hidden="1" x14ac:dyDescent="0.25">
      <c r="A108" s="10"/>
      <c r="B108" s="20"/>
      <c r="C108" s="17"/>
      <c r="D108" s="18"/>
      <c r="E108" s="18"/>
      <c r="F108" s="18"/>
      <c r="G108" s="18"/>
      <c r="H108" s="21"/>
      <c r="I108" s="22"/>
      <c r="J108" s="18"/>
      <c r="K108" s="18"/>
      <c r="L108" s="19"/>
      <c r="M108" s="65"/>
      <c r="N108" s="17"/>
      <c r="O108" s="18"/>
      <c r="P108" s="17"/>
      <c r="Q108" s="52"/>
      <c r="R108" s="20"/>
      <c r="S108" s="17"/>
      <c r="T108" s="17"/>
      <c r="U108" s="19">
        <f>Table_527[[#This Row],[VALOR]]-Table_527[[#This Row],[ CUSTO]]</f>
        <v>0</v>
      </c>
      <c r="V108" s="19"/>
    </row>
    <row r="109" spans="1:22" ht="15.75" hidden="1" customHeight="1" x14ac:dyDescent="0.25">
      <c r="A109" s="10"/>
      <c r="B109" s="20"/>
      <c r="C109" s="17"/>
      <c r="D109" s="18"/>
      <c r="E109" s="18"/>
      <c r="F109" s="18"/>
      <c r="G109" s="18"/>
      <c r="H109" s="21"/>
      <c r="I109" s="22"/>
      <c r="J109" s="18"/>
      <c r="K109" s="18"/>
      <c r="L109" s="19"/>
      <c r="M109" s="65"/>
      <c r="N109" s="17"/>
      <c r="O109" s="18"/>
      <c r="P109" s="17"/>
      <c r="Q109" s="52"/>
      <c r="R109" s="20"/>
      <c r="S109" s="17"/>
      <c r="T109" s="17"/>
      <c r="U109" s="19">
        <f>Table_527[[#This Row],[VALOR]]-Table_527[[#This Row],[ CUSTO]]</f>
        <v>0</v>
      </c>
      <c r="V109" s="10"/>
    </row>
    <row r="110" spans="1:22" ht="15.75" customHeight="1" x14ac:dyDescent="0.25">
      <c r="A110" s="10"/>
      <c r="B110" s="11"/>
      <c r="C110" s="11"/>
      <c r="D110" s="11"/>
      <c r="E110" s="12"/>
      <c r="F110" s="12"/>
      <c r="G110" s="12"/>
      <c r="H110" s="11"/>
      <c r="I110" s="11"/>
      <c r="J110" s="11"/>
      <c r="K110" s="13"/>
      <c r="L110" s="11"/>
      <c r="M110" s="74"/>
      <c r="N110" s="11"/>
      <c r="O110" s="12"/>
      <c r="P110" s="14"/>
      <c r="Q110" s="87"/>
      <c r="R110" s="11"/>
      <c r="S110" s="15"/>
      <c r="T110" s="10"/>
      <c r="U110" s="10"/>
      <c r="V110" s="10"/>
    </row>
    <row r="111" spans="1:22" ht="15.75" customHeight="1" x14ac:dyDescent="0.25">
      <c r="A111" s="10"/>
      <c r="B111" s="11"/>
      <c r="C111" s="11"/>
      <c r="D111" s="11"/>
      <c r="E111" s="12"/>
      <c r="F111" s="12"/>
      <c r="G111" s="12"/>
      <c r="H111" s="11"/>
      <c r="I111" s="11"/>
      <c r="J111" s="11"/>
      <c r="K111" s="23"/>
      <c r="L111" s="11"/>
      <c r="M111" s="74"/>
      <c r="N111" s="11"/>
      <c r="O111" s="12"/>
      <c r="P111" s="14"/>
      <c r="Q111" s="87"/>
      <c r="R111" s="11"/>
      <c r="S111" s="15"/>
      <c r="T111" s="10"/>
      <c r="U111" s="10"/>
      <c r="V111" s="10"/>
    </row>
    <row r="112" spans="1:22" ht="15.75" customHeight="1" x14ac:dyDescent="0.25">
      <c r="A112" s="10"/>
      <c r="B112" s="11"/>
      <c r="C112" s="11"/>
      <c r="D112" s="11"/>
      <c r="E112" s="12"/>
      <c r="F112" s="12"/>
      <c r="G112" s="12"/>
      <c r="H112" s="11"/>
      <c r="I112" s="11"/>
      <c r="J112" s="11"/>
      <c r="K112" s="13"/>
      <c r="L112" s="11"/>
      <c r="M112" s="74"/>
      <c r="N112" s="11"/>
      <c r="O112" s="12"/>
      <c r="P112" s="14"/>
      <c r="Q112" s="87"/>
      <c r="R112" s="11"/>
      <c r="S112" s="15"/>
      <c r="T112" s="10"/>
      <c r="U112" s="10"/>
      <c r="V112" s="10"/>
    </row>
    <row r="113" spans="1:22" ht="15.75" customHeight="1" thickBot="1" x14ac:dyDescent="0.3">
      <c r="A113" s="10"/>
      <c r="B113" s="11"/>
      <c r="C113" s="11"/>
      <c r="D113" s="11"/>
      <c r="E113" s="12"/>
      <c r="F113" s="12"/>
      <c r="G113" s="12"/>
      <c r="H113" s="11"/>
      <c r="I113" s="11"/>
      <c r="J113" s="11"/>
      <c r="K113" s="13"/>
      <c r="L113" s="11"/>
      <c r="M113" s="74"/>
      <c r="N113" s="11"/>
      <c r="O113" s="12"/>
      <c r="P113" s="14"/>
      <c r="Q113" s="87"/>
      <c r="R113" s="11"/>
      <c r="S113" s="15"/>
      <c r="T113" s="10"/>
      <c r="U113" s="10"/>
      <c r="V113" s="10"/>
    </row>
    <row r="114" spans="1:22" ht="15.75" customHeight="1" thickBot="1" x14ac:dyDescent="0.3">
      <c r="A114" s="10"/>
      <c r="B114" s="114" t="s">
        <v>2</v>
      </c>
      <c r="C114" s="111"/>
      <c r="D114" s="24">
        <f>SUM(OUTUBRO!$L$5:$L$109)</f>
        <v>24788.000000000004</v>
      </c>
      <c r="E114" s="12"/>
      <c r="F114" s="12"/>
      <c r="G114" s="12"/>
      <c r="H114" s="11"/>
      <c r="I114" s="11"/>
      <c r="J114" s="11"/>
      <c r="K114" s="13"/>
      <c r="L114" s="11"/>
      <c r="M114" s="74"/>
      <c r="N114" s="11"/>
      <c r="O114" s="12"/>
      <c r="P114" s="14"/>
      <c r="Q114" s="87"/>
      <c r="R114" s="11"/>
      <c r="S114" s="15"/>
      <c r="T114" s="10"/>
      <c r="U114" s="10"/>
      <c r="V114" s="10"/>
    </row>
    <row r="115" spans="1:22" ht="15.75" customHeight="1" thickBot="1" x14ac:dyDescent="0.3">
      <c r="A115" s="10"/>
      <c r="B115" s="115" t="s">
        <v>3</v>
      </c>
      <c r="C115" s="111"/>
      <c r="D115" s="25">
        <f>SUM(OUTUBRO!$U$5:$U$109)</f>
        <v>14820.1</v>
      </c>
      <c r="E115" s="12"/>
      <c r="F115" s="12"/>
      <c r="G115" s="12"/>
      <c r="H115" s="11"/>
      <c r="I115" s="11"/>
      <c r="J115" s="11"/>
      <c r="K115" s="13"/>
      <c r="L115" s="11"/>
      <c r="M115" s="74"/>
      <c r="N115" s="11"/>
      <c r="O115" s="12"/>
      <c r="P115" s="14"/>
      <c r="Q115" s="87"/>
      <c r="R115" s="11"/>
      <c r="S115" s="15"/>
      <c r="T115" s="10"/>
      <c r="U115" s="10"/>
      <c r="V115" s="10"/>
    </row>
    <row r="116" spans="1:22" ht="15.75" customHeight="1" thickBot="1" x14ac:dyDescent="0.3">
      <c r="A116" s="10"/>
      <c r="B116" s="116" t="s">
        <v>4</v>
      </c>
      <c r="C116" s="111"/>
      <c r="D116" s="26">
        <f>SUM(OUTUBRO!$Q$5:$Q$109)</f>
        <v>9967.9</v>
      </c>
      <c r="E116" s="12"/>
      <c r="F116" s="12"/>
      <c r="G116" s="12"/>
      <c r="H116" s="11"/>
      <c r="I116" s="11"/>
      <c r="J116" s="11"/>
      <c r="K116" s="13"/>
      <c r="L116" s="11"/>
      <c r="M116" s="74"/>
      <c r="N116" s="11"/>
      <c r="O116" s="12"/>
      <c r="P116" s="14"/>
      <c r="Q116" s="87"/>
      <c r="R116" s="11"/>
      <c r="S116" s="15"/>
      <c r="T116" s="10"/>
      <c r="U116" s="10"/>
      <c r="V116" s="10"/>
    </row>
    <row r="117" spans="1:22" ht="15.75" customHeight="1" thickBot="1" x14ac:dyDescent="0.3">
      <c r="A117" s="10"/>
      <c r="B117" s="117" t="s">
        <v>5</v>
      </c>
      <c r="C117" s="111"/>
      <c r="D117" s="27">
        <f>SUMIF(OUTUBRO!$N$5:$N$109,"PENDENTE",OUTUBRO!$U$5:$U$109)</f>
        <v>0</v>
      </c>
      <c r="E117" s="12"/>
      <c r="F117" s="12"/>
      <c r="G117" s="12"/>
      <c r="H117" s="11"/>
      <c r="I117" s="11"/>
      <c r="J117" s="11"/>
      <c r="K117" s="13"/>
      <c r="L117" s="11"/>
      <c r="M117" s="74"/>
      <c r="N117" s="11"/>
      <c r="O117" s="12"/>
      <c r="P117" s="14"/>
      <c r="Q117" s="87"/>
      <c r="R117" s="11"/>
      <c r="S117" s="15"/>
      <c r="T117" s="10"/>
      <c r="U117" s="10"/>
      <c r="V117" s="10"/>
    </row>
    <row r="118" spans="1:22" ht="15.75" customHeight="1" thickBot="1" x14ac:dyDescent="0.3">
      <c r="A118" s="10"/>
      <c r="B118" s="110" t="s">
        <v>6</v>
      </c>
      <c r="C118" s="111"/>
      <c r="D118" s="28">
        <f>SUMIF(OUTUBRO!$S$5:$S$109,"NÃO",OUTUBRO!$Q$5:$Q$109)</f>
        <v>0</v>
      </c>
      <c r="E118" s="12"/>
      <c r="F118" s="12"/>
      <c r="G118" s="12"/>
      <c r="H118" s="11"/>
      <c r="I118" s="11"/>
      <c r="J118" s="11"/>
      <c r="K118" s="13"/>
      <c r="L118" s="11"/>
      <c r="M118" s="74"/>
      <c r="N118" s="11"/>
      <c r="O118" s="12"/>
      <c r="P118" s="14"/>
      <c r="Q118" s="87"/>
      <c r="R118" s="11"/>
      <c r="S118" s="15"/>
      <c r="T118" s="10"/>
      <c r="U118" s="10"/>
      <c r="V118" s="10"/>
    </row>
    <row r="119" spans="1:22" ht="15.75" customHeight="1" thickBot="1" x14ac:dyDescent="0.3">
      <c r="A119" s="10"/>
      <c r="B119" s="112" t="s">
        <v>7</v>
      </c>
      <c r="C119" s="111"/>
      <c r="D119" s="29">
        <f>SUMIF(OUTUBRO!$S$5:$S$109,"SIM",OUTUBRO!$Q$5:$Q$109)</f>
        <v>9967.9</v>
      </c>
      <c r="E119" s="12"/>
      <c r="F119" s="12"/>
      <c r="G119" s="12"/>
      <c r="H119" s="11"/>
      <c r="I119" s="11"/>
      <c r="J119" s="11"/>
      <c r="K119" s="13"/>
      <c r="L119" s="11"/>
      <c r="M119" s="74"/>
      <c r="N119" s="11"/>
      <c r="O119" s="12"/>
      <c r="P119" s="14"/>
      <c r="Q119" s="87"/>
      <c r="R119" s="11"/>
      <c r="S119" s="15"/>
      <c r="T119" s="10"/>
      <c r="U119" s="10"/>
      <c r="V119" s="10"/>
    </row>
    <row r="120" spans="1:22" ht="15.75" customHeight="1" thickBot="1" x14ac:dyDescent="0.3">
      <c r="A120" s="10"/>
      <c r="B120" s="113" t="s">
        <v>229</v>
      </c>
      <c r="C120" s="111"/>
      <c r="D120" s="30">
        <f>SUMIF(OUTUBRO!$N$5:$N$109,"CUMPRIDO",OUTUBRO!$U$5:$U$109)</f>
        <v>14820.1</v>
      </c>
      <c r="E120" s="14"/>
      <c r="F120" s="12"/>
      <c r="G120" s="12"/>
      <c r="H120" s="11"/>
      <c r="I120" s="11"/>
      <c r="J120" s="11"/>
      <c r="K120" s="13"/>
      <c r="L120" s="11"/>
      <c r="M120" s="74"/>
      <c r="N120" s="11"/>
      <c r="O120" s="12"/>
      <c r="P120" s="14"/>
      <c r="Q120" s="87"/>
      <c r="R120" s="11"/>
      <c r="S120" s="15"/>
      <c r="T120" s="10"/>
      <c r="U120" s="10"/>
      <c r="V120" s="10"/>
    </row>
    <row r="121" spans="1:22" ht="15.75" customHeight="1" x14ac:dyDescent="0.25">
      <c r="A121" s="10"/>
      <c r="B121" s="11"/>
      <c r="C121" s="11"/>
      <c r="D121" s="11"/>
      <c r="E121" s="12"/>
      <c r="F121" s="12"/>
      <c r="G121" s="12"/>
      <c r="H121" s="11"/>
      <c r="I121" s="11"/>
      <c r="J121" s="11"/>
      <c r="K121" s="13"/>
      <c r="L121" s="11"/>
      <c r="M121" s="74"/>
      <c r="N121" s="11"/>
      <c r="O121" s="12"/>
      <c r="P121" s="14"/>
      <c r="Q121" s="87"/>
      <c r="R121" s="11"/>
      <c r="S121" s="15"/>
      <c r="T121" s="10"/>
      <c r="U121" s="10"/>
      <c r="V121" s="10"/>
    </row>
    <row r="122" spans="1:22" ht="15.75" customHeight="1" x14ac:dyDescent="0.25">
      <c r="K122" s="1"/>
    </row>
    <row r="123" spans="1:22" ht="15.75" customHeight="1" x14ac:dyDescent="0.25">
      <c r="K123" s="1"/>
    </row>
    <row r="124" spans="1:22" ht="15.75" customHeight="1" x14ac:dyDescent="0.25">
      <c r="K124" s="1"/>
    </row>
    <row r="125" spans="1:22" ht="15.75" customHeight="1" x14ac:dyDescent="0.25">
      <c r="K125" s="1"/>
    </row>
    <row r="126" spans="1:22" ht="15.75" customHeight="1" x14ac:dyDescent="0.25">
      <c r="K126" s="1"/>
    </row>
    <row r="127" spans="1:22" ht="15.75" customHeight="1" x14ac:dyDescent="0.25">
      <c r="K127" s="1"/>
    </row>
    <row r="128" spans="1:22" ht="15.75" customHeight="1" x14ac:dyDescent="0.25">
      <c r="K128" s="1"/>
    </row>
    <row r="129" spans="11:11" ht="15.75" customHeight="1" x14ac:dyDescent="0.25">
      <c r="K129" s="1"/>
    </row>
    <row r="130" spans="11:11" ht="15.75" customHeight="1" x14ac:dyDescent="0.25">
      <c r="K130" s="1"/>
    </row>
    <row r="131" spans="11:11" ht="15.75" customHeight="1" x14ac:dyDescent="0.25">
      <c r="K131" s="1"/>
    </row>
    <row r="132" spans="11:11" ht="15.75" customHeight="1" x14ac:dyDescent="0.25">
      <c r="K132" s="1"/>
    </row>
    <row r="133" spans="11:11" ht="15.75" customHeight="1" x14ac:dyDescent="0.25">
      <c r="K133" s="1"/>
    </row>
    <row r="134" spans="11:11" ht="15.75" customHeight="1" x14ac:dyDescent="0.25">
      <c r="K134" s="1"/>
    </row>
    <row r="135" spans="11:11" ht="15.75" customHeight="1" x14ac:dyDescent="0.25">
      <c r="K135" s="1"/>
    </row>
    <row r="136" spans="11:11" ht="15.75" customHeight="1" x14ac:dyDescent="0.25">
      <c r="K136" s="1"/>
    </row>
    <row r="137" spans="11:11" ht="15.75" customHeight="1" x14ac:dyDescent="0.25">
      <c r="K137" s="1"/>
    </row>
    <row r="138" spans="11:11" ht="15.75" customHeight="1" x14ac:dyDescent="0.25">
      <c r="K138" s="1"/>
    </row>
    <row r="139" spans="11:11" ht="15.75" customHeight="1" x14ac:dyDescent="0.25">
      <c r="K139" s="1"/>
    </row>
    <row r="140" spans="11:11" ht="15.75" customHeight="1" x14ac:dyDescent="0.25">
      <c r="K140" s="1"/>
    </row>
    <row r="141" spans="11:11" ht="15.75" customHeight="1" x14ac:dyDescent="0.25">
      <c r="K141" s="1"/>
    </row>
    <row r="142" spans="11:11" ht="15.75" customHeight="1" x14ac:dyDescent="0.25">
      <c r="K142" s="1"/>
    </row>
    <row r="143" spans="11:11" ht="15.75" customHeight="1" x14ac:dyDescent="0.25">
      <c r="K143" s="1"/>
    </row>
    <row r="144" spans="11:11" ht="15.75" customHeight="1" x14ac:dyDescent="0.25">
      <c r="K144" s="1"/>
    </row>
    <row r="145" spans="11:11" ht="15.75" customHeight="1" x14ac:dyDescent="0.25">
      <c r="K145" s="1"/>
    </row>
    <row r="146" spans="11:11" ht="15.75" customHeight="1" x14ac:dyDescent="0.25">
      <c r="K146" s="1"/>
    </row>
    <row r="147" spans="11:11" ht="15.75" customHeight="1" x14ac:dyDescent="0.25">
      <c r="K147" s="1"/>
    </row>
    <row r="148" spans="11:11" ht="15.75" customHeight="1" x14ac:dyDescent="0.25">
      <c r="K148" s="1"/>
    </row>
    <row r="149" spans="11:11" ht="15.75" customHeight="1" x14ac:dyDescent="0.25">
      <c r="K149" s="1"/>
    </row>
    <row r="150" spans="11:11" ht="15.75" customHeight="1" x14ac:dyDescent="0.25">
      <c r="K150" s="1"/>
    </row>
    <row r="151" spans="11:11" ht="15.75" customHeight="1" x14ac:dyDescent="0.25">
      <c r="K151" s="1"/>
    </row>
    <row r="152" spans="11:11" ht="15.75" customHeight="1" x14ac:dyDescent="0.25">
      <c r="K152" s="1"/>
    </row>
    <row r="153" spans="11:11" ht="15.75" customHeight="1" x14ac:dyDescent="0.25">
      <c r="K153" s="1"/>
    </row>
    <row r="154" spans="11:11" ht="15.75" customHeight="1" x14ac:dyDescent="0.25">
      <c r="K154" s="1"/>
    </row>
    <row r="155" spans="11:11" ht="15.75" customHeight="1" x14ac:dyDescent="0.25">
      <c r="K155" s="1"/>
    </row>
    <row r="156" spans="11:11" ht="15.75" customHeight="1" x14ac:dyDescent="0.25">
      <c r="K156" s="1"/>
    </row>
    <row r="157" spans="11:11" ht="15.75" customHeight="1" x14ac:dyDescent="0.25">
      <c r="K157" s="1"/>
    </row>
    <row r="158" spans="11:11" ht="15.75" customHeight="1" x14ac:dyDescent="0.25">
      <c r="K158" s="1"/>
    </row>
    <row r="159" spans="11:11" ht="15.75" customHeight="1" x14ac:dyDescent="0.25">
      <c r="K159" s="1"/>
    </row>
    <row r="160" spans="11:11" ht="15.75" customHeight="1" x14ac:dyDescent="0.25">
      <c r="K160" s="1"/>
    </row>
    <row r="161" spans="11:11" ht="15.75" customHeight="1" x14ac:dyDescent="0.25">
      <c r="K161" s="1"/>
    </row>
    <row r="162" spans="11:11" ht="15.75" customHeight="1" x14ac:dyDescent="0.25">
      <c r="K162" s="1"/>
    </row>
    <row r="163" spans="11:11" ht="15.75" customHeight="1" x14ac:dyDescent="0.25">
      <c r="K163" s="1"/>
    </row>
    <row r="164" spans="11:11" ht="15.75" customHeight="1" x14ac:dyDescent="0.25">
      <c r="K164" s="1"/>
    </row>
    <row r="165" spans="11:11" ht="15.75" customHeight="1" x14ac:dyDescent="0.25">
      <c r="K165" s="1"/>
    </row>
    <row r="166" spans="11:11" ht="15.75" customHeight="1" x14ac:dyDescent="0.25">
      <c r="K166" s="1"/>
    </row>
    <row r="167" spans="11:11" ht="15.75" customHeight="1" x14ac:dyDescent="0.25">
      <c r="K167" s="1"/>
    </row>
    <row r="168" spans="11:11" ht="15.75" customHeight="1" x14ac:dyDescent="0.25">
      <c r="K168" s="1"/>
    </row>
    <row r="169" spans="11:11" ht="15.75" customHeight="1" x14ac:dyDescent="0.25">
      <c r="K169" s="1"/>
    </row>
    <row r="170" spans="11:11" ht="15.75" customHeight="1" x14ac:dyDescent="0.25">
      <c r="K170" s="1"/>
    </row>
    <row r="171" spans="11:11" ht="15.75" customHeight="1" x14ac:dyDescent="0.25">
      <c r="K171" s="1"/>
    </row>
    <row r="172" spans="11:11" ht="15.75" customHeight="1" x14ac:dyDescent="0.25">
      <c r="K172" s="1"/>
    </row>
    <row r="173" spans="11:11" ht="15.75" customHeight="1" x14ac:dyDescent="0.25">
      <c r="K173" s="1"/>
    </row>
    <row r="174" spans="11:11" ht="15.75" customHeight="1" x14ac:dyDescent="0.25">
      <c r="K174" s="1"/>
    </row>
    <row r="175" spans="11:11" ht="15.75" customHeight="1" x14ac:dyDescent="0.25">
      <c r="K175" s="1"/>
    </row>
    <row r="176" spans="11:11" ht="15.75" customHeight="1" x14ac:dyDescent="0.25">
      <c r="K176" s="1"/>
    </row>
    <row r="177" spans="11:11" ht="15.75" customHeight="1" x14ac:dyDescent="0.25">
      <c r="K177" s="1"/>
    </row>
    <row r="178" spans="11:11" ht="15.75" customHeight="1" x14ac:dyDescent="0.25">
      <c r="K178" s="1"/>
    </row>
    <row r="179" spans="11:11" ht="15.75" customHeight="1" x14ac:dyDescent="0.25">
      <c r="K179" s="1"/>
    </row>
    <row r="180" spans="11:11" ht="15.75" customHeight="1" x14ac:dyDescent="0.25">
      <c r="K180" s="1"/>
    </row>
    <row r="181" spans="11:11" ht="15.75" customHeight="1" x14ac:dyDescent="0.25">
      <c r="K181" s="1"/>
    </row>
    <row r="182" spans="11:11" ht="15.75" customHeight="1" x14ac:dyDescent="0.25">
      <c r="K182" s="1"/>
    </row>
    <row r="183" spans="11:11" ht="15.75" customHeight="1" x14ac:dyDescent="0.25">
      <c r="K183" s="1"/>
    </row>
    <row r="184" spans="11:11" ht="15.75" customHeight="1" x14ac:dyDescent="0.25">
      <c r="K184" s="1"/>
    </row>
    <row r="185" spans="11:11" ht="15.75" customHeight="1" x14ac:dyDescent="0.25">
      <c r="K185" s="1"/>
    </row>
    <row r="186" spans="11:11" ht="15.75" customHeight="1" x14ac:dyDescent="0.25">
      <c r="K186" s="1"/>
    </row>
    <row r="187" spans="11:11" ht="15.75" customHeight="1" x14ac:dyDescent="0.25">
      <c r="K187" s="1"/>
    </row>
    <row r="188" spans="11:11" ht="15.75" customHeight="1" x14ac:dyDescent="0.25">
      <c r="K188" s="1"/>
    </row>
    <row r="189" spans="11:11" ht="15.75" customHeight="1" x14ac:dyDescent="0.25">
      <c r="K189" s="1"/>
    </row>
    <row r="190" spans="11:11" ht="15.75" customHeight="1" x14ac:dyDescent="0.25">
      <c r="K190" s="1"/>
    </row>
    <row r="191" spans="11:11" ht="15.75" customHeight="1" x14ac:dyDescent="0.25">
      <c r="K191" s="1"/>
    </row>
    <row r="192" spans="11:11" ht="15.75" customHeight="1" x14ac:dyDescent="0.25">
      <c r="K192" s="1"/>
    </row>
    <row r="193" spans="11:11" ht="15.75" customHeight="1" x14ac:dyDescent="0.25">
      <c r="K193" s="1"/>
    </row>
    <row r="194" spans="11:11" ht="15.75" customHeight="1" x14ac:dyDescent="0.25">
      <c r="K194" s="1"/>
    </row>
    <row r="195" spans="11:11" ht="15.75" customHeight="1" x14ac:dyDescent="0.25">
      <c r="K195" s="1"/>
    </row>
    <row r="196" spans="11:11" ht="15.75" customHeight="1" x14ac:dyDescent="0.25">
      <c r="K196" s="1"/>
    </row>
    <row r="197" spans="11:11" ht="15.75" customHeight="1" x14ac:dyDescent="0.25">
      <c r="K197" s="1"/>
    </row>
    <row r="198" spans="11:11" ht="15.75" customHeight="1" x14ac:dyDescent="0.25">
      <c r="K198" s="1"/>
    </row>
    <row r="199" spans="11:11" ht="15.75" customHeight="1" x14ac:dyDescent="0.25">
      <c r="K199" s="1"/>
    </row>
    <row r="200" spans="11:11" ht="15.75" customHeight="1" x14ac:dyDescent="0.25">
      <c r="K200" s="1"/>
    </row>
    <row r="201" spans="11:11" ht="15.75" customHeight="1" x14ac:dyDescent="0.25">
      <c r="K201" s="1"/>
    </row>
    <row r="202" spans="11:11" ht="15.75" customHeight="1" x14ac:dyDescent="0.25">
      <c r="K202" s="1"/>
    </row>
    <row r="203" spans="11:11" ht="15.75" customHeight="1" x14ac:dyDescent="0.25">
      <c r="K203" s="1"/>
    </row>
    <row r="204" spans="11:11" ht="15.75" customHeight="1" x14ac:dyDescent="0.25">
      <c r="K204" s="1"/>
    </row>
    <row r="205" spans="11:11" ht="15.75" customHeight="1" x14ac:dyDescent="0.25">
      <c r="K205" s="1"/>
    </row>
    <row r="206" spans="11:11" ht="15.75" customHeight="1" x14ac:dyDescent="0.25">
      <c r="K206" s="1"/>
    </row>
    <row r="207" spans="11:11" ht="15.75" customHeight="1" x14ac:dyDescent="0.25">
      <c r="K207" s="1"/>
    </row>
    <row r="208" spans="11:11" ht="15.75" customHeight="1" x14ac:dyDescent="0.25">
      <c r="K208" s="1"/>
    </row>
    <row r="209" spans="11:11" ht="15.75" customHeight="1" x14ac:dyDescent="0.25">
      <c r="K209" s="1"/>
    </row>
    <row r="210" spans="11:11" ht="15.75" customHeight="1" x14ac:dyDescent="0.25">
      <c r="K210" s="1"/>
    </row>
    <row r="211" spans="11:11" ht="15.75" customHeight="1" x14ac:dyDescent="0.25">
      <c r="K211" s="1"/>
    </row>
    <row r="212" spans="11:11" ht="15.75" customHeight="1" x14ac:dyDescent="0.25">
      <c r="K212" s="1"/>
    </row>
    <row r="213" spans="11:11" ht="15.75" customHeight="1" x14ac:dyDescent="0.25">
      <c r="K213" s="1"/>
    </row>
    <row r="214" spans="11:11" ht="15.75" customHeight="1" x14ac:dyDescent="0.25">
      <c r="K214" s="1"/>
    </row>
    <row r="215" spans="11:11" ht="15.75" customHeight="1" x14ac:dyDescent="0.25">
      <c r="K215" s="1"/>
    </row>
    <row r="216" spans="11:11" ht="15.75" customHeight="1" x14ac:dyDescent="0.25">
      <c r="K216" s="1"/>
    </row>
    <row r="217" spans="11:11" ht="15.75" customHeight="1" x14ac:dyDescent="0.25">
      <c r="K217" s="1"/>
    </row>
    <row r="218" spans="11:11" ht="15.75" customHeight="1" x14ac:dyDescent="0.25">
      <c r="K218" s="1"/>
    </row>
    <row r="219" spans="11:11" ht="15.75" customHeight="1" x14ac:dyDescent="0.25">
      <c r="K219" s="1"/>
    </row>
    <row r="220" spans="11:11" ht="15.75" customHeight="1" x14ac:dyDescent="0.25">
      <c r="K220" s="1"/>
    </row>
    <row r="221" spans="11:11" ht="15.75" customHeight="1" x14ac:dyDescent="0.25">
      <c r="K221" s="1"/>
    </row>
    <row r="222" spans="11:11" ht="15.75" customHeight="1" x14ac:dyDescent="0.25">
      <c r="K222" s="1"/>
    </row>
    <row r="223" spans="11:11" ht="15.75" customHeight="1" x14ac:dyDescent="0.25">
      <c r="K223" s="1"/>
    </row>
    <row r="224" spans="11:11" ht="15.75" customHeight="1" x14ac:dyDescent="0.25">
      <c r="K224" s="1"/>
    </row>
    <row r="225" spans="11:11" ht="15.75" customHeight="1" x14ac:dyDescent="0.25">
      <c r="K225" s="1"/>
    </row>
    <row r="226" spans="11:11" ht="15.75" customHeight="1" x14ac:dyDescent="0.25">
      <c r="K226" s="1"/>
    </row>
    <row r="227" spans="11:11" ht="15.75" customHeight="1" x14ac:dyDescent="0.25">
      <c r="K227" s="1"/>
    </row>
    <row r="228" spans="11:11" ht="15.75" customHeight="1" x14ac:dyDescent="0.25">
      <c r="K228" s="1"/>
    </row>
    <row r="229" spans="11:11" ht="15.75" customHeight="1" x14ac:dyDescent="0.25">
      <c r="K229" s="1"/>
    </row>
    <row r="230" spans="11:11" ht="15.75" customHeight="1" x14ac:dyDescent="0.25">
      <c r="K230" s="1"/>
    </row>
    <row r="231" spans="11:11" ht="15.75" customHeight="1" x14ac:dyDescent="0.25">
      <c r="K231" s="1"/>
    </row>
    <row r="232" spans="11:11" ht="15.75" customHeight="1" x14ac:dyDescent="0.25">
      <c r="K232" s="1"/>
    </row>
    <row r="233" spans="11:11" ht="15.75" customHeight="1" x14ac:dyDescent="0.25">
      <c r="K233" s="1"/>
    </row>
    <row r="234" spans="11:11" ht="15.75" customHeight="1" x14ac:dyDescent="0.25">
      <c r="K234" s="1"/>
    </row>
    <row r="235" spans="11:11" ht="15.75" customHeight="1" x14ac:dyDescent="0.25">
      <c r="K235" s="1"/>
    </row>
    <row r="236" spans="11:11" ht="15.75" customHeight="1" x14ac:dyDescent="0.25">
      <c r="K236" s="1"/>
    </row>
    <row r="237" spans="11:11" ht="15.75" customHeight="1" x14ac:dyDescent="0.25">
      <c r="K237" s="1"/>
    </row>
    <row r="238" spans="11:11" ht="15.75" customHeight="1" x14ac:dyDescent="0.25">
      <c r="K238" s="1"/>
    </row>
    <row r="239" spans="11:11" ht="15.75" customHeight="1" x14ac:dyDescent="0.25">
      <c r="K239" s="1"/>
    </row>
    <row r="240" spans="11:11" ht="15.75" customHeight="1" x14ac:dyDescent="0.25">
      <c r="K240" s="1"/>
    </row>
    <row r="241" spans="11:11" ht="15.75" customHeight="1" x14ac:dyDescent="0.25">
      <c r="K241" s="1"/>
    </row>
    <row r="242" spans="11:11" ht="15.75" customHeight="1" x14ac:dyDescent="0.25">
      <c r="K242" s="1"/>
    </row>
    <row r="243" spans="11:11" ht="15.75" customHeight="1" x14ac:dyDescent="0.25">
      <c r="K243" s="1"/>
    </row>
    <row r="244" spans="11:11" ht="15.75" customHeight="1" x14ac:dyDescent="0.25">
      <c r="K244" s="1"/>
    </row>
    <row r="245" spans="11:11" ht="15.75" customHeight="1" x14ac:dyDescent="0.25">
      <c r="K245" s="1"/>
    </row>
    <row r="246" spans="11:11" ht="15.75" customHeight="1" x14ac:dyDescent="0.25">
      <c r="K246" s="1"/>
    </row>
    <row r="247" spans="11:11" ht="15.75" customHeight="1" x14ac:dyDescent="0.25">
      <c r="K247" s="1"/>
    </row>
    <row r="248" spans="11:11" ht="15.75" customHeight="1" x14ac:dyDescent="0.25">
      <c r="K248" s="1"/>
    </row>
    <row r="249" spans="11:11" ht="15.75" customHeight="1" x14ac:dyDescent="0.25">
      <c r="K249" s="1"/>
    </row>
    <row r="250" spans="11:11" ht="15.75" customHeight="1" x14ac:dyDescent="0.25">
      <c r="K250" s="1"/>
    </row>
    <row r="251" spans="11:11" ht="15.75" customHeight="1" x14ac:dyDescent="0.25">
      <c r="K251" s="1"/>
    </row>
    <row r="252" spans="11:11" ht="15.75" customHeight="1" x14ac:dyDescent="0.25">
      <c r="K252" s="1"/>
    </row>
    <row r="253" spans="11:11" ht="15.75" customHeight="1" x14ac:dyDescent="0.25">
      <c r="K253" s="1"/>
    </row>
    <row r="254" spans="11:11" ht="15.75" customHeight="1" x14ac:dyDescent="0.25">
      <c r="K254" s="1"/>
    </row>
    <row r="255" spans="11:11" ht="15.75" customHeight="1" x14ac:dyDescent="0.25">
      <c r="K255" s="1"/>
    </row>
    <row r="256" spans="11:11" ht="15.75" customHeight="1" x14ac:dyDescent="0.25">
      <c r="K256" s="1"/>
    </row>
    <row r="257" spans="11:11" ht="15.75" customHeight="1" x14ac:dyDescent="0.25">
      <c r="K257" s="1"/>
    </row>
    <row r="258" spans="11:11" ht="15.75" customHeight="1" x14ac:dyDescent="0.25">
      <c r="K258" s="1"/>
    </row>
    <row r="259" spans="11:11" ht="15.75" customHeight="1" x14ac:dyDescent="0.25">
      <c r="K259" s="1"/>
    </row>
    <row r="260" spans="11:11" ht="15.75" customHeight="1" x14ac:dyDescent="0.25">
      <c r="K260" s="1"/>
    </row>
    <row r="261" spans="11:11" ht="15.75" customHeight="1" x14ac:dyDescent="0.25">
      <c r="K261" s="1"/>
    </row>
    <row r="262" spans="11:11" ht="15.75" customHeight="1" x14ac:dyDescent="0.25">
      <c r="K262" s="1"/>
    </row>
    <row r="263" spans="11:11" ht="15.75" customHeight="1" x14ac:dyDescent="0.25">
      <c r="K263" s="1"/>
    </row>
    <row r="264" spans="11:11" ht="15.75" customHeight="1" x14ac:dyDescent="0.25">
      <c r="K264" s="1"/>
    </row>
    <row r="265" spans="11:11" ht="15.75" customHeight="1" x14ac:dyDescent="0.25">
      <c r="K265" s="1"/>
    </row>
    <row r="266" spans="11:11" ht="15.75" customHeight="1" x14ac:dyDescent="0.25">
      <c r="K266" s="1"/>
    </row>
    <row r="267" spans="11:11" ht="15.75" customHeight="1" x14ac:dyDescent="0.25">
      <c r="K267" s="1"/>
    </row>
    <row r="268" spans="11:11" ht="15.75" customHeight="1" x14ac:dyDescent="0.25">
      <c r="K268" s="1"/>
    </row>
    <row r="269" spans="11:11" ht="15.75" customHeight="1" x14ac:dyDescent="0.25">
      <c r="K269" s="1"/>
    </row>
    <row r="270" spans="11:11" ht="15.75" customHeight="1" x14ac:dyDescent="0.25">
      <c r="K270" s="1"/>
    </row>
    <row r="271" spans="11:11" ht="15.75" customHeight="1" x14ac:dyDescent="0.25">
      <c r="K271" s="1"/>
    </row>
    <row r="272" spans="11:11" ht="15.75" customHeight="1" x14ac:dyDescent="0.25">
      <c r="K272" s="1"/>
    </row>
    <row r="273" spans="11:11" ht="15.75" customHeight="1" x14ac:dyDescent="0.25">
      <c r="K273" s="1"/>
    </row>
    <row r="274" spans="11:11" ht="15.75" customHeight="1" x14ac:dyDescent="0.25">
      <c r="K274" s="1"/>
    </row>
    <row r="275" spans="11:11" ht="15.75" customHeight="1" x14ac:dyDescent="0.25">
      <c r="K275" s="1"/>
    </row>
    <row r="276" spans="11:11" ht="15.75" customHeight="1" x14ac:dyDescent="0.25">
      <c r="K276" s="1"/>
    </row>
    <row r="277" spans="11:11" ht="15.75" customHeight="1" x14ac:dyDescent="0.25">
      <c r="K277" s="1"/>
    </row>
    <row r="278" spans="11:11" ht="15.75" customHeight="1" x14ac:dyDescent="0.25">
      <c r="K278" s="1"/>
    </row>
    <row r="279" spans="11:11" ht="15.75" customHeight="1" x14ac:dyDescent="0.25">
      <c r="K279" s="1"/>
    </row>
    <row r="280" spans="11:11" ht="15.75" customHeight="1" x14ac:dyDescent="0.25">
      <c r="K280" s="1"/>
    </row>
    <row r="281" spans="11:11" ht="15.75" customHeight="1" x14ac:dyDescent="0.25">
      <c r="K281" s="1"/>
    </row>
    <row r="282" spans="11:11" ht="15.75" customHeight="1" x14ac:dyDescent="0.25">
      <c r="K282" s="1"/>
    </row>
    <row r="283" spans="11:11" ht="15.75" customHeight="1" x14ac:dyDescent="0.25">
      <c r="K283" s="1"/>
    </row>
    <row r="284" spans="11:11" ht="15.75" customHeight="1" x14ac:dyDescent="0.25">
      <c r="K284" s="1"/>
    </row>
    <row r="285" spans="11:11" ht="15.75" customHeight="1" x14ac:dyDescent="0.25">
      <c r="K285" s="1"/>
    </row>
    <row r="286" spans="11:11" ht="15.75" customHeight="1" x14ac:dyDescent="0.25">
      <c r="K286" s="1"/>
    </row>
    <row r="287" spans="11:11" ht="15.75" customHeight="1" x14ac:dyDescent="0.25">
      <c r="K287" s="1"/>
    </row>
    <row r="288" spans="11:11" ht="15.75" customHeight="1" x14ac:dyDescent="0.25">
      <c r="K288" s="1"/>
    </row>
    <row r="289" spans="11:11" ht="15.75" customHeight="1" x14ac:dyDescent="0.25">
      <c r="K289" s="1"/>
    </row>
    <row r="290" spans="11:11" ht="15.75" customHeight="1" x14ac:dyDescent="0.25">
      <c r="K290" s="1"/>
    </row>
    <row r="291" spans="11:11" ht="15.75" customHeight="1" x14ac:dyDescent="0.25">
      <c r="K291" s="1"/>
    </row>
    <row r="292" spans="11:11" ht="15.75" customHeight="1" x14ac:dyDescent="0.25">
      <c r="K292" s="1"/>
    </row>
    <row r="293" spans="11:11" ht="15.75" customHeight="1" x14ac:dyDescent="0.25">
      <c r="K293" s="1"/>
    </row>
    <row r="294" spans="11:11" ht="15.75" customHeight="1" x14ac:dyDescent="0.25">
      <c r="K294" s="1"/>
    </row>
    <row r="295" spans="11:11" ht="15.75" customHeight="1" x14ac:dyDescent="0.25">
      <c r="K295" s="1"/>
    </row>
    <row r="296" spans="11:11" ht="15.75" customHeight="1" x14ac:dyDescent="0.25">
      <c r="K296" s="1"/>
    </row>
    <row r="297" spans="11:11" ht="15.75" customHeight="1" x14ac:dyDescent="0.25">
      <c r="K297" s="1"/>
    </row>
    <row r="298" spans="11:11" ht="15.75" customHeight="1" x14ac:dyDescent="0.25">
      <c r="K298" s="1"/>
    </row>
    <row r="299" spans="11:11" ht="15.75" customHeight="1" x14ac:dyDescent="0.25">
      <c r="K299" s="1"/>
    </row>
    <row r="300" spans="11:11" ht="15.75" customHeight="1" x14ac:dyDescent="0.25">
      <c r="K300" s="1"/>
    </row>
    <row r="301" spans="11:11" ht="15.75" customHeight="1" x14ac:dyDescent="0.25">
      <c r="K301" s="1"/>
    </row>
    <row r="302" spans="11:11" ht="15.75" customHeight="1" x14ac:dyDescent="0.25">
      <c r="K302" s="1"/>
    </row>
    <row r="303" spans="11:11" ht="15.75" customHeight="1" x14ac:dyDescent="0.25">
      <c r="K303" s="1"/>
    </row>
    <row r="304" spans="11:11" ht="15.75" customHeight="1" x14ac:dyDescent="0.25">
      <c r="K304" s="1"/>
    </row>
    <row r="305" spans="11:11" ht="15.75" customHeight="1" x14ac:dyDescent="0.25">
      <c r="K305" s="1"/>
    </row>
    <row r="306" spans="11:11" ht="15.75" customHeight="1" x14ac:dyDescent="0.25">
      <c r="K306" s="1"/>
    </row>
    <row r="307" spans="11:11" ht="15.75" customHeight="1" x14ac:dyDescent="0.25">
      <c r="K307" s="1"/>
    </row>
    <row r="308" spans="11:11" ht="15.75" customHeight="1" x14ac:dyDescent="0.25">
      <c r="K308" s="1"/>
    </row>
    <row r="309" spans="11:11" ht="15.75" customHeight="1" x14ac:dyDescent="0.25">
      <c r="K309" s="1"/>
    </row>
    <row r="310" spans="11:11" ht="15.75" customHeight="1" x14ac:dyDescent="0.25">
      <c r="K310" s="1"/>
    </row>
    <row r="311" spans="11:11" ht="15.75" customHeight="1" x14ac:dyDescent="0.25">
      <c r="K311" s="1"/>
    </row>
    <row r="312" spans="11:11" ht="15.75" customHeight="1" x14ac:dyDescent="0.25">
      <c r="K312" s="1"/>
    </row>
    <row r="313" spans="11:11" ht="15.75" customHeight="1" x14ac:dyDescent="0.25">
      <c r="K313" s="1"/>
    </row>
    <row r="314" spans="11:11" ht="15.75" customHeight="1" x14ac:dyDescent="0.25">
      <c r="K314" s="1"/>
    </row>
    <row r="315" spans="11:11" ht="15.75" customHeight="1" x14ac:dyDescent="0.25">
      <c r="K315" s="1"/>
    </row>
    <row r="316" spans="11:11" ht="15.75" customHeight="1" x14ac:dyDescent="0.25">
      <c r="K316" s="1"/>
    </row>
    <row r="317" spans="11:11" ht="15.75" customHeight="1" x14ac:dyDescent="0.25">
      <c r="K317" s="1"/>
    </row>
    <row r="318" spans="11:11" ht="15.75" customHeight="1" x14ac:dyDescent="0.25">
      <c r="K318" s="1"/>
    </row>
    <row r="319" spans="11:11" ht="15.75" customHeight="1" x14ac:dyDescent="0.25">
      <c r="K319" s="1"/>
    </row>
    <row r="320" spans="11:11" ht="15.75" customHeight="1" x14ac:dyDescent="0.25">
      <c r="K320" s="1"/>
    </row>
    <row r="321" spans="11:11" ht="15.75" customHeight="1" x14ac:dyDescent="0.25">
      <c r="K321" s="1"/>
    </row>
    <row r="322" spans="11:11" ht="15.75" customHeight="1" x14ac:dyDescent="0.25">
      <c r="K322" s="1"/>
    </row>
    <row r="323" spans="11:11" ht="15.75" customHeight="1" x14ac:dyDescent="0.25">
      <c r="K323" s="1"/>
    </row>
    <row r="324" spans="11:11" ht="15.75" customHeight="1" x14ac:dyDescent="0.25">
      <c r="K324" s="1"/>
    </row>
    <row r="325" spans="11:11" ht="15.75" customHeight="1" x14ac:dyDescent="0.25">
      <c r="K325" s="1"/>
    </row>
    <row r="326" spans="11:11" ht="15.75" customHeight="1" x14ac:dyDescent="0.25">
      <c r="K326" s="1"/>
    </row>
    <row r="327" spans="11:11" ht="15.75" customHeight="1" x14ac:dyDescent="0.25">
      <c r="K327" s="1"/>
    </row>
    <row r="328" spans="11:11" ht="15.75" customHeight="1" x14ac:dyDescent="0.25">
      <c r="K328" s="1"/>
    </row>
    <row r="329" spans="11:11" ht="15.75" customHeight="1" x14ac:dyDescent="0.25">
      <c r="K329" s="1"/>
    </row>
    <row r="330" spans="11:11" ht="15.75" customHeight="1" x14ac:dyDescent="0.25">
      <c r="K330" s="1"/>
    </row>
    <row r="331" spans="11:11" ht="15.75" customHeight="1" x14ac:dyDescent="0.25">
      <c r="K331" s="1"/>
    </row>
    <row r="332" spans="11:11" ht="15.75" customHeight="1" x14ac:dyDescent="0.25">
      <c r="K332" s="1"/>
    </row>
    <row r="333" spans="11:11" ht="15.75" customHeight="1" x14ac:dyDescent="0.25">
      <c r="K333" s="1"/>
    </row>
    <row r="334" spans="11:11" ht="15.75" customHeight="1" x14ac:dyDescent="0.25">
      <c r="K334" s="1"/>
    </row>
    <row r="335" spans="11:11" ht="15.75" customHeight="1" x14ac:dyDescent="0.25">
      <c r="K335" s="1"/>
    </row>
    <row r="336" spans="11:11" ht="15.75" customHeight="1" x14ac:dyDescent="0.25">
      <c r="K336" s="1"/>
    </row>
    <row r="337" spans="11:11" ht="15.75" customHeight="1" x14ac:dyDescent="0.25">
      <c r="K337" s="1"/>
    </row>
    <row r="338" spans="11:11" ht="15.75" customHeight="1" x14ac:dyDescent="0.25">
      <c r="K338" s="1"/>
    </row>
    <row r="339" spans="11:11" ht="15.75" customHeight="1" x14ac:dyDescent="0.25">
      <c r="K339" s="1"/>
    </row>
    <row r="340" spans="11:11" ht="15.75" customHeight="1" x14ac:dyDescent="0.25">
      <c r="K340" s="1"/>
    </row>
    <row r="341" spans="11:11" ht="15.75" customHeight="1" x14ac:dyDescent="0.25">
      <c r="K341" s="1"/>
    </row>
    <row r="342" spans="11:11" ht="15.75" customHeight="1" x14ac:dyDescent="0.25">
      <c r="K342" s="1"/>
    </row>
    <row r="343" spans="11:11" ht="15.75" customHeight="1" x14ac:dyDescent="0.25">
      <c r="K343" s="1"/>
    </row>
    <row r="344" spans="11:11" ht="15.75" customHeight="1" x14ac:dyDescent="0.25">
      <c r="K344" s="1"/>
    </row>
    <row r="345" spans="11:11" ht="15.75" customHeight="1" x14ac:dyDescent="0.25">
      <c r="K345" s="1"/>
    </row>
    <row r="346" spans="11:11" ht="15.75" customHeight="1" x14ac:dyDescent="0.25">
      <c r="K346" s="1"/>
    </row>
    <row r="347" spans="11:11" ht="15.75" customHeight="1" x14ac:dyDescent="0.25">
      <c r="K347" s="1"/>
    </row>
    <row r="348" spans="11:11" ht="15.75" customHeight="1" x14ac:dyDescent="0.25">
      <c r="K348" s="1"/>
    </row>
    <row r="349" spans="11:11" ht="15.75" customHeight="1" x14ac:dyDescent="0.25">
      <c r="K349" s="1"/>
    </row>
    <row r="350" spans="11:11" ht="15.75" customHeight="1" x14ac:dyDescent="0.25">
      <c r="K350" s="1"/>
    </row>
    <row r="351" spans="11:11" ht="15.75" customHeight="1" x14ac:dyDescent="0.25">
      <c r="K351" s="1"/>
    </row>
    <row r="352" spans="11:11" ht="15.75" customHeight="1" x14ac:dyDescent="0.25">
      <c r="K352" s="1"/>
    </row>
    <row r="353" spans="11:11" ht="15.75" customHeight="1" x14ac:dyDescent="0.25">
      <c r="K353" s="1"/>
    </row>
    <row r="354" spans="11:11" ht="15.75" customHeight="1" x14ac:dyDescent="0.25">
      <c r="K354" s="1"/>
    </row>
    <row r="355" spans="11:11" ht="15.75" customHeight="1" x14ac:dyDescent="0.25">
      <c r="K355" s="1"/>
    </row>
    <row r="356" spans="11:11" ht="15.75" customHeight="1" x14ac:dyDescent="0.25">
      <c r="K356" s="1"/>
    </row>
    <row r="357" spans="11:11" ht="15.75" customHeight="1" x14ac:dyDescent="0.25">
      <c r="K357" s="1"/>
    </row>
    <row r="358" spans="11:11" ht="15.75" customHeight="1" x14ac:dyDescent="0.25">
      <c r="K358" s="1"/>
    </row>
    <row r="359" spans="11:11" ht="15.75" customHeight="1" x14ac:dyDescent="0.25">
      <c r="K359" s="1"/>
    </row>
    <row r="360" spans="11:11" ht="15.75" customHeight="1" x14ac:dyDescent="0.25">
      <c r="K360" s="1"/>
    </row>
    <row r="361" spans="11:11" ht="15.75" customHeight="1" x14ac:dyDescent="0.25">
      <c r="K361" s="1"/>
    </row>
    <row r="362" spans="11:11" ht="15.75" customHeight="1" x14ac:dyDescent="0.25">
      <c r="K362" s="1"/>
    </row>
    <row r="363" spans="11:11" ht="15.75" customHeight="1" x14ac:dyDescent="0.25">
      <c r="K363" s="1"/>
    </row>
    <row r="364" spans="11:11" ht="15.75" customHeight="1" x14ac:dyDescent="0.25">
      <c r="K364" s="1"/>
    </row>
    <row r="365" spans="11:11" ht="15.75" customHeight="1" x14ac:dyDescent="0.25">
      <c r="K365" s="1"/>
    </row>
    <row r="366" spans="11:11" ht="15.75" customHeight="1" x14ac:dyDescent="0.25">
      <c r="K366" s="1"/>
    </row>
    <row r="367" spans="11:11" ht="15.75" customHeight="1" x14ac:dyDescent="0.25">
      <c r="K367" s="1"/>
    </row>
    <row r="368" spans="11:11" ht="15.75" customHeight="1" x14ac:dyDescent="0.25">
      <c r="K368" s="1"/>
    </row>
    <row r="369" spans="11:11" ht="15.75" customHeight="1" x14ac:dyDescent="0.25">
      <c r="K369" s="1"/>
    </row>
    <row r="370" spans="11:11" ht="15.75" customHeight="1" x14ac:dyDescent="0.25">
      <c r="K370" s="1"/>
    </row>
    <row r="371" spans="11:11" ht="15.75" customHeight="1" x14ac:dyDescent="0.25">
      <c r="K371" s="1"/>
    </row>
    <row r="372" spans="11:11" ht="15.75" customHeight="1" x14ac:dyDescent="0.25">
      <c r="K372" s="1"/>
    </row>
    <row r="373" spans="11:11" ht="15.75" customHeight="1" x14ac:dyDescent="0.25">
      <c r="K373" s="1"/>
    </row>
    <row r="374" spans="11:11" ht="15.75" customHeight="1" x14ac:dyDescent="0.25">
      <c r="K374" s="1"/>
    </row>
    <row r="375" spans="11:11" ht="15.75" customHeight="1" x14ac:dyDescent="0.25">
      <c r="K375" s="1"/>
    </row>
    <row r="376" spans="11:11" ht="15.75" customHeight="1" x14ac:dyDescent="0.25">
      <c r="K376" s="1"/>
    </row>
    <row r="377" spans="11:11" ht="15.75" customHeight="1" x14ac:dyDescent="0.25">
      <c r="K377" s="1"/>
    </row>
    <row r="378" spans="11:11" ht="15.75" customHeight="1" x14ac:dyDescent="0.25">
      <c r="K378" s="1"/>
    </row>
    <row r="379" spans="11:11" ht="15.75" customHeight="1" x14ac:dyDescent="0.25">
      <c r="K379" s="1"/>
    </row>
    <row r="380" spans="11:11" ht="15.75" customHeight="1" x14ac:dyDescent="0.25">
      <c r="K380" s="1"/>
    </row>
    <row r="381" spans="11:11" ht="15.75" customHeight="1" x14ac:dyDescent="0.25">
      <c r="K381" s="1"/>
    </row>
    <row r="382" spans="11:11" ht="15.75" customHeight="1" x14ac:dyDescent="0.25">
      <c r="K382" s="1"/>
    </row>
    <row r="383" spans="11:11" ht="15.75" customHeight="1" x14ac:dyDescent="0.25">
      <c r="K383" s="1"/>
    </row>
    <row r="384" spans="11:11" ht="15.75" customHeight="1" x14ac:dyDescent="0.25">
      <c r="K384" s="1"/>
    </row>
    <row r="385" spans="11:11" ht="15.75" customHeight="1" x14ac:dyDescent="0.25">
      <c r="K385" s="1"/>
    </row>
    <row r="386" spans="11:11" ht="15.75" customHeight="1" x14ac:dyDescent="0.25">
      <c r="K386" s="1"/>
    </row>
    <row r="387" spans="11:11" ht="15.75" customHeight="1" x14ac:dyDescent="0.25">
      <c r="K387" s="1"/>
    </row>
    <row r="388" spans="11:11" ht="15.75" customHeight="1" x14ac:dyDescent="0.25">
      <c r="K388" s="1"/>
    </row>
    <row r="389" spans="11:11" ht="15.75" customHeight="1" x14ac:dyDescent="0.25">
      <c r="K389" s="1"/>
    </row>
    <row r="390" spans="11:11" ht="15.75" customHeight="1" x14ac:dyDescent="0.25">
      <c r="K390" s="1"/>
    </row>
    <row r="391" spans="11:11" ht="15.75" customHeight="1" x14ac:dyDescent="0.25">
      <c r="K391" s="1"/>
    </row>
    <row r="392" spans="11:11" ht="15.75" customHeight="1" x14ac:dyDescent="0.25">
      <c r="K392" s="1"/>
    </row>
    <row r="393" spans="11:11" ht="15.75" customHeight="1" x14ac:dyDescent="0.25">
      <c r="K393" s="1"/>
    </row>
    <row r="394" spans="11:11" ht="15.75" customHeight="1" x14ac:dyDescent="0.25">
      <c r="K394" s="1"/>
    </row>
    <row r="395" spans="11:11" ht="15.75" customHeight="1" x14ac:dyDescent="0.25">
      <c r="K395" s="1"/>
    </row>
    <row r="396" spans="11:11" ht="15.75" customHeight="1" x14ac:dyDescent="0.25">
      <c r="K396" s="1"/>
    </row>
    <row r="397" spans="11:11" ht="15.75" customHeight="1" x14ac:dyDescent="0.25">
      <c r="K397" s="1"/>
    </row>
    <row r="398" spans="11:11" ht="15.75" customHeight="1" x14ac:dyDescent="0.25">
      <c r="K398" s="1"/>
    </row>
    <row r="399" spans="11:11" ht="15.75" customHeight="1" x14ac:dyDescent="0.25">
      <c r="K399" s="1"/>
    </row>
    <row r="400" spans="11:11" ht="15.75" customHeight="1" x14ac:dyDescent="0.25">
      <c r="K400" s="1"/>
    </row>
    <row r="401" spans="11:11" ht="15.75" customHeight="1" x14ac:dyDescent="0.25">
      <c r="K401" s="1"/>
    </row>
    <row r="402" spans="11:11" ht="15.75" customHeight="1" x14ac:dyDescent="0.25">
      <c r="K402" s="1"/>
    </row>
    <row r="403" spans="11:11" ht="15.75" customHeight="1" x14ac:dyDescent="0.25">
      <c r="K403" s="1"/>
    </row>
    <row r="404" spans="11:11" ht="15.75" customHeight="1" x14ac:dyDescent="0.25">
      <c r="K404" s="1"/>
    </row>
    <row r="405" spans="11:11" ht="15.75" customHeight="1" x14ac:dyDescent="0.25">
      <c r="K405" s="1"/>
    </row>
    <row r="406" spans="11:11" ht="15.75" customHeight="1" x14ac:dyDescent="0.25">
      <c r="K406" s="1"/>
    </row>
    <row r="407" spans="11:11" ht="15.75" customHeight="1" x14ac:dyDescent="0.25">
      <c r="K407" s="1"/>
    </row>
    <row r="408" spans="11:11" ht="15.75" customHeight="1" x14ac:dyDescent="0.25">
      <c r="K408" s="1"/>
    </row>
    <row r="409" spans="11:11" ht="15.75" customHeight="1" x14ac:dyDescent="0.25">
      <c r="K409" s="1"/>
    </row>
    <row r="410" spans="11:11" ht="15.75" customHeight="1" x14ac:dyDescent="0.25">
      <c r="K410" s="1"/>
    </row>
    <row r="411" spans="11:11" ht="15.75" customHeight="1" x14ac:dyDescent="0.25">
      <c r="K411" s="1"/>
    </row>
    <row r="412" spans="11:11" ht="15.75" customHeight="1" x14ac:dyDescent="0.25">
      <c r="K412" s="1"/>
    </row>
    <row r="413" spans="11:11" ht="15.75" customHeight="1" x14ac:dyDescent="0.25">
      <c r="K413" s="1"/>
    </row>
    <row r="414" spans="11:11" ht="15.75" customHeight="1" x14ac:dyDescent="0.25">
      <c r="K414" s="1"/>
    </row>
    <row r="415" spans="11:11" ht="15.75" customHeight="1" x14ac:dyDescent="0.25">
      <c r="K415" s="1"/>
    </row>
    <row r="416" spans="11:11" ht="15.75" customHeight="1" x14ac:dyDescent="0.25">
      <c r="K416" s="1"/>
    </row>
    <row r="417" spans="11:11" ht="15.75" customHeight="1" x14ac:dyDescent="0.25">
      <c r="K417" s="1"/>
    </row>
    <row r="418" spans="11:11" ht="15.75" customHeight="1" x14ac:dyDescent="0.25">
      <c r="K418" s="1"/>
    </row>
    <row r="419" spans="11:11" ht="15.75" customHeight="1" x14ac:dyDescent="0.25">
      <c r="K419" s="1"/>
    </row>
    <row r="420" spans="11:11" ht="15.75" customHeight="1" x14ac:dyDescent="0.25">
      <c r="K420" s="1"/>
    </row>
    <row r="421" spans="11:11" ht="15.75" customHeight="1" x14ac:dyDescent="0.25">
      <c r="K421" s="1"/>
    </row>
    <row r="422" spans="11:11" ht="15.75" customHeight="1" x14ac:dyDescent="0.25">
      <c r="K422" s="1"/>
    </row>
    <row r="423" spans="11:11" ht="15.75" customHeight="1" x14ac:dyDescent="0.25">
      <c r="K423" s="1"/>
    </row>
    <row r="424" spans="11:11" ht="15.75" customHeight="1" x14ac:dyDescent="0.25">
      <c r="K424" s="1"/>
    </row>
    <row r="425" spans="11:11" ht="15.75" customHeight="1" x14ac:dyDescent="0.25">
      <c r="K425" s="1"/>
    </row>
    <row r="426" spans="11:11" ht="15.75" customHeight="1" x14ac:dyDescent="0.25">
      <c r="K426" s="1"/>
    </row>
    <row r="427" spans="11:11" ht="15.75" customHeight="1" x14ac:dyDescent="0.25">
      <c r="K427" s="1"/>
    </row>
    <row r="428" spans="11:11" ht="15.75" customHeight="1" x14ac:dyDescent="0.25">
      <c r="K428" s="1"/>
    </row>
    <row r="429" spans="11:11" ht="15.75" customHeight="1" x14ac:dyDescent="0.25">
      <c r="K429" s="1"/>
    </row>
    <row r="430" spans="11:11" ht="15.75" customHeight="1" x14ac:dyDescent="0.25">
      <c r="K430" s="1"/>
    </row>
    <row r="431" spans="11:11" ht="15.75" customHeight="1" x14ac:dyDescent="0.25">
      <c r="K431" s="1"/>
    </row>
    <row r="432" spans="11:11" ht="15.75" customHeight="1" x14ac:dyDescent="0.25">
      <c r="K432" s="1"/>
    </row>
    <row r="433" spans="11:11" ht="15.75" customHeight="1" x14ac:dyDescent="0.25">
      <c r="K433" s="1"/>
    </row>
    <row r="434" spans="11:11" ht="15.75" customHeight="1" x14ac:dyDescent="0.25">
      <c r="K434" s="1"/>
    </row>
    <row r="435" spans="11:11" ht="15.75" customHeight="1" x14ac:dyDescent="0.25">
      <c r="K435" s="1"/>
    </row>
    <row r="436" spans="11:11" ht="15.75" customHeight="1" x14ac:dyDescent="0.25">
      <c r="K436" s="1"/>
    </row>
    <row r="437" spans="11:11" ht="15.75" customHeight="1" x14ac:dyDescent="0.25">
      <c r="K437" s="1"/>
    </row>
    <row r="438" spans="11:11" ht="15.75" customHeight="1" x14ac:dyDescent="0.25">
      <c r="K438" s="1"/>
    </row>
    <row r="439" spans="11:11" ht="15.75" customHeight="1" x14ac:dyDescent="0.25">
      <c r="K439" s="1"/>
    </row>
    <row r="440" spans="11:11" ht="15.75" customHeight="1" x14ac:dyDescent="0.25">
      <c r="K440" s="1"/>
    </row>
    <row r="441" spans="11:11" ht="15.75" customHeight="1" x14ac:dyDescent="0.25">
      <c r="K441" s="1"/>
    </row>
    <row r="442" spans="11:11" ht="15.75" customHeight="1" x14ac:dyDescent="0.25">
      <c r="K442" s="1"/>
    </row>
    <row r="443" spans="11:11" ht="15.75" customHeight="1" x14ac:dyDescent="0.25">
      <c r="K443" s="1"/>
    </row>
    <row r="444" spans="11:11" ht="15.75" customHeight="1" x14ac:dyDescent="0.25">
      <c r="K444" s="1"/>
    </row>
    <row r="445" spans="11:11" ht="15.75" customHeight="1" x14ac:dyDescent="0.25">
      <c r="K445" s="1"/>
    </row>
    <row r="446" spans="11:11" ht="15.75" customHeight="1" x14ac:dyDescent="0.25">
      <c r="K446" s="1"/>
    </row>
    <row r="447" spans="11:11" ht="15.75" customHeight="1" x14ac:dyDescent="0.25">
      <c r="K447" s="1"/>
    </row>
    <row r="448" spans="11:11" ht="15.75" customHeight="1" x14ac:dyDescent="0.25">
      <c r="K448" s="1"/>
    </row>
    <row r="449" spans="11:11" ht="15.75" customHeight="1" x14ac:dyDescent="0.25">
      <c r="K449" s="1"/>
    </row>
    <row r="450" spans="11:11" ht="15.75" customHeight="1" x14ac:dyDescent="0.25">
      <c r="K450" s="1"/>
    </row>
    <row r="451" spans="11:11" ht="15.75" customHeight="1" x14ac:dyDescent="0.25">
      <c r="K451" s="1"/>
    </row>
    <row r="452" spans="11:11" ht="15.75" customHeight="1" x14ac:dyDescent="0.25">
      <c r="K452" s="1"/>
    </row>
    <row r="453" spans="11:11" ht="15.75" customHeight="1" x14ac:dyDescent="0.25">
      <c r="K453" s="1"/>
    </row>
    <row r="454" spans="11:11" ht="15.75" customHeight="1" x14ac:dyDescent="0.25">
      <c r="K454" s="1"/>
    </row>
    <row r="455" spans="11:11" ht="15.75" customHeight="1" x14ac:dyDescent="0.25">
      <c r="K455" s="1"/>
    </row>
    <row r="456" spans="11:11" ht="15.75" customHeight="1" x14ac:dyDescent="0.25">
      <c r="K456" s="1"/>
    </row>
    <row r="457" spans="11:11" ht="15.75" customHeight="1" x14ac:dyDescent="0.25">
      <c r="K457" s="1"/>
    </row>
    <row r="458" spans="11:11" ht="15.75" customHeight="1" x14ac:dyDescent="0.25">
      <c r="K458" s="1"/>
    </row>
    <row r="459" spans="11:11" ht="15.75" customHeight="1" x14ac:dyDescent="0.25">
      <c r="K459" s="1"/>
    </row>
    <row r="460" spans="11:11" ht="15.75" customHeight="1" x14ac:dyDescent="0.25">
      <c r="K460" s="1"/>
    </row>
    <row r="461" spans="11:11" ht="15.75" customHeight="1" x14ac:dyDescent="0.25">
      <c r="K461" s="1"/>
    </row>
    <row r="462" spans="11:11" ht="15.75" customHeight="1" x14ac:dyDescent="0.25">
      <c r="K462" s="1"/>
    </row>
    <row r="463" spans="11:11" ht="15.75" customHeight="1" x14ac:dyDescent="0.25">
      <c r="K463" s="1"/>
    </row>
    <row r="464" spans="11:11" ht="15.75" customHeight="1" x14ac:dyDescent="0.25">
      <c r="K464" s="1"/>
    </row>
    <row r="465" spans="11:11" ht="15.75" customHeight="1" x14ac:dyDescent="0.25">
      <c r="K465" s="1"/>
    </row>
    <row r="466" spans="11:11" ht="15.75" customHeight="1" x14ac:dyDescent="0.25">
      <c r="K466" s="1"/>
    </row>
    <row r="467" spans="11:11" ht="15.75" customHeight="1" x14ac:dyDescent="0.25">
      <c r="K467" s="1"/>
    </row>
    <row r="468" spans="11:11" ht="15.75" customHeight="1" x14ac:dyDescent="0.25">
      <c r="K468" s="1"/>
    </row>
    <row r="469" spans="11:11" ht="15.75" customHeight="1" x14ac:dyDescent="0.25">
      <c r="K469" s="1"/>
    </row>
    <row r="470" spans="11:11" ht="15.75" customHeight="1" x14ac:dyDescent="0.25">
      <c r="K470" s="1"/>
    </row>
    <row r="471" spans="11:11" ht="15.75" customHeight="1" x14ac:dyDescent="0.25">
      <c r="K471" s="1"/>
    </row>
    <row r="472" spans="11:11" ht="15.75" customHeight="1" x14ac:dyDescent="0.25">
      <c r="K472" s="1"/>
    </row>
    <row r="473" spans="11:11" ht="15.75" customHeight="1" x14ac:dyDescent="0.25">
      <c r="K473" s="1"/>
    </row>
    <row r="474" spans="11:11" ht="15.75" customHeight="1" x14ac:dyDescent="0.25">
      <c r="K474" s="1"/>
    </row>
    <row r="475" spans="11:11" ht="15.75" customHeight="1" x14ac:dyDescent="0.25">
      <c r="K475" s="1"/>
    </row>
    <row r="476" spans="11:11" ht="15.75" customHeight="1" x14ac:dyDescent="0.25">
      <c r="K476" s="1"/>
    </row>
    <row r="477" spans="11:11" ht="15.75" customHeight="1" x14ac:dyDescent="0.25">
      <c r="K477" s="1"/>
    </row>
    <row r="478" spans="11:11" ht="15.75" customHeight="1" x14ac:dyDescent="0.25">
      <c r="K478" s="1"/>
    </row>
    <row r="479" spans="11:11" ht="15.75" customHeight="1" x14ac:dyDescent="0.25">
      <c r="K479" s="1"/>
    </row>
    <row r="480" spans="11:11" ht="15.75" customHeight="1" x14ac:dyDescent="0.25">
      <c r="K480" s="1"/>
    </row>
    <row r="481" spans="11:11" ht="15.75" customHeight="1" x14ac:dyDescent="0.25">
      <c r="K481" s="1"/>
    </row>
    <row r="482" spans="11:11" ht="15.75" customHeight="1" x14ac:dyDescent="0.25">
      <c r="K482" s="1"/>
    </row>
    <row r="483" spans="11:11" ht="15.75" customHeight="1" x14ac:dyDescent="0.25">
      <c r="K483" s="1"/>
    </row>
    <row r="484" spans="11:11" ht="15.75" customHeight="1" x14ac:dyDescent="0.25">
      <c r="K484" s="1"/>
    </row>
    <row r="485" spans="11:11" ht="15.75" customHeight="1" x14ac:dyDescent="0.25">
      <c r="K485" s="1"/>
    </row>
    <row r="486" spans="11:11" ht="15.75" customHeight="1" x14ac:dyDescent="0.25">
      <c r="K486" s="1"/>
    </row>
    <row r="487" spans="11:11" ht="15.75" customHeight="1" x14ac:dyDescent="0.25">
      <c r="K487" s="1"/>
    </row>
    <row r="488" spans="11:11" ht="15.75" customHeight="1" x14ac:dyDescent="0.25">
      <c r="K488" s="1"/>
    </row>
    <row r="489" spans="11:11" ht="15.75" customHeight="1" x14ac:dyDescent="0.25">
      <c r="K489" s="1"/>
    </row>
    <row r="490" spans="11:11" ht="15.75" customHeight="1" x14ac:dyDescent="0.25">
      <c r="K490" s="1"/>
    </row>
    <row r="491" spans="11:11" ht="15.75" customHeight="1" x14ac:dyDescent="0.25">
      <c r="K491" s="1"/>
    </row>
    <row r="492" spans="11:11" ht="15.75" customHeight="1" x14ac:dyDescent="0.25">
      <c r="K492" s="1"/>
    </row>
    <row r="493" spans="11:11" ht="15.75" customHeight="1" x14ac:dyDescent="0.25">
      <c r="K493" s="1"/>
    </row>
    <row r="494" spans="11:11" ht="15.75" customHeight="1" x14ac:dyDescent="0.25">
      <c r="K494" s="1"/>
    </row>
    <row r="495" spans="11:11" ht="15.75" customHeight="1" x14ac:dyDescent="0.25">
      <c r="K495" s="1"/>
    </row>
    <row r="496" spans="11:11" ht="15.75" customHeight="1" x14ac:dyDescent="0.25">
      <c r="K496" s="1"/>
    </row>
    <row r="497" spans="11:11" ht="15.75" customHeight="1" x14ac:dyDescent="0.25">
      <c r="K497" s="1"/>
    </row>
    <row r="498" spans="11:11" ht="15.75" customHeight="1" x14ac:dyDescent="0.25">
      <c r="K498" s="1"/>
    </row>
    <row r="499" spans="11:11" ht="15.75" customHeight="1" x14ac:dyDescent="0.25">
      <c r="K499" s="1"/>
    </row>
    <row r="500" spans="11:11" ht="15.75" customHeight="1" x14ac:dyDescent="0.25">
      <c r="K500" s="1"/>
    </row>
    <row r="501" spans="11:11" ht="15.75" customHeight="1" x14ac:dyDescent="0.25">
      <c r="K501" s="1"/>
    </row>
    <row r="502" spans="11:11" ht="15.75" customHeight="1" x14ac:dyDescent="0.25">
      <c r="K502" s="1"/>
    </row>
    <row r="503" spans="11:11" ht="15.75" customHeight="1" x14ac:dyDescent="0.25">
      <c r="K503" s="1"/>
    </row>
    <row r="504" spans="11:11" ht="15.75" customHeight="1" x14ac:dyDescent="0.25">
      <c r="K504" s="1"/>
    </row>
    <row r="505" spans="11:11" ht="15.75" customHeight="1" x14ac:dyDescent="0.25">
      <c r="K505" s="1"/>
    </row>
    <row r="506" spans="11:11" ht="15.75" customHeight="1" x14ac:dyDescent="0.25">
      <c r="K506" s="1"/>
    </row>
    <row r="507" spans="11:11" ht="15.75" customHeight="1" x14ac:dyDescent="0.25">
      <c r="K507" s="1"/>
    </row>
    <row r="508" spans="11:11" ht="15.75" customHeight="1" x14ac:dyDescent="0.25">
      <c r="K508" s="1"/>
    </row>
    <row r="509" spans="11:11" ht="15.75" customHeight="1" x14ac:dyDescent="0.25">
      <c r="K509" s="1"/>
    </row>
    <row r="510" spans="11:11" ht="15.75" customHeight="1" x14ac:dyDescent="0.25">
      <c r="K510" s="1"/>
    </row>
    <row r="511" spans="11:11" ht="15.75" customHeight="1" x14ac:dyDescent="0.25">
      <c r="K511" s="1"/>
    </row>
    <row r="512" spans="11:11" ht="15.75" customHeight="1" x14ac:dyDescent="0.25">
      <c r="K512" s="1"/>
    </row>
    <row r="513" spans="11:11" ht="15.75" customHeight="1" x14ac:dyDescent="0.25">
      <c r="K513" s="1"/>
    </row>
    <row r="514" spans="11:11" ht="15.75" customHeight="1" x14ac:dyDescent="0.25">
      <c r="K514" s="1"/>
    </row>
    <row r="515" spans="11:11" ht="15.75" customHeight="1" x14ac:dyDescent="0.25">
      <c r="K515" s="1"/>
    </row>
    <row r="516" spans="11:11" ht="15.75" customHeight="1" x14ac:dyDescent="0.25">
      <c r="K516" s="1"/>
    </row>
    <row r="517" spans="11:11" ht="15.75" customHeight="1" x14ac:dyDescent="0.25">
      <c r="K517" s="1"/>
    </row>
    <row r="518" spans="11:11" ht="15.75" customHeight="1" x14ac:dyDescent="0.25">
      <c r="K518" s="1"/>
    </row>
    <row r="519" spans="11:11" ht="15.75" customHeight="1" x14ac:dyDescent="0.25">
      <c r="K519" s="1"/>
    </row>
    <row r="520" spans="11:11" ht="15.75" customHeight="1" x14ac:dyDescent="0.25">
      <c r="K520" s="1"/>
    </row>
    <row r="521" spans="11:11" ht="15.75" customHeight="1" x14ac:dyDescent="0.25">
      <c r="K521" s="1"/>
    </row>
    <row r="522" spans="11:11" ht="15.75" customHeight="1" x14ac:dyDescent="0.25">
      <c r="K522" s="1"/>
    </row>
    <row r="523" spans="11:11" ht="15.75" customHeight="1" x14ac:dyDescent="0.25">
      <c r="K523" s="1"/>
    </row>
    <row r="524" spans="11:11" ht="15.75" customHeight="1" x14ac:dyDescent="0.25">
      <c r="K524" s="1"/>
    </row>
    <row r="525" spans="11:11" ht="15.75" customHeight="1" x14ac:dyDescent="0.25">
      <c r="K525" s="1"/>
    </row>
    <row r="526" spans="11:11" ht="15.75" customHeight="1" x14ac:dyDescent="0.25">
      <c r="K526" s="1"/>
    </row>
    <row r="527" spans="11:11" ht="15.75" customHeight="1" x14ac:dyDescent="0.25">
      <c r="K527" s="1"/>
    </row>
    <row r="528" spans="11:11" ht="15.75" customHeight="1" x14ac:dyDescent="0.25">
      <c r="K528" s="1"/>
    </row>
    <row r="529" spans="11:11" ht="15.75" customHeight="1" x14ac:dyDescent="0.25">
      <c r="K529" s="1"/>
    </row>
    <row r="530" spans="11:11" ht="15.75" customHeight="1" x14ac:dyDescent="0.25">
      <c r="K530" s="1"/>
    </row>
    <row r="531" spans="11:11" ht="15.75" customHeight="1" x14ac:dyDescent="0.25">
      <c r="K531" s="1"/>
    </row>
    <row r="532" spans="11:11" ht="15.75" customHeight="1" x14ac:dyDescent="0.25">
      <c r="K532" s="1"/>
    </row>
    <row r="533" spans="11:11" ht="15.75" customHeight="1" x14ac:dyDescent="0.25">
      <c r="K533" s="1"/>
    </row>
    <row r="534" spans="11:11" ht="15.75" customHeight="1" x14ac:dyDescent="0.25">
      <c r="K534" s="1"/>
    </row>
    <row r="535" spans="11:11" ht="15.75" customHeight="1" x14ac:dyDescent="0.25">
      <c r="K535" s="1"/>
    </row>
    <row r="536" spans="11:11" ht="15.75" customHeight="1" x14ac:dyDescent="0.25">
      <c r="K536" s="1"/>
    </row>
    <row r="537" spans="11:11" ht="15.75" customHeight="1" x14ac:dyDescent="0.25">
      <c r="K537" s="1"/>
    </row>
    <row r="538" spans="11:11" ht="15.75" customHeight="1" x14ac:dyDescent="0.25">
      <c r="K538" s="1"/>
    </row>
    <row r="539" spans="11:11" ht="15.75" customHeight="1" x14ac:dyDescent="0.25">
      <c r="K539" s="1"/>
    </row>
    <row r="540" spans="11:11" ht="15.75" customHeight="1" x14ac:dyDescent="0.25">
      <c r="K540" s="1"/>
    </row>
    <row r="541" spans="11:11" ht="15.75" customHeight="1" x14ac:dyDescent="0.25">
      <c r="K541" s="1"/>
    </row>
    <row r="542" spans="11:11" ht="15.75" customHeight="1" x14ac:dyDescent="0.25">
      <c r="K542" s="1"/>
    </row>
    <row r="543" spans="11:11" ht="15.75" customHeight="1" x14ac:dyDescent="0.25">
      <c r="K543" s="1"/>
    </row>
    <row r="544" spans="11:11" ht="15.75" customHeight="1" x14ac:dyDescent="0.25">
      <c r="K544" s="1"/>
    </row>
    <row r="545" spans="11:11" ht="15.75" customHeight="1" x14ac:dyDescent="0.25">
      <c r="K545" s="1"/>
    </row>
    <row r="546" spans="11:11" ht="15.75" customHeight="1" x14ac:dyDescent="0.25">
      <c r="K546" s="1"/>
    </row>
    <row r="547" spans="11:11" ht="15.75" customHeight="1" x14ac:dyDescent="0.25">
      <c r="K547" s="1"/>
    </row>
    <row r="548" spans="11:11" ht="15.75" customHeight="1" x14ac:dyDescent="0.25">
      <c r="K548" s="1"/>
    </row>
    <row r="549" spans="11:11" ht="15.75" customHeight="1" x14ac:dyDescent="0.25">
      <c r="K549" s="1"/>
    </row>
    <row r="550" spans="11:11" ht="15.75" customHeight="1" x14ac:dyDescent="0.25">
      <c r="K550" s="1"/>
    </row>
    <row r="551" spans="11:11" ht="15.75" customHeight="1" x14ac:dyDescent="0.25">
      <c r="K551" s="1"/>
    </row>
    <row r="552" spans="11:11" ht="15.75" customHeight="1" x14ac:dyDescent="0.25">
      <c r="K552" s="1"/>
    </row>
    <row r="553" spans="11:11" ht="15.75" customHeight="1" x14ac:dyDescent="0.25">
      <c r="K553" s="1"/>
    </row>
    <row r="554" spans="11:11" ht="15.75" customHeight="1" x14ac:dyDescent="0.25">
      <c r="K554" s="1"/>
    </row>
    <row r="555" spans="11:11" ht="15.75" customHeight="1" x14ac:dyDescent="0.25">
      <c r="K555" s="1"/>
    </row>
    <row r="556" spans="11:11" ht="15.75" customHeight="1" x14ac:dyDescent="0.25">
      <c r="K556" s="1"/>
    </row>
    <row r="557" spans="11:11" ht="15.75" customHeight="1" x14ac:dyDescent="0.25">
      <c r="K557" s="1"/>
    </row>
    <row r="558" spans="11:11" ht="15.75" customHeight="1" x14ac:dyDescent="0.25">
      <c r="K558" s="1"/>
    </row>
    <row r="559" spans="11:11" ht="15.75" customHeight="1" x14ac:dyDescent="0.25">
      <c r="K559" s="1"/>
    </row>
    <row r="560" spans="11:11" ht="15.75" customHeight="1" x14ac:dyDescent="0.25">
      <c r="K560" s="1"/>
    </row>
    <row r="561" spans="11:11" ht="15.75" customHeight="1" x14ac:dyDescent="0.25">
      <c r="K561" s="1"/>
    </row>
    <row r="562" spans="11:11" ht="15.75" customHeight="1" x14ac:dyDescent="0.25">
      <c r="K562" s="1"/>
    </row>
    <row r="563" spans="11:11" ht="15.75" customHeight="1" x14ac:dyDescent="0.25">
      <c r="K563" s="1"/>
    </row>
    <row r="564" spans="11:11" ht="15.75" customHeight="1" x14ac:dyDescent="0.25">
      <c r="K564" s="1"/>
    </row>
    <row r="565" spans="11:11" ht="15.75" customHeight="1" x14ac:dyDescent="0.25">
      <c r="K565" s="1"/>
    </row>
    <row r="566" spans="11:11" ht="15.75" customHeight="1" x14ac:dyDescent="0.25">
      <c r="K566" s="1"/>
    </row>
    <row r="567" spans="11:11" ht="15.75" customHeight="1" x14ac:dyDescent="0.25">
      <c r="K567" s="1"/>
    </row>
    <row r="568" spans="11:11" ht="15.75" customHeight="1" x14ac:dyDescent="0.25">
      <c r="K568" s="1"/>
    </row>
    <row r="569" spans="11:11" ht="15.75" customHeight="1" x14ac:dyDescent="0.25">
      <c r="K569" s="1"/>
    </row>
    <row r="570" spans="11:11" ht="15.75" customHeight="1" x14ac:dyDescent="0.25">
      <c r="K570" s="1"/>
    </row>
    <row r="571" spans="11:11" ht="15.75" customHeight="1" x14ac:dyDescent="0.25">
      <c r="K571" s="1"/>
    </row>
    <row r="572" spans="11:11" ht="15.75" customHeight="1" x14ac:dyDescent="0.25">
      <c r="K572" s="1"/>
    </row>
    <row r="573" spans="11:11" ht="15.75" customHeight="1" x14ac:dyDescent="0.25">
      <c r="K573" s="1"/>
    </row>
    <row r="574" spans="11:11" ht="15.75" customHeight="1" x14ac:dyDescent="0.25">
      <c r="K574" s="1"/>
    </row>
    <row r="575" spans="11:11" ht="15.75" customHeight="1" x14ac:dyDescent="0.25">
      <c r="K575" s="1"/>
    </row>
    <row r="576" spans="11:11" ht="15.75" customHeight="1" x14ac:dyDescent="0.25">
      <c r="K576" s="1"/>
    </row>
    <row r="577" spans="11:11" ht="15.75" customHeight="1" x14ac:dyDescent="0.25">
      <c r="K577" s="1"/>
    </row>
    <row r="578" spans="11:11" ht="15.75" customHeight="1" x14ac:dyDescent="0.25">
      <c r="K578" s="1"/>
    </row>
    <row r="579" spans="11:11" ht="15.75" customHeight="1" x14ac:dyDescent="0.25">
      <c r="K579" s="1"/>
    </row>
    <row r="580" spans="11:11" ht="15.75" customHeight="1" x14ac:dyDescent="0.25">
      <c r="K580" s="1"/>
    </row>
    <row r="581" spans="11:11" ht="15.75" customHeight="1" x14ac:dyDescent="0.25">
      <c r="K581" s="1"/>
    </row>
    <row r="582" spans="11:11" ht="15.75" customHeight="1" x14ac:dyDescent="0.25">
      <c r="K582" s="1"/>
    </row>
    <row r="583" spans="11:11" ht="15.75" customHeight="1" x14ac:dyDescent="0.25">
      <c r="K583" s="1"/>
    </row>
    <row r="584" spans="11:11" ht="15.75" customHeight="1" x14ac:dyDescent="0.25">
      <c r="K584" s="1"/>
    </row>
    <row r="585" spans="11:11" ht="15.75" customHeight="1" x14ac:dyDescent="0.25">
      <c r="K585" s="1"/>
    </row>
    <row r="586" spans="11:11" ht="15.75" customHeight="1" x14ac:dyDescent="0.25">
      <c r="K586" s="1"/>
    </row>
    <row r="587" spans="11:11" ht="15.75" customHeight="1" x14ac:dyDescent="0.25">
      <c r="K587" s="1"/>
    </row>
    <row r="588" spans="11:11" ht="15.75" customHeight="1" x14ac:dyDescent="0.25">
      <c r="K588" s="1"/>
    </row>
    <row r="589" spans="11:11" ht="15.75" customHeight="1" x14ac:dyDescent="0.25">
      <c r="K589" s="1"/>
    </row>
    <row r="590" spans="11:11" ht="15.75" customHeight="1" x14ac:dyDescent="0.25">
      <c r="K590" s="1"/>
    </row>
    <row r="591" spans="11:11" ht="15.75" customHeight="1" x14ac:dyDescent="0.25">
      <c r="K591" s="1"/>
    </row>
    <row r="592" spans="11:11" ht="15.75" customHeight="1" x14ac:dyDescent="0.25">
      <c r="K592" s="1"/>
    </row>
    <row r="593" spans="11:11" ht="15.75" customHeight="1" x14ac:dyDescent="0.25">
      <c r="K593" s="1"/>
    </row>
    <row r="594" spans="11:11" ht="15.75" customHeight="1" x14ac:dyDescent="0.25">
      <c r="K594" s="1"/>
    </row>
    <row r="595" spans="11:11" ht="15.75" customHeight="1" x14ac:dyDescent="0.25">
      <c r="K595" s="1"/>
    </row>
    <row r="596" spans="11:11" ht="15.75" customHeight="1" x14ac:dyDescent="0.25">
      <c r="K596" s="1"/>
    </row>
    <row r="597" spans="11:11" ht="15.75" customHeight="1" x14ac:dyDescent="0.25">
      <c r="K597" s="1"/>
    </row>
    <row r="598" spans="11:11" ht="15.75" customHeight="1" x14ac:dyDescent="0.25">
      <c r="K598" s="1"/>
    </row>
    <row r="599" spans="11:11" ht="15.75" customHeight="1" x14ac:dyDescent="0.25">
      <c r="K599" s="1"/>
    </row>
    <row r="600" spans="11:11" ht="15.75" customHeight="1" x14ac:dyDescent="0.25">
      <c r="K600" s="1"/>
    </row>
    <row r="601" spans="11:11" ht="15.75" customHeight="1" x14ac:dyDescent="0.25">
      <c r="K601" s="1"/>
    </row>
    <row r="602" spans="11:11" ht="15.75" customHeight="1" x14ac:dyDescent="0.25">
      <c r="K602" s="1"/>
    </row>
    <row r="603" spans="11:11" ht="15.75" customHeight="1" x14ac:dyDescent="0.25">
      <c r="K603" s="1"/>
    </row>
    <row r="604" spans="11:11" ht="15.75" customHeight="1" x14ac:dyDescent="0.25">
      <c r="K604" s="1"/>
    </row>
    <row r="605" spans="11:11" ht="15.75" customHeight="1" x14ac:dyDescent="0.25">
      <c r="K605" s="1"/>
    </row>
    <row r="606" spans="11:11" ht="15.75" customHeight="1" x14ac:dyDescent="0.25">
      <c r="K606" s="1"/>
    </row>
    <row r="607" spans="11:11" ht="15.75" customHeight="1" x14ac:dyDescent="0.25">
      <c r="K607" s="1"/>
    </row>
    <row r="608" spans="11:11" ht="15.75" customHeight="1" x14ac:dyDescent="0.25">
      <c r="K608" s="1"/>
    </row>
    <row r="609" spans="11:11" ht="15.75" customHeight="1" x14ac:dyDescent="0.25">
      <c r="K609" s="1"/>
    </row>
    <row r="610" spans="11:11" ht="15.75" customHeight="1" x14ac:dyDescent="0.25">
      <c r="K610" s="1"/>
    </row>
    <row r="611" spans="11:11" ht="15.75" customHeight="1" x14ac:dyDescent="0.25">
      <c r="K611" s="1"/>
    </row>
    <row r="612" spans="11:11" ht="15.75" customHeight="1" x14ac:dyDescent="0.25">
      <c r="K612" s="1"/>
    </row>
    <row r="613" spans="11:11" ht="15.75" customHeight="1" x14ac:dyDescent="0.25">
      <c r="K613" s="1"/>
    </row>
    <row r="614" spans="11:11" ht="15.75" customHeight="1" x14ac:dyDescent="0.25">
      <c r="K614" s="1"/>
    </row>
    <row r="615" spans="11:11" ht="15.75" customHeight="1" x14ac:dyDescent="0.25">
      <c r="K615" s="1"/>
    </row>
    <row r="616" spans="11:11" ht="15.75" customHeight="1" x14ac:dyDescent="0.25">
      <c r="K616" s="1"/>
    </row>
    <row r="617" spans="11:11" ht="15.75" customHeight="1" x14ac:dyDescent="0.25">
      <c r="K617" s="1"/>
    </row>
    <row r="618" spans="11:11" ht="15.75" customHeight="1" x14ac:dyDescent="0.25">
      <c r="K618" s="1"/>
    </row>
    <row r="619" spans="11:11" ht="15.75" customHeight="1" x14ac:dyDescent="0.25">
      <c r="K619" s="1"/>
    </row>
    <row r="620" spans="11:11" ht="15.75" customHeight="1" x14ac:dyDescent="0.25">
      <c r="K620" s="1"/>
    </row>
    <row r="621" spans="11:11" ht="15.75" customHeight="1" x14ac:dyDescent="0.25">
      <c r="K621" s="1"/>
    </row>
    <row r="622" spans="11:11" ht="15.75" customHeight="1" x14ac:dyDescent="0.25">
      <c r="K622" s="1"/>
    </row>
    <row r="623" spans="11:11" ht="15.75" customHeight="1" x14ac:dyDescent="0.25">
      <c r="K623" s="1"/>
    </row>
    <row r="624" spans="11:11" ht="15.75" customHeight="1" x14ac:dyDescent="0.25">
      <c r="K624" s="1"/>
    </row>
    <row r="625" spans="11:11" ht="15.75" customHeight="1" x14ac:dyDescent="0.25">
      <c r="K625" s="1"/>
    </row>
    <row r="626" spans="11:11" ht="15.75" customHeight="1" x14ac:dyDescent="0.25">
      <c r="K626" s="1"/>
    </row>
    <row r="627" spans="11:11" ht="15.75" customHeight="1" x14ac:dyDescent="0.25">
      <c r="K627" s="1"/>
    </row>
    <row r="628" spans="11:11" ht="15.75" customHeight="1" x14ac:dyDescent="0.25">
      <c r="K628" s="1"/>
    </row>
    <row r="629" spans="11:11" ht="15.75" customHeight="1" x14ac:dyDescent="0.25">
      <c r="K629" s="1"/>
    </row>
    <row r="630" spans="11:11" ht="15.75" customHeight="1" x14ac:dyDescent="0.25">
      <c r="K630" s="1"/>
    </row>
    <row r="631" spans="11:11" ht="15.75" customHeight="1" x14ac:dyDescent="0.25">
      <c r="K631" s="1"/>
    </row>
    <row r="632" spans="11:11" ht="15.75" customHeight="1" x14ac:dyDescent="0.25">
      <c r="K632" s="1"/>
    </row>
    <row r="633" spans="11:11" ht="15.75" customHeight="1" x14ac:dyDescent="0.25">
      <c r="K633" s="1"/>
    </row>
    <row r="634" spans="11:11" ht="15.75" customHeight="1" x14ac:dyDescent="0.25">
      <c r="K634" s="1"/>
    </row>
    <row r="635" spans="11:11" ht="15.75" customHeight="1" x14ac:dyDescent="0.25">
      <c r="K635" s="1"/>
    </row>
    <row r="636" spans="11:11" ht="15.75" customHeight="1" x14ac:dyDescent="0.25">
      <c r="K636" s="1"/>
    </row>
    <row r="637" spans="11:11" ht="15.75" customHeight="1" x14ac:dyDescent="0.25">
      <c r="K637" s="1"/>
    </row>
    <row r="638" spans="11:11" ht="15.75" customHeight="1" x14ac:dyDescent="0.25">
      <c r="K638" s="1"/>
    </row>
    <row r="639" spans="11:11" ht="15.75" customHeight="1" x14ac:dyDescent="0.25">
      <c r="K639" s="1"/>
    </row>
    <row r="640" spans="11:11" ht="15.75" customHeight="1" x14ac:dyDescent="0.25">
      <c r="K640" s="1"/>
    </row>
    <row r="641" spans="11:11" ht="15.75" customHeight="1" x14ac:dyDescent="0.25">
      <c r="K641" s="1"/>
    </row>
    <row r="642" spans="11:11" ht="15.75" customHeight="1" x14ac:dyDescent="0.25">
      <c r="K642" s="1"/>
    </row>
    <row r="643" spans="11:11" ht="15.75" customHeight="1" x14ac:dyDescent="0.25">
      <c r="K643" s="1"/>
    </row>
    <row r="644" spans="11:11" ht="15.75" customHeight="1" x14ac:dyDescent="0.25">
      <c r="K644" s="1"/>
    </row>
    <row r="645" spans="11:11" ht="15.75" customHeight="1" x14ac:dyDescent="0.25">
      <c r="K645" s="1"/>
    </row>
    <row r="646" spans="11:11" ht="15.75" customHeight="1" x14ac:dyDescent="0.25">
      <c r="K646" s="1"/>
    </row>
    <row r="647" spans="11:11" ht="15.75" customHeight="1" x14ac:dyDescent="0.25">
      <c r="K647" s="1"/>
    </row>
    <row r="648" spans="11:11" ht="15.75" customHeight="1" x14ac:dyDescent="0.25">
      <c r="K648" s="1"/>
    </row>
    <row r="649" spans="11:11" ht="15.75" customHeight="1" x14ac:dyDescent="0.25">
      <c r="K649" s="1"/>
    </row>
    <row r="650" spans="11:11" ht="15.75" customHeight="1" x14ac:dyDescent="0.25">
      <c r="K650" s="1"/>
    </row>
    <row r="651" spans="11:11" ht="15.75" customHeight="1" x14ac:dyDescent="0.25">
      <c r="K651" s="1"/>
    </row>
    <row r="652" spans="11:11" ht="15.75" customHeight="1" x14ac:dyDescent="0.25">
      <c r="K652" s="1"/>
    </row>
    <row r="653" spans="11:11" ht="15.75" customHeight="1" x14ac:dyDescent="0.25">
      <c r="K653" s="1"/>
    </row>
    <row r="654" spans="11:11" ht="15.75" customHeight="1" x14ac:dyDescent="0.25">
      <c r="K654" s="1"/>
    </row>
    <row r="655" spans="11:11" ht="15.75" customHeight="1" x14ac:dyDescent="0.25">
      <c r="K655" s="1"/>
    </row>
    <row r="656" spans="11:11" ht="15.75" customHeight="1" x14ac:dyDescent="0.25">
      <c r="K656" s="1"/>
    </row>
    <row r="657" spans="11:11" ht="15.75" customHeight="1" x14ac:dyDescent="0.25">
      <c r="K657" s="1"/>
    </row>
    <row r="658" spans="11:11" ht="15.75" customHeight="1" x14ac:dyDescent="0.25">
      <c r="K658" s="1"/>
    </row>
    <row r="659" spans="11:11" ht="15.75" customHeight="1" x14ac:dyDescent="0.25">
      <c r="K659" s="1"/>
    </row>
    <row r="660" spans="11:11" ht="15.75" customHeight="1" x14ac:dyDescent="0.25">
      <c r="K660" s="1"/>
    </row>
    <row r="661" spans="11:11" ht="15.75" customHeight="1" x14ac:dyDescent="0.25">
      <c r="K661" s="1"/>
    </row>
    <row r="662" spans="11:11" ht="15.75" customHeight="1" x14ac:dyDescent="0.25">
      <c r="K662" s="1"/>
    </row>
    <row r="663" spans="11:11" ht="15.75" customHeight="1" x14ac:dyDescent="0.25">
      <c r="K663" s="1"/>
    </row>
    <row r="664" spans="11:11" ht="15.75" customHeight="1" x14ac:dyDescent="0.25">
      <c r="K664" s="1"/>
    </row>
    <row r="665" spans="11:11" ht="15.75" customHeight="1" x14ac:dyDescent="0.25">
      <c r="K665" s="1"/>
    </row>
    <row r="666" spans="11:11" ht="15.75" customHeight="1" x14ac:dyDescent="0.25">
      <c r="K666" s="1"/>
    </row>
    <row r="667" spans="11:11" ht="15.75" customHeight="1" x14ac:dyDescent="0.25">
      <c r="K667" s="1"/>
    </row>
    <row r="668" spans="11:11" ht="15.75" customHeight="1" x14ac:dyDescent="0.25">
      <c r="K668" s="1"/>
    </row>
    <row r="669" spans="11:11" ht="15.75" customHeight="1" x14ac:dyDescent="0.25">
      <c r="K669" s="1"/>
    </row>
    <row r="670" spans="11:11" ht="15.75" customHeight="1" x14ac:dyDescent="0.25">
      <c r="K670" s="1"/>
    </row>
    <row r="671" spans="11:11" ht="15.75" customHeight="1" x14ac:dyDescent="0.25">
      <c r="K671" s="1"/>
    </row>
    <row r="672" spans="11:11" ht="15.75" customHeight="1" x14ac:dyDescent="0.25">
      <c r="K672" s="1"/>
    </row>
    <row r="673" spans="11:11" ht="15.75" customHeight="1" x14ac:dyDescent="0.25">
      <c r="K673" s="1"/>
    </row>
    <row r="674" spans="11:11" ht="15.75" customHeight="1" x14ac:dyDescent="0.25">
      <c r="K674" s="1"/>
    </row>
    <row r="675" spans="11:11" ht="15.75" customHeight="1" x14ac:dyDescent="0.25">
      <c r="K675" s="1"/>
    </row>
    <row r="676" spans="11:11" ht="15.75" customHeight="1" x14ac:dyDescent="0.25">
      <c r="K676" s="1"/>
    </row>
    <row r="677" spans="11:11" ht="15.75" customHeight="1" x14ac:dyDescent="0.25">
      <c r="K677" s="1"/>
    </row>
    <row r="678" spans="11:11" ht="15.75" customHeight="1" x14ac:dyDescent="0.25">
      <c r="K678" s="1"/>
    </row>
    <row r="679" spans="11:11" ht="15.75" customHeight="1" x14ac:dyDescent="0.25">
      <c r="K679" s="1"/>
    </row>
    <row r="680" spans="11:11" ht="15.75" customHeight="1" x14ac:dyDescent="0.25">
      <c r="K680" s="1"/>
    </row>
    <row r="681" spans="11:11" ht="15.75" customHeight="1" x14ac:dyDescent="0.25">
      <c r="K681" s="1"/>
    </row>
    <row r="682" spans="11:11" ht="15.75" customHeight="1" x14ac:dyDescent="0.25">
      <c r="K682" s="1"/>
    </row>
    <row r="683" spans="11:11" ht="15.75" customHeight="1" x14ac:dyDescent="0.25">
      <c r="K683" s="1"/>
    </row>
    <row r="684" spans="11:11" ht="15.75" customHeight="1" x14ac:dyDescent="0.25">
      <c r="K684" s="1"/>
    </row>
    <row r="685" spans="11:11" ht="15.75" customHeight="1" x14ac:dyDescent="0.25">
      <c r="K685" s="1"/>
    </row>
    <row r="686" spans="11:11" ht="15.75" customHeight="1" x14ac:dyDescent="0.25">
      <c r="K686" s="1"/>
    </row>
    <row r="687" spans="11:11" ht="15.75" customHeight="1" x14ac:dyDescent="0.25">
      <c r="K687" s="1"/>
    </row>
    <row r="688" spans="11:11" ht="15.75" customHeight="1" x14ac:dyDescent="0.25">
      <c r="K688" s="1"/>
    </row>
    <row r="689" spans="11:11" ht="15.75" customHeight="1" x14ac:dyDescent="0.25">
      <c r="K689" s="1"/>
    </row>
    <row r="690" spans="11:11" ht="15.75" customHeight="1" x14ac:dyDescent="0.25">
      <c r="K690" s="1"/>
    </row>
    <row r="691" spans="11:11" ht="15.75" customHeight="1" x14ac:dyDescent="0.25">
      <c r="K691" s="1"/>
    </row>
    <row r="692" spans="11:11" ht="15.75" customHeight="1" x14ac:dyDescent="0.25">
      <c r="K692" s="1"/>
    </row>
    <row r="693" spans="11:11" ht="15.75" customHeight="1" x14ac:dyDescent="0.25">
      <c r="K693" s="1"/>
    </row>
    <row r="694" spans="11:11" ht="15.75" customHeight="1" x14ac:dyDescent="0.25">
      <c r="K694" s="1"/>
    </row>
    <row r="695" spans="11:11" ht="15.75" customHeight="1" x14ac:dyDescent="0.25">
      <c r="K695" s="1"/>
    </row>
    <row r="696" spans="11:11" ht="15.75" customHeight="1" x14ac:dyDescent="0.25">
      <c r="K696" s="1"/>
    </row>
    <row r="697" spans="11:11" ht="15.75" customHeight="1" x14ac:dyDescent="0.25">
      <c r="K697" s="1"/>
    </row>
    <row r="698" spans="11:11" ht="15.75" customHeight="1" x14ac:dyDescent="0.25">
      <c r="K698" s="1"/>
    </row>
    <row r="699" spans="11:11" ht="15.75" customHeight="1" x14ac:dyDescent="0.25">
      <c r="K699" s="1"/>
    </row>
    <row r="700" spans="11:11" ht="15.75" customHeight="1" x14ac:dyDescent="0.25">
      <c r="K700" s="1"/>
    </row>
    <row r="701" spans="11:11" ht="15.75" customHeight="1" x14ac:dyDescent="0.25">
      <c r="K701" s="1"/>
    </row>
    <row r="702" spans="11:11" ht="15.75" customHeight="1" x14ac:dyDescent="0.25">
      <c r="K702" s="1"/>
    </row>
    <row r="703" spans="11:11" ht="15.75" customHeight="1" x14ac:dyDescent="0.25">
      <c r="K703" s="1"/>
    </row>
    <row r="704" spans="11:11" ht="15.75" customHeight="1" x14ac:dyDescent="0.25">
      <c r="K704" s="1"/>
    </row>
    <row r="705" spans="11:11" ht="15.75" customHeight="1" x14ac:dyDescent="0.25">
      <c r="K705" s="1"/>
    </row>
    <row r="706" spans="11:11" ht="15.75" customHeight="1" x14ac:dyDescent="0.25">
      <c r="K706" s="1"/>
    </row>
    <row r="707" spans="11:11" ht="15.75" customHeight="1" x14ac:dyDescent="0.25">
      <c r="K707" s="1"/>
    </row>
    <row r="708" spans="11:11" ht="15.75" customHeight="1" x14ac:dyDescent="0.25">
      <c r="K708" s="1"/>
    </row>
    <row r="709" spans="11:11" ht="15.75" customHeight="1" x14ac:dyDescent="0.25">
      <c r="K709" s="1"/>
    </row>
    <row r="710" spans="11:11" ht="15.75" customHeight="1" x14ac:dyDescent="0.25">
      <c r="K710" s="1"/>
    </row>
    <row r="711" spans="11:11" ht="15.75" customHeight="1" x14ac:dyDescent="0.25">
      <c r="K711" s="1"/>
    </row>
    <row r="712" spans="11:11" ht="15.75" customHeight="1" x14ac:dyDescent="0.25">
      <c r="K712" s="1"/>
    </row>
    <row r="713" spans="11:11" ht="15.75" customHeight="1" x14ac:dyDescent="0.25">
      <c r="K713" s="1"/>
    </row>
    <row r="714" spans="11:11" ht="15.75" customHeight="1" x14ac:dyDescent="0.25">
      <c r="K714" s="1"/>
    </row>
    <row r="715" spans="11:11" ht="15.75" customHeight="1" x14ac:dyDescent="0.25">
      <c r="K715" s="1"/>
    </row>
    <row r="716" spans="11:11" ht="15.75" customHeight="1" x14ac:dyDescent="0.25">
      <c r="K716" s="1"/>
    </row>
    <row r="717" spans="11:11" ht="15.75" customHeight="1" x14ac:dyDescent="0.25">
      <c r="K717" s="1"/>
    </row>
    <row r="718" spans="11:11" ht="15.75" customHeight="1" x14ac:dyDescent="0.25">
      <c r="K718" s="1"/>
    </row>
    <row r="719" spans="11:11" ht="15.75" customHeight="1" x14ac:dyDescent="0.25">
      <c r="K719" s="1"/>
    </row>
    <row r="720" spans="11:11" ht="15.75" customHeight="1" x14ac:dyDescent="0.25">
      <c r="K720" s="1"/>
    </row>
    <row r="721" spans="11:11" ht="15.75" customHeight="1" x14ac:dyDescent="0.25">
      <c r="K721" s="1"/>
    </row>
    <row r="722" spans="11:11" ht="15.75" customHeight="1" x14ac:dyDescent="0.25">
      <c r="K722" s="1"/>
    </row>
    <row r="723" spans="11:11" ht="15.75" customHeight="1" x14ac:dyDescent="0.25">
      <c r="K723" s="1"/>
    </row>
    <row r="724" spans="11:11" ht="15.75" customHeight="1" x14ac:dyDescent="0.25">
      <c r="K724" s="1"/>
    </row>
    <row r="725" spans="11:11" ht="15.75" customHeight="1" x14ac:dyDescent="0.25">
      <c r="K725" s="1"/>
    </row>
    <row r="726" spans="11:11" ht="15.75" customHeight="1" x14ac:dyDescent="0.25">
      <c r="K726" s="1"/>
    </row>
    <row r="727" spans="11:11" ht="15.75" customHeight="1" x14ac:dyDescent="0.25">
      <c r="K727" s="1"/>
    </row>
    <row r="728" spans="11:11" ht="15.75" customHeight="1" x14ac:dyDescent="0.25">
      <c r="K728" s="1"/>
    </row>
    <row r="729" spans="11:11" ht="15.75" customHeight="1" x14ac:dyDescent="0.25">
      <c r="K729" s="1"/>
    </row>
    <row r="730" spans="11:11" ht="15.75" customHeight="1" x14ac:dyDescent="0.25">
      <c r="K730" s="1"/>
    </row>
    <row r="731" spans="11:11" ht="15.75" customHeight="1" x14ac:dyDescent="0.25">
      <c r="K731" s="1"/>
    </row>
    <row r="732" spans="11:11" ht="15.75" customHeight="1" x14ac:dyDescent="0.25">
      <c r="K732" s="1"/>
    </row>
    <row r="733" spans="11:11" ht="15.75" customHeight="1" x14ac:dyDescent="0.25">
      <c r="K733" s="1"/>
    </row>
    <row r="734" spans="11:11" ht="15.75" customHeight="1" x14ac:dyDescent="0.25">
      <c r="K734" s="1"/>
    </row>
    <row r="735" spans="11:11" ht="15.75" customHeight="1" x14ac:dyDescent="0.25">
      <c r="K735" s="1"/>
    </row>
    <row r="736" spans="11:11" ht="15.75" customHeight="1" x14ac:dyDescent="0.25">
      <c r="K736" s="1"/>
    </row>
    <row r="737" spans="11:11" ht="15.75" customHeight="1" x14ac:dyDescent="0.25">
      <c r="K737" s="1"/>
    </row>
    <row r="738" spans="11:11" ht="15.75" customHeight="1" x14ac:dyDescent="0.25">
      <c r="K738" s="1"/>
    </row>
    <row r="739" spans="11:11" ht="15.75" customHeight="1" x14ac:dyDescent="0.25">
      <c r="K739" s="1"/>
    </row>
    <row r="740" spans="11:11" ht="15.75" customHeight="1" x14ac:dyDescent="0.25">
      <c r="K740" s="1"/>
    </row>
    <row r="741" spans="11:11" ht="15.75" customHeight="1" x14ac:dyDescent="0.25">
      <c r="K741" s="1"/>
    </row>
    <row r="742" spans="11:11" ht="15.75" customHeight="1" x14ac:dyDescent="0.25">
      <c r="K742" s="1"/>
    </row>
    <row r="743" spans="11:11" ht="15.75" customHeight="1" x14ac:dyDescent="0.25">
      <c r="K743" s="1"/>
    </row>
    <row r="744" spans="11:11" ht="15.75" customHeight="1" x14ac:dyDescent="0.25">
      <c r="K744" s="1"/>
    </row>
    <row r="745" spans="11:11" ht="15.75" customHeight="1" x14ac:dyDescent="0.25">
      <c r="K745" s="1"/>
    </row>
    <row r="746" spans="11:11" ht="15.75" customHeight="1" x14ac:dyDescent="0.25">
      <c r="K746" s="1"/>
    </row>
    <row r="747" spans="11:11" ht="15.75" customHeight="1" x14ac:dyDescent="0.25">
      <c r="K747" s="1"/>
    </row>
    <row r="748" spans="11:11" ht="15.75" customHeight="1" x14ac:dyDescent="0.25">
      <c r="K748" s="1"/>
    </row>
    <row r="749" spans="11:11" ht="15.75" customHeight="1" x14ac:dyDescent="0.25">
      <c r="K749" s="1"/>
    </row>
    <row r="750" spans="11:11" ht="15.75" customHeight="1" x14ac:dyDescent="0.25">
      <c r="K750" s="1"/>
    </row>
    <row r="751" spans="11:11" ht="15.75" customHeight="1" x14ac:dyDescent="0.25">
      <c r="K751" s="1"/>
    </row>
    <row r="752" spans="11:11" ht="15.75" customHeight="1" x14ac:dyDescent="0.25">
      <c r="K752" s="1"/>
    </row>
    <row r="753" spans="11:11" ht="15.75" customHeight="1" x14ac:dyDescent="0.25">
      <c r="K753" s="1"/>
    </row>
    <row r="754" spans="11:11" ht="15.75" customHeight="1" x14ac:dyDescent="0.25">
      <c r="K754" s="1"/>
    </row>
    <row r="755" spans="11:11" ht="15.75" customHeight="1" x14ac:dyDescent="0.25">
      <c r="K755" s="1"/>
    </row>
    <row r="756" spans="11:11" ht="15.75" customHeight="1" x14ac:dyDescent="0.25">
      <c r="K756" s="1"/>
    </row>
    <row r="757" spans="11:11" ht="15.75" customHeight="1" x14ac:dyDescent="0.25">
      <c r="K757" s="1"/>
    </row>
    <row r="758" spans="11:11" ht="15.75" customHeight="1" x14ac:dyDescent="0.25">
      <c r="K758" s="1"/>
    </row>
    <row r="759" spans="11:11" ht="15.75" customHeight="1" x14ac:dyDescent="0.25">
      <c r="K759" s="1"/>
    </row>
    <row r="760" spans="11:11" ht="15.75" customHeight="1" x14ac:dyDescent="0.25">
      <c r="K760" s="1"/>
    </row>
    <row r="761" spans="11:11" ht="15.75" customHeight="1" x14ac:dyDescent="0.25">
      <c r="K761" s="1"/>
    </row>
    <row r="762" spans="11:11" ht="15.75" customHeight="1" x14ac:dyDescent="0.25">
      <c r="K762" s="1"/>
    </row>
    <row r="763" spans="11:11" ht="15.75" customHeight="1" x14ac:dyDescent="0.25">
      <c r="K763" s="1"/>
    </row>
    <row r="764" spans="11:11" ht="15.75" customHeight="1" x14ac:dyDescent="0.25">
      <c r="K764" s="1"/>
    </row>
    <row r="765" spans="11:11" ht="15.75" customHeight="1" x14ac:dyDescent="0.25">
      <c r="K765" s="1"/>
    </row>
    <row r="766" spans="11:11" ht="15.75" customHeight="1" x14ac:dyDescent="0.25">
      <c r="K766" s="1"/>
    </row>
    <row r="767" spans="11:11" ht="15.75" customHeight="1" x14ac:dyDescent="0.25">
      <c r="K767" s="1"/>
    </row>
    <row r="768" spans="11:11" ht="15.75" customHeight="1" x14ac:dyDescent="0.25">
      <c r="K768" s="1"/>
    </row>
    <row r="769" spans="11:11" ht="15.75" customHeight="1" x14ac:dyDescent="0.25">
      <c r="K769" s="1"/>
    </row>
    <row r="770" spans="11:11" ht="15.75" customHeight="1" x14ac:dyDescent="0.25">
      <c r="K770" s="1"/>
    </row>
    <row r="771" spans="11:11" ht="15.75" customHeight="1" x14ac:dyDescent="0.25">
      <c r="K771" s="1"/>
    </row>
    <row r="772" spans="11:11" ht="15.75" customHeight="1" x14ac:dyDescent="0.25">
      <c r="K772" s="1"/>
    </row>
    <row r="773" spans="11:11" ht="15.75" customHeight="1" x14ac:dyDescent="0.25">
      <c r="K773" s="1"/>
    </row>
    <row r="774" spans="11:11" ht="15.75" customHeight="1" x14ac:dyDescent="0.25">
      <c r="K774" s="1"/>
    </row>
    <row r="775" spans="11:11" ht="15.75" customHeight="1" x14ac:dyDescent="0.25">
      <c r="K775" s="1"/>
    </row>
    <row r="776" spans="11:11" ht="15.75" customHeight="1" x14ac:dyDescent="0.25">
      <c r="K776" s="1"/>
    </row>
    <row r="777" spans="11:11" ht="15.75" customHeight="1" x14ac:dyDescent="0.25">
      <c r="K777" s="1"/>
    </row>
    <row r="778" spans="11:11" ht="15.75" customHeight="1" x14ac:dyDescent="0.25">
      <c r="K778" s="1"/>
    </row>
    <row r="779" spans="11:11" ht="15.75" customHeight="1" x14ac:dyDescent="0.25">
      <c r="K779" s="1"/>
    </row>
    <row r="780" spans="11:11" ht="15.75" customHeight="1" x14ac:dyDescent="0.25">
      <c r="K780" s="1"/>
    </row>
    <row r="781" spans="11:11" ht="15.75" customHeight="1" x14ac:dyDescent="0.25">
      <c r="K781" s="1"/>
    </row>
    <row r="782" spans="11:11" ht="15.75" customHeight="1" x14ac:dyDescent="0.25">
      <c r="K782" s="1"/>
    </row>
    <row r="783" spans="11:11" ht="15.75" customHeight="1" x14ac:dyDescent="0.25">
      <c r="K783" s="1"/>
    </row>
    <row r="784" spans="11:11" ht="15.75" customHeight="1" x14ac:dyDescent="0.25">
      <c r="K784" s="1"/>
    </row>
    <row r="785" spans="11:11" ht="15.75" customHeight="1" x14ac:dyDescent="0.25">
      <c r="K785" s="1"/>
    </row>
    <row r="786" spans="11:11" ht="15.75" customHeight="1" x14ac:dyDescent="0.25">
      <c r="K786" s="1"/>
    </row>
    <row r="787" spans="11:11" ht="15.75" customHeight="1" x14ac:dyDescent="0.25">
      <c r="K787" s="1"/>
    </row>
    <row r="788" spans="11:11" ht="15.75" customHeight="1" x14ac:dyDescent="0.25">
      <c r="K788" s="1"/>
    </row>
    <row r="789" spans="11:11" ht="15.75" customHeight="1" x14ac:dyDescent="0.25">
      <c r="K789" s="1"/>
    </row>
    <row r="790" spans="11:11" ht="15.75" customHeight="1" x14ac:dyDescent="0.25">
      <c r="K790" s="1"/>
    </row>
    <row r="791" spans="11:11" ht="15.75" customHeight="1" x14ac:dyDescent="0.25">
      <c r="K791" s="1"/>
    </row>
    <row r="792" spans="11:11" ht="15.75" customHeight="1" x14ac:dyDescent="0.25">
      <c r="K792" s="1"/>
    </row>
    <row r="793" spans="11:11" ht="15.75" customHeight="1" x14ac:dyDescent="0.25">
      <c r="K793" s="1"/>
    </row>
    <row r="794" spans="11:11" ht="15.75" customHeight="1" x14ac:dyDescent="0.25">
      <c r="K794" s="1"/>
    </row>
    <row r="795" spans="11:11" ht="15.75" customHeight="1" x14ac:dyDescent="0.25">
      <c r="K795" s="1"/>
    </row>
    <row r="796" spans="11:11" ht="15.75" customHeight="1" x14ac:dyDescent="0.25">
      <c r="K796" s="1"/>
    </row>
    <row r="797" spans="11:11" ht="15.75" customHeight="1" x14ac:dyDescent="0.25">
      <c r="K797" s="1"/>
    </row>
    <row r="798" spans="11:11" ht="15.75" customHeight="1" x14ac:dyDescent="0.25">
      <c r="K798" s="1"/>
    </row>
    <row r="799" spans="11:11" ht="15.75" customHeight="1" x14ac:dyDescent="0.25">
      <c r="K799" s="1"/>
    </row>
    <row r="800" spans="11:11" ht="15.75" customHeight="1" x14ac:dyDescent="0.25">
      <c r="K800" s="1"/>
    </row>
    <row r="801" spans="11:11" ht="15.75" customHeight="1" x14ac:dyDescent="0.25">
      <c r="K801" s="1"/>
    </row>
    <row r="802" spans="11:11" ht="15.75" customHeight="1" x14ac:dyDescent="0.25">
      <c r="K802" s="1"/>
    </row>
    <row r="803" spans="11:11" ht="15.75" customHeight="1" x14ac:dyDescent="0.25">
      <c r="K803" s="1"/>
    </row>
    <row r="804" spans="11:11" ht="15.75" customHeight="1" x14ac:dyDescent="0.25">
      <c r="K804" s="1"/>
    </row>
    <row r="805" spans="11:11" ht="15.75" customHeight="1" x14ac:dyDescent="0.25">
      <c r="K805" s="1"/>
    </row>
    <row r="806" spans="11:11" ht="15.75" customHeight="1" x14ac:dyDescent="0.25">
      <c r="K806" s="1"/>
    </row>
    <row r="807" spans="11:11" ht="15.75" customHeight="1" x14ac:dyDescent="0.25">
      <c r="K807" s="1"/>
    </row>
    <row r="808" spans="11:11" ht="15.75" customHeight="1" x14ac:dyDescent="0.25">
      <c r="K808" s="1"/>
    </row>
    <row r="809" spans="11:11" ht="15.75" customHeight="1" x14ac:dyDescent="0.25">
      <c r="K809" s="1"/>
    </row>
    <row r="810" spans="11:11" ht="15.75" customHeight="1" x14ac:dyDescent="0.25">
      <c r="K810" s="1"/>
    </row>
    <row r="811" spans="11:11" ht="15.75" customHeight="1" x14ac:dyDescent="0.25">
      <c r="K811" s="1"/>
    </row>
    <row r="812" spans="11:11" ht="15.75" customHeight="1" x14ac:dyDescent="0.25">
      <c r="K812" s="1"/>
    </row>
    <row r="813" spans="11:11" ht="15.75" customHeight="1" x14ac:dyDescent="0.25">
      <c r="K813" s="1"/>
    </row>
    <row r="814" spans="11:11" ht="15.75" customHeight="1" x14ac:dyDescent="0.25">
      <c r="K814" s="1"/>
    </row>
    <row r="815" spans="11:11" ht="15.75" customHeight="1" x14ac:dyDescent="0.25">
      <c r="K815" s="1"/>
    </row>
    <row r="816" spans="11:11" ht="15.75" customHeight="1" x14ac:dyDescent="0.25">
      <c r="K816" s="1"/>
    </row>
    <row r="817" spans="11:11" ht="15.75" customHeight="1" x14ac:dyDescent="0.25">
      <c r="K817" s="1"/>
    </row>
    <row r="818" spans="11:11" ht="15.75" customHeight="1" x14ac:dyDescent="0.25">
      <c r="K818" s="1"/>
    </row>
    <row r="819" spans="11:11" ht="15.75" customHeight="1" x14ac:dyDescent="0.25">
      <c r="K819" s="1"/>
    </row>
    <row r="820" spans="11:11" ht="15.75" customHeight="1" x14ac:dyDescent="0.25">
      <c r="K820" s="1"/>
    </row>
    <row r="821" spans="11:11" ht="15.75" customHeight="1" x14ac:dyDescent="0.25">
      <c r="K821" s="1"/>
    </row>
    <row r="822" spans="11:11" ht="15.75" customHeight="1" x14ac:dyDescent="0.25">
      <c r="K822" s="1"/>
    </row>
    <row r="823" spans="11:11" ht="15.75" customHeight="1" x14ac:dyDescent="0.25">
      <c r="K823" s="1"/>
    </row>
    <row r="824" spans="11:11" ht="15.75" customHeight="1" x14ac:dyDescent="0.25">
      <c r="K824" s="1"/>
    </row>
    <row r="825" spans="11:11" ht="15.75" customHeight="1" x14ac:dyDescent="0.25">
      <c r="K825" s="1"/>
    </row>
    <row r="826" spans="11:11" ht="15.75" customHeight="1" x14ac:dyDescent="0.25">
      <c r="K826" s="1"/>
    </row>
    <row r="827" spans="11:11" ht="15.75" customHeight="1" x14ac:dyDescent="0.25">
      <c r="K827" s="1"/>
    </row>
    <row r="828" spans="11:11" ht="15.75" customHeight="1" x14ac:dyDescent="0.25">
      <c r="K828" s="1"/>
    </row>
    <row r="829" spans="11:11" ht="15.75" customHeight="1" x14ac:dyDescent="0.25">
      <c r="K829" s="1"/>
    </row>
    <row r="830" spans="11:11" ht="15.75" customHeight="1" x14ac:dyDescent="0.25">
      <c r="K830" s="1"/>
    </row>
    <row r="831" spans="11:11" ht="15.75" customHeight="1" x14ac:dyDescent="0.25">
      <c r="K831" s="1"/>
    </row>
    <row r="832" spans="11:11" ht="15.75" customHeight="1" x14ac:dyDescent="0.25">
      <c r="K832" s="1"/>
    </row>
    <row r="833" spans="11:11" ht="15.75" customHeight="1" x14ac:dyDescent="0.25">
      <c r="K833" s="1"/>
    </row>
    <row r="834" spans="11:11" ht="15.75" customHeight="1" x14ac:dyDescent="0.25">
      <c r="K834" s="1"/>
    </row>
    <row r="835" spans="11:11" ht="15.75" customHeight="1" x14ac:dyDescent="0.25">
      <c r="K835" s="1"/>
    </row>
    <row r="836" spans="11:11" ht="15.75" customHeight="1" x14ac:dyDescent="0.25">
      <c r="K836" s="1"/>
    </row>
    <row r="837" spans="11:11" ht="15.75" customHeight="1" x14ac:dyDescent="0.25">
      <c r="K837" s="1"/>
    </row>
    <row r="838" spans="11:11" ht="15.75" customHeight="1" x14ac:dyDescent="0.25">
      <c r="K838" s="1"/>
    </row>
    <row r="839" spans="11:11" ht="15.75" customHeight="1" x14ac:dyDescent="0.25">
      <c r="K839" s="1"/>
    </row>
    <row r="840" spans="11:11" ht="15.75" customHeight="1" x14ac:dyDescent="0.25">
      <c r="K840" s="1"/>
    </row>
    <row r="841" spans="11:11" ht="15.75" customHeight="1" x14ac:dyDescent="0.25">
      <c r="K841" s="1"/>
    </row>
    <row r="842" spans="11:11" ht="15.75" customHeight="1" x14ac:dyDescent="0.25">
      <c r="K842" s="1"/>
    </row>
    <row r="843" spans="11:11" ht="15.75" customHeight="1" x14ac:dyDescent="0.25">
      <c r="K843" s="1"/>
    </row>
    <row r="844" spans="11:11" ht="15.75" customHeight="1" x14ac:dyDescent="0.25">
      <c r="K844" s="1"/>
    </row>
    <row r="845" spans="11:11" ht="15.75" customHeight="1" x14ac:dyDescent="0.25">
      <c r="K845" s="1"/>
    </row>
    <row r="846" spans="11:11" ht="15.75" customHeight="1" x14ac:dyDescent="0.25">
      <c r="K846" s="1"/>
    </row>
    <row r="847" spans="11:11" ht="15.75" customHeight="1" x14ac:dyDescent="0.25">
      <c r="K847" s="1"/>
    </row>
    <row r="848" spans="11:11" ht="15.75" customHeight="1" x14ac:dyDescent="0.25">
      <c r="K848" s="1"/>
    </row>
    <row r="849" spans="11:11" ht="15.75" customHeight="1" x14ac:dyDescent="0.25">
      <c r="K849" s="1"/>
    </row>
    <row r="850" spans="11:11" ht="15.75" customHeight="1" x14ac:dyDescent="0.25">
      <c r="K850" s="1"/>
    </row>
    <row r="851" spans="11:11" ht="15.75" customHeight="1" x14ac:dyDescent="0.25">
      <c r="K851" s="1"/>
    </row>
    <row r="852" spans="11:11" ht="15.75" customHeight="1" x14ac:dyDescent="0.25">
      <c r="K852" s="1"/>
    </row>
    <row r="853" spans="11:11" ht="15.75" customHeight="1" x14ac:dyDescent="0.25">
      <c r="K853" s="1"/>
    </row>
    <row r="854" spans="11:11" ht="15.75" customHeight="1" x14ac:dyDescent="0.25">
      <c r="K854" s="1"/>
    </row>
    <row r="855" spans="11:11" ht="15.75" customHeight="1" x14ac:dyDescent="0.25">
      <c r="K855" s="1"/>
    </row>
    <row r="856" spans="11:11" ht="15.75" customHeight="1" x14ac:dyDescent="0.25">
      <c r="K856" s="1"/>
    </row>
    <row r="857" spans="11:11" ht="15.75" customHeight="1" x14ac:dyDescent="0.25">
      <c r="K857" s="1"/>
    </row>
    <row r="858" spans="11:11" ht="15.75" customHeight="1" x14ac:dyDescent="0.25">
      <c r="K858" s="1"/>
    </row>
    <row r="859" spans="11:11" ht="15.75" customHeight="1" x14ac:dyDescent="0.25">
      <c r="K859" s="1"/>
    </row>
    <row r="860" spans="11:11" ht="15.75" customHeight="1" x14ac:dyDescent="0.25">
      <c r="K860" s="1"/>
    </row>
    <row r="861" spans="11:11" ht="15.75" customHeight="1" x14ac:dyDescent="0.25">
      <c r="K861" s="1"/>
    </row>
    <row r="862" spans="11:11" ht="15.75" customHeight="1" x14ac:dyDescent="0.25">
      <c r="K862" s="1"/>
    </row>
    <row r="863" spans="11:11" ht="15.75" customHeight="1" x14ac:dyDescent="0.25">
      <c r="K863" s="1"/>
    </row>
    <row r="864" spans="11:11" ht="15.75" customHeight="1" x14ac:dyDescent="0.25">
      <c r="K864" s="1"/>
    </row>
    <row r="865" spans="11:11" ht="15.75" customHeight="1" x14ac:dyDescent="0.25">
      <c r="K865" s="1"/>
    </row>
    <row r="866" spans="11:11" ht="15.75" customHeight="1" x14ac:dyDescent="0.25">
      <c r="K866" s="1"/>
    </row>
    <row r="867" spans="11:11" ht="15.75" customHeight="1" x14ac:dyDescent="0.25">
      <c r="K867" s="1"/>
    </row>
    <row r="868" spans="11:11" ht="15.75" customHeight="1" x14ac:dyDescent="0.25">
      <c r="K868" s="1"/>
    </row>
    <row r="869" spans="11:11" ht="15.75" customHeight="1" x14ac:dyDescent="0.25">
      <c r="K869" s="1"/>
    </row>
    <row r="870" spans="11:11" ht="15.75" customHeight="1" x14ac:dyDescent="0.25">
      <c r="K870" s="1"/>
    </row>
    <row r="871" spans="11:11" ht="15.75" customHeight="1" x14ac:dyDescent="0.25">
      <c r="K871" s="1"/>
    </row>
    <row r="872" spans="11:11" ht="15.75" customHeight="1" x14ac:dyDescent="0.25">
      <c r="K872" s="1"/>
    </row>
    <row r="873" spans="11:11" ht="15.75" customHeight="1" x14ac:dyDescent="0.25">
      <c r="K873" s="1"/>
    </row>
    <row r="874" spans="11:11" ht="15.75" customHeight="1" x14ac:dyDescent="0.25">
      <c r="K874" s="1"/>
    </row>
    <row r="875" spans="11:11" ht="15.75" customHeight="1" x14ac:dyDescent="0.25">
      <c r="K875" s="1"/>
    </row>
    <row r="876" spans="11:11" ht="15.75" customHeight="1" x14ac:dyDescent="0.25">
      <c r="K876" s="1"/>
    </row>
    <row r="877" spans="11:11" ht="15.75" customHeight="1" x14ac:dyDescent="0.25">
      <c r="K877" s="1"/>
    </row>
    <row r="878" spans="11:11" ht="15.75" customHeight="1" x14ac:dyDescent="0.25">
      <c r="K878" s="1"/>
    </row>
    <row r="879" spans="11:11" ht="15.75" customHeight="1" x14ac:dyDescent="0.25">
      <c r="K879" s="1"/>
    </row>
    <row r="880" spans="11:11" ht="15.75" customHeight="1" x14ac:dyDescent="0.25">
      <c r="K880" s="1"/>
    </row>
    <row r="881" spans="11:11" ht="15.75" customHeight="1" x14ac:dyDescent="0.25">
      <c r="K881" s="1"/>
    </row>
    <row r="882" spans="11:11" ht="15.75" customHeight="1" x14ac:dyDescent="0.25">
      <c r="K882" s="1"/>
    </row>
    <row r="883" spans="11:11" ht="15.75" customHeight="1" x14ac:dyDescent="0.25">
      <c r="K883" s="1"/>
    </row>
    <row r="884" spans="11:11" ht="15.75" customHeight="1" x14ac:dyDescent="0.25">
      <c r="K884" s="1"/>
    </row>
    <row r="885" spans="11:11" ht="15.75" customHeight="1" x14ac:dyDescent="0.25">
      <c r="K885" s="1"/>
    </row>
    <row r="886" spans="11:11" ht="15.75" customHeight="1" x14ac:dyDescent="0.25">
      <c r="K886" s="1"/>
    </row>
    <row r="887" spans="11:11" ht="15.75" customHeight="1" x14ac:dyDescent="0.25">
      <c r="K887" s="1"/>
    </row>
    <row r="888" spans="11:11" ht="15.75" customHeight="1" x14ac:dyDescent="0.25">
      <c r="K888" s="1"/>
    </row>
    <row r="889" spans="11:11" ht="15.75" customHeight="1" x14ac:dyDescent="0.25">
      <c r="K889" s="1"/>
    </row>
    <row r="890" spans="11:11" ht="15.75" customHeight="1" x14ac:dyDescent="0.25">
      <c r="K890" s="1"/>
    </row>
    <row r="891" spans="11:11" ht="15.75" customHeight="1" x14ac:dyDescent="0.25">
      <c r="K891" s="1"/>
    </row>
    <row r="892" spans="11:11" ht="15.75" customHeight="1" x14ac:dyDescent="0.25">
      <c r="K892" s="1"/>
    </row>
    <row r="893" spans="11:11" ht="15.75" customHeight="1" x14ac:dyDescent="0.25">
      <c r="K893" s="1"/>
    </row>
    <row r="894" spans="11:11" ht="15.75" customHeight="1" x14ac:dyDescent="0.25">
      <c r="K894" s="1"/>
    </row>
    <row r="895" spans="11:11" ht="15.75" customHeight="1" x14ac:dyDescent="0.25">
      <c r="K895" s="1"/>
    </row>
    <row r="896" spans="11:11" ht="15.75" customHeight="1" x14ac:dyDescent="0.25">
      <c r="K896" s="1"/>
    </row>
    <row r="897" spans="11:11" ht="15.75" customHeight="1" x14ac:dyDescent="0.25">
      <c r="K897" s="1"/>
    </row>
    <row r="898" spans="11:11" ht="15.75" customHeight="1" x14ac:dyDescent="0.25">
      <c r="K898" s="1"/>
    </row>
    <row r="899" spans="11:11" ht="15.75" customHeight="1" x14ac:dyDescent="0.25">
      <c r="K899" s="1"/>
    </row>
    <row r="900" spans="11:11" ht="15.75" customHeight="1" x14ac:dyDescent="0.25">
      <c r="K900" s="1"/>
    </row>
    <row r="901" spans="11:11" ht="15.75" customHeight="1" x14ac:dyDescent="0.25">
      <c r="K901" s="1"/>
    </row>
    <row r="902" spans="11:11" ht="15.75" customHeight="1" x14ac:dyDescent="0.25">
      <c r="K902" s="1"/>
    </row>
    <row r="903" spans="11:11" ht="15.75" customHeight="1" x14ac:dyDescent="0.25">
      <c r="K903" s="1"/>
    </row>
    <row r="904" spans="11:11" ht="15.75" customHeight="1" x14ac:dyDescent="0.25">
      <c r="K904" s="1"/>
    </row>
    <row r="905" spans="11:11" ht="15.75" customHeight="1" x14ac:dyDescent="0.25">
      <c r="K905" s="1"/>
    </row>
    <row r="906" spans="11:11" ht="15.75" customHeight="1" x14ac:dyDescent="0.25">
      <c r="K906" s="1"/>
    </row>
    <row r="907" spans="11:11" ht="15.75" customHeight="1" x14ac:dyDescent="0.25">
      <c r="K907" s="1"/>
    </row>
    <row r="908" spans="11:11" ht="15.75" customHeight="1" x14ac:dyDescent="0.25">
      <c r="K908" s="1"/>
    </row>
    <row r="909" spans="11:11" ht="15.75" customHeight="1" x14ac:dyDescent="0.25">
      <c r="K909" s="1"/>
    </row>
    <row r="910" spans="11:11" ht="15.75" customHeight="1" x14ac:dyDescent="0.25">
      <c r="K910" s="1"/>
    </row>
    <row r="911" spans="11:11" ht="15.75" customHeight="1" x14ac:dyDescent="0.25">
      <c r="K911" s="1"/>
    </row>
    <row r="912" spans="11:11" ht="15.75" customHeight="1" x14ac:dyDescent="0.25">
      <c r="K912" s="1"/>
    </row>
    <row r="913" spans="11:11" ht="15.75" customHeight="1" x14ac:dyDescent="0.25">
      <c r="K913" s="1"/>
    </row>
    <row r="914" spans="11:11" ht="15.75" customHeight="1" x14ac:dyDescent="0.25">
      <c r="K914" s="1"/>
    </row>
    <row r="915" spans="11:11" ht="15.75" customHeight="1" x14ac:dyDescent="0.25">
      <c r="K915" s="1"/>
    </row>
    <row r="916" spans="11:11" ht="15.75" customHeight="1" x14ac:dyDescent="0.25">
      <c r="K916" s="1"/>
    </row>
    <row r="917" spans="11:11" ht="15.75" customHeight="1" x14ac:dyDescent="0.25">
      <c r="K917" s="1"/>
    </row>
    <row r="918" spans="11:11" ht="15.75" customHeight="1" x14ac:dyDescent="0.25">
      <c r="K918" s="1"/>
    </row>
    <row r="919" spans="11:11" ht="15.75" customHeight="1" x14ac:dyDescent="0.25">
      <c r="K919" s="1"/>
    </row>
    <row r="920" spans="11:11" ht="15.75" customHeight="1" x14ac:dyDescent="0.25">
      <c r="K920" s="1"/>
    </row>
    <row r="921" spans="11:11" ht="15.75" customHeight="1" x14ac:dyDescent="0.25">
      <c r="K921" s="1"/>
    </row>
    <row r="922" spans="11:11" ht="15.75" customHeight="1" x14ac:dyDescent="0.25">
      <c r="K922" s="1"/>
    </row>
    <row r="923" spans="11:11" ht="15.75" customHeight="1" x14ac:dyDescent="0.25">
      <c r="K923" s="1"/>
    </row>
    <row r="924" spans="11:11" ht="15.75" customHeight="1" x14ac:dyDescent="0.25">
      <c r="K924" s="1"/>
    </row>
    <row r="925" spans="11:11" ht="15.75" customHeight="1" x14ac:dyDescent="0.25">
      <c r="K925" s="1"/>
    </row>
    <row r="926" spans="11:11" ht="15.75" customHeight="1" x14ac:dyDescent="0.25">
      <c r="K926" s="1"/>
    </row>
    <row r="927" spans="11:11" ht="15.75" customHeight="1" x14ac:dyDescent="0.25">
      <c r="K927" s="1"/>
    </row>
    <row r="928" spans="11:11" ht="15.75" customHeight="1" x14ac:dyDescent="0.25">
      <c r="K928" s="1"/>
    </row>
    <row r="929" spans="11:11" ht="15.75" customHeight="1" x14ac:dyDescent="0.25">
      <c r="K929" s="1"/>
    </row>
    <row r="930" spans="11:11" ht="15.75" customHeight="1" x14ac:dyDescent="0.25">
      <c r="K930" s="1"/>
    </row>
    <row r="931" spans="11:11" ht="15.75" customHeight="1" x14ac:dyDescent="0.25">
      <c r="K931" s="1"/>
    </row>
    <row r="932" spans="11:11" ht="15.75" customHeight="1" x14ac:dyDescent="0.25">
      <c r="K932" s="1"/>
    </row>
    <row r="933" spans="11:11" ht="15.75" customHeight="1" x14ac:dyDescent="0.25">
      <c r="K933" s="1"/>
    </row>
    <row r="934" spans="11:11" ht="15.75" customHeight="1" x14ac:dyDescent="0.25">
      <c r="K934" s="1"/>
    </row>
    <row r="935" spans="11:11" ht="15.75" customHeight="1" x14ac:dyDescent="0.25">
      <c r="K935" s="1"/>
    </row>
    <row r="936" spans="11:11" ht="15.75" customHeight="1" x14ac:dyDescent="0.25">
      <c r="K936" s="1"/>
    </row>
    <row r="937" spans="11:11" ht="15.75" customHeight="1" x14ac:dyDescent="0.25">
      <c r="K937" s="1"/>
    </row>
    <row r="938" spans="11:11" ht="15.75" customHeight="1" x14ac:dyDescent="0.25">
      <c r="K938" s="1"/>
    </row>
    <row r="939" spans="11:11" ht="15.75" customHeight="1" x14ac:dyDescent="0.25">
      <c r="K939" s="1"/>
    </row>
    <row r="940" spans="11:11" ht="15.75" customHeight="1" x14ac:dyDescent="0.25">
      <c r="K940" s="1"/>
    </row>
    <row r="941" spans="11:11" ht="15.75" customHeight="1" x14ac:dyDescent="0.25">
      <c r="K941" s="1"/>
    </row>
    <row r="942" spans="11:11" ht="15.75" customHeight="1" x14ac:dyDescent="0.25">
      <c r="K942" s="1"/>
    </row>
    <row r="943" spans="11:11" ht="15.75" customHeight="1" x14ac:dyDescent="0.25">
      <c r="K943" s="1"/>
    </row>
    <row r="944" spans="11:11" ht="15.75" customHeight="1" x14ac:dyDescent="0.25">
      <c r="K944" s="1"/>
    </row>
    <row r="945" spans="11:11" ht="15.75" customHeight="1" x14ac:dyDescent="0.25">
      <c r="K945" s="1"/>
    </row>
    <row r="946" spans="11:11" ht="15.75" customHeight="1" x14ac:dyDescent="0.25">
      <c r="K946" s="1"/>
    </row>
    <row r="947" spans="11:11" ht="15.75" customHeight="1" x14ac:dyDescent="0.25">
      <c r="K947" s="1"/>
    </row>
    <row r="948" spans="11:11" ht="15.75" customHeight="1" x14ac:dyDescent="0.25">
      <c r="K948" s="1"/>
    </row>
    <row r="949" spans="11:11" ht="15.75" customHeight="1" x14ac:dyDescent="0.25">
      <c r="K949" s="1"/>
    </row>
    <row r="950" spans="11:11" ht="15.75" customHeight="1" x14ac:dyDescent="0.25">
      <c r="K950" s="1"/>
    </row>
    <row r="951" spans="11:11" ht="15.75" customHeight="1" x14ac:dyDescent="0.25">
      <c r="K951" s="1"/>
    </row>
    <row r="952" spans="11:11" ht="15.75" customHeight="1" x14ac:dyDescent="0.25">
      <c r="K952" s="1"/>
    </row>
    <row r="953" spans="11:11" ht="15.75" customHeight="1" x14ac:dyDescent="0.25">
      <c r="K953" s="1"/>
    </row>
    <row r="954" spans="11:11" ht="15.75" customHeight="1" x14ac:dyDescent="0.25">
      <c r="K954" s="1"/>
    </row>
    <row r="955" spans="11:11" ht="15.75" customHeight="1" x14ac:dyDescent="0.25">
      <c r="K955" s="1"/>
    </row>
    <row r="956" spans="11:11" ht="15.75" customHeight="1" x14ac:dyDescent="0.25">
      <c r="K956" s="1"/>
    </row>
    <row r="957" spans="11:11" ht="15.75" customHeight="1" x14ac:dyDescent="0.25">
      <c r="K957" s="1"/>
    </row>
    <row r="958" spans="11:11" ht="15.75" customHeight="1" x14ac:dyDescent="0.25">
      <c r="K958" s="1"/>
    </row>
    <row r="959" spans="11:11" ht="15.75" customHeight="1" x14ac:dyDescent="0.25">
      <c r="K959" s="1"/>
    </row>
    <row r="960" spans="11:11" ht="15.75" customHeight="1" x14ac:dyDescent="0.25">
      <c r="K960" s="1"/>
    </row>
    <row r="961" spans="11:11" ht="15.75" customHeight="1" x14ac:dyDescent="0.25">
      <c r="K961" s="1"/>
    </row>
    <row r="962" spans="11:11" ht="15.75" customHeight="1" x14ac:dyDescent="0.25">
      <c r="K962" s="1"/>
    </row>
    <row r="963" spans="11:11" ht="15.75" customHeight="1" x14ac:dyDescent="0.25">
      <c r="K963" s="1"/>
    </row>
    <row r="964" spans="11:11" ht="15.75" customHeight="1" x14ac:dyDescent="0.25">
      <c r="K964" s="1"/>
    </row>
    <row r="965" spans="11:11" ht="15.75" customHeight="1" x14ac:dyDescent="0.25">
      <c r="K965" s="1"/>
    </row>
    <row r="966" spans="11:11" ht="15.75" customHeight="1" x14ac:dyDescent="0.25">
      <c r="K966" s="1"/>
    </row>
    <row r="967" spans="11:11" ht="15.75" customHeight="1" x14ac:dyDescent="0.25">
      <c r="K967" s="1"/>
    </row>
    <row r="968" spans="11:11" ht="15.75" customHeight="1" x14ac:dyDescent="0.25">
      <c r="K968" s="1"/>
    </row>
    <row r="969" spans="11:11" ht="15.75" customHeight="1" x14ac:dyDescent="0.25">
      <c r="K969" s="1"/>
    </row>
    <row r="970" spans="11:11" ht="15.75" customHeight="1" x14ac:dyDescent="0.25">
      <c r="K970" s="1"/>
    </row>
    <row r="971" spans="11:11" ht="15.75" customHeight="1" x14ac:dyDescent="0.25">
      <c r="K971" s="1"/>
    </row>
    <row r="972" spans="11:11" ht="15.75" customHeight="1" x14ac:dyDescent="0.25">
      <c r="K972" s="1"/>
    </row>
    <row r="973" spans="11:11" ht="15.75" customHeight="1" x14ac:dyDescent="0.25">
      <c r="K973" s="1"/>
    </row>
    <row r="974" spans="11:11" ht="15.75" customHeight="1" x14ac:dyDescent="0.25">
      <c r="K974" s="1"/>
    </row>
    <row r="975" spans="11:11" ht="15.75" customHeight="1" x14ac:dyDescent="0.25">
      <c r="K975" s="1"/>
    </row>
    <row r="976" spans="11:11" ht="15.75" customHeight="1" x14ac:dyDescent="0.25">
      <c r="K976" s="1"/>
    </row>
    <row r="977" spans="11:11" ht="15.75" customHeight="1" x14ac:dyDescent="0.25">
      <c r="K977" s="1"/>
    </row>
    <row r="978" spans="11:11" ht="15.75" customHeight="1" x14ac:dyDescent="0.25">
      <c r="K978" s="1"/>
    </row>
    <row r="979" spans="11:11" ht="15.75" customHeight="1" x14ac:dyDescent="0.25">
      <c r="K979" s="1"/>
    </row>
    <row r="980" spans="11:11" ht="15.75" customHeight="1" x14ac:dyDescent="0.25">
      <c r="K980" s="1"/>
    </row>
    <row r="981" spans="11:11" ht="15.75" customHeight="1" x14ac:dyDescent="0.25">
      <c r="K981" s="1"/>
    </row>
    <row r="982" spans="11:11" ht="15.75" customHeight="1" x14ac:dyDescent="0.25">
      <c r="K982" s="1"/>
    </row>
    <row r="983" spans="11:11" ht="15.75" customHeight="1" x14ac:dyDescent="0.25">
      <c r="K983" s="1"/>
    </row>
    <row r="984" spans="11:11" ht="15.75" customHeight="1" x14ac:dyDescent="0.25">
      <c r="K984" s="1"/>
    </row>
    <row r="985" spans="11:11" ht="15.75" customHeight="1" x14ac:dyDescent="0.25">
      <c r="K985" s="1"/>
    </row>
    <row r="986" spans="11:11" ht="15.75" customHeight="1" x14ac:dyDescent="0.25">
      <c r="K986" s="1"/>
    </row>
    <row r="987" spans="11:11" ht="15.75" customHeight="1" x14ac:dyDescent="0.25">
      <c r="K987" s="1"/>
    </row>
    <row r="988" spans="11:11" ht="15.75" customHeight="1" x14ac:dyDescent="0.25">
      <c r="K988" s="1"/>
    </row>
    <row r="989" spans="11:11" ht="15.75" customHeight="1" x14ac:dyDescent="0.25">
      <c r="K989" s="1"/>
    </row>
    <row r="990" spans="11:11" ht="15.75" customHeight="1" x14ac:dyDescent="0.25">
      <c r="K990" s="1"/>
    </row>
    <row r="991" spans="11:11" ht="15.75" customHeight="1" x14ac:dyDescent="0.25">
      <c r="K991" s="1"/>
    </row>
    <row r="992" spans="11:11" ht="15.75" customHeight="1" x14ac:dyDescent="0.25">
      <c r="K992" s="1"/>
    </row>
    <row r="993" spans="11:11" ht="15.75" customHeight="1" x14ac:dyDescent="0.25">
      <c r="K993" s="1"/>
    </row>
    <row r="994" spans="11:11" ht="15.75" customHeight="1" x14ac:dyDescent="0.25">
      <c r="K994" s="1"/>
    </row>
    <row r="995" spans="11:11" ht="15.75" customHeight="1" x14ac:dyDescent="0.25">
      <c r="K995" s="1"/>
    </row>
    <row r="996" spans="11:11" ht="15.75" customHeight="1" x14ac:dyDescent="0.25">
      <c r="K996" s="1"/>
    </row>
    <row r="997" spans="11:11" ht="15.75" customHeight="1" x14ac:dyDescent="0.25">
      <c r="K997" s="1"/>
    </row>
    <row r="998" spans="11:11" ht="15.75" customHeight="1" x14ac:dyDescent="0.25">
      <c r="K998" s="1"/>
    </row>
    <row r="999" spans="11:11" ht="15.75" customHeight="1" x14ac:dyDescent="0.25">
      <c r="K999" s="1"/>
    </row>
    <row r="1000" spans="11:11" ht="15.75" customHeight="1" x14ac:dyDescent="0.25">
      <c r="K1000" s="1"/>
    </row>
    <row r="1001" spans="11:11" ht="15.75" customHeight="1" x14ac:dyDescent="0.25">
      <c r="K1001" s="1"/>
    </row>
    <row r="1002" spans="11:11" ht="15.75" customHeight="1" x14ac:dyDescent="0.25">
      <c r="K1002" s="1"/>
    </row>
    <row r="1003" spans="11:11" ht="15.75" customHeight="1" x14ac:dyDescent="0.25">
      <c r="K1003" s="1"/>
    </row>
    <row r="1004" spans="11:11" ht="15.75" customHeight="1" x14ac:dyDescent="0.25">
      <c r="K1004" s="1"/>
    </row>
    <row r="1005" spans="11:11" ht="15.75" customHeight="1" x14ac:dyDescent="0.25">
      <c r="K1005" s="1"/>
    </row>
    <row r="1006" spans="11:11" ht="15.75" customHeight="1" x14ac:dyDescent="0.25">
      <c r="K1006" s="1"/>
    </row>
    <row r="1007" spans="11:11" ht="15.75" customHeight="1" x14ac:dyDescent="0.25">
      <c r="K1007" s="1"/>
    </row>
    <row r="1008" spans="11:11" ht="15.75" customHeight="1" x14ac:dyDescent="0.25">
      <c r="K1008" s="1"/>
    </row>
    <row r="1009" spans="11:11" ht="15.75" customHeight="1" x14ac:dyDescent="0.25">
      <c r="K1009" s="1"/>
    </row>
    <row r="1010" spans="11:11" ht="15.75" customHeight="1" x14ac:dyDescent="0.25">
      <c r="K1010" s="1"/>
    </row>
    <row r="1011" spans="11:11" ht="15.75" customHeight="1" x14ac:dyDescent="0.25">
      <c r="K1011" s="1"/>
    </row>
    <row r="1012" spans="11:11" ht="15.75" customHeight="1" x14ac:dyDescent="0.25">
      <c r="K1012" s="1"/>
    </row>
    <row r="1013" spans="11:11" ht="15.75" customHeight="1" x14ac:dyDescent="0.25">
      <c r="K1013" s="1"/>
    </row>
    <row r="1014" spans="11:11" ht="15.75" customHeight="1" x14ac:dyDescent="0.25">
      <c r="K1014" s="1"/>
    </row>
    <row r="1015" spans="11:11" ht="15.75" customHeight="1" x14ac:dyDescent="0.25">
      <c r="K1015" s="1"/>
    </row>
    <row r="1016" spans="11:11" ht="15.75" customHeight="1" x14ac:dyDescent="0.25">
      <c r="K1016" s="1"/>
    </row>
    <row r="1017" spans="11:11" ht="15.75" customHeight="1" x14ac:dyDescent="0.25">
      <c r="K1017" s="1"/>
    </row>
    <row r="1018" spans="11:11" ht="15.75" customHeight="1" x14ac:dyDescent="0.25">
      <c r="K1018" s="1"/>
    </row>
    <row r="1019" spans="11:11" ht="15.75" customHeight="1" x14ac:dyDescent="0.25">
      <c r="K1019" s="1"/>
    </row>
    <row r="1020" spans="11:11" ht="15.75" customHeight="1" x14ac:dyDescent="0.25">
      <c r="K1020" s="1"/>
    </row>
    <row r="1021" spans="11:11" ht="15.75" customHeight="1" x14ac:dyDescent="0.25">
      <c r="K1021" s="1"/>
    </row>
    <row r="1022" spans="11:11" ht="15.75" customHeight="1" x14ac:dyDescent="0.25">
      <c r="K1022" s="1"/>
    </row>
    <row r="1023" spans="11:11" ht="15.75" customHeight="1" x14ac:dyDescent="0.25">
      <c r="K1023" s="1"/>
    </row>
    <row r="1024" spans="11:11" ht="15.75" customHeight="1" x14ac:dyDescent="0.25">
      <c r="K1024" s="1"/>
    </row>
    <row r="1025" spans="11:11" ht="15.75" customHeight="1" x14ac:dyDescent="0.25">
      <c r="K1025" s="1"/>
    </row>
    <row r="1026" spans="11:11" ht="15.75" customHeight="1" x14ac:dyDescent="0.25">
      <c r="K1026" s="1"/>
    </row>
    <row r="1027" spans="11:11" ht="15.75" customHeight="1" x14ac:dyDescent="0.25">
      <c r="K1027" s="1"/>
    </row>
    <row r="1028" spans="11:11" ht="15.75" customHeight="1" x14ac:dyDescent="0.25">
      <c r="K1028" s="1"/>
    </row>
    <row r="1029" spans="11:11" ht="15.75" customHeight="1" x14ac:dyDescent="0.25">
      <c r="K1029" s="1"/>
    </row>
    <row r="1030" spans="11:11" ht="15.75" customHeight="1" x14ac:dyDescent="0.25">
      <c r="K1030" s="1"/>
    </row>
    <row r="1031" spans="11:11" ht="15.75" customHeight="1" x14ac:dyDescent="0.25">
      <c r="K1031" s="1"/>
    </row>
    <row r="1032" spans="11:11" ht="15.75" customHeight="1" x14ac:dyDescent="0.25">
      <c r="K1032" s="1"/>
    </row>
    <row r="1033" spans="11:11" ht="15.75" customHeight="1" x14ac:dyDescent="0.25">
      <c r="K1033" s="1"/>
    </row>
    <row r="1034" spans="11:11" ht="15.75" customHeight="1" x14ac:dyDescent="0.25">
      <c r="K1034" s="1"/>
    </row>
    <row r="1035" spans="11:11" ht="15.75" customHeight="1" x14ac:dyDescent="0.25">
      <c r="K1035" s="1"/>
    </row>
    <row r="1036" spans="11:11" ht="15.75" customHeight="1" x14ac:dyDescent="0.25">
      <c r="K1036" s="1"/>
    </row>
    <row r="1037" spans="11:11" ht="15.75" customHeight="1" x14ac:dyDescent="0.25">
      <c r="K1037" s="1"/>
    </row>
    <row r="1038" spans="11:11" ht="15.75" customHeight="1" x14ac:dyDescent="0.25">
      <c r="K1038" s="1"/>
    </row>
    <row r="1039" spans="11:11" ht="15.75" customHeight="1" x14ac:dyDescent="0.25">
      <c r="K1039" s="1"/>
    </row>
  </sheetData>
  <mergeCells count="8">
    <mergeCell ref="B118:C118"/>
    <mergeCell ref="B119:C119"/>
    <mergeCell ref="B120:C120"/>
    <mergeCell ref="B2:U3"/>
    <mergeCell ref="B114:C114"/>
    <mergeCell ref="B115:C115"/>
    <mergeCell ref="B116:C116"/>
    <mergeCell ref="B117:C117"/>
  </mergeCells>
  <phoneticPr fontId="10" type="noConversion"/>
  <conditionalFormatting sqref="L111:O111 Q111 L112:R121 D115:D116 B115:B120">
    <cfRule type="containsText" dxfId="12630" priority="2267" operator="containsText" text="CANCELADO">
      <formula>NOT(ISERROR(SEARCH(("CANCELADO"),(B186))))</formula>
    </cfRule>
    <cfRule type="containsText" dxfId="12629" priority="2268" operator="containsText" text="PENDENTE">
      <formula>NOT(ISERROR(SEARCH(("PENDENTE"),(B186))))</formula>
    </cfRule>
    <cfRule type="containsText" dxfId="12628" priority="2269" operator="containsText" text="CUMPRIDO">
      <formula>NOT(ISERROR(SEARCH(("CUMPRIDO"),(B186))))</formula>
    </cfRule>
  </conditionalFormatting>
  <conditionalFormatting sqref="L110:Q110">
    <cfRule type="containsText" dxfId="12627" priority="2248" operator="containsText" text="CANCELADO">
      <formula>NOT(ISERROR(SEARCH(("CANCELADO"),(L185))))</formula>
    </cfRule>
    <cfRule type="containsText" dxfId="12626" priority="2249" operator="containsText" text="PENDENTE">
      <formula>NOT(ISERROR(SEARCH(("PENDENTE"),(L185))))</formula>
    </cfRule>
    <cfRule type="containsText" dxfId="12625" priority="2250" operator="containsText" text="CUMPRIDO">
      <formula>NOT(ISERROR(SEARCH(("CUMPRIDO"),(L185))))</formula>
    </cfRule>
  </conditionalFormatting>
  <conditionalFormatting sqref="R6 R8">
    <cfRule type="containsText" dxfId="12624" priority="2128" operator="containsText" text="CUMPRIDO">
      <formula>NOT(ISERROR(SEARCH(("CUMPRIDO"),(R7))))</formula>
    </cfRule>
  </conditionalFormatting>
  <conditionalFormatting sqref="N109:R109 O73:P78 O81:P82 O84:P93 O94 O95:P104">
    <cfRule type="containsText" dxfId="12623" priority="2129" operator="containsText" text="CANCELADO">
      <formula>NOT(ISERROR(SEARCH(("CANCELADO"),(N73))))</formula>
    </cfRule>
  </conditionalFormatting>
  <conditionalFormatting sqref="S108">
    <cfRule type="containsText" dxfId="12622" priority="2229" operator="containsText" text="CANCELADO">
      <formula>NOT(ISERROR(SEARCH(("CANCELADO"),(S136))))</formula>
    </cfRule>
  </conditionalFormatting>
  <conditionalFormatting sqref="O17:P19">
    <cfRule type="containsText" dxfId="12621" priority="2130" operator="containsText" text="CUMPRIDO">
      <formula>NOT(ISERROR(SEARCH(("CUMPRIDO"),(O17))))</formula>
    </cfRule>
  </conditionalFormatting>
  <conditionalFormatting sqref="S109:T109 Q73:Q104">
    <cfRule type="containsText" dxfId="12620" priority="2254" operator="containsText" text="CANCELADO">
      <formula>NOT(ISERROR(SEARCH(("CANCELADO"),(Q73))))</formula>
    </cfRule>
    <cfRule type="containsText" dxfId="12619" priority="2255" operator="containsText" text="CUMPRIDO">
      <formula>NOT(ISERROR(SEARCH(("CUMPRIDO"),(Q73))))</formula>
    </cfRule>
    <cfRule type="containsText" dxfId="12618" priority="2256" operator="containsText" text="PENDENTE">
      <formula>NOT(ISERROR(SEARCH(("PENDENTE"),(Q73))))</formula>
    </cfRule>
  </conditionalFormatting>
  <conditionalFormatting sqref="N109:R109 O73:P78 O81:P82 O84:P93 O94 O95:P104">
    <cfRule type="containsText" dxfId="12617" priority="2252" operator="containsText" text="CUMPRIDO">
      <formula>NOT(ISERROR(SEARCH(("CUMPRIDO"),(N73))))</formula>
    </cfRule>
    <cfRule type="containsText" dxfId="12616" priority="2253" operator="containsText" text="PENDENTE">
      <formula>NOT(ISERROR(SEARCH(("PENDENTE"),(N73))))</formula>
    </cfRule>
  </conditionalFormatting>
  <conditionalFormatting sqref="N4:T4 R6">
    <cfRule type="containsText" dxfId="12615" priority="2218" operator="containsText" text="CANCELADO">
      <formula>NOT(ISERROR(SEARCH(("CANCELADO"),(N115))))</formula>
    </cfRule>
  </conditionalFormatting>
  <conditionalFormatting sqref="N4:T4">
    <cfRule type="containsText" dxfId="12614" priority="2205" operator="containsText" text="PENDENTE">
      <formula>NOT(ISERROR(SEARCH(("PENDENTE"),(N115))))</formula>
    </cfRule>
    <cfRule type="containsText" dxfId="12613" priority="2208" operator="containsText" text="CUMPRIDO">
      <formula>NOT(ISERROR(SEARCH(("CUMPRIDO"),(N115))))</formula>
    </cfRule>
  </conditionalFormatting>
  <conditionalFormatting sqref="O6:P6 O8:P8">
    <cfRule type="containsText" dxfId="12612" priority="2032" operator="containsText" text="CANCELADO">
      <formula>NOT(ISERROR(SEARCH(("CANCELADO"),(O6))))</formula>
    </cfRule>
  </conditionalFormatting>
  <conditionalFormatting sqref="O6:P6 O8:P8 O10:P10">
    <cfRule type="containsText" dxfId="12611" priority="2033" operator="containsText" text="CUMPRIDO">
      <formula>NOT(ISERROR(SEARCH(("CUMPRIDO"),(O6))))</formula>
    </cfRule>
    <cfRule type="containsText" dxfId="12610" priority="2034" operator="containsText" text="PENDENTE">
      <formula>NOT(ISERROR(SEARCH(("PENDENTE"),(O6))))</formula>
    </cfRule>
  </conditionalFormatting>
  <conditionalFormatting sqref="O10:P11 O13:P15">
    <cfRule type="containsText" dxfId="12609" priority="2108" operator="containsText" text="CANCELADO">
      <formula>NOT(ISERROR(SEARCH(("CANCELADO"),(O10))))</formula>
    </cfRule>
  </conditionalFormatting>
  <conditionalFormatting sqref="O11:P11 O14:P15">
    <cfRule type="containsText" dxfId="12608" priority="2135" operator="containsText" text="CUMPRIDO">
      <formula>NOT(ISERROR(SEARCH(("CUMPRIDO"),(O11))))</formula>
    </cfRule>
    <cfRule type="containsText" dxfId="12607" priority="2136" operator="containsText" text="PENDENTE">
      <formula>NOT(ISERROR(SEARCH(("PENDENTE"),(O11))))</formula>
    </cfRule>
  </conditionalFormatting>
  <conditionalFormatting sqref="O13:P13">
    <cfRule type="containsText" dxfId="12606" priority="2106" operator="containsText" text="CUMPRIDO">
      <formula>NOT(ISERROR(SEARCH(("CUMPRIDO"),(O13))))</formula>
    </cfRule>
    <cfRule type="containsText" dxfId="12605" priority="2107" operator="containsText" text="PENDENTE">
      <formula>NOT(ISERROR(SEARCH(("PENDENTE"),(O13))))</formula>
    </cfRule>
  </conditionalFormatting>
  <conditionalFormatting sqref="O17:P19">
    <cfRule type="containsText" dxfId="12604" priority="2131" operator="containsText" text="PENDENTE">
      <formula>NOT(ISERROR(SEARCH(("PENDENTE"),(O17))))</formula>
    </cfRule>
  </conditionalFormatting>
  <conditionalFormatting sqref="O17:P21 O105:P108">
    <cfRule type="containsText" dxfId="12603" priority="2121" operator="containsText" text="CANCELADO">
      <formula>NOT(ISERROR(SEARCH(("CANCELADO"),(O17))))</formula>
    </cfRule>
  </conditionalFormatting>
  <conditionalFormatting sqref="O18:P18">
    <cfRule type="containsText" dxfId="12602" priority="2092" operator="containsText" text="CUMPRIDO">
      <formula>NOT(ISERROR(SEARCH(("CUMPRIDO"),(O18))))</formula>
    </cfRule>
    <cfRule type="containsText" dxfId="12601" priority="2093" operator="containsText" text="PENDENTE">
      <formula>NOT(ISERROR(SEARCH(("PENDENTE"),(O18))))</formula>
    </cfRule>
  </conditionalFormatting>
  <conditionalFormatting sqref="O20:P21 O105:P108">
    <cfRule type="containsText" dxfId="12600" priority="2113" operator="containsText" text="CUMPRIDO">
      <formula>NOT(ISERROR(SEARCH(("CUMPRIDO"),(O20))))</formula>
    </cfRule>
    <cfRule type="containsText" dxfId="12599" priority="2114" operator="containsText" text="PENDENTE">
      <formula>NOT(ISERROR(SEARCH(("PENDENTE"),(O20))))</formula>
    </cfRule>
  </conditionalFormatting>
  <conditionalFormatting sqref="O16:Q16">
    <cfRule type="containsText" dxfId="12598" priority="2110" operator="containsText" text="CUMPRIDO">
      <formula>NOT(ISERROR(SEARCH(("CUMPRIDO"),(O16))))</formula>
    </cfRule>
    <cfRule type="containsText" dxfId="12597" priority="2111" operator="containsText" text="PENDENTE">
      <formula>NOT(ISERROR(SEARCH(("PENDENTE"),(O16))))</formula>
    </cfRule>
    <cfRule type="containsText" dxfId="12596" priority="2112" operator="containsText" text="CANCELADO">
      <formula>NOT(ISERROR(SEARCH(("CANCELADO"),(O16))))</formula>
    </cfRule>
  </conditionalFormatting>
  <conditionalFormatting sqref="Q1 Q110">
    <cfRule type="containsText" dxfId="12595" priority="2260" operator="containsText" text="NÃO">
      <formula>NOT(ISERROR(SEARCH(("NÃO"),(Q1))))</formula>
    </cfRule>
    <cfRule type="containsText" dxfId="12594" priority="2266" operator="containsText" text="SIM">
      <formula>NOT(ISERROR(SEARCH(("SIM"),(Q1))))</formula>
    </cfRule>
  </conditionalFormatting>
  <conditionalFormatting sqref="Q6">
    <cfRule type="containsText" dxfId="12593" priority="2142" operator="containsText" text="CUMPRIDO">
      <formula>NOT(ISERROR(SEARCH(("CUMPRIDO"),(Q6))))</formula>
    </cfRule>
    <cfRule type="containsText" dxfId="12592" priority="2143" operator="containsText" text="PENDENTE">
      <formula>NOT(ISERROR(SEARCH(("PENDENTE"),(Q6))))</formula>
    </cfRule>
  </conditionalFormatting>
  <conditionalFormatting sqref="Q6 Q8">
    <cfRule type="containsText" dxfId="12591" priority="2035" operator="containsText" text="CANCELADO">
      <formula>NOT(ISERROR(SEARCH(("CANCELADO"),(Q6))))</formula>
    </cfRule>
  </conditionalFormatting>
  <conditionalFormatting sqref="Q8">
    <cfRule type="containsText" dxfId="12590" priority="2036" operator="containsText" text="CUMPRIDO">
      <formula>NOT(ISERROR(SEARCH(("CUMPRIDO"),(Q15))))</formula>
    </cfRule>
    <cfRule type="containsText" dxfId="12589" priority="2037" operator="containsText" text="PENDENTE">
      <formula>NOT(ISERROR(SEARCH(("PENDENTE"),(Q15))))</formula>
    </cfRule>
  </conditionalFormatting>
  <conditionalFormatting sqref="Q11 Q17:R17 R14:R15 Q13">
    <cfRule type="containsText" dxfId="12588" priority="2224" operator="containsText" text="CUMPRIDO">
      <formula>NOT(ISERROR(SEARCH(("CUMPRIDO"),(Q123))))</formula>
    </cfRule>
    <cfRule type="containsText" dxfId="12587" priority="2225" operator="containsText" text="PENDENTE">
      <formula>NOT(ISERROR(SEARCH(("PENDENTE"),(Q123))))</formula>
    </cfRule>
  </conditionalFormatting>
  <conditionalFormatting sqref="Q14:Q15">
    <cfRule type="containsText" dxfId="12586" priority="2166" operator="containsText" text="CANCELADO">
      <formula>NOT(ISERROR(SEARCH(("CANCELADO"),(Q14))))</formula>
    </cfRule>
    <cfRule type="containsText" dxfId="12585" priority="2167" operator="containsText" text="CUMPRIDO">
      <formula>NOT(ISERROR(SEARCH(("CUMPRIDO"),(Q14))))</formula>
    </cfRule>
    <cfRule type="containsText" dxfId="12584" priority="2168" operator="containsText" text="PENDENTE">
      <formula>NOT(ISERROR(SEARCH(("PENDENTE"),(Q14))))</formula>
    </cfRule>
  </conditionalFormatting>
  <conditionalFormatting sqref="Q21 Q105:Q108">
    <cfRule type="containsText" dxfId="12583" priority="2144" operator="containsText" text="CANCELADO">
      <formula>NOT(ISERROR(SEARCH(("CANCELADO"),(Q21))))</formula>
    </cfRule>
    <cfRule type="containsText" dxfId="12582" priority="2145" operator="containsText" text="CUMPRIDO">
      <formula>NOT(ISERROR(SEARCH(("CUMPRIDO"),(Q21))))</formula>
    </cfRule>
    <cfRule type="containsText" dxfId="12581" priority="2146" operator="containsText" text="PENDENTE">
      <formula>NOT(ISERROR(SEARCH(("PENDENTE"),(Q21))))</formula>
    </cfRule>
  </conditionalFormatting>
  <conditionalFormatting sqref="Q111:Q121">
    <cfRule type="containsText" dxfId="12580" priority="2367" operator="containsText" text="NÃO">
      <formula>NOT(ISERROR(SEARCH(("NÃO"),(Q111))))</formula>
    </cfRule>
    <cfRule type="containsText" dxfId="12579" priority="2406" operator="containsText" text="SIM">
      <formula>NOT(ISERROR(SEARCH(("SIM"),(Q111))))</formula>
    </cfRule>
  </conditionalFormatting>
  <conditionalFormatting sqref="Q18 R19">
    <cfRule type="containsText" dxfId="12578" priority="2221" operator="containsText" text="CUMPRIDO">
      <formula>NOT(ISERROR(SEARCH(("CUMPRIDO"),(Q131))))</formula>
    </cfRule>
    <cfRule type="containsText" dxfId="12577" priority="2222" operator="containsText" text="PENDENTE">
      <formula>NOT(ISERROR(SEARCH(("PENDENTE"),(Q131))))</formula>
    </cfRule>
  </conditionalFormatting>
  <conditionalFormatting sqref="Q20:R20">
    <cfRule type="containsText" dxfId="12576" priority="2209" operator="containsText" text="CUMPRIDO">
      <formula>NOT(ISERROR(SEARCH(("CUMPRIDO"),(Q134))))</formula>
    </cfRule>
    <cfRule type="containsText" dxfId="12575" priority="2210" operator="containsText" text="PENDENTE">
      <formula>NOT(ISERROR(SEARCH(("PENDENTE"),(Q134))))</formula>
    </cfRule>
  </conditionalFormatting>
  <conditionalFormatting sqref="S107">
    <cfRule type="containsText" dxfId="12574" priority="2226" operator="containsText" text="CANCELADO">
      <formula>NOT(ISERROR(SEARCH(("CANCELADO"),(S136))))</formula>
    </cfRule>
  </conditionalFormatting>
  <conditionalFormatting sqref="S105">
    <cfRule type="containsText" dxfId="12573" priority="2195" operator="containsText" text="CANCELADO">
      <formula>NOT(ISERROR(SEARCH(("CANCELADO"),(S136))))</formula>
    </cfRule>
  </conditionalFormatting>
  <conditionalFormatting sqref="R6 R8">
    <cfRule type="containsText" dxfId="12572" priority="2183" operator="containsText" text="PENDENTE">
      <formula>NOT(ISERROR(SEARCH(("PENDENTE"),(R6))))</formula>
    </cfRule>
  </conditionalFormatting>
  <conditionalFormatting sqref="R8">
    <cfRule type="containsText" dxfId="12571" priority="2115" operator="containsText" text="CUMPRIDO">
      <formula>NOT(ISERROR(SEARCH(("CUMPRIDO"),(R9))))</formula>
    </cfRule>
    <cfRule type="containsText" dxfId="12570" priority="2116" operator="containsText" text="PENDENTE">
      <formula>NOT(ISERROR(SEARCH(("PENDENTE"),(R8))))</formula>
    </cfRule>
  </conditionalFormatting>
  <conditionalFormatting sqref="R8">
    <cfRule type="containsText" dxfId="12569" priority="2038" operator="containsText" text="CANCELADO">
      <formula>NOT(ISERROR(SEARCH(("CANCELADO"),(R119))))</formula>
    </cfRule>
  </conditionalFormatting>
  <conditionalFormatting sqref="S4">
    <cfRule type="containsText" dxfId="12568" priority="2219" operator="containsText" text="SIM">
      <formula>NOT(ISERROR(SEARCH(("SIM"),(#REF!))))</formula>
    </cfRule>
  </conditionalFormatting>
  <conditionalFormatting sqref="S4 S21 S105:S109">
    <cfRule type="containsText" dxfId="12567" priority="2177" operator="containsText" text="NÃO">
      <formula>NOT(ISERROR(SEARCH(("NÃO"),(S4))))</formula>
    </cfRule>
  </conditionalFormatting>
  <conditionalFormatting sqref="S21 S105:S108">
    <cfRule type="containsText" dxfId="12566" priority="2103" operator="containsText" text="SIM">
      <formula>NOT(ISERROR(SEARCH("SIM",S21)))</formula>
    </cfRule>
  </conditionalFormatting>
  <conditionalFormatting sqref="S109">
    <cfRule type="containsText" dxfId="12565" priority="2184" operator="containsText" text="SIM">
      <formula>NOT(ISERROR(SEARCH(("SIM"),(S109))))</formula>
    </cfRule>
  </conditionalFormatting>
  <conditionalFormatting sqref="T21 T105:T108">
    <cfRule type="containsText" dxfId="12564" priority="2109" operator="containsText" text="CUMPRIDO">
      <formula>NOT(ISERROR(SEARCH("CUMPRIDO",T21)))</formula>
    </cfRule>
    <cfRule type="containsText" dxfId="12563" priority="2117" operator="containsText" text="PENDENTE">
      <formula>NOT(ISERROR(SEARCH("PENDENTE",T21)))</formula>
    </cfRule>
  </conditionalFormatting>
  <conditionalFormatting sqref="N5">
    <cfRule type="containsText" dxfId="12562" priority="2017" operator="containsText" text="CUMPRIDO">
      <formula>NOT(ISERROR(SEARCH(("CUMPRIDO"),(N5))))</formula>
    </cfRule>
    <cfRule type="containsText" dxfId="12561" priority="2018" operator="containsText" text="PENDENTE">
      <formula>NOT(ISERROR(SEARCH(("PENDENTE"),(N5))))</formula>
    </cfRule>
    <cfRule type="containsText" dxfId="12560" priority="2019" operator="containsText" text="CANCELADO">
      <formula>NOT(ISERROR(SEARCH(("CANCELADO"),(N5))))</formula>
    </cfRule>
  </conditionalFormatting>
  <conditionalFormatting sqref="N5">
    <cfRule type="containsText" dxfId="12559" priority="2016" operator="containsText" text="CUMPRIDO">
      <formula>NOT(ISERROR(SEARCH("CUMPRIDO",N5)))</formula>
    </cfRule>
  </conditionalFormatting>
  <conditionalFormatting sqref="Q5">
    <cfRule type="containsText" dxfId="12558" priority="2023" operator="containsText" text="CANCELADO">
      <formula>NOT(ISERROR(SEARCH(("CANCELADO"),(Q5))))</formula>
    </cfRule>
    <cfRule type="containsText" dxfId="12557" priority="2024" operator="containsText" text="CUMPRIDO">
      <formula>NOT(ISERROR(SEARCH(("CUMPRIDO"),(Q5))))</formula>
    </cfRule>
    <cfRule type="containsText" dxfId="12556" priority="2025" operator="containsText" text="PENDENTE">
      <formula>NOT(ISERROR(SEARCH(("PENDENTE"),(Q5))))</formula>
    </cfRule>
  </conditionalFormatting>
  <conditionalFormatting sqref="R5">
    <cfRule type="containsText" dxfId="12555" priority="2020" operator="containsText" text="CUMPRIDO">
      <formula>NOT(ISERROR(SEARCH(("CUMPRIDO"),(R182))))</formula>
    </cfRule>
    <cfRule type="containsText" dxfId="12554" priority="2021" operator="containsText" text="PENDENTE">
      <formula>NOT(ISERROR(SEARCH(("PENDENTE"),(R182))))</formula>
    </cfRule>
  </conditionalFormatting>
  <conditionalFormatting sqref="R5">
    <cfRule type="containsText" dxfId="12553" priority="2022" operator="containsText" text="CANCELADO">
      <formula>NOT(ISERROR(SEARCH(("CANCELADO"),(R182))))</formula>
    </cfRule>
  </conditionalFormatting>
  <conditionalFormatting sqref="S5">
    <cfRule type="containsText" dxfId="12552" priority="2015" operator="containsText" text="CANCELADO">
      <formula>NOT(ISERROR(SEARCH(("CANCELADO"),(S227))))</formula>
    </cfRule>
  </conditionalFormatting>
  <conditionalFormatting sqref="S5">
    <cfRule type="containsText" dxfId="12551" priority="2013" operator="containsText" text="PENDENTE">
      <formula>NOT(ISERROR(SEARCH(("PENDENTE"),(S227))))</formula>
    </cfRule>
    <cfRule type="containsText" dxfId="12550" priority="2014" operator="containsText" text="CUMPRIDO">
      <formula>NOT(ISERROR(SEARCH(("CUMPRIDO"),(S227))))</formula>
    </cfRule>
  </conditionalFormatting>
  <conditionalFormatting sqref="S5">
    <cfRule type="containsText" dxfId="12549" priority="2012" operator="containsText" text="NÃO">
      <formula>NOT(ISERROR(SEARCH(("NÃO"),(S5))))</formula>
    </cfRule>
  </conditionalFormatting>
  <conditionalFormatting sqref="S5">
    <cfRule type="containsText" dxfId="12548" priority="2009" operator="containsText" text="SIM">
      <formula>NOT(ISERROR(SEARCH("SIM",S5)))</formula>
    </cfRule>
  </conditionalFormatting>
  <conditionalFormatting sqref="T5">
    <cfRule type="containsText" dxfId="12547" priority="2010" operator="containsText" text="CUMPRIDO">
      <formula>NOT(ISERROR(SEARCH("CUMPRIDO",T5)))</formula>
    </cfRule>
    <cfRule type="containsText" dxfId="12546" priority="2011" operator="containsText" text="PENDENTE">
      <formula>NOT(ISERROR(SEARCH("PENDENTE",T5)))</formula>
    </cfRule>
  </conditionalFormatting>
  <conditionalFormatting sqref="P5">
    <cfRule type="containsText" dxfId="12545" priority="2007" operator="containsText" text="CUMPRIDO">
      <formula>NOT(ISERROR(SEARCH(("CUMPRIDO"),(P5))))</formula>
    </cfRule>
    <cfRule type="containsText" dxfId="12544" priority="2008" operator="containsText" text="PENDENTE">
      <formula>NOT(ISERROR(SEARCH(("PENDENTE"),(P5))))</formula>
    </cfRule>
  </conditionalFormatting>
  <conditionalFormatting sqref="P5">
    <cfRule type="containsText" dxfId="12543" priority="2003" operator="containsText" text="CANCELADO">
      <formula>NOT(ISERROR(SEARCH(("CANCELADO"),(P5))))</formula>
    </cfRule>
  </conditionalFormatting>
  <conditionalFormatting sqref="O5">
    <cfRule type="containsText" dxfId="12542" priority="2004" operator="containsText" text="CANCELADO">
      <formula>NOT(ISERROR(SEARCH(("CANCELADO"),(O5))))</formula>
    </cfRule>
    <cfRule type="containsText" dxfId="12541" priority="2005" operator="containsText" text="CUMPRIDO">
      <formula>NOT(ISERROR(SEARCH(("CUMPRIDO"),(O5))))</formula>
    </cfRule>
    <cfRule type="containsText" dxfId="12540" priority="2006" operator="containsText" text="PENDENTE">
      <formula>NOT(ISERROR(SEARCH(("PENDENTE"),(O5))))</formula>
    </cfRule>
  </conditionalFormatting>
  <conditionalFormatting sqref="S5">
    <cfRule type="containsText" dxfId="12539" priority="2026" operator="containsText" text="SIM">
      <formula>NOT(ISERROR(SEARCH(("SIM"),(S19))))</formula>
    </cfRule>
  </conditionalFormatting>
  <conditionalFormatting sqref="T5">
    <cfRule type="containsText" dxfId="12538" priority="2027" operator="containsText" text="CANCELADO">
      <formula>NOT(ISERROR(SEARCH(("CANCELADO"),(T19))))</formula>
    </cfRule>
    <cfRule type="containsText" dxfId="12537" priority="2028" operator="containsText" text="CUMPRIDO">
      <formula>NOT(ISERROR(SEARCH(("CUMPRIDO"),(T19))))</formula>
    </cfRule>
    <cfRule type="containsText" dxfId="12536" priority="2029" operator="containsText" text="PENDENTE">
      <formula>NOT(ISERROR(SEARCH(("PENDENTE"),(T19))))</formula>
    </cfRule>
  </conditionalFormatting>
  <conditionalFormatting sqref="N6">
    <cfRule type="containsText" dxfId="12535" priority="2000" operator="containsText" text="CUMPRIDO">
      <formula>NOT(ISERROR(SEARCH(("CUMPRIDO"),(N6))))</formula>
    </cfRule>
    <cfRule type="containsText" dxfId="12534" priority="2001" operator="containsText" text="PENDENTE">
      <formula>NOT(ISERROR(SEARCH(("PENDENTE"),(N6))))</formula>
    </cfRule>
    <cfRule type="containsText" dxfId="12533" priority="2002" operator="containsText" text="CANCELADO">
      <formula>NOT(ISERROR(SEARCH(("CANCELADO"),(N6))))</formula>
    </cfRule>
  </conditionalFormatting>
  <conditionalFormatting sqref="N6">
    <cfRule type="containsText" dxfId="12532" priority="1999" operator="containsText" text="CUMPRIDO">
      <formula>NOT(ISERROR(SEARCH("CUMPRIDO",N6)))</formula>
    </cfRule>
  </conditionalFormatting>
  <conditionalFormatting sqref="S6 S12 S27 S76 S85">
    <cfRule type="containsText" dxfId="12531" priority="1994" operator="containsText" text="CANCELADO">
      <formula>NOT(ISERROR(SEARCH(("CANCELADO"),(S228))))</formula>
    </cfRule>
  </conditionalFormatting>
  <conditionalFormatting sqref="S6 S12 S27 S76 S85">
    <cfRule type="containsText" dxfId="12530" priority="1992" operator="containsText" text="PENDENTE">
      <formula>NOT(ISERROR(SEARCH(("PENDENTE"),(S228))))</formula>
    </cfRule>
    <cfRule type="containsText" dxfId="12529" priority="1993" operator="containsText" text="CUMPRIDO">
      <formula>NOT(ISERROR(SEARCH(("CUMPRIDO"),(S228))))</formula>
    </cfRule>
  </conditionalFormatting>
  <conditionalFormatting sqref="S6 S12 S27 S76 S85">
    <cfRule type="containsText" dxfId="12528" priority="1991" operator="containsText" text="NÃO">
      <formula>NOT(ISERROR(SEARCH(("NÃO"),(S6))))</formula>
    </cfRule>
  </conditionalFormatting>
  <conditionalFormatting sqref="S6 S12 S27 S76 S85">
    <cfRule type="containsText" dxfId="12527" priority="1988" operator="containsText" text="SIM">
      <formula>NOT(ISERROR(SEARCH("SIM",S6)))</formula>
    </cfRule>
  </conditionalFormatting>
  <conditionalFormatting sqref="T6">
    <cfRule type="containsText" dxfId="12526" priority="1989" operator="containsText" text="CUMPRIDO">
      <formula>NOT(ISERROR(SEARCH("CUMPRIDO",T6)))</formula>
    </cfRule>
    <cfRule type="containsText" dxfId="12525" priority="1990" operator="containsText" text="PENDENTE">
      <formula>NOT(ISERROR(SEARCH("PENDENTE",T6)))</formula>
    </cfRule>
  </conditionalFormatting>
  <conditionalFormatting sqref="S6 S12 S27 S76 S85">
    <cfRule type="containsText" dxfId="12524" priority="1995" operator="containsText" text="SIM">
      <formula>NOT(ISERROR(SEARCH(("SIM"),(S20))))</formula>
    </cfRule>
  </conditionalFormatting>
  <conditionalFormatting sqref="T6">
    <cfRule type="containsText" dxfId="12523" priority="1996" operator="containsText" text="CANCELADO">
      <formula>NOT(ISERROR(SEARCH(("CANCELADO"),(T20))))</formula>
    </cfRule>
    <cfRule type="containsText" dxfId="12522" priority="1997" operator="containsText" text="CUMPRIDO">
      <formula>NOT(ISERROR(SEARCH(("CUMPRIDO"),(T20))))</formula>
    </cfRule>
    <cfRule type="containsText" dxfId="12521" priority="1998" operator="containsText" text="PENDENTE">
      <formula>NOT(ISERROR(SEARCH(("PENDENTE"),(T20))))</formula>
    </cfRule>
  </conditionalFormatting>
  <conditionalFormatting sqref="R7">
    <cfRule type="containsText" dxfId="12520" priority="1983" operator="containsText" text="CUMPRIDO">
      <formula>NOT(ISERROR(SEARCH(("CUMPRIDO"),(R8))))</formula>
    </cfRule>
  </conditionalFormatting>
  <conditionalFormatting sqref="R7">
    <cfRule type="containsText" dxfId="12519" priority="1987" operator="containsText" text="CANCELADO">
      <formula>NOT(ISERROR(SEARCH(("CANCELADO"),(R118))))</formula>
    </cfRule>
  </conditionalFormatting>
  <conditionalFormatting sqref="O7:P7">
    <cfRule type="containsText" dxfId="12518" priority="1979" operator="containsText" text="CANCELADO">
      <formula>NOT(ISERROR(SEARCH(("CANCELADO"),(O7))))</formula>
    </cfRule>
  </conditionalFormatting>
  <conditionalFormatting sqref="O7:P7">
    <cfRule type="containsText" dxfId="12517" priority="1980" operator="containsText" text="CUMPRIDO">
      <formula>NOT(ISERROR(SEARCH(("CUMPRIDO"),(O7))))</formula>
    </cfRule>
    <cfRule type="containsText" dxfId="12516" priority="1981" operator="containsText" text="PENDENTE">
      <formula>NOT(ISERROR(SEARCH(("PENDENTE"),(O7))))</formula>
    </cfRule>
  </conditionalFormatting>
  <conditionalFormatting sqref="Q7">
    <cfRule type="containsText" dxfId="12515" priority="1984" operator="containsText" text="CUMPRIDO">
      <formula>NOT(ISERROR(SEARCH(("CUMPRIDO"),(Q7))))</formula>
    </cfRule>
    <cfRule type="containsText" dxfId="12514" priority="1985" operator="containsText" text="PENDENTE">
      <formula>NOT(ISERROR(SEARCH(("PENDENTE"),(Q7))))</formula>
    </cfRule>
  </conditionalFormatting>
  <conditionalFormatting sqref="Q7">
    <cfRule type="containsText" dxfId="12513" priority="1982" operator="containsText" text="CANCELADO">
      <formula>NOT(ISERROR(SEARCH(("CANCELADO"),(Q7))))</formula>
    </cfRule>
  </conditionalFormatting>
  <conditionalFormatting sqref="R7">
    <cfRule type="containsText" dxfId="12512" priority="1986" operator="containsText" text="PENDENTE">
      <formula>NOT(ISERROR(SEARCH(("PENDENTE"),(R7))))</formula>
    </cfRule>
  </conditionalFormatting>
  <conditionalFormatting sqref="N7">
    <cfRule type="containsText" dxfId="12511" priority="1976" operator="containsText" text="CUMPRIDO">
      <formula>NOT(ISERROR(SEARCH(("CUMPRIDO"),(N7))))</formula>
    </cfRule>
    <cfRule type="containsText" dxfId="12510" priority="1977" operator="containsText" text="PENDENTE">
      <formula>NOT(ISERROR(SEARCH(("PENDENTE"),(N7))))</formula>
    </cfRule>
    <cfRule type="containsText" dxfId="12509" priority="1978" operator="containsText" text="CANCELADO">
      <formula>NOT(ISERROR(SEARCH(("CANCELADO"),(N7))))</formula>
    </cfRule>
  </conditionalFormatting>
  <conditionalFormatting sqref="N7">
    <cfRule type="containsText" dxfId="12508" priority="1975" operator="containsText" text="CUMPRIDO">
      <formula>NOT(ISERROR(SEARCH("CUMPRIDO",N7)))</formula>
    </cfRule>
  </conditionalFormatting>
  <conditionalFormatting sqref="S7">
    <cfRule type="containsText" dxfId="12507" priority="1970" operator="containsText" text="CANCELADO">
      <formula>NOT(ISERROR(SEARCH(("CANCELADO"),(S229))))</formula>
    </cfRule>
  </conditionalFormatting>
  <conditionalFormatting sqref="S7">
    <cfRule type="containsText" dxfId="12506" priority="1968" operator="containsText" text="PENDENTE">
      <formula>NOT(ISERROR(SEARCH(("PENDENTE"),(S229))))</formula>
    </cfRule>
    <cfRule type="containsText" dxfId="12505" priority="1969" operator="containsText" text="CUMPRIDO">
      <formula>NOT(ISERROR(SEARCH(("CUMPRIDO"),(S229))))</formula>
    </cfRule>
  </conditionalFormatting>
  <conditionalFormatting sqref="S7">
    <cfRule type="containsText" dxfId="12504" priority="1967" operator="containsText" text="NÃO">
      <formula>NOT(ISERROR(SEARCH(("NÃO"),(S7))))</formula>
    </cfRule>
  </conditionalFormatting>
  <conditionalFormatting sqref="S7">
    <cfRule type="containsText" dxfId="12503" priority="1964" operator="containsText" text="SIM">
      <formula>NOT(ISERROR(SEARCH("SIM",S7)))</formula>
    </cfRule>
  </conditionalFormatting>
  <conditionalFormatting sqref="T7">
    <cfRule type="containsText" dxfId="12502" priority="1965" operator="containsText" text="CUMPRIDO">
      <formula>NOT(ISERROR(SEARCH("CUMPRIDO",T7)))</formula>
    </cfRule>
    <cfRule type="containsText" dxfId="12501" priority="1966" operator="containsText" text="PENDENTE">
      <formula>NOT(ISERROR(SEARCH("PENDENTE",T7)))</formula>
    </cfRule>
  </conditionalFormatting>
  <conditionalFormatting sqref="S7">
    <cfRule type="containsText" dxfId="12500" priority="1971" operator="containsText" text="SIM">
      <formula>NOT(ISERROR(SEARCH(("SIM"),(S21))))</formula>
    </cfRule>
  </conditionalFormatting>
  <conditionalFormatting sqref="T7">
    <cfRule type="containsText" dxfId="12499" priority="1972" operator="containsText" text="CANCELADO">
      <formula>NOT(ISERROR(SEARCH(("CANCELADO"),(T21))))</formula>
    </cfRule>
    <cfRule type="containsText" dxfId="12498" priority="1973" operator="containsText" text="CUMPRIDO">
      <formula>NOT(ISERROR(SEARCH(("CUMPRIDO"),(T21))))</formula>
    </cfRule>
    <cfRule type="containsText" dxfId="12497" priority="1974" operator="containsText" text="PENDENTE">
      <formula>NOT(ISERROR(SEARCH(("PENDENTE"),(T21))))</formula>
    </cfRule>
  </conditionalFormatting>
  <conditionalFormatting sqref="R9">
    <cfRule type="containsText" dxfId="12496" priority="1959" operator="containsText" text="CUMPRIDO">
      <formula>NOT(ISERROR(SEARCH(("CUMPRIDO"),(R10))))</formula>
    </cfRule>
  </conditionalFormatting>
  <conditionalFormatting sqref="R9">
    <cfRule type="containsText" dxfId="12495" priority="1963" operator="containsText" text="CANCELADO">
      <formula>NOT(ISERROR(SEARCH(("CANCELADO"),(R120))))</formula>
    </cfRule>
  </conditionalFormatting>
  <conditionalFormatting sqref="O9:P9">
    <cfRule type="containsText" dxfId="12494" priority="1955" operator="containsText" text="CANCELADO">
      <formula>NOT(ISERROR(SEARCH(("CANCELADO"),(O9))))</formula>
    </cfRule>
  </conditionalFormatting>
  <conditionalFormatting sqref="O9:P9">
    <cfRule type="containsText" dxfId="12493" priority="1956" operator="containsText" text="CUMPRIDO">
      <formula>NOT(ISERROR(SEARCH(("CUMPRIDO"),(O9))))</formula>
    </cfRule>
    <cfRule type="containsText" dxfId="12492" priority="1957" operator="containsText" text="PENDENTE">
      <formula>NOT(ISERROR(SEARCH(("PENDENTE"),(O9))))</formula>
    </cfRule>
  </conditionalFormatting>
  <conditionalFormatting sqref="Q9">
    <cfRule type="containsText" dxfId="12491" priority="1960" operator="containsText" text="CUMPRIDO">
      <formula>NOT(ISERROR(SEARCH(("CUMPRIDO"),(Q9))))</formula>
    </cfRule>
    <cfRule type="containsText" dxfId="12490" priority="1961" operator="containsText" text="PENDENTE">
      <formula>NOT(ISERROR(SEARCH(("PENDENTE"),(Q9))))</formula>
    </cfRule>
  </conditionalFormatting>
  <conditionalFormatting sqref="Q9">
    <cfRule type="containsText" dxfId="12489" priority="1958" operator="containsText" text="CANCELADO">
      <formula>NOT(ISERROR(SEARCH(("CANCELADO"),(Q9))))</formula>
    </cfRule>
  </conditionalFormatting>
  <conditionalFormatting sqref="R9">
    <cfRule type="containsText" dxfId="12488" priority="1962" operator="containsText" text="PENDENTE">
      <formula>NOT(ISERROR(SEARCH(("PENDENTE"),(R9))))</formula>
    </cfRule>
  </conditionalFormatting>
  <conditionalFormatting sqref="N9">
    <cfRule type="containsText" dxfId="12487" priority="1952" operator="containsText" text="CUMPRIDO">
      <formula>NOT(ISERROR(SEARCH(("CUMPRIDO"),(N9))))</formula>
    </cfRule>
    <cfRule type="containsText" dxfId="12486" priority="1953" operator="containsText" text="PENDENTE">
      <formula>NOT(ISERROR(SEARCH(("PENDENTE"),(N9))))</formula>
    </cfRule>
    <cfRule type="containsText" dxfId="12485" priority="1954" operator="containsText" text="CANCELADO">
      <formula>NOT(ISERROR(SEARCH(("CANCELADO"),(N9))))</formula>
    </cfRule>
  </conditionalFormatting>
  <conditionalFormatting sqref="N9">
    <cfRule type="containsText" dxfId="12484" priority="1951" operator="containsText" text="CUMPRIDO">
      <formula>NOT(ISERROR(SEARCH("CUMPRIDO",N9)))</formula>
    </cfRule>
  </conditionalFormatting>
  <conditionalFormatting sqref="S9 S16 S38 S49:S51 S56 S77">
    <cfRule type="containsText" dxfId="12483" priority="1946" operator="containsText" text="CANCELADO">
      <formula>NOT(ISERROR(SEARCH(("CANCELADO"),(S231))))</formula>
    </cfRule>
  </conditionalFormatting>
  <conditionalFormatting sqref="S9 S16 S38 S49:S51 S56 S77">
    <cfRule type="containsText" dxfId="12482" priority="1944" operator="containsText" text="PENDENTE">
      <formula>NOT(ISERROR(SEARCH(("PENDENTE"),(S231))))</formula>
    </cfRule>
    <cfRule type="containsText" dxfId="12481" priority="1945" operator="containsText" text="CUMPRIDO">
      <formula>NOT(ISERROR(SEARCH(("CUMPRIDO"),(S231))))</formula>
    </cfRule>
  </conditionalFormatting>
  <conditionalFormatting sqref="S9 S16 S38 S49:S51 S56 S77">
    <cfRule type="containsText" dxfId="12480" priority="1943" operator="containsText" text="NÃO">
      <formula>NOT(ISERROR(SEARCH(("NÃO"),(S9))))</formula>
    </cfRule>
  </conditionalFormatting>
  <conditionalFormatting sqref="S9 S16 S38 S49:S51 S56 S77">
    <cfRule type="containsText" dxfId="12479" priority="1940" operator="containsText" text="SIM">
      <formula>NOT(ISERROR(SEARCH("SIM",S9)))</formula>
    </cfRule>
  </conditionalFormatting>
  <conditionalFormatting sqref="T9">
    <cfRule type="containsText" dxfId="12478" priority="1941" operator="containsText" text="CUMPRIDO">
      <formula>NOT(ISERROR(SEARCH("CUMPRIDO",T9)))</formula>
    </cfRule>
    <cfRule type="containsText" dxfId="12477" priority="1942" operator="containsText" text="PENDENTE">
      <formula>NOT(ISERROR(SEARCH("PENDENTE",T9)))</formula>
    </cfRule>
  </conditionalFormatting>
  <conditionalFormatting sqref="N8">
    <cfRule type="containsText" dxfId="12476" priority="1937" operator="containsText" text="CUMPRIDO">
      <formula>NOT(ISERROR(SEARCH(("CUMPRIDO"),(N8))))</formula>
    </cfRule>
    <cfRule type="containsText" dxfId="12475" priority="1938" operator="containsText" text="PENDENTE">
      <formula>NOT(ISERROR(SEARCH(("PENDENTE"),(N8))))</formula>
    </cfRule>
    <cfRule type="containsText" dxfId="12474" priority="1939" operator="containsText" text="CANCELADO">
      <formula>NOT(ISERROR(SEARCH(("CANCELADO"),(N8))))</formula>
    </cfRule>
  </conditionalFormatting>
  <conditionalFormatting sqref="N8">
    <cfRule type="containsText" dxfId="12473" priority="1936" operator="containsText" text="CUMPRIDO">
      <formula>NOT(ISERROR(SEARCH("CUMPRIDO",N8)))</formula>
    </cfRule>
  </conditionalFormatting>
  <conditionalFormatting sqref="S8">
    <cfRule type="containsText" dxfId="12472" priority="1931" operator="containsText" text="CANCELADO">
      <formula>NOT(ISERROR(SEARCH(("CANCELADO"),(S230))))</formula>
    </cfRule>
  </conditionalFormatting>
  <conditionalFormatting sqref="S8">
    <cfRule type="containsText" dxfId="12471" priority="1929" operator="containsText" text="PENDENTE">
      <formula>NOT(ISERROR(SEARCH(("PENDENTE"),(S230))))</formula>
    </cfRule>
    <cfRule type="containsText" dxfId="12470" priority="1930" operator="containsText" text="CUMPRIDO">
      <formula>NOT(ISERROR(SEARCH(("CUMPRIDO"),(S230))))</formula>
    </cfRule>
  </conditionalFormatting>
  <conditionalFormatting sqref="S8">
    <cfRule type="containsText" dxfId="12469" priority="1928" operator="containsText" text="NÃO">
      <formula>NOT(ISERROR(SEARCH(("NÃO"),(S8))))</formula>
    </cfRule>
  </conditionalFormatting>
  <conditionalFormatting sqref="S8">
    <cfRule type="containsText" dxfId="12468" priority="1925" operator="containsText" text="SIM">
      <formula>NOT(ISERROR(SEARCH("SIM",S8)))</formula>
    </cfRule>
  </conditionalFormatting>
  <conditionalFormatting sqref="T8">
    <cfRule type="containsText" dxfId="12467" priority="1926" operator="containsText" text="CUMPRIDO">
      <formula>NOT(ISERROR(SEARCH("CUMPRIDO",T8)))</formula>
    </cfRule>
    <cfRule type="containsText" dxfId="12466" priority="1927" operator="containsText" text="PENDENTE">
      <formula>NOT(ISERROR(SEARCH("PENDENTE",T8)))</formula>
    </cfRule>
  </conditionalFormatting>
  <conditionalFormatting sqref="N10">
    <cfRule type="containsText" dxfId="12465" priority="1922" operator="containsText" text="CUMPRIDO">
      <formula>NOT(ISERROR(SEARCH(("CUMPRIDO"),(N10))))</formula>
    </cfRule>
    <cfRule type="containsText" dxfId="12464" priority="1923" operator="containsText" text="PENDENTE">
      <formula>NOT(ISERROR(SEARCH(("PENDENTE"),(N10))))</formula>
    </cfRule>
    <cfRule type="containsText" dxfId="12463" priority="1924" operator="containsText" text="CANCELADO">
      <formula>NOT(ISERROR(SEARCH(("CANCELADO"),(N10))))</formula>
    </cfRule>
  </conditionalFormatting>
  <conditionalFormatting sqref="N10">
    <cfRule type="containsText" dxfId="12462" priority="1921" operator="containsText" text="CUMPRIDO">
      <formula>NOT(ISERROR(SEARCH("CUMPRIDO",N10)))</formula>
    </cfRule>
  </conditionalFormatting>
  <conditionalFormatting sqref="R10">
    <cfRule type="containsText" dxfId="12461" priority="1916" operator="containsText" text="CUMPRIDO">
      <formula>NOT(ISERROR(SEARCH(("CUMPRIDO"),(R11))))</formula>
    </cfRule>
  </conditionalFormatting>
  <conditionalFormatting sqref="R10">
    <cfRule type="containsText" dxfId="12460" priority="1920" operator="containsText" text="CANCELADO">
      <formula>NOT(ISERROR(SEARCH(("CANCELADO"),(R121))))</formula>
    </cfRule>
  </conditionalFormatting>
  <conditionalFormatting sqref="Q10">
    <cfRule type="containsText" dxfId="12459" priority="1917" operator="containsText" text="CUMPRIDO">
      <formula>NOT(ISERROR(SEARCH(("CUMPRIDO"),(Q10))))</formula>
    </cfRule>
    <cfRule type="containsText" dxfId="12458" priority="1918" operator="containsText" text="PENDENTE">
      <formula>NOT(ISERROR(SEARCH(("PENDENTE"),(Q10))))</formula>
    </cfRule>
  </conditionalFormatting>
  <conditionalFormatting sqref="Q10">
    <cfRule type="containsText" dxfId="12457" priority="1915" operator="containsText" text="CANCELADO">
      <formula>NOT(ISERROR(SEARCH(("CANCELADO"),(Q10))))</formula>
    </cfRule>
  </conditionalFormatting>
  <conditionalFormatting sqref="R10">
    <cfRule type="containsText" dxfId="12456" priority="1919" operator="containsText" text="PENDENTE">
      <formula>NOT(ISERROR(SEARCH(("PENDENTE"),(R10))))</formula>
    </cfRule>
  </conditionalFormatting>
  <conditionalFormatting sqref="S10">
    <cfRule type="containsText" dxfId="12455" priority="1910" operator="containsText" text="CANCELADO">
      <formula>NOT(ISERROR(SEARCH(("CANCELADO"),(S232))))</formula>
    </cfRule>
  </conditionalFormatting>
  <conditionalFormatting sqref="S10">
    <cfRule type="containsText" dxfId="12454" priority="1908" operator="containsText" text="PENDENTE">
      <formula>NOT(ISERROR(SEARCH(("PENDENTE"),(S232))))</formula>
    </cfRule>
    <cfRule type="containsText" dxfId="12453" priority="1909" operator="containsText" text="CUMPRIDO">
      <formula>NOT(ISERROR(SEARCH(("CUMPRIDO"),(S232))))</formula>
    </cfRule>
  </conditionalFormatting>
  <conditionalFormatting sqref="S10">
    <cfRule type="containsText" dxfId="12452" priority="1907" operator="containsText" text="NÃO">
      <formula>NOT(ISERROR(SEARCH(("NÃO"),(S10))))</formula>
    </cfRule>
  </conditionalFormatting>
  <conditionalFormatting sqref="S10">
    <cfRule type="containsText" dxfId="12451" priority="1904" operator="containsText" text="SIM">
      <formula>NOT(ISERROR(SEARCH("SIM",S10)))</formula>
    </cfRule>
  </conditionalFormatting>
  <conditionalFormatting sqref="T10">
    <cfRule type="containsText" dxfId="12450" priority="1905" operator="containsText" text="CUMPRIDO">
      <formula>NOT(ISERROR(SEARCH("CUMPRIDO",T10)))</formula>
    </cfRule>
    <cfRule type="containsText" dxfId="12449" priority="1906" operator="containsText" text="PENDENTE">
      <formula>NOT(ISERROR(SEARCH("PENDENTE",T10)))</formula>
    </cfRule>
  </conditionalFormatting>
  <conditionalFormatting sqref="N11">
    <cfRule type="containsText" dxfId="12448" priority="1901" operator="containsText" text="CUMPRIDO">
      <formula>NOT(ISERROR(SEARCH(("CUMPRIDO"),(N11))))</formula>
    </cfRule>
    <cfRule type="containsText" dxfId="12447" priority="1902" operator="containsText" text="PENDENTE">
      <formula>NOT(ISERROR(SEARCH(("PENDENTE"),(N11))))</formula>
    </cfRule>
    <cfRule type="containsText" dxfId="12446" priority="1903" operator="containsText" text="CANCELADO">
      <formula>NOT(ISERROR(SEARCH(("CANCELADO"),(N11))))</formula>
    </cfRule>
  </conditionalFormatting>
  <conditionalFormatting sqref="N11">
    <cfRule type="containsText" dxfId="12445" priority="1900" operator="containsText" text="CUMPRIDO">
      <formula>NOT(ISERROR(SEARCH("CUMPRIDO",N11)))</formula>
    </cfRule>
  </conditionalFormatting>
  <conditionalFormatting sqref="S11">
    <cfRule type="containsText" dxfId="12444" priority="1895" operator="containsText" text="CANCELADO">
      <formula>NOT(ISERROR(SEARCH(("CANCELADO"),(S233))))</formula>
    </cfRule>
  </conditionalFormatting>
  <conditionalFormatting sqref="S11">
    <cfRule type="containsText" dxfId="12443" priority="1893" operator="containsText" text="PENDENTE">
      <formula>NOT(ISERROR(SEARCH(("PENDENTE"),(S233))))</formula>
    </cfRule>
    <cfRule type="containsText" dxfId="12442" priority="1894" operator="containsText" text="CUMPRIDO">
      <formula>NOT(ISERROR(SEARCH(("CUMPRIDO"),(S233))))</formula>
    </cfRule>
  </conditionalFormatting>
  <conditionalFormatting sqref="S11">
    <cfRule type="containsText" dxfId="12441" priority="1892" operator="containsText" text="NÃO">
      <formula>NOT(ISERROR(SEARCH(("NÃO"),(S11))))</formula>
    </cfRule>
  </conditionalFormatting>
  <conditionalFormatting sqref="S11">
    <cfRule type="containsText" dxfId="12440" priority="1889" operator="containsText" text="SIM">
      <formula>NOT(ISERROR(SEARCH("SIM",S11)))</formula>
    </cfRule>
  </conditionalFormatting>
  <conditionalFormatting sqref="T11">
    <cfRule type="containsText" dxfId="12439" priority="1890" operator="containsText" text="CUMPRIDO">
      <formula>NOT(ISERROR(SEARCH("CUMPRIDO",T11)))</formula>
    </cfRule>
    <cfRule type="containsText" dxfId="12438" priority="1891" operator="containsText" text="PENDENTE">
      <formula>NOT(ISERROR(SEARCH("PENDENTE",T11)))</formula>
    </cfRule>
  </conditionalFormatting>
  <conditionalFormatting sqref="O12:P12">
    <cfRule type="containsText" dxfId="12437" priority="1888" operator="containsText" text="CANCELADO">
      <formula>NOT(ISERROR(SEARCH(("CANCELADO"),(O12))))</formula>
    </cfRule>
  </conditionalFormatting>
  <conditionalFormatting sqref="O12:P12">
    <cfRule type="containsText" dxfId="12436" priority="1886" operator="containsText" text="CUMPRIDO">
      <formula>NOT(ISERROR(SEARCH(("CUMPRIDO"),(O12))))</formula>
    </cfRule>
    <cfRule type="containsText" dxfId="12435" priority="1887" operator="containsText" text="PENDENTE">
      <formula>NOT(ISERROR(SEARCH(("PENDENTE"),(O12))))</formula>
    </cfRule>
  </conditionalFormatting>
  <conditionalFormatting sqref="Q12:R12">
    <cfRule type="containsText" dxfId="12434" priority="1884" operator="containsText" text="CANCELADO">
      <formula>NOT(ISERROR(SEARCH(("CANCELADO"),(#REF!))))</formula>
    </cfRule>
    <cfRule type="containsText" dxfId="12433" priority="1885" operator="containsText" text="PENDENTE">
      <formula>NOT(ISERROR(SEARCH(("PENDENTE"),(#REF!))))</formula>
    </cfRule>
  </conditionalFormatting>
  <conditionalFormatting sqref="Q12:R12">
    <cfRule type="containsText" dxfId="12432" priority="1883" operator="containsText" text="CUMPRIDO">
      <formula>NOT(ISERROR(SEARCH(("CUMPRIDO"),(#REF!))))</formula>
    </cfRule>
  </conditionalFormatting>
  <conditionalFormatting sqref="N12">
    <cfRule type="containsText" dxfId="12431" priority="1880" operator="containsText" text="CUMPRIDO">
      <formula>NOT(ISERROR(SEARCH(("CUMPRIDO"),(N12))))</formula>
    </cfRule>
    <cfRule type="containsText" dxfId="12430" priority="1881" operator="containsText" text="PENDENTE">
      <formula>NOT(ISERROR(SEARCH(("PENDENTE"),(N12))))</formula>
    </cfRule>
    <cfRule type="containsText" dxfId="12429" priority="1882" operator="containsText" text="CANCELADO">
      <formula>NOT(ISERROR(SEARCH(("CANCELADO"),(N12))))</formula>
    </cfRule>
  </conditionalFormatting>
  <conditionalFormatting sqref="N12">
    <cfRule type="containsText" dxfId="12428" priority="1879" operator="containsText" text="CUMPRIDO">
      <formula>NOT(ISERROR(SEARCH("CUMPRIDO",N12)))</formula>
    </cfRule>
  </conditionalFormatting>
  <conditionalFormatting sqref="S12">
    <cfRule type="containsText" dxfId="12427" priority="1878" operator="containsText" text="CANCELADO">
      <formula>NOT(ISERROR(SEARCH(("CANCELADO"),(S232))))</formula>
    </cfRule>
  </conditionalFormatting>
  <conditionalFormatting sqref="S12">
    <cfRule type="containsText" dxfId="12426" priority="1877" operator="containsText" text="NÃO">
      <formula>NOT(ISERROR(SEARCH(("NÃO"),(S12))))</formula>
    </cfRule>
  </conditionalFormatting>
  <conditionalFormatting sqref="S12">
    <cfRule type="containsText" dxfId="12425" priority="1876" operator="containsText" text="SIM">
      <formula>NOT(ISERROR(SEARCH("SIM",S12)))</formula>
    </cfRule>
  </conditionalFormatting>
  <conditionalFormatting sqref="S12">
    <cfRule type="containsText" dxfId="12424" priority="1875" operator="containsText" text="SIM">
      <formula>NOT(ISERROR(SEARCH(("SIM"),(#REF!))))</formula>
    </cfRule>
  </conditionalFormatting>
  <conditionalFormatting sqref="S12">
    <cfRule type="containsText" dxfId="12423" priority="1873" operator="containsText" text="PENDENTE">
      <formula>NOT(ISERROR(SEARCH(("PENDENTE"),(S232))))</formula>
    </cfRule>
    <cfRule type="containsText" dxfId="12422" priority="1874" operator="containsText" text="CUMPRIDO">
      <formula>NOT(ISERROR(SEARCH(("CUMPRIDO"),(S232))))</formula>
    </cfRule>
  </conditionalFormatting>
  <conditionalFormatting sqref="T12">
    <cfRule type="containsText" dxfId="12421" priority="1868" operator="containsText" text="CUMPRIDO">
      <formula>NOT(ISERROR(SEARCH("CUMPRIDO",T12)))</formula>
    </cfRule>
    <cfRule type="containsText" dxfId="12420" priority="1869" operator="containsText" text="PENDENTE">
      <formula>NOT(ISERROR(SEARCH("PENDENTE",T12)))</formula>
    </cfRule>
  </conditionalFormatting>
  <conditionalFormatting sqref="N13">
    <cfRule type="containsText" dxfId="12419" priority="1865" operator="containsText" text="CUMPRIDO">
      <formula>NOT(ISERROR(SEARCH(("CUMPRIDO"),(N13))))</formula>
    </cfRule>
    <cfRule type="containsText" dxfId="12418" priority="1866" operator="containsText" text="PENDENTE">
      <formula>NOT(ISERROR(SEARCH(("PENDENTE"),(N13))))</formula>
    </cfRule>
    <cfRule type="containsText" dxfId="12417" priority="1867" operator="containsText" text="CANCELADO">
      <formula>NOT(ISERROR(SEARCH(("CANCELADO"),(N13))))</formula>
    </cfRule>
  </conditionalFormatting>
  <conditionalFormatting sqref="N13">
    <cfRule type="containsText" dxfId="12416" priority="1864" operator="containsText" text="CUMPRIDO">
      <formula>NOT(ISERROR(SEARCH("CUMPRIDO",N13)))</formula>
    </cfRule>
  </conditionalFormatting>
  <conditionalFormatting sqref="S13">
    <cfRule type="containsText" dxfId="12415" priority="1863" operator="containsText" text="CANCELADO">
      <formula>NOT(ISERROR(SEARCH(("CANCELADO"),(S233))))</formula>
    </cfRule>
  </conditionalFormatting>
  <conditionalFormatting sqref="S13">
    <cfRule type="containsText" dxfId="12414" priority="1862" operator="containsText" text="NÃO">
      <formula>NOT(ISERROR(SEARCH(("NÃO"),(S13))))</formula>
    </cfRule>
  </conditionalFormatting>
  <conditionalFormatting sqref="S13">
    <cfRule type="containsText" dxfId="12413" priority="1861" operator="containsText" text="SIM">
      <formula>NOT(ISERROR(SEARCH("SIM",S13)))</formula>
    </cfRule>
  </conditionalFormatting>
  <conditionalFormatting sqref="S13">
    <cfRule type="containsText" dxfId="12412" priority="1860" operator="containsText" text="SIM">
      <formula>NOT(ISERROR(SEARCH(("SIM"),(#REF!))))</formula>
    </cfRule>
  </conditionalFormatting>
  <conditionalFormatting sqref="S13">
    <cfRule type="containsText" dxfId="12411" priority="1858" operator="containsText" text="PENDENTE">
      <formula>NOT(ISERROR(SEARCH(("PENDENTE"),(S233))))</formula>
    </cfRule>
    <cfRule type="containsText" dxfId="12410" priority="1859" operator="containsText" text="CUMPRIDO">
      <formula>NOT(ISERROR(SEARCH(("CUMPRIDO"),(S233))))</formula>
    </cfRule>
  </conditionalFormatting>
  <conditionalFormatting sqref="T13">
    <cfRule type="containsText" dxfId="12409" priority="1853" operator="containsText" text="CUMPRIDO">
      <formula>NOT(ISERROR(SEARCH("CUMPRIDO",T13)))</formula>
    </cfRule>
    <cfRule type="containsText" dxfId="12408" priority="1854" operator="containsText" text="PENDENTE">
      <formula>NOT(ISERROR(SEARCH("PENDENTE",T13)))</formula>
    </cfRule>
  </conditionalFormatting>
  <conditionalFormatting sqref="N14">
    <cfRule type="containsText" dxfId="12407" priority="1850" operator="containsText" text="CUMPRIDO">
      <formula>NOT(ISERROR(SEARCH(("CUMPRIDO"),(N14))))</formula>
    </cfRule>
    <cfRule type="containsText" dxfId="12406" priority="1851" operator="containsText" text="PENDENTE">
      <formula>NOT(ISERROR(SEARCH(("PENDENTE"),(N14))))</formula>
    </cfRule>
    <cfRule type="containsText" dxfId="12405" priority="1852" operator="containsText" text="CANCELADO">
      <formula>NOT(ISERROR(SEARCH(("CANCELADO"),(N14))))</formula>
    </cfRule>
  </conditionalFormatting>
  <conditionalFormatting sqref="N14">
    <cfRule type="containsText" dxfId="12404" priority="1849" operator="containsText" text="CUMPRIDO">
      <formula>NOT(ISERROR(SEARCH("CUMPRIDO",N14)))</formula>
    </cfRule>
  </conditionalFormatting>
  <conditionalFormatting sqref="S14">
    <cfRule type="containsText" dxfId="12403" priority="1848" operator="containsText" text="CANCELADO">
      <formula>NOT(ISERROR(SEARCH(("CANCELADO"),(S234))))</formula>
    </cfRule>
  </conditionalFormatting>
  <conditionalFormatting sqref="S14">
    <cfRule type="containsText" dxfId="12402" priority="1847" operator="containsText" text="NÃO">
      <formula>NOT(ISERROR(SEARCH(("NÃO"),(S14))))</formula>
    </cfRule>
  </conditionalFormatting>
  <conditionalFormatting sqref="S14">
    <cfRule type="containsText" dxfId="12401" priority="1846" operator="containsText" text="SIM">
      <formula>NOT(ISERROR(SEARCH("SIM",S14)))</formula>
    </cfRule>
  </conditionalFormatting>
  <conditionalFormatting sqref="S14">
    <cfRule type="containsText" dxfId="12400" priority="1845" operator="containsText" text="SIM">
      <formula>NOT(ISERROR(SEARCH(("SIM"),(#REF!))))</formula>
    </cfRule>
  </conditionalFormatting>
  <conditionalFormatting sqref="S14">
    <cfRule type="containsText" dxfId="12399" priority="1843" operator="containsText" text="PENDENTE">
      <formula>NOT(ISERROR(SEARCH(("PENDENTE"),(S234))))</formula>
    </cfRule>
    <cfRule type="containsText" dxfId="12398" priority="1844" operator="containsText" text="CUMPRIDO">
      <formula>NOT(ISERROR(SEARCH(("CUMPRIDO"),(S234))))</formula>
    </cfRule>
  </conditionalFormatting>
  <conditionalFormatting sqref="T14">
    <cfRule type="containsText" dxfId="12397" priority="1838" operator="containsText" text="CUMPRIDO">
      <formula>NOT(ISERROR(SEARCH("CUMPRIDO",T14)))</formula>
    </cfRule>
    <cfRule type="containsText" dxfId="12396" priority="1839" operator="containsText" text="PENDENTE">
      <formula>NOT(ISERROR(SEARCH("PENDENTE",T14)))</formula>
    </cfRule>
  </conditionalFormatting>
  <conditionalFormatting sqref="N15">
    <cfRule type="containsText" dxfId="12395" priority="1835" operator="containsText" text="CUMPRIDO">
      <formula>NOT(ISERROR(SEARCH(("CUMPRIDO"),(N15))))</formula>
    </cfRule>
    <cfRule type="containsText" dxfId="12394" priority="1836" operator="containsText" text="PENDENTE">
      <formula>NOT(ISERROR(SEARCH(("PENDENTE"),(N15))))</formula>
    </cfRule>
    <cfRule type="containsText" dxfId="12393" priority="1837" operator="containsText" text="CANCELADO">
      <formula>NOT(ISERROR(SEARCH(("CANCELADO"),(N15))))</formula>
    </cfRule>
  </conditionalFormatting>
  <conditionalFormatting sqref="N15">
    <cfRule type="containsText" dxfId="12392" priority="1834" operator="containsText" text="CUMPRIDO">
      <formula>NOT(ISERROR(SEARCH("CUMPRIDO",N15)))</formula>
    </cfRule>
  </conditionalFormatting>
  <conditionalFormatting sqref="S15">
    <cfRule type="containsText" dxfId="12391" priority="1833" operator="containsText" text="CANCELADO">
      <formula>NOT(ISERROR(SEARCH(("CANCELADO"),(S235))))</formula>
    </cfRule>
  </conditionalFormatting>
  <conditionalFormatting sqref="S15">
    <cfRule type="containsText" dxfId="12390" priority="1832" operator="containsText" text="NÃO">
      <formula>NOT(ISERROR(SEARCH(("NÃO"),(S15))))</formula>
    </cfRule>
  </conditionalFormatting>
  <conditionalFormatting sqref="S15">
    <cfRule type="containsText" dxfId="12389" priority="1831" operator="containsText" text="SIM">
      <formula>NOT(ISERROR(SEARCH("SIM",S15)))</formula>
    </cfRule>
  </conditionalFormatting>
  <conditionalFormatting sqref="S15">
    <cfRule type="containsText" dxfId="12388" priority="1830" operator="containsText" text="SIM">
      <formula>NOT(ISERROR(SEARCH(("SIM"),(#REF!))))</formula>
    </cfRule>
  </conditionalFormatting>
  <conditionalFormatting sqref="S15">
    <cfRule type="containsText" dxfId="12387" priority="1828" operator="containsText" text="PENDENTE">
      <formula>NOT(ISERROR(SEARCH(("PENDENTE"),(S235))))</formula>
    </cfRule>
    <cfRule type="containsText" dxfId="12386" priority="1829" operator="containsText" text="CUMPRIDO">
      <formula>NOT(ISERROR(SEARCH(("CUMPRIDO"),(S235))))</formula>
    </cfRule>
  </conditionalFormatting>
  <conditionalFormatting sqref="T15">
    <cfRule type="containsText" dxfId="12385" priority="1823" operator="containsText" text="CUMPRIDO">
      <formula>NOT(ISERROR(SEARCH("CUMPRIDO",T15)))</formula>
    </cfRule>
    <cfRule type="containsText" dxfId="12384" priority="1824" operator="containsText" text="PENDENTE">
      <formula>NOT(ISERROR(SEARCH("PENDENTE",T15)))</formula>
    </cfRule>
  </conditionalFormatting>
  <conditionalFormatting sqref="N16">
    <cfRule type="containsText" dxfId="12383" priority="1820" operator="containsText" text="CUMPRIDO">
      <formula>NOT(ISERROR(SEARCH(("CUMPRIDO"),(N16))))</formula>
    </cfRule>
    <cfRule type="containsText" dxfId="12382" priority="1821" operator="containsText" text="PENDENTE">
      <formula>NOT(ISERROR(SEARCH(("PENDENTE"),(N16))))</formula>
    </cfRule>
    <cfRule type="containsText" dxfId="12381" priority="1822" operator="containsText" text="CANCELADO">
      <formula>NOT(ISERROR(SEARCH(("CANCELADO"),(N16))))</formula>
    </cfRule>
  </conditionalFormatting>
  <conditionalFormatting sqref="N16">
    <cfRule type="containsText" dxfId="12380" priority="1819" operator="containsText" text="CUMPRIDO">
      <formula>NOT(ISERROR(SEARCH("CUMPRIDO",N16)))</formula>
    </cfRule>
  </conditionalFormatting>
  <conditionalFormatting sqref="S16">
    <cfRule type="containsText" dxfId="12379" priority="1818" operator="containsText" text="CANCELADO">
      <formula>NOT(ISERROR(SEARCH(("CANCELADO"),(S236))))</formula>
    </cfRule>
  </conditionalFormatting>
  <conditionalFormatting sqref="S16">
    <cfRule type="containsText" dxfId="12378" priority="1817" operator="containsText" text="NÃO">
      <formula>NOT(ISERROR(SEARCH(("NÃO"),(S16))))</formula>
    </cfRule>
  </conditionalFormatting>
  <conditionalFormatting sqref="S16">
    <cfRule type="containsText" dxfId="12377" priority="1816" operator="containsText" text="SIM">
      <formula>NOT(ISERROR(SEARCH("SIM",S16)))</formula>
    </cfRule>
  </conditionalFormatting>
  <conditionalFormatting sqref="S16">
    <cfRule type="containsText" dxfId="12376" priority="1815" operator="containsText" text="SIM">
      <formula>NOT(ISERROR(SEARCH(("SIM"),(#REF!))))</formula>
    </cfRule>
  </conditionalFormatting>
  <conditionalFormatting sqref="S16">
    <cfRule type="containsText" dxfId="12375" priority="1813" operator="containsText" text="PENDENTE">
      <formula>NOT(ISERROR(SEARCH(("PENDENTE"),(S236))))</formula>
    </cfRule>
    <cfRule type="containsText" dxfId="12374" priority="1814" operator="containsText" text="CUMPRIDO">
      <formula>NOT(ISERROR(SEARCH(("CUMPRIDO"),(S236))))</formula>
    </cfRule>
  </conditionalFormatting>
  <conditionalFormatting sqref="T16">
    <cfRule type="containsText" dxfId="12373" priority="1808" operator="containsText" text="CUMPRIDO">
      <formula>NOT(ISERROR(SEARCH("CUMPRIDO",T16)))</formula>
    </cfRule>
    <cfRule type="containsText" dxfId="12372" priority="1809" operator="containsText" text="PENDENTE">
      <formula>NOT(ISERROR(SEARCH("PENDENTE",T16)))</formula>
    </cfRule>
  </conditionalFormatting>
  <conditionalFormatting sqref="S17">
    <cfRule type="containsText" dxfId="12371" priority="1807" operator="containsText" text="CANCELADO">
      <formula>NOT(ISERROR(SEARCH(("CANCELADO"),(S237))))</formula>
    </cfRule>
  </conditionalFormatting>
  <conditionalFormatting sqref="S17">
    <cfRule type="containsText" dxfId="12370" priority="1806" operator="containsText" text="NÃO">
      <formula>NOT(ISERROR(SEARCH(("NÃO"),(S17))))</formula>
    </cfRule>
  </conditionalFormatting>
  <conditionalFormatting sqref="S17">
    <cfRule type="containsText" dxfId="12369" priority="1805" operator="containsText" text="SIM">
      <formula>NOT(ISERROR(SEARCH("SIM",S17)))</formula>
    </cfRule>
  </conditionalFormatting>
  <conditionalFormatting sqref="S17">
    <cfRule type="containsText" dxfId="12368" priority="1804" operator="containsText" text="SIM">
      <formula>NOT(ISERROR(SEARCH(("SIM"),(#REF!))))</formula>
    </cfRule>
  </conditionalFormatting>
  <conditionalFormatting sqref="S17">
    <cfRule type="containsText" dxfId="12367" priority="1802" operator="containsText" text="PENDENTE">
      <formula>NOT(ISERROR(SEARCH(("PENDENTE"),(S237))))</formula>
    </cfRule>
    <cfRule type="containsText" dxfId="12366" priority="1803" operator="containsText" text="CUMPRIDO">
      <formula>NOT(ISERROR(SEARCH(("CUMPRIDO"),(S237))))</formula>
    </cfRule>
  </conditionalFormatting>
  <conditionalFormatting sqref="T17">
    <cfRule type="containsText" dxfId="12365" priority="1797" operator="containsText" text="CUMPRIDO">
      <formula>NOT(ISERROR(SEARCH("CUMPRIDO",T17)))</formula>
    </cfRule>
    <cfRule type="containsText" dxfId="12364" priority="1798" operator="containsText" text="PENDENTE">
      <formula>NOT(ISERROR(SEARCH("PENDENTE",T17)))</formula>
    </cfRule>
  </conditionalFormatting>
  <conditionalFormatting sqref="N17">
    <cfRule type="containsText" dxfId="12363" priority="1794" operator="containsText" text="CUMPRIDO">
      <formula>NOT(ISERROR(SEARCH(("CUMPRIDO"),(N17))))</formula>
    </cfRule>
    <cfRule type="containsText" dxfId="12362" priority="1795" operator="containsText" text="PENDENTE">
      <formula>NOT(ISERROR(SEARCH(("PENDENTE"),(N17))))</formula>
    </cfRule>
    <cfRule type="containsText" dxfId="12361" priority="1796" operator="containsText" text="CANCELADO">
      <formula>NOT(ISERROR(SEARCH(("CANCELADO"),(N17))))</formula>
    </cfRule>
  </conditionalFormatting>
  <conditionalFormatting sqref="N17">
    <cfRule type="containsText" dxfId="12360" priority="1793" operator="containsText" text="CUMPRIDO">
      <formula>NOT(ISERROR(SEARCH("CUMPRIDO",N17)))</formula>
    </cfRule>
  </conditionalFormatting>
  <conditionalFormatting sqref="N18">
    <cfRule type="containsText" dxfId="12359" priority="1790" operator="containsText" text="CUMPRIDO">
      <formula>NOT(ISERROR(SEARCH(("CUMPRIDO"),(N18))))</formula>
    </cfRule>
    <cfRule type="containsText" dxfId="12358" priority="1791" operator="containsText" text="PENDENTE">
      <formula>NOT(ISERROR(SEARCH(("PENDENTE"),(N18))))</formula>
    </cfRule>
    <cfRule type="containsText" dxfId="12357" priority="1792" operator="containsText" text="CANCELADO">
      <formula>NOT(ISERROR(SEARCH(("CANCELADO"),(N18))))</formula>
    </cfRule>
  </conditionalFormatting>
  <conditionalFormatting sqref="N18">
    <cfRule type="containsText" dxfId="12356" priority="1789" operator="containsText" text="CUMPRIDO">
      <formula>NOT(ISERROR(SEARCH("CUMPRIDO",N18)))</formula>
    </cfRule>
  </conditionalFormatting>
  <conditionalFormatting sqref="S18">
    <cfRule type="containsText" dxfId="12355" priority="1788" operator="containsText" text="CANCELADO">
      <formula>NOT(ISERROR(SEARCH(("CANCELADO"),(S238))))</formula>
    </cfRule>
  </conditionalFormatting>
  <conditionalFormatting sqref="S18">
    <cfRule type="containsText" dxfId="12354" priority="1787" operator="containsText" text="NÃO">
      <formula>NOT(ISERROR(SEARCH(("NÃO"),(S18))))</formula>
    </cfRule>
  </conditionalFormatting>
  <conditionalFormatting sqref="S18">
    <cfRule type="containsText" dxfId="12353" priority="1786" operator="containsText" text="SIM">
      <formula>NOT(ISERROR(SEARCH("SIM",S18)))</formula>
    </cfRule>
  </conditionalFormatting>
  <conditionalFormatting sqref="S18">
    <cfRule type="containsText" dxfId="12352" priority="1785" operator="containsText" text="SIM">
      <formula>NOT(ISERROR(SEARCH(("SIM"),(#REF!))))</formula>
    </cfRule>
  </conditionalFormatting>
  <conditionalFormatting sqref="S18">
    <cfRule type="containsText" dxfId="12351" priority="1783" operator="containsText" text="PENDENTE">
      <formula>NOT(ISERROR(SEARCH(("PENDENTE"),(S238))))</formula>
    </cfRule>
    <cfRule type="containsText" dxfId="12350" priority="1784" operator="containsText" text="CUMPRIDO">
      <formula>NOT(ISERROR(SEARCH(("CUMPRIDO"),(S238))))</formula>
    </cfRule>
  </conditionalFormatting>
  <conditionalFormatting sqref="T18">
    <cfRule type="containsText" dxfId="12349" priority="1778" operator="containsText" text="CUMPRIDO">
      <formula>NOT(ISERROR(SEARCH("CUMPRIDO",T18)))</formula>
    </cfRule>
    <cfRule type="containsText" dxfId="12348" priority="1779" operator="containsText" text="PENDENTE">
      <formula>NOT(ISERROR(SEARCH("PENDENTE",T18)))</formula>
    </cfRule>
  </conditionalFormatting>
  <conditionalFormatting sqref="N19">
    <cfRule type="containsText" dxfId="12347" priority="1775" operator="containsText" text="CUMPRIDO">
      <formula>NOT(ISERROR(SEARCH(("CUMPRIDO"),(N19))))</formula>
    </cfRule>
    <cfRule type="containsText" dxfId="12346" priority="1776" operator="containsText" text="PENDENTE">
      <formula>NOT(ISERROR(SEARCH(("PENDENTE"),(N19))))</formula>
    </cfRule>
    <cfRule type="containsText" dxfId="12345" priority="1777" operator="containsText" text="CANCELADO">
      <formula>NOT(ISERROR(SEARCH(("CANCELADO"),(N19))))</formula>
    </cfRule>
  </conditionalFormatting>
  <conditionalFormatting sqref="N19">
    <cfRule type="containsText" dxfId="12344" priority="1774" operator="containsText" text="CUMPRIDO">
      <formula>NOT(ISERROR(SEARCH("CUMPRIDO",N19)))</formula>
    </cfRule>
  </conditionalFormatting>
  <conditionalFormatting sqref="S19">
    <cfRule type="containsText" dxfId="12343" priority="1773" operator="containsText" text="CANCELADO">
      <formula>NOT(ISERROR(SEARCH(("CANCELADO"),(S239))))</formula>
    </cfRule>
  </conditionalFormatting>
  <conditionalFormatting sqref="S19">
    <cfRule type="containsText" dxfId="12342" priority="1772" operator="containsText" text="NÃO">
      <formula>NOT(ISERROR(SEARCH(("NÃO"),(S19))))</formula>
    </cfRule>
  </conditionalFormatting>
  <conditionalFormatting sqref="S19">
    <cfRule type="containsText" dxfId="12341" priority="1771" operator="containsText" text="SIM">
      <formula>NOT(ISERROR(SEARCH("SIM",S19)))</formula>
    </cfRule>
  </conditionalFormatting>
  <conditionalFormatting sqref="S19">
    <cfRule type="containsText" dxfId="12340" priority="1770" operator="containsText" text="SIM">
      <formula>NOT(ISERROR(SEARCH(("SIM"),(#REF!))))</formula>
    </cfRule>
  </conditionalFormatting>
  <conditionalFormatting sqref="S19">
    <cfRule type="containsText" dxfId="12339" priority="1768" operator="containsText" text="PENDENTE">
      <formula>NOT(ISERROR(SEARCH(("PENDENTE"),(S239))))</formula>
    </cfRule>
    <cfRule type="containsText" dxfId="12338" priority="1769" operator="containsText" text="CUMPRIDO">
      <formula>NOT(ISERROR(SEARCH(("CUMPRIDO"),(S239))))</formula>
    </cfRule>
  </conditionalFormatting>
  <conditionalFormatting sqref="T19">
    <cfRule type="containsText" dxfId="12337" priority="1763" operator="containsText" text="CUMPRIDO">
      <formula>NOT(ISERROR(SEARCH("CUMPRIDO",T19)))</formula>
    </cfRule>
    <cfRule type="containsText" dxfId="12336" priority="1764" operator="containsText" text="PENDENTE">
      <formula>NOT(ISERROR(SEARCH("PENDENTE",T19)))</formula>
    </cfRule>
  </conditionalFormatting>
  <conditionalFormatting sqref="N20">
    <cfRule type="containsText" dxfId="12335" priority="1760" operator="containsText" text="CUMPRIDO">
      <formula>NOT(ISERROR(SEARCH(("CUMPRIDO"),(N20))))</formula>
    </cfRule>
    <cfRule type="containsText" dxfId="12334" priority="1761" operator="containsText" text="PENDENTE">
      <formula>NOT(ISERROR(SEARCH(("PENDENTE"),(N20))))</formula>
    </cfRule>
    <cfRule type="containsText" dxfId="12333" priority="1762" operator="containsText" text="CANCELADO">
      <formula>NOT(ISERROR(SEARCH(("CANCELADO"),(N20))))</formula>
    </cfRule>
  </conditionalFormatting>
  <conditionalFormatting sqref="N20">
    <cfRule type="containsText" dxfId="12332" priority="1759" operator="containsText" text="CUMPRIDO">
      <formula>NOT(ISERROR(SEARCH("CUMPRIDO",N20)))</formula>
    </cfRule>
  </conditionalFormatting>
  <conditionalFormatting sqref="S20">
    <cfRule type="containsText" dxfId="12331" priority="1758" operator="containsText" text="CANCELADO">
      <formula>NOT(ISERROR(SEARCH(("CANCELADO"),(S240))))</formula>
    </cfRule>
  </conditionalFormatting>
  <conditionalFormatting sqref="S20">
    <cfRule type="containsText" dxfId="12330" priority="1757" operator="containsText" text="NÃO">
      <formula>NOT(ISERROR(SEARCH(("NÃO"),(S20))))</formula>
    </cfRule>
  </conditionalFormatting>
  <conditionalFormatting sqref="S20">
    <cfRule type="containsText" dxfId="12329" priority="1756" operator="containsText" text="SIM">
      <formula>NOT(ISERROR(SEARCH("SIM",S20)))</formula>
    </cfRule>
  </conditionalFormatting>
  <conditionalFormatting sqref="S20">
    <cfRule type="containsText" dxfId="12328" priority="1755" operator="containsText" text="SIM">
      <formula>NOT(ISERROR(SEARCH(("SIM"),(#REF!))))</formula>
    </cfRule>
  </conditionalFormatting>
  <conditionalFormatting sqref="S20">
    <cfRule type="containsText" dxfId="12327" priority="1753" operator="containsText" text="PENDENTE">
      <formula>NOT(ISERROR(SEARCH(("PENDENTE"),(S240))))</formula>
    </cfRule>
    <cfRule type="containsText" dxfId="12326" priority="1754" operator="containsText" text="CUMPRIDO">
      <formula>NOT(ISERROR(SEARCH(("CUMPRIDO"),(S240))))</formula>
    </cfRule>
  </conditionalFormatting>
  <conditionalFormatting sqref="T20">
    <cfRule type="containsText" dxfId="12325" priority="1748" operator="containsText" text="CUMPRIDO">
      <formula>NOT(ISERROR(SEARCH("CUMPRIDO",T20)))</formula>
    </cfRule>
    <cfRule type="containsText" dxfId="12324" priority="1749" operator="containsText" text="PENDENTE">
      <formula>NOT(ISERROR(SEARCH("PENDENTE",T20)))</formula>
    </cfRule>
  </conditionalFormatting>
  <conditionalFormatting sqref="N21 N105:N108">
    <cfRule type="containsText" dxfId="12323" priority="1745" operator="containsText" text="CUMPRIDO">
      <formula>NOT(ISERROR(SEARCH(("CUMPRIDO"),(N21))))</formula>
    </cfRule>
    <cfRule type="containsText" dxfId="12322" priority="1746" operator="containsText" text="PENDENTE">
      <formula>NOT(ISERROR(SEARCH(("PENDENTE"),(N21))))</formula>
    </cfRule>
    <cfRule type="containsText" dxfId="12321" priority="1747" operator="containsText" text="CANCELADO">
      <formula>NOT(ISERROR(SEARCH(("CANCELADO"),(N21))))</formula>
    </cfRule>
  </conditionalFormatting>
  <conditionalFormatting sqref="N21 N105:N108">
    <cfRule type="containsText" dxfId="12320" priority="1744" operator="containsText" text="CUMPRIDO">
      <formula>NOT(ISERROR(SEARCH("CUMPRIDO",N21)))</formula>
    </cfRule>
  </conditionalFormatting>
  <conditionalFormatting sqref="L1:R1">
    <cfRule type="containsText" dxfId="12319" priority="68566" operator="containsText" text="CANCELADO">
      <formula>NOT(ISERROR(SEARCH(("CANCELADO"),(L115))))</formula>
    </cfRule>
    <cfRule type="containsText" dxfId="12318" priority="68567" operator="containsText" text="PENDENTE">
      <formula>NOT(ISERROR(SEARCH(("PENDENTE"),(L115))))</formula>
    </cfRule>
    <cfRule type="containsText" dxfId="12317" priority="68568" operator="containsText" text="CUMPRIDO">
      <formula>NOT(ISERROR(SEARCH(("CUMPRIDO"),(L115))))</formula>
    </cfRule>
  </conditionalFormatting>
  <conditionalFormatting sqref="Q20:R20">
    <cfRule type="containsText" dxfId="12316" priority="68588" operator="containsText" text="CANCELADO">
      <formula>NOT(ISERROR(SEARCH(("CANCELADO"),(Q134))))</formula>
    </cfRule>
  </conditionalFormatting>
  <conditionalFormatting sqref="S106">
    <cfRule type="containsText" dxfId="12315" priority="68663" operator="containsText" text="CANCELADO">
      <formula>NOT(ISERROR(SEARCH(("CANCELADO"),(S136))))</formula>
    </cfRule>
  </conditionalFormatting>
  <conditionalFormatting sqref="O23:P23 O25:P27 O29:P29 O31:P31 O33:P40 O42:P45 O48:P48 O56:P58 O62:P62 O65:P71 P79:P80">
    <cfRule type="containsText" dxfId="12314" priority="1722" operator="containsText" text="CANCELADO">
      <formula>NOT(ISERROR(SEARCH(("CANCELADO"),(O23))))</formula>
    </cfRule>
  </conditionalFormatting>
  <conditionalFormatting sqref="O23:P23 O25:P27 O29:P29 O31:P31 O33:P40 O42:P45 O48:P48 O56:P58 O62:P62 O65:P71 P79:P80">
    <cfRule type="containsText" dxfId="12313" priority="1720" operator="containsText" text="CUMPRIDO">
      <formula>NOT(ISERROR(SEARCH(("CUMPRIDO"),(O23))))</formula>
    </cfRule>
    <cfRule type="containsText" dxfId="12312" priority="1721" operator="containsText" text="PENDENTE">
      <formula>NOT(ISERROR(SEARCH(("PENDENTE"),(O23))))</formula>
    </cfRule>
  </conditionalFormatting>
  <conditionalFormatting sqref="Q23:Q29 Q31:Q40 Q42:Q45 Q48:Q50 Q52 Q55:Q58 Q62:Q63 Q65:Q71">
    <cfRule type="containsText" dxfId="12311" priority="1723" operator="containsText" text="CANCELADO">
      <formula>NOT(ISERROR(SEARCH(("CANCELADO"),(Q23))))</formula>
    </cfRule>
    <cfRule type="containsText" dxfId="12310" priority="1724" operator="containsText" text="CUMPRIDO">
      <formula>NOT(ISERROR(SEARCH(("CUMPRIDO"),(Q23))))</formula>
    </cfRule>
    <cfRule type="containsText" dxfId="12309" priority="1725" operator="containsText" text="PENDENTE">
      <formula>NOT(ISERROR(SEARCH(("PENDENTE"),(Q23))))</formula>
    </cfRule>
  </conditionalFormatting>
  <conditionalFormatting sqref="S104">
    <cfRule type="containsText" dxfId="12308" priority="1719" operator="containsText" text="CANCELADO">
      <formula>NOT(ISERROR(SEARCH(("CANCELADO"),(S238))))</formula>
    </cfRule>
  </conditionalFormatting>
  <conditionalFormatting sqref="S68:S71 S99 S101:S104">
    <cfRule type="containsText" dxfId="12307" priority="1718" operator="containsText" text="NÃO">
      <formula>NOT(ISERROR(SEARCH(("NÃO"),(S68))))</formula>
    </cfRule>
  </conditionalFormatting>
  <conditionalFormatting sqref="S68:S71 S99 S101:S104">
    <cfRule type="containsText" dxfId="12306" priority="1717" operator="containsText" text="SIM">
      <formula>NOT(ISERROR(SEARCH("SIM",S68)))</formula>
    </cfRule>
  </conditionalFormatting>
  <conditionalFormatting sqref="S68:S71 S99 S101:S104">
    <cfRule type="containsText" dxfId="12305" priority="1716" operator="containsText" text="SIM">
      <formula>NOT(ISERROR(SEARCH(("SIM"),(#REF!))))</formula>
    </cfRule>
  </conditionalFormatting>
  <conditionalFormatting sqref="S104">
    <cfRule type="containsText" dxfId="12304" priority="1714" operator="containsText" text="PENDENTE">
      <formula>NOT(ISERROR(SEARCH(("PENDENTE"),(S238))))</formula>
    </cfRule>
    <cfRule type="containsText" dxfId="12303" priority="1715" operator="containsText" text="CUMPRIDO">
      <formula>NOT(ISERROR(SEARCH(("CUMPRIDO"),(S238))))</formula>
    </cfRule>
  </conditionalFormatting>
  <conditionalFormatting sqref="T23:T24 T101:T104">
    <cfRule type="containsText" dxfId="12302" priority="1709" operator="containsText" text="CUMPRIDO">
      <formula>NOT(ISERROR(SEARCH("CUMPRIDO",T23)))</formula>
    </cfRule>
    <cfRule type="containsText" dxfId="12301" priority="1710" operator="containsText" text="PENDENTE">
      <formula>NOT(ISERROR(SEARCH("PENDENTE",T23)))</formula>
    </cfRule>
  </conditionalFormatting>
  <conditionalFormatting sqref="N22:N23 N49 N101:N104">
    <cfRule type="containsText" dxfId="12300" priority="1706" operator="containsText" text="CUMPRIDO">
      <formula>NOT(ISERROR(SEARCH(("CUMPRIDO"),(N22))))</formula>
    </cfRule>
    <cfRule type="containsText" dxfId="12299" priority="1707" operator="containsText" text="PENDENTE">
      <formula>NOT(ISERROR(SEARCH(("PENDENTE"),(N22))))</formula>
    </cfRule>
    <cfRule type="containsText" dxfId="12298" priority="1708" operator="containsText" text="CANCELADO">
      <formula>NOT(ISERROR(SEARCH(("CANCELADO"),(N22))))</formula>
    </cfRule>
  </conditionalFormatting>
  <conditionalFormatting sqref="N22:N23 N49 N101:N104">
    <cfRule type="containsText" dxfId="12297" priority="1705" operator="containsText" text="CUMPRIDO">
      <formula>NOT(ISERROR(SEARCH("CUMPRIDO",N22)))</formula>
    </cfRule>
  </conditionalFormatting>
  <conditionalFormatting sqref="R108">
    <cfRule type="containsText" dxfId="12296" priority="68700" operator="containsText" text="CUMPRIDO">
      <formula>NOT(ISERROR(SEARCH(("CUMPRIDO"),(#REF!))))</formula>
    </cfRule>
    <cfRule type="containsText" dxfId="12295" priority="68701" operator="containsText" text="CANCELADO">
      <formula>NOT(ISERROR(SEARCH(("CANCELADO"),(#REF!))))</formula>
    </cfRule>
    <cfRule type="containsText" dxfId="12294" priority="68702" operator="containsText" text="PENDENTE">
      <formula>NOT(ISERROR(SEARCH(("PENDENTE"),(#REF!))))</formula>
    </cfRule>
  </conditionalFormatting>
  <conditionalFormatting sqref="S108">
    <cfRule type="containsText" dxfId="12293" priority="68703" operator="containsText" text="CUMPRIDO">
      <formula>NOT(ISERROR(SEARCH(("CUMPRIDO"),(S136))))</formula>
    </cfRule>
    <cfRule type="containsText" dxfId="12292" priority="68704" operator="containsText" text="PENDENTE">
      <formula>NOT(ISERROR(SEARCH(("PENDENTE"),(S136))))</formula>
    </cfRule>
    <cfRule type="containsText" dxfId="12291" priority="68705" operator="containsText" text="SIM">
      <formula>NOT(ISERROR(SEARCH(("SIM"),(#REF!))))</formula>
    </cfRule>
  </conditionalFormatting>
  <conditionalFormatting sqref="T108 T8:T20">
    <cfRule type="containsText" dxfId="12290" priority="68708" operator="containsText" text="CANCELADO">
      <formula>NOT(ISERROR(SEARCH(("CANCELADO"),(#REF!))))</formula>
    </cfRule>
    <cfRule type="containsText" dxfId="12289" priority="68709" operator="containsText" text="CUMPRIDO">
      <formula>NOT(ISERROR(SEARCH(("CUMPRIDO"),(#REF!))))</formula>
    </cfRule>
    <cfRule type="containsText" dxfId="12288" priority="68710" operator="containsText" text="PENDENTE">
      <formula>NOT(ISERROR(SEARCH(("PENDENTE"),(#REF!))))</formula>
    </cfRule>
  </conditionalFormatting>
  <conditionalFormatting sqref="S8:S11 S16 S38 S49:S51 S56 S77">
    <cfRule type="containsText" dxfId="12287" priority="68714" operator="containsText" text="SIM">
      <formula>NOT(ISERROR(SEARCH(("SIM"),(#REF!))))</formula>
    </cfRule>
  </conditionalFormatting>
  <conditionalFormatting sqref="R107">
    <cfRule type="containsText" dxfId="12286" priority="68757" operator="containsText" text="CUMPRIDO">
      <formula>NOT(ISERROR(SEARCH(("CUMPRIDO"),(#REF!))))</formula>
    </cfRule>
    <cfRule type="containsText" dxfId="12285" priority="68758" operator="containsText" text="CANCELADO">
      <formula>NOT(ISERROR(SEARCH(("CANCELADO"),(#REF!))))</formula>
    </cfRule>
    <cfRule type="containsText" dxfId="12284" priority="68759" operator="containsText" text="PENDENTE">
      <formula>NOT(ISERROR(SEARCH(("PENDENTE"),(#REF!))))</formula>
    </cfRule>
  </conditionalFormatting>
  <conditionalFormatting sqref="S107">
    <cfRule type="containsText" dxfId="12283" priority="68760" operator="containsText" text="CUMPRIDO">
      <formula>NOT(ISERROR(SEARCH(("CUMPRIDO"),(S136))))</formula>
    </cfRule>
    <cfRule type="containsText" dxfId="12282" priority="68761" operator="containsText" text="PENDENTE">
      <formula>NOT(ISERROR(SEARCH(("PENDENTE"),(S136))))</formula>
    </cfRule>
    <cfRule type="containsText" dxfId="12281" priority="68762" operator="containsText" text="SIM">
      <formula>NOT(ISERROR(SEARCH(("SIM"),(#REF!))))</formula>
    </cfRule>
  </conditionalFormatting>
  <conditionalFormatting sqref="T107">
    <cfRule type="containsText" dxfId="12280" priority="68763" operator="containsText" text="CANCELADO">
      <formula>NOT(ISERROR(SEARCH(("CANCELADO"),(#REF!))))</formula>
    </cfRule>
    <cfRule type="containsText" dxfId="12279" priority="68764" operator="containsText" text="CUMPRIDO">
      <formula>NOT(ISERROR(SEARCH(("CUMPRIDO"),(#REF!))))</formula>
    </cfRule>
    <cfRule type="containsText" dxfId="12278" priority="68765" operator="containsText" text="PENDENTE">
      <formula>NOT(ISERROR(SEARCH(("PENDENTE"),(#REF!))))</formula>
    </cfRule>
  </conditionalFormatting>
  <conditionalFormatting sqref="R106 R66:R68 R70:R73 R76:R82 R84:R104">
    <cfRule type="containsText" dxfId="12277" priority="68766" operator="containsText" text="CUMPRIDO">
      <formula>NOT(ISERROR(SEARCH(("CUMPRIDO"),(#REF!))))</formula>
    </cfRule>
    <cfRule type="containsText" dxfId="12276" priority="68767" operator="containsText" text="CANCELADO">
      <formula>NOT(ISERROR(SEARCH(("CANCELADO"),(#REF!))))</formula>
    </cfRule>
    <cfRule type="containsText" dxfId="12275" priority="68768" operator="containsText" text="PENDENTE">
      <formula>NOT(ISERROR(SEARCH(("PENDENTE"),(#REF!))))</formula>
    </cfRule>
  </conditionalFormatting>
  <conditionalFormatting sqref="S106">
    <cfRule type="containsText" dxfId="12274" priority="68769" operator="containsText" text="CUMPRIDO">
      <formula>NOT(ISERROR(SEARCH(("CUMPRIDO"),(S136))))</formula>
    </cfRule>
    <cfRule type="containsText" dxfId="12273" priority="68770" operator="containsText" text="PENDENTE">
      <formula>NOT(ISERROR(SEARCH(("PENDENTE"),(S136))))</formula>
    </cfRule>
    <cfRule type="containsText" dxfId="12272" priority="68771" operator="containsText" text="SIM">
      <formula>NOT(ISERROR(SEARCH(("SIM"),(#REF!))))</formula>
    </cfRule>
  </conditionalFormatting>
  <conditionalFormatting sqref="T106">
    <cfRule type="containsText" dxfId="12271" priority="68772" operator="containsText" text="CANCELADO">
      <formula>NOT(ISERROR(SEARCH(("CANCELADO"),(#REF!))))</formula>
    </cfRule>
    <cfRule type="containsText" dxfId="12270" priority="68773" operator="containsText" text="CUMPRIDO">
      <formula>NOT(ISERROR(SEARCH(("CUMPRIDO"),(#REF!))))</formula>
    </cfRule>
    <cfRule type="containsText" dxfId="12269" priority="68774" operator="containsText" text="PENDENTE">
      <formula>NOT(ISERROR(SEARCH(("PENDENTE"),(#REF!))))</formula>
    </cfRule>
  </conditionalFormatting>
  <conditionalFormatting sqref="R21 R105">
    <cfRule type="containsText" dxfId="12268" priority="68780" operator="containsText" text="CUMPRIDO">
      <formula>NOT(ISERROR(SEARCH(("CUMPRIDO"),(#REF!))))</formula>
    </cfRule>
    <cfRule type="containsText" dxfId="12267" priority="68781" operator="containsText" text="CANCELADO">
      <formula>NOT(ISERROR(SEARCH(("CANCELADO"),(#REF!))))</formula>
    </cfRule>
    <cfRule type="containsText" dxfId="12266" priority="68782" operator="containsText" text="PENDENTE">
      <formula>NOT(ISERROR(SEARCH(("PENDENTE"),(#REF!))))</formula>
    </cfRule>
  </conditionalFormatting>
  <conditionalFormatting sqref="S105">
    <cfRule type="containsText" dxfId="12265" priority="68786" operator="containsText" text="CUMPRIDO">
      <formula>NOT(ISERROR(SEARCH(("CUMPRIDO"),(S136))))</formula>
    </cfRule>
    <cfRule type="containsText" dxfId="12264" priority="68787" operator="containsText" text="PENDENTE">
      <formula>NOT(ISERROR(SEARCH(("PENDENTE"),(S136))))</formula>
    </cfRule>
    <cfRule type="containsText" dxfId="12263" priority="68788" operator="containsText" text="SIM">
      <formula>NOT(ISERROR(SEARCH(("SIM"),(#REF!))))</formula>
    </cfRule>
  </conditionalFormatting>
  <conditionalFormatting sqref="T21 T105">
    <cfRule type="containsText" dxfId="12262" priority="68792" operator="containsText" text="CANCELADO">
      <formula>NOT(ISERROR(SEARCH(("CANCELADO"),(#REF!))))</formula>
    </cfRule>
    <cfRule type="containsText" dxfId="12261" priority="68793" operator="containsText" text="CUMPRIDO">
      <formula>NOT(ISERROR(SEARCH(("CUMPRIDO"),(#REF!))))</formula>
    </cfRule>
    <cfRule type="containsText" dxfId="12260" priority="68794" operator="containsText" text="PENDENTE">
      <formula>NOT(ISERROR(SEARCH(("PENDENTE"),(#REF!))))</formula>
    </cfRule>
  </conditionalFormatting>
  <conditionalFormatting sqref="R26 R49 R52:R54 R62:R63 R28:R40 R42:R45 R56">
    <cfRule type="containsText" dxfId="12259" priority="68798" operator="containsText" text="CUMPRIDO">
      <formula>NOT(ISERROR(SEARCH(("CUMPRIDO"),(#REF!))))</formula>
    </cfRule>
    <cfRule type="containsText" dxfId="12258" priority="68799" operator="containsText" text="CANCELADO">
      <formula>NOT(ISERROR(SEARCH(("CANCELADO"),(#REF!))))</formula>
    </cfRule>
    <cfRule type="containsText" dxfId="12257" priority="68800" operator="containsText" text="PENDENTE">
      <formula>NOT(ISERROR(SEARCH(("PENDENTE"),(#REF!))))</formula>
    </cfRule>
  </conditionalFormatting>
  <conditionalFormatting sqref="T23:T24 T101:T104">
    <cfRule type="containsText" dxfId="12256" priority="68801" operator="containsText" text="CANCELADO">
      <formula>NOT(ISERROR(SEARCH(("CANCELADO"),(#REF!))))</formula>
    </cfRule>
    <cfRule type="containsText" dxfId="12255" priority="68802" operator="containsText" text="CUMPRIDO">
      <formula>NOT(ISERROR(SEARCH(("CUMPRIDO"),(#REF!))))</formula>
    </cfRule>
    <cfRule type="containsText" dxfId="12254" priority="68803" operator="containsText" text="PENDENTE">
      <formula>NOT(ISERROR(SEARCH(("PENDENTE"),(#REF!))))</formula>
    </cfRule>
  </conditionalFormatting>
  <conditionalFormatting sqref="R19 S21 Q18">
    <cfRule type="containsText" dxfId="12253" priority="68814" operator="containsText" text="CANCELADO">
      <formula>NOT(ISERROR(SEARCH(("CANCELADO"),(Q131))))</formula>
    </cfRule>
  </conditionalFormatting>
  <conditionalFormatting sqref="S21">
    <cfRule type="containsText" dxfId="12252" priority="68822" operator="containsText" text="CUMPRIDO">
      <formula>NOT(ISERROR(SEARCH(("CUMPRIDO"),(S134))))</formula>
    </cfRule>
    <cfRule type="containsText" dxfId="12251" priority="68823" operator="containsText" text="PENDENTE">
      <formula>NOT(ISERROR(SEARCH(("PENDENTE"),(S134))))</formula>
    </cfRule>
    <cfRule type="containsText" dxfId="12250" priority="68824" operator="containsText" text="SIM">
      <formula>NOT(ISERROR(SEARCH(("SIM"),(#REF!))))</formula>
    </cfRule>
  </conditionalFormatting>
  <conditionalFormatting sqref="Q17:R17 R8 Q13 Q11 R14:R15">
    <cfRule type="containsText" dxfId="12249" priority="68835" operator="containsText" text="CANCELADO">
      <formula>NOT(ISERROR(SEARCH(("CANCELADO"),(Q120))))</formula>
    </cfRule>
  </conditionalFormatting>
  <conditionalFormatting sqref="S103">
    <cfRule type="containsText" dxfId="12248" priority="68840" operator="containsText" text="CANCELADO">
      <formula>NOT(ISERROR(SEARCH(("CANCELADO"),(S238))))</formula>
    </cfRule>
  </conditionalFormatting>
  <conditionalFormatting sqref="S103">
    <cfRule type="containsText" dxfId="12247" priority="68842" operator="containsText" text="PENDENTE">
      <formula>NOT(ISERROR(SEARCH(("PENDENTE"),(S238))))</formula>
    </cfRule>
    <cfRule type="containsText" dxfId="12246" priority="68843" operator="containsText" text="CUMPRIDO">
      <formula>NOT(ISERROR(SEARCH(("CUMPRIDO"),(S238))))</formula>
    </cfRule>
  </conditionalFormatting>
  <conditionalFormatting sqref="S102">
    <cfRule type="containsText" dxfId="12245" priority="68860" operator="containsText" text="CANCELADO">
      <formula>NOT(ISERROR(SEARCH(("CANCELADO"),(S238))))</formula>
    </cfRule>
  </conditionalFormatting>
  <conditionalFormatting sqref="S102">
    <cfRule type="containsText" dxfId="12244" priority="68862" operator="containsText" text="PENDENTE">
      <formula>NOT(ISERROR(SEARCH(("PENDENTE"),(S238))))</formula>
    </cfRule>
    <cfRule type="containsText" dxfId="12243" priority="68863" operator="containsText" text="CUMPRIDO">
      <formula>NOT(ISERROR(SEARCH(("CUMPRIDO"),(S238))))</formula>
    </cfRule>
  </conditionalFormatting>
  <conditionalFormatting sqref="S101">
    <cfRule type="containsText" dxfId="12242" priority="68880" operator="containsText" text="CANCELADO">
      <formula>NOT(ISERROR(SEARCH(("CANCELADO"),(S238))))</formula>
    </cfRule>
  </conditionalFormatting>
  <conditionalFormatting sqref="S101">
    <cfRule type="containsText" dxfId="12241" priority="68882" operator="containsText" text="PENDENTE">
      <formula>NOT(ISERROR(SEARCH(("PENDENTE"),(S238))))</formula>
    </cfRule>
    <cfRule type="containsText" dxfId="12240" priority="68883" operator="containsText" text="CUMPRIDO">
      <formula>NOT(ISERROR(SEARCH(("CUMPRIDO"),(S238))))</formula>
    </cfRule>
  </conditionalFormatting>
  <conditionalFormatting sqref="S99">
    <cfRule type="containsText" dxfId="12239" priority="68920" operator="containsText" text="CANCELADO">
      <formula>NOT(ISERROR(SEARCH(("CANCELADO"),(S238))))</formula>
    </cfRule>
  </conditionalFormatting>
  <conditionalFormatting sqref="S99">
    <cfRule type="containsText" dxfId="12238" priority="68922" operator="containsText" text="PENDENTE">
      <formula>NOT(ISERROR(SEARCH(("PENDENTE"),(S238))))</formula>
    </cfRule>
    <cfRule type="containsText" dxfId="12237" priority="68923" operator="containsText" text="CUMPRIDO">
      <formula>NOT(ISERROR(SEARCH(("CUMPRIDO"),(S238))))</formula>
    </cfRule>
  </conditionalFormatting>
  <conditionalFormatting sqref="S68:S71">
    <cfRule type="containsText" dxfId="12236" priority="69200" operator="containsText" text="CANCELADO">
      <formula>NOT(ISERROR(SEARCH(("CANCELADO"),(S245))))</formula>
    </cfRule>
  </conditionalFormatting>
  <conditionalFormatting sqref="S68:S71">
    <cfRule type="containsText" dxfId="12235" priority="69202" operator="containsText" text="PENDENTE">
      <formula>NOT(ISERROR(SEARCH(("PENDENTE"),(S245))))</formula>
    </cfRule>
    <cfRule type="containsText" dxfId="12234" priority="69203" operator="containsText" text="CUMPRIDO">
      <formula>NOT(ISERROR(SEARCH(("CUMPRIDO"),(S245))))</formula>
    </cfRule>
  </conditionalFormatting>
  <conditionalFormatting sqref="O22:P22">
    <cfRule type="containsText" dxfId="12233" priority="1704" operator="containsText" text="CANCELADO">
      <formula>NOT(ISERROR(SEARCH(("CANCELADO"),(O22))))</formula>
    </cfRule>
  </conditionalFormatting>
  <conditionalFormatting sqref="O22:P22">
    <cfRule type="containsText" dxfId="12232" priority="1702" operator="containsText" text="CUMPRIDO">
      <formula>NOT(ISERROR(SEARCH(("CUMPRIDO"),(O22))))</formula>
    </cfRule>
    <cfRule type="containsText" dxfId="12231" priority="1703" operator="containsText" text="PENDENTE">
      <formula>NOT(ISERROR(SEARCH(("PENDENTE"),(O22))))</formula>
    </cfRule>
  </conditionalFormatting>
  <conditionalFormatting sqref="Q22:R22">
    <cfRule type="containsText" dxfId="12230" priority="1700" operator="containsText" text="CUMPRIDO">
      <formula>NOT(ISERROR(SEARCH(("CUMPRIDO"),(Q136))))</formula>
    </cfRule>
    <cfRule type="containsText" dxfId="12229" priority="1701" operator="containsText" text="PENDENTE">
      <formula>NOT(ISERROR(SEARCH(("PENDENTE"),(Q136))))</formula>
    </cfRule>
  </conditionalFormatting>
  <conditionalFormatting sqref="S22">
    <cfRule type="containsText" dxfId="12228" priority="1699" operator="containsText" text="CANCELADO">
      <formula>NOT(ISERROR(SEARCH(("CANCELADO"),(S242))))</formula>
    </cfRule>
  </conditionalFormatting>
  <conditionalFormatting sqref="S22">
    <cfRule type="containsText" dxfId="12227" priority="1698" operator="containsText" text="NÃO">
      <formula>NOT(ISERROR(SEARCH(("NÃO"),(S22))))</formula>
    </cfRule>
  </conditionalFormatting>
  <conditionalFormatting sqref="S22">
    <cfRule type="containsText" dxfId="12226" priority="1697" operator="containsText" text="SIM">
      <formula>NOT(ISERROR(SEARCH("SIM",S22)))</formula>
    </cfRule>
  </conditionalFormatting>
  <conditionalFormatting sqref="S22">
    <cfRule type="containsText" dxfId="12225" priority="1696" operator="containsText" text="SIM">
      <formula>NOT(ISERROR(SEARCH(("SIM"),(#REF!))))</formula>
    </cfRule>
  </conditionalFormatting>
  <conditionalFormatting sqref="S22">
    <cfRule type="containsText" dxfId="12224" priority="1694" operator="containsText" text="PENDENTE">
      <formula>NOT(ISERROR(SEARCH(("PENDENTE"),(S242))))</formula>
    </cfRule>
    <cfRule type="containsText" dxfId="12223" priority="1695" operator="containsText" text="CUMPRIDO">
      <formula>NOT(ISERROR(SEARCH(("CUMPRIDO"),(S242))))</formula>
    </cfRule>
  </conditionalFormatting>
  <conditionalFormatting sqref="T22">
    <cfRule type="containsText" dxfId="12222" priority="1692" operator="containsText" text="CUMPRIDO">
      <formula>NOT(ISERROR(SEARCH("CUMPRIDO",T22)))</formula>
    </cfRule>
    <cfRule type="containsText" dxfId="12221" priority="1693" operator="containsText" text="PENDENTE">
      <formula>NOT(ISERROR(SEARCH("PENDENTE",T22)))</formula>
    </cfRule>
  </conditionalFormatting>
  <conditionalFormatting sqref="Q22:R22">
    <cfRule type="containsText" dxfId="12220" priority="1691" operator="containsText" text="CANCELADO">
      <formula>NOT(ISERROR(SEARCH(("CANCELADO"),(Q136))))</formula>
    </cfRule>
  </conditionalFormatting>
  <conditionalFormatting sqref="T22">
    <cfRule type="containsText" dxfId="12219" priority="1688" operator="containsText" text="CANCELADO">
      <formula>NOT(ISERROR(SEARCH(("CANCELADO"),(#REF!))))</formula>
    </cfRule>
    <cfRule type="containsText" dxfId="12218" priority="1689" operator="containsText" text="CUMPRIDO">
      <formula>NOT(ISERROR(SEARCH(("CUMPRIDO"),(#REF!))))</formula>
    </cfRule>
    <cfRule type="containsText" dxfId="12217" priority="1690" operator="containsText" text="PENDENTE">
      <formula>NOT(ISERROR(SEARCH(("PENDENTE"),(#REF!))))</formula>
    </cfRule>
  </conditionalFormatting>
  <conditionalFormatting sqref="S23">
    <cfRule type="containsText" dxfId="12216" priority="1687" operator="containsText" text="CANCELADO">
      <formula>NOT(ISERROR(SEARCH(("CANCELADO"),(S243))))</formula>
    </cfRule>
  </conditionalFormatting>
  <conditionalFormatting sqref="S23">
    <cfRule type="containsText" dxfId="12215" priority="1686" operator="containsText" text="NÃO">
      <formula>NOT(ISERROR(SEARCH(("NÃO"),(S23))))</formula>
    </cfRule>
  </conditionalFormatting>
  <conditionalFormatting sqref="S23">
    <cfRule type="containsText" dxfId="12214" priority="1685" operator="containsText" text="SIM">
      <formula>NOT(ISERROR(SEARCH("SIM",S23)))</formula>
    </cfRule>
  </conditionalFormatting>
  <conditionalFormatting sqref="S23">
    <cfRule type="containsText" dxfId="12213" priority="1684" operator="containsText" text="SIM">
      <formula>NOT(ISERROR(SEARCH(("SIM"),(#REF!))))</formula>
    </cfRule>
  </conditionalFormatting>
  <conditionalFormatting sqref="S23">
    <cfRule type="containsText" dxfId="12212" priority="1682" operator="containsText" text="PENDENTE">
      <formula>NOT(ISERROR(SEARCH(("PENDENTE"),(S243))))</formula>
    </cfRule>
    <cfRule type="containsText" dxfId="12211" priority="1683" operator="containsText" text="CUMPRIDO">
      <formula>NOT(ISERROR(SEARCH(("CUMPRIDO"),(S243))))</formula>
    </cfRule>
  </conditionalFormatting>
  <conditionalFormatting sqref="N24">
    <cfRule type="containsText" dxfId="12210" priority="1679" operator="containsText" text="CUMPRIDO">
      <formula>NOT(ISERROR(SEARCH(("CUMPRIDO"),(N24))))</formula>
    </cfRule>
    <cfRule type="containsText" dxfId="12209" priority="1680" operator="containsText" text="PENDENTE">
      <formula>NOT(ISERROR(SEARCH(("PENDENTE"),(N24))))</formula>
    </cfRule>
    <cfRule type="containsText" dxfId="12208" priority="1681" operator="containsText" text="CANCELADO">
      <formula>NOT(ISERROR(SEARCH(("CANCELADO"),(N24))))</formula>
    </cfRule>
  </conditionalFormatting>
  <conditionalFormatting sqref="N24">
    <cfRule type="containsText" dxfId="12207" priority="1678" operator="containsText" text="CUMPRIDO">
      <formula>NOT(ISERROR(SEARCH("CUMPRIDO",N24)))</formula>
    </cfRule>
  </conditionalFormatting>
  <conditionalFormatting sqref="O24:P24">
    <cfRule type="containsText" dxfId="12206" priority="1677" operator="containsText" text="CANCELADO">
      <formula>NOT(ISERROR(SEARCH(("CANCELADO"),(O24))))</formula>
    </cfRule>
  </conditionalFormatting>
  <conditionalFormatting sqref="O24:P24">
    <cfRule type="containsText" dxfId="12205" priority="1675" operator="containsText" text="CUMPRIDO">
      <formula>NOT(ISERROR(SEARCH(("CUMPRIDO"),(O24))))</formula>
    </cfRule>
    <cfRule type="containsText" dxfId="12204" priority="1676" operator="containsText" text="PENDENTE">
      <formula>NOT(ISERROR(SEARCH(("PENDENTE"),(O24))))</formula>
    </cfRule>
  </conditionalFormatting>
  <conditionalFormatting sqref="S24">
    <cfRule type="containsText" dxfId="12203" priority="1674" operator="containsText" text="CANCELADO">
      <formula>NOT(ISERROR(SEARCH(("CANCELADO"),(S244))))</formula>
    </cfRule>
  </conditionalFormatting>
  <conditionalFormatting sqref="S24">
    <cfRule type="containsText" dxfId="12202" priority="1673" operator="containsText" text="NÃO">
      <formula>NOT(ISERROR(SEARCH(("NÃO"),(S24))))</formula>
    </cfRule>
  </conditionalFormatting>
  <conditionalFormatting sqref="S24">
    <cfRule type="containsText" dxfId="12201" priority="1672" operator="containsText" text="SIM">
      <formula>NOT(ISERROR(SEARCH("SIM",S24)))</formula>
    </cfRule>
  </conditionalFormatting>
  <conditionalFormatting sqref="S24">
    <cfRule type="containsText" dxfId="12200" priority="1671" operator="containsText" text="SIM">
      <formula>NOT(ISERROR(SEARCH(("SIM"),(#REF!))))</formula>
    </cfRule>
  </conditionalFormatting>
  <conditionalFormatting sqref="S24">
    <cfRule type="containsText" dxfId="12199" priority="1669" operator="containsText" text="PENDENTE">
      <formula>NOT(ISERROR(SEARCH(("PENDENTE"),(S244))))</formula>
    </cfRule>
    <cfRule type="containsText" dxfId="12198" priority="1670" operator="containsText" text="CUMPRIDO">
      <formula>NOT(ISERROR(SEARCH(("CUMPRIDO"),(S244))))</formula>
    </cfRule>
  </conditionalFormatting>
  <conditionalFormatting sqref="T25">
    <cfRule type="containsText" dxfId="12197" priority="1667" operator="containsText" text="CUMPRIDO">
      <formula>NOT(ISERROR(SEARCH("CUMPRIDO",T25)))</formula>
    </cfRule>
    <cfRule type="containsText" dxfId="12196" priority="1668" operator="containsText" text="PENDENTE">
      <formula>NOT(ISERROR(SEARCH("PENDENTE",T25)))</formula>
    </cfRule>
  </conditionalFormatting>
  <conditionalFormatting sqref="T25">
    <cfRule type="containsText" dxfId="12195" priority="1664" operator="containsText" text="CANCELADO">
      <formula>NOT(ISERROR(SEARCH(("CANCELADO"),(#REF!))))</formula>
    </cfRule>
    <cfRule type="containsText" dxfId="12194" priority="1665" operator="containsText" text="CUMPRIDO">
      <formula>NOT(ISERROR(SEARCH(("CUMPRIDO"),(#REF!))))</formula>
    </cfRule>
    <cfRule type="containsText" dxfId="12193" priority="1666" operator="containsText" text="PENDENTE">
      <formula>NOT(ISERROR(SEARCH(("PENDENTE"),(#REF!))))</formula>
    </cfRule>
  </conditionalFormatting>
  <conditionalFormatting sqref="S25">
    <cfRule type="containsText" dxfId="12192" priority="1663" operator="containsText" text="CANCELADO">
      <formula>NOT(ISERROR(SEARCH(("CANCELADO"),(S245))))</formula>
    </cfRule>
  </conditionalFormatting>
  <conditionalFormatting sqref="S25">
    <cfRule type="containsText" dxfId="12191" priority="1662" operator="containsText" text="NÃO">
      <formula>NOT(ISERROR(SEARCH(("NÃO"),(S25))))</formula>
    </cfRule>
  </conditionalFormatting>
  <conditionalFormatting sqref="S25">
    <cfRule type="containsText" dxfId="12190" priority="1661" operator="containsText" text="SIM">
      <formula>NOT(ISERROR(SEARCH("SIM",S25)))</formula>
    </cfRule>
  </conditionalFormatting>
  <conditionalFormatting sqref="S25">
    <cfRule type="containsText" dxfId="12189" priority="1660" operator="containsText" text="SIM">
      <formula>NOT(ISERROR(SEARCH(("SIM"),(#REF!))))</formula>
    </cfRule>
  </conditionalFormatting>
  <conditionalFormatting sqref="S25">
    <cfRule type="containsText" dxfId="12188" priority="1658" operator="containsText" text="PENDENTE">
      <formula>NOT(ISERROR(SEARCH(("PENDENTE"),(S245))))</formula>
    </cfRule>
    <cfRule type="containsText" dxfId="12187" priority="1659" operator="containsText" text="CUMPRIDO">
      <formula>NOT(ISERROR(SEARCH(("CUMPRIDO"),(S245))))</formula>
    </cfRule>
  </conditionalFormatting>
  <conditionalFormatting sqref="N25">
    <cfRule type="containsText" dxfId="12186" priority="1655" operator="containsText" text="CUMPRIDO">
      <formula>NOT(ISERROR(SEARCH(("CUMPRIDO"),(N25))))</formula>
    </cfRule>
    <cfRule type="containsText" dxfId="12185" priority="1656" operator="containsText" text="PENDENTE">
      <formula>NOT(ISERROR(SEARCH(("PENDENTE"),(N25))))</formula>
    </cfRule>
    <cfRule type="containsText" dxfId="12184" priority="1657" operator="containsText" text="CANCELADO">
      <formula>NOT(ISERROR(SEARCH(("CANCELADO"),(N25))))</formula>
    </cfRule>
  </conditionalFormatting>
  <conditionalFormatting sqref="N25">
    <cfRule type="containsText" dxfId="12183" priority="1654" operator="containsText" text="CUMPRIDO">
      <formula>NOT(ISERROR(SEARCH("CUMPRIDO",N25)))</formula>
    </cfRule>
  </conditionalFormatting>
  <conditionalFormatting sqref="N26">
    <cfRule type="containsText" dxfId="12182" priority="1651" operator="containsText" text="CUMPRIDO">
      <formula>NOT(ISERROR(SEARCH(("CUMPRIDO"),(N26))))</formula>
    </cfRule>
    <cfRule type="containsText" dxfId="12181" priority="1652" operator="containsText" text="PENDENTE">
      <formula>NOT(ISERROR(SEARCH(("PENDENTE"),(N26))))</formula>
    </cfRule>
    <cfRule type="containsText" dxfId="12180" priority="1653" operator="containsText" text="CANCELADO">
      <formula>NOT(ISERROR(SEARCH(("CANCELADO"),(N26))))</formula>
    </cfRule>
  </conditionalFormatting>
  <conditionalFormatting sqref="N26">
    <cfRule type="containsText" dxfId="12179" priority="1650" operator="containsText" text="CUMPRIDO">
      <formula>NOT(ISERROR(SEARCH("CUMPRIDO",N26)))</formula>
    </cfRule>
  </conditionalFormatting>
  <conditionalFormatting sqref="T26">
    <cfRule type="containsText" dxfId="12178" priority="1648" operator="containsText" text="CUMPRIDO">
      <formula>NOT(ISERROR(SEARCH("CUMPRIDO",T26)))</formula>
    </cfRule>
    <cfRule type="containsText" dxfId="12177" priority="1649" operator="containsText" text="PENDENTE">
      <formula>NOT(ISERROR(SEARCH("PENDENTE",T26)))</formula>
    </cfRule>
  </conditionalFormatting>
  <conditionalFormatting sqref="T26">
    <cfRule type="containsText" dxfId="12176" priority="1645" operator="containsText" text="CANCELADO">
      <formula>NOT(ISERROR(SEARCH(("CANCELADO"),(#REF!))))</formula>
    </cfRule>
    <cfRule type="containsText" dxfId="12175" priority="1646" operator="containsText" text="CUMPRIDO">
      <formula>NOT(ISERROR(SEARCH(("CUMPRIDO"),(#REF!))))</formula>
    </cfRule>
    <cfRule type="containsText" dxfId="12174" priority="1647" operator="containsText" text="PENDENTE">
      <formula>NOT(ISERROR(SEARCH(("PENDENTE"),(#REF!))))</formula>
    </cfRule>
  </conditionalFormatting>
  <conditionalFormatting sqref="S26">
    <cfRule type="containsText" dxfId="12173" priority="1644" operator="containsText" text="CANCELADO">
      <formula>NOT(ISERROR(SEARCH(("CANCELADO"),(S246))))</formula>
    </cfRule>
  </conditionalFormatting>
  <conditionalFormatting sqref="S26">
    <cfRule type="containsText" dxfId="12172" priority="1643" operator="containsText" text="NÃO">
      <formula>NOT(ISERROR(SEARCH(("NÃO"),(S26))))</formula>
    </cfRule>
  </conditionalFormatting>
  <conditionalFormatting sqref="S26">
    <cfRule type="containsText" dxfId="12171" priority="1642" operator="containsText" text="SIM">
      <formula>NOT(ISERROR(SEARCH("SIM",S26)))</formula>
    </cfRule>
  </conditionalFormatting>
  <conditionalFormatting sqref="S26">
    <cfRule type="containsText" dxfId="12170" priority="1641" operator="containsText" text="SIM">
      <formula>NOT(ISERROR(SEARCH(("SIM"),(#REF!))))</formula>
    </cfRule>
  </conditionalFormatting>
  <conditionalFormatting sqref="S26">
    <cfRule type="containsText" dxfId="12169" priority="1639" operator="containsText" text="PENDENTE">
      <formula>NOT(ISERROR(SEARCH(("PENDENTE"),(S246))))</formula>
    </cfRule>
    <cfRule type="containsText" dxfId="12168" priority="1640" operator="containsText" text="CUMPRIDO">
      <formula>NOT(ISERROR(SEARCH(("CUMPRIDO"),(S246))))</formula>
    </cfRule>
  </conditionalFormatting>
  <conditionalFormatting sqref="S27">
    <cfRule type="containsText" dxfId="12167" priority="1638" operator="containsText" text="CANCELADO">
      <formula>NOT(ISERROR(SEARCH(("CANCELADO"),(S247))))</formula>
    </cfRule>
  </conditionalFormatting>
  <conditionalFormatting sqref="S27">
    <cfRule type="containsText" dxfId="12166" priority="1637" operator="containsText" text="NÃO">
      <formula>NOT(ISERROR(SEARCH(("NÃO"),(S27))))</formula>
    </cfRule>
  </conditionalFormatting>
  <conditionalFormatting sqref="S27">
    <cfRule type="containsText" dxfId="12165" priority="1636" operator="containsText" text="SIM">
      <formula>NOT(ISERROR(SEARCH("SIM",S27)))</formula>
    </cfRule>
  </conditionalFormatting>
  <conditionalFormatting sqref="S27">
    <cfRule type="containsText" dxfId="12164" priority="1635" operator="containsText" text="SIM">
      <formula>NOT(ISERROR(SEARCH(("SIM"),(#REF!))))</formula>
    </cfRule>
  </conditionalFormatting>
  <conditionalFormatting sqref="S27">
    <cfRule type="containsText" dxfId="12163" priority="1633" operator="containsText" text="PENDENTE">
      <formula>NOT(ISERROR(SEARCH(("PENDENTE"),(S247))))</formula>
    </cfRule>
    <cfRule type="containsText" dxfId="12162" priority="1634" operator="containsText" text="CUMPRIDO">
      <formula>NOT(ISERROR(SEARCH(("CUMPRIDO"),(S247))))</formula>
    </cfRule>
  </conditionalFormatting>
  <conditionalFormatting sqref="N27">
    <cfRule type="containsText" dxfId="12161" priority="1630" operator="containsText" text="CUMPRIDO">
      <formula>NOT(ISERROR(SEARCH(("CUMPRIDO"),(N27))))</formula>
    </cfRule>
    <cfRule type="containsText" dxfId="12160" priority="1631" operator="containsText" text="PENDENTE">
      <formula>NOT(ISERROR(SEARCH(("PENDENTE"),(N27))))</formula>
    </cfRule>
    <cfRule type="containsText" dxfId="12159" priority="1632" operator="containsText" text="CANCELADO">
      <formula>NOT(ISERROR(SEARCH(("CANCELADO"),(N27))))</formula>
    </cfRule>
  </conditionalFormatting>
  <conditionalFormatting sqref="N27">
    <cfRule type="containsText" dxfId="12158" priority="1629" operator="containsText" text="CUMPRIDO">
      <formula>NOT(ISERROR(SEARCH("CUMPRIDO",N27)))</formula>
    </cfRule>
  </conditionalFormatting>
  <conditionalFormatting sqref="N28">
    <cfRule type="containsText" dxfId="12157" priority="1626" operator="containsText" text="CUMPRIDO">
      <formula>NOT(ISERROR(SEARCH(("CUMPRIDO"),(N28))))</formula>
    </cfRule>
    <cfRule type="containsText" dxfId="12156" priority="1627" operator="containsText" text="PENDENTE">
      <formula>NOT(ISERROR(SEARCH(("PENDENTE"),(N28))))</formula>
    </cfRule>
    <cfRule type="containsText" dxfId="12155" priority="1628" operator="containsText" text="CANCELADO">
      <formula>NOT(ISERROR(SEARCH(("CANCELADO"),(N28))))</formula>
    </cfRule>
  </conditionalFormatting>
  <conditionalFormatting sqref="N28">
    <cfRule type="containsText" dxfId="12154" priority="1625" operator="containsText" text="CUMPRIDO">
      <formula>NOT(ISERROR(SEARCH("CUMPRIDO",N28)))</formula>
    </cfRule>
  </conditionalFormatting>
  <conditionalFormatting sqref="T28">
    <cfRule type="containsText" dxfId="12153" priority="1623" operator="containsText" text="CUMPRIDO">
      <formula>NOT(ISERROR(SEARCH("CUMPRIDO",T28)))</formula>
    </cfRule>
    <cfRule type="containsText" dxfId="12152" priority="1624" operator="containsText" text="PENDENTE">
      <formula>NOT(ISERROR(SEARCH("PENDENTE",T28)))</formula>
    </cfRule>
  </conditionalFormatting>
  <conditionalFormatting sqref="T28">
    <cfRule type="containsText" dxfId="12151" priority="1620" operator="containsText" text="CANCELADO">
      <formula>NOT(ISERROR(SEARCH(("CANCELADO"),(#REF!))))</formula>
    </cfRule>
    <cfRule type="containsText" dxfId="12150" priority="1621" operator="containsText" text="CUMPRIDO">
      <formula>NOT(ISERROR(SEARCH(("CUMPRIDO"),(#REF!))))</formula>
    </cfRule>
    <cfRule type="containsText" dxfId="12149" priority="1622" operator="containsText" text="PENDENTE">
      <formula>NOT(ISERROR(SEARCH(("PENDENTE"),(#REF!))))</formula>
    </cfRule>
  </conditionalFormatting>
  <conditionalFormatting sqref="S28">
    <cfRule type="containsText" dxfId="12148" priority="1619" operator="containsText" text="CANCELADO">
      <formula>NOT(ISERROR(SEARCH(("CANCELADO"),(S248))))</formula>
    </cfRule>
  </conditionalFormatting>
  <conditionalFormatting sqref="S28">
    <cfRule type="containsText" dxfId="12147" priority="1618" operator="containsText" text="NÃO">
      <formula>NOT(ISERROR(SEARCH(("NÃO"),(S28))))</formula>
    </cfRule>
  </conditionalFormatting>
  <conditionalFormatting sqref="S28">
    <cfRule type="containsText" dxfId="12146" priority="1617" operator="containsText" text="SIM">
      <formula>NOT(ISERROR(SEARCH("SIM",S28)))</formula>
    </cfRule>
  </conditionalFormatting>
  <conditionalFormatting sqref="S28">
    <cfRule type="containsText" dxfId="12145" priority="1616" operator="containsText" text="SIM">
      <formula>NOT(ISERROR(SEARCH(("SIM"),(#REF!))))</formula>
    </cfRule>
  </conditionalFormatting>
  <conditionalFormatting sqref="S28">
    <cfRule type="containsText" dxfId="12144" priority="1614" operator="containsText" text="PENDENTE">
      <formula>NOT(ISERROR(SEARCH(("PENDENTE"),(S248))))</formula>
    </cfRule>
    <cfRule type="containsText" dxfId="12143" priority="1615" operator="containsText" text="CUMPRIDO">
      <formula>NOT(ISERROR(SEARCH(("CUMPRIDO"),(S248))))</formula>
    </cfRule>
  </conditionalFormatting>
  <conditionalFormatting sqref="O28:P28">
    <cfRule type="containsText" dxfId="12142" priority="1613" operator="containsText" text="CANCELADO">
      <formula>NOT(ISERROR(SEARCH(("CANCELADO"),(O28))))</formula>
    </cfRule>
  </conditionalFormatting>
  <conditionalFormatting sqref="O28:P28">
    <cfRule type="containsText" dxfId="12141" priority="1611" operator="containsText" text="CUMPRIDO">
      <formula>NOT(ISERROR(SEARCH(("CUMPRIDO"),(O28))))</formula>
    </cfRule>
    <cfRule type="containsText" dxfId="12140" priority="1612" operator="containsText" text="PENDENTE">
      <formula>NOT(ISERROR(SEARCH(("PENDENTE"),(O28))))</formula>
    </cfRule>
  </conditionalFormatting>
  <conditionalFormatting sqref="N29">
    <cfRule type="containsText" dxfId="12139" priority="1608" operator="containsText" text="CUMPRIDO">
      <formula>NOT(ISERROR(SEARCH(("CUMPRIDO"),(N29))))</formula>
    </cfRule>
    <cfRule type="containsText" dxfId="12138" priority="1609" operator="containsText" text="PENDENTE">
      <formula>NOT(ISERROR(SEARCH(("PENDENTE"),(N29))))</formula>
    </cfRule>
    <cfRule type="containsText" dxfId="12137" priority="1610" operator="containsText" text="CANCELADO">
      <formula>NOT(ISERROR(SEARCH(("CANCELADO"),(N29))))</formula>
    </cfRule>
  </conditionalFormatting>
  <conditionalFormatting sqref="N29">
    <cfRule type="containsText" dxfId="12136" priority="1607" operator="containsText" text="CUMPRIDO">
      <formula>NOT(ISERROR(SEARCH("CUMPRIDO",N29)))</formula>
    </cfRule>
  </conditionalFormatting>
  <conditionalFormatting sqref="T29">
    <cfRule type="containsText" dxfId="12135" priority="1605" operator="containsText" text="CUMPRIDO">
      <formula>NOT(ISERROR(SEARCH("CUMPRIDO",T29)))</formula>
    </cfRule>
    <cfRule type="containsText" dxfId="12134" priority="1606" operator="containsText" text="PENDENTE">
      <formula>NOT(ISERROR(SEARCH("PENDENTE",T29)))</formula>
    </cfRule>
  </conditionalFormatting>
  <conditionalFormatting sqref="T29">
    <cfRule type="containsText" dxfId="12133" priority="1602" operator="containsText" text="CANCELADO">
      <formula>NOT(ISERROR(SEARCH(("CANCELADO"),(#REF!))))</formula>
    </cfRule>
    <cfRule type="containsText" dxfId="12132" priority="1603" operator="containsText" text="CUMPRIDO">
      <formula>NOT(ISERROR(SEARCH(("CUMPRIDO"),(#REF!))))</formula>
    </cfRule>
    <cfRule type="containsText" dxfId="12131" priority="1604" operator="containsText" text="PENDENTE">
      <formula>NOT(ISERROR(SEARCH(("PENDENTE"),(#REF!))))</formula>
    </cfRule>
  </conditionalFormatting>
  <conditionalFormatting sqref="S29">
    <cfRule type="containsText" dxfId="12130" priority="1601" operator="containsText" text="CANCELADO">
      <formula>NOT(ISERROR(SEARCH(("CANCELADO"),(S249))))</formula>
    </cfRule>
  </conditionalFormatting>
  <conditionalFormatting sqref="S29">
    <cfRule type="containsText" dxfId="12129" priority="1600" operator="containsText" text="NÃO">
      <formula>NOT(ISERROR(SEARCH(("NÃO"),(S29))))</formula>
    </cfRule>
  </conditionalFormatting>
  <conditionalFormatting sqref="S29">
    <cfRule type="containsText" dxfId="12128" priority="1599" operator="containsText" text="SIM">
      <formula>NOT(ISERROR(SEARCH("SIM",S29)))</formula>
    </cfRule>
  </conditionalFormatting>
  <conditionalFormatting sqref="S29">
    <cfRule type="containsText" dxfId="12127" priority="1598" operator="containsText" text="SIM">
      <formula>NOT(ISERROR(SEARCH(("SIM"),(#REF!))))</formula>
    </cfRule>
  </conditionalFormatting>
  <conditionalFormatting sqref="S29">
    <cfRule type="containsText" dxfId="12126" priority="1596" operator="containsText" text="PENDENTE">
      <formula>NOT(ISERROR(SEARCH(("PENDENTE"),(S249))))</formula>
    </cfRule>
    <cfRule type="containsText" dxfId="12125" priority="1597" operator="containsText" text="CUMPRIDO">
      <formula>NOT(ISERROR(SEARCH(("CUMPRIDO"),(S249))))</formula>
    </cfRule>
  </conditionalFormatting>
  <conditionalFormatting sqref="N30">
    <cfRule type="containsText" dxfId="12124" priority="1593" operator="containsText" text="CUMPRIDO">
      <formula>NOT(ISERROR(SEARCH(("CUMPRIDO"),(N30))))</formula>
    </cfRule>
    <cfRule type="containsText" dxfId="12123" priority="1594" operator="containsText" text="PENDENTE">
      <formula>NOT(ISERROR(SEARCH(("PENDENTE"),(N30))))</formula>
    </cfRule>
    <cfRule type="containsText" dxfId="12122" priority="1595" operator="containsText" text="CANCELADO">
      <formula>NOT(ISERROR(SEARCH(("CANCELADO"),(N30))))</formula>
    </cfRule>
  </conditionalFormatting>
  <conditionalFormatting sqref="N30">
    <cfRule type="containsText" dxfId="12121" priority="1592" operator="containsText" text="CUMPRIDO">
      <formula>NOT(ISERROR(SEARCH("CUMPRIDO",N30)))</formula>
    </cfRule>
  </conditionalFormatting>
  <conditionalFormatting sqref="T30">
    <cfRule type="containsText" dxfId="12120" priority="1590" operator="containsText" text="CUMPRIDO">
      <formula>NOT(ISERROR(SEARCH("CUMPRIDO",T30)))</formula>
    </cfRule>
    <cfRule type="containsText" dxfId="12119" priority="1591" operator="containsText" text="PENDENTE">
      <formula>NOT(ISERROR(SEARCH("PENDENTE",T30)))</formula>
    </cfRule>
  </conditionalFormatting>
  <conditionalFormatting sqref="T30">
    <cfRule type="containsText" dxfId="12118" priority="1587" operator="containsText" text="CANCELADO">
      <formula>NOT(ISERROR(SEARCH(("CANCELADO"),(#REF!))))</formula>
    </cfRule>
    <cfRule type="containsText" dxfId="12117" priority="1588" operator="containsText" text="CUMPRIDO">
      <formula>NOT(ISERROR(SEARCH(("CUMPRIDO"),(#REF!))))</formula>
    </cfRule>
    <cfRule type="containsText" dxfId="12116" priority="1589" operator="containsText" text="PENDENTE">
      <formula>NOT(ISERROR(SEARCH(("PENDENTE"),(#REF!))))</formula>
    </cfRule>
  </conditionalFormatting>
  <conditionalFormatting sqref="S30">
    <cfRule type="containsText" dxfId="12115" priority="1586" operator="containsText" text="CANCELADO">
      <formula>NOT(ISERROR(SEARCH(("CANCELADO"),(S250))))</formula>
    </cfRule>
  </conditionalFormatting>
  <conditionalFormatting sqref="S30">
    <cfRule type="containsText" dxfId="12114" priority="1585" operator="containsText" text="NÃO">
      <formula>NOT(ISERROR(SEARCH(("NÃO"),(S30))))</formula>
    </cfRule>
  </conditionalFormatting>
  <conditionalFormatting sqref="S30">
    <cfRule type="containsText" dxfId="12113" priority="1584" operator="containsText" text="SIM">
      <formula>NOT(ISERROR(SEARCH("SIM",S30)))</formula>
    </cfRule>
  </conditionalFormatting>
  <conditionalFormatting sqref="S30">
    <cfRule type="containsText" dxfId="12112" priority="1583" operator="containsText" text="SIM">
      <formula>NOT(ISERROR(SEARCH(("SIM"),(#REF!))))</formula>
    </cfRule>
  </conditionalFormatting>
  <conditionalFormatting sqref="S30">
    <cfRule type="containsText" dxfId="12111" priority="1581" operator="containsText" text="PENDENTE">
      <formula>NOT(ISERROR(SEARCH(("PENDENTE"),(S250))))</formula>
    </cfRule>
    <cfRule type="containsText" dxfId="12110" priority="1582" operator="containsText" text="CUMPRIDO">
      <formula>NOT(ISERROR(SEARCH(("CUMPRIDO"),(S250))))</formula>
    </cfRule>
  </conditionalFormatting>
  <conditionalFormatting sqref="O30:P30">
    <cfRule type="containsText" dxfId="12109" priority="1577" operator="containsText" text="CANCELADO">
      <formula>NOT(ISERROR(SEARCH(("CANCELADO"),(O30))))</formula>
    </cfRule>
  </conditionalFormatting>
  <conditionalFormatting sqref="O30:P30">
    <cfRule type="containsText" dxfId="12108" priority="1575" operator="containsText" text="CUMPRIDO">
      <formula>NOT(ISERROR(SEARCH(("CUMPRIDO"),(O30))))</formula>
    </cfRule>
    <cfRule type="containsText" dxfId="12107" priority="1576" operator="containsText" text="PENDENTE">
      <formula>NOT(ISERROR(SEARCH(("PENDENTE"),(O30))))</formula>
    </cfRule>
  </conditionalFormatting>
  <conditionalFormatting sqref="Q30">
    <cfRule type="containsText" dxfId="12106" priority="1578" operator="containsText" text="CANCELADO">
      <formula>NOT(ISERROR(SEARCH(("CANCELADO"),(Q30))))</formula>
    </cfRule>
    <cfRule type="containsText" dxfId="12105" priority="1579" operator="containsText" text="CUMPRIDO">
      <formula>NOT(ISERROR(SEARCH(("CUMPRIDO"),(Q30))))</formula>
    </cfRule>
    <cfRule type="containsText" dxfId="12104" priority="1580" operator="containsText" text="PENDENTE">
      <formula>NOT(ISERROR(SEARCH(("PENDENTE"),(Q30))))</formula>
    </cfRule>
  </conditionalFormatting>
  <conditionalFormatting sqref="N31">
    <cfRule type="containsText" dxfId="12103" priority="1572" operator="containsText" text="CUMPRIDO">
      <formula>NOT(ISERROR(SEARCH(("CUMPRIDO"),(N31))))</formula>
    </cfRule>
    <cfRule type="containsText" dxfId="12102" priority="1573" operator="containsText" text="PENDENTE">
      <formula>NOT(ISERROR(SEARCH(("PENDENTE"),(N31))))</formula>
    </cfRule>
    <cfRule type="containsText" dxfId="12101" priority="1574" operator="containsText" text="CANCELADO">
      <formula>NOT(ISERROR(SEARCH(("CANCELADO"),(N31))))</formula>
    </cfRule>
  </conditionalFormatting>
  <conditionalFormatting sqref="N31">
    <cfRule type="containsText" dxfId="12100" priority="1571" operator="containsText" text="CUMPRIDO">
      <formula>NOT(ISERROR(SEARCH("CUMPRIDO",N31)))</formula>
    </cfRule>
  </conditionalFormatting>
  <conditionalFormatting sqref="T31">
    <cfRule type="containsText" dxfId="12099" priority="1569" operator="containsText" text="CUMPRIDO">
      <formula>NOT(ISERROR(SEARCH("CUMPRIDO",T31)))</formula>
    </cfRule>
    <cfRule type="containsText" dxfId="12098" priority="1570" operator="containsText" text="PENDENTE">
      <formula>NOT(ISERROR(SEARCH("PENDENTE",T31)))</formula>
    </cfRule>
  </conditionalFormatting>
  <conditionalFormatting sqref="T31">
    <cfRule type="containsText" dxfId="12097" priority="1566" operator="containsText" text="CANCELADO">
      <formula>NOT(ISERROR(SEARCH(("CANCELADO"),(#REF!))))</formula>
    </cfRule>
    <cfRule type="containsText" dxfId="12096" priority="1567" operator="containsText" text="CUMPRIDO">
      <formula>NOT(ISERROR(SEARCH(("CUMPRIDO"),(#REF!))))</formula>
    </cfRule>
    <cfRule type="containsText" dxfId="12095" priority="1568" operator="containsText" text="PENDENTE">
      <formula>NOT(ISERROR(SEARCH(("PENDENTE"),(#REF!))))</formula>
    </cfRule>
  </conditionalFormatting>
  <conditionalFormatting sqref="S31">
    <cfRule type="containsText" dxfId="12094" priority="1565" operator="containsText" text="CANCELADO">
      <formula>NOT(ISERROR(SEARCH(("CANCELADO"),(S251))))</formula>
    </cfRule>
  </conditionalFormatting>
  <conditionalFormatting sqref="S31">
    <cfRule type="containsText" dxfId="12093" priority="1564" operator="containsText" text="NÃO">
      <formula>NOT(ISERROR(SEARCH(("NÃO"),(S31))))</formula>
    </cfRule>
  </conditionalFormatting>
  <conditionalFormatting sqref="S31">
    <cfRule type="containsText" dxfId="12092" priority="1563" operator="containsText" text="SIM">
      <formula>NOT(ISERROR(SEARCH("SIM",S31)))</formula>
    </cfRule>
  </conditionalFormatting>
  <conditionalFormatting sqref="S31">
    <cfRule type="containsText" dxfId="12091" priority="1562" operator="containsText" text="SIM">
      <formula>NOT(ISERROR(SEARCH(("SIM"),(#REF!))))</formula>
    </cfRule>
  </conditionalFormatting>
  <conditionalFormatting sqref="S31">
    <cfRule type="containsText" dxfId="12090" priority="1560" operator="containsText" text="PENDENTE">
      <formula>NOT(ISERROR(SEARCH(("PENDENTE"),(S251))))</formula>
    </cfRule>
    <cfRule type="containsText" dxfId="12089" priority="1561" operator="containsText" text="CUMPRIDO">
      <formula>NOT(ISERROR(SEARCH(("CUMPRIDO"),(S251))))</formula>
    </cfRule>
  </conditionalFormatting>
  <conditionalFormatting sqref="N32">
    <cfRule type="containsText" dxfId="12088" priority="1557" operator="containsText" text="CUMPRIDO">
      <formula>NOT(ISERROR(SEARCH(("CUMPRIDO"),(N32))))</formula>
    </cfRule>
    <cfRule type="containsText" dxfId="12087" priority="1558" operator="containsText" text="PENDENTE">
      <formula>NOT(ISERROR(SEARCH(("PENDENTE"),(N32))))</formula>
    </cfRule>
    <cfRule type="containsText" dxfId="12086" priority="1559" operator="containsText" text="CANCELADO">
      <formula>NOT(ISERROR(SEARCH(("CANCELADO"),(N32))))</formula>
    </cfRule>
  </conditionalFormatting>
  <conditionalFormatting sqref="N32">
    <cfRule type="containsText" dxfId="12085" priority="1556" operator="containsText" text="CUMPRIDO">
      <formula>NOT(ISERROR(SEARCH("CUMPRIDO",N32)))</formula>
    </cfRule>
  </conditionalFormatting>
  <conditionalFormatting sqref="S32">
    <cfRule type="containsText" dxfId="12084" priority="1550" operator="containsText" text="CANCELADO">
      <formula>NOT(ISERROR(SEARCH(("CANCELADO"),(S252))))</formula>
    </cfRule>
  </conditionalFormatting>
  <conditionalFormatting sqref="S32">
    <cfRule type="containsText" dxfId="12083" priority="1549" operator="containsText" text="NÃO">
      <formula>NOT(ISERROR(SEARCH(("NÃO"),(S32))))</formula>
    </cfRule>
  </conditionalFormatting>
  <conditionalFormatting sqref="S32">
    <cfRule type="containsText" dxfId="12082" priority="1548" operator="containsText" text="SIM">
      <formula>NOT(ISERROR(SEARCH("SIM",S32)))</formula>
    </cfRule>
  </conditionalFormatting>
  <conditionalFormatting sqref="S32">
    <cfRule type="containsText" dxfId="12081" priority="1547" operator="containsText" text="SIM">
      <formula>NOT(ISERROR(SEARCH(("SIM"),(#REF!))))</formula>
    </cfRule>
  </conditionalFormatting>
  <conditionalFormatting sqref="S32">
    <cfRule type="containsText" dxfId="12080" priority="1545" operator="containsText" text="PENDENTE">
      <formula>NOT(ISERROR(SEARCH(("PENDENTE"),(S252))))</formula>
    </cfRule>
    <cfRule type="containsText" dxfId="12079" priority="1546" operator="containsText" text="CUMPRIDO">
      <formula>NOT(ISERROR(SEARCH(("CUMPRIDO"),(S252))))</formula>
    </cfRule>
  </conditionalFormatting>
  <conditionalFormatting sqref="O32:P32">
    <cfRule type="containsText" dxfId="12078" priority="1544" operator="containsText" text="CANCELADO">
      <formula>NOT(ISERROR(SEARCH(("CANCELADO"),(O32))))</formula>
    </cfRule>
  </conditionalFormatting>
  <conditionalFormatting sqref="O32:P32">
    <cfRule type="containsText" dxfId="12077" priority="1542" operator="containsText" text="CUMPRIDO">
      <formula>NOT(ISERROR(SEARCH(("CUMPRIDO"),(O32))))</formula>
    </cfRule>
    <cfRule type="containsText" dxfId="12076" priority="1543" operator="containsText" text="PENDENTE">
      <formula>NOT(ISERROR(SEARCH(("PENDENTE"),(O32))))</formula>
    </cfRule>
  </conditionalFormatting>
  <conditionalFormatting sqref="N33">
    <cfRule type="containsText" dxfId="12075" priority="1539" operator="containsText" text="CUMPRIDO">
      <formula>NOT(ISERROR(SEARCH(("CUMPRIDO"),(N33))))</formula>
    </cfRule>
    <cfRule type="containsText" dxfId="12074" priority="1540" operator="containsText" text="PENDENTE">
      <formula>NOT(ISERROR(SEARCH(("PENDENTE"),(N33))))</formula>
    </cfRule>
    <cfRule type="containsText" dxfId="12073" priority="1541" operator="containsText" text="CANCELADO">
      <formula>NOT(ISERROR(SEARCH(("CANCELADO"),(N33))))</formula>
    </cfRule>
  </conditionalFormatting>
  <conditionalFormatting sqref="N33">
    <cfRule type="containsText" dxfId="12072" priority="1538" operator="containsText" text="CUMPRIDO">
      <formula>NOT(ISERROR(SEARCH("CUMPRIDO",N33)))</formula>
    </cfRule>
  </conditionalFormatting>
  <conditionalFormatting sqref="T33">
    <cfRule type="containsText" dxfId="12071" priority="1536" operator="containsText" text="CUMPRIDO">
      <formula>NOT(ISERROR(SEARCH("CUMPRIDO",T33)))</formula>
    </cfRule>
    <cfRule type="containsText" dxfId="12070" priority="1537" operator="containsText" text="PENDENTE">
      <formula>NOT(ISERROR(SEARCH("PENDENTE",T33)))</formula>
    </cfRule>
  </conditionalFormatting>
  <conditionalFormatting sqref="T33">
    <cfRule type="containsText" dxfId="12069" priority="1533" operator="containsText" text="CANCELADO">
      <formula>NOT(ISERROR(SEARCH(("CANCELADO"),(#REF!))))</formula>
    </cfRule>
    <cfRule type="containsText" dxfId="12068" priority="1534" operator="containsText" text="CUMPRIDO">
      <formula>NOT(ISERROR(SEARCH(("CUMPRIDO"),(#REF!))))</formula>
    </cfRule>
    <cfRule type="containsText" dxfId="12067" priority="1535" operator="containsText" text="PENDENTE">
      <formula>NOT(ISERROR(SEARCH(("PENDENTE"),(#REF!))))</formula>
    </cfRule>
  </conditionalFormatting>
  <conditionalFormatting sqref="S33">
    <cfRule type="containsText" dxfId="12066" priority="1532" operator="containsText" text="CANCELADO">
      <formula>NOT(ISERROR(SEARCH(("CANCELADO"),(S253))))</formula>
    </cfRule>
  </conditionalFormatting>
  <conditionalFormatting sqref="S33">
    <cfRule type="containsText" dxfId="12065" priority="1531" operator="containsText" text="NÃO">
      <formula>NOT(ISERROR(SEARCH(("NÃO"),(S33))))</formula>
    </cfRule>
  </conditionalFormatting>
  <conditionalFormatting sqref="S33">
    <cfRule type="containsText" dxfId="12064" priority="1530" operator="containsText" text="SIM">
      <formula>NOT(ISERROR(SEARCH("SIM",S33)))</formula>
    </cfRule>
  </conditionalFormatting>
  <conditionalFormatting sqref="S33">
    <cfRule type="containsText" dxfId="12063" priority="1529" operator="containsText" text="SIM">
      <formula>NOT(ISERROR(SEARCH(("SIM"),(#REF!))))</formula>
    </cfRule>
  </conditionalFormatting>
  <conditionalFormatting sqref="S33">
    <cfRule type="containsText" dxfId="12062" priority="1527" operator="containsText" text="PENDENTE">
      <formula>NOT(ISERROR(SEARCH(("PENDENTE"),(S253))))</formula>
    </cfRule>
    <cfRule type="containsText" dxfId="12061" priority="1528" operator="containsText" text="CUMPRIDO">
      <formula>NOT(ISERROR(SEARCH(("CUMPRIDO"),(S253))))</formula>
    </cfRule>
  </conditionalFormatting>
  <conditionalFormatting sqref="N34">
    <cfRule type="containsText" dxfId="12060" priority="1524" operator="containsText" text="CUMPRIDO">
      <formula>NOT(ISERROR(SEARCH(("CUMPRIDO"),(N34))))</formula>
    </cfRule>
    <cfRule type="containsText" dxfId="12059" priority="1525" operator="containsText" text="PENDENTE">
      <formula>NOT(ISERROR(SEARCH(("PENDENTE"),(N34))))</formula>
    </cfRule>
    <cfRule type="containsText" dxfId="12058" priority="1526" operator="containsText" text="CANCELADO">
      <formula>NOT(ISERROR(SEARCH(("CANCELADO"),(N34))))</formula>
    </cfRule>
  </conditionalFormatting>
  <conditionalFormatting sqref="N34">
    <cfRule type="containsText" dxfId="12057" priority="1523" operator="containsText" text="CUMPRIDO">
      <formula>NOT(ISERROR(SEARCH("CUMPRIDO",N34)))</formula>
    </cfRule>
  </conditionalFormatting>
  <conditionalFormatting sqref="T34">
    <cfRule type="containsText" dxfId="12056" priority="1521" operator="containsText" text="CUMPRIDO">
      <formula>NOT(ISERROR(SEARCH("CUMPRIDO",T34)))</formula>
    </cfRule>
    <cfRule type="containsText" dxfId="12055" priority="1522" operator="containsText" text="PENDENTE">
      <formula>NOT(ISERROR(SEARCH("PENDENTE",T34)))</formula>
    </cfRule>
  </conditionalFormatting>
  <conditionalFormatting sqref="T34">
    <cfRule type="containsText" dxfId="12054" priority="1518" operator="containsText" text="CANCELADO">
      <formula>NOT(ISERROR(SEARCH(("CANCELADO"),(#REF!))))</formula>
    </cfRule>
    <cfRule type="containsText" dxfId="12053" priority="1519" operator="containsText" text="CUMPRIDO">
      <formula>NOT(ISERROR(SEARCH(("CUMPRIDO"),(#REF!))))</formula>
    </cfRule>
    <cfRule type="containsText" dxfId="12052" priority="1520" operator="containsText" text="PENDENTE">
      <formula>NOT(ISERROR(SEARCH(("PENDENTE"),(#REF!))))</formula>
    </cfRule>
  </conditionalFormatting>
  <conditionalFormatting sqref="S34">
    <cfRule type="containsText" dxfId="12051" priority="1517" operator="containsText" text="CANCELADO">
      <formula>NOT(ISERROR(SEARCH(("CANCELADO"),(S254))))</formula>
    </cfRule>
  </conditionalFormatting>
  <conditionalFormatting sqref="S34">
    <cfRule type="containsText" dxfId="12050" priority="1516" operator="containsText" text="NÃO">
      <formula>NOT(ISERROR(SEARCH(("NÃO"),(S34))))</formula>
    </cfRule>
  </conditionalFormatting>
  <conditionalFormatting sqref="S34">
    <cfRule type="containsText" dxfId="12049" priority="1515" operator="containsText" text="SIM">
      <formula>NOT(ISERROR(SEARCH("SIM",S34)))</formula>
    </cfRule>
  </conditionalFormatting>
  <conditionalFormatting sqref="S34">
    <cfRule type="containsText" dxfId="12048" priority="1514" operator="containsText" text="SIM">
      <formula>NOT(ISERROR(SEARCH(("SIM"),(#REF!))))</formula>
    </cfRule>
  </conditionalFormatting>
  <conditionalFormatting sqref="S34">
    <cfRule type="containsText" dxfId="12047" priority="1512" operator="containsText" text="PENDENTE">
      <formula>NOT(ISERROR(SEARCH(("PENDENTE"),(S254))))</formula>
    </cfRule>
    <cfRule type="containsText" dxfId="12046" priority="1513" operator="containsText" text="CUMPRIDO">
      <formula>NOT(ISERROR(SEARCH(("CUMPRIDO"),(S254))))</formula>
    </cfRule>
  </conditionalFormatting>
  <conditionalFormatting sqref="N35">
    <cfRule type="containsText" dxfId="12045" priority="1509" operator="containsText" text="CUMPRIDO">
      <formula>NOT(ISERROR(SEARCH(("CUMPRIDO"),(N35))))</formula>
    </cfRule>
    <cfRule type="containsText" dxfId="12044" priority="1510" operator="containsText" text="PENDENTE">
      <formula>NOT(ISERROR(SEARCH(("PENDENTE"),(N35))))</formula>
    </cfRule>
    <cfRule type="containsText" dxfId="12043" priority="1511" operator="containsText" text="CANCELADO">
      <formula>NOT(ISERROR(SEARCH(("CANCELADO"),(N35))))</formula>
    </cfRule>
  </conditionalFormatting>
  <conditionalFormatting sqref="N35">
    <cfRule type="containsText" dxfId="12042" priority="1508" operator="containsText" text="CUMPRIDO">
      <formula>NOT(ISERROR(SEARCH("CUMPRIDO",N35)))</formula>
    </cfRule>
  </conditionalFormatting>
  <conditionalFormatting sqref="T35">
    <cfRule type="containsText" dxfId="12041" priority="1506" operator="containsText" text="CUMPRIDO">
      <formula>NOT(ISERROR(SEARCH("CUMPRIDO",T35)))</formula>
    </cfRule>
    <cfRule type="containsText" dxfId="12040" priority="1507" operator="containsText" text="PENDENTE">
      <formula>NOT(ISERROR(SEARCH("PENDENTE",T35)))</formula>
    </cfRule>
  </conditionalFormatting>
  <conditionalFormatting sqref="T35">
    <cfRule type="containsText" dxfId="12039" priority="1503" operator="containsText" text="CANCELADO">
      <formula>NOT(ISERROR(SEARCH(("CANCELADO"),(#REF!))))</formula>
    </cfRule>
    <cfRule type="containsText" dxfId="12038" priority="1504" operator="containsText" text="CUMPRIDO">
      <formula>NOT(ISERROR(SEARCH(("CUMPRIDO"),(#REF!))))</formula>
    </cfRule>
    <cfRule type="containsText" dxfId="12037" priority="1505" operator="containsText" text="PENDENTE">
      <formula>NOT(ISERROR(SEARCH(("PENDENTE"),(#REF!))))</formula>
    </cfRule>
  </conditionalFormatting>
  <conditionalFormatting sqref="S35">
    <cfRule type="containsText" dxfId="12036" priority="1502" operator="containsText" text="CANCELADO">
      <formula>NOT(ISERROR(SEARCH(("CANCELADO"),(S255))))</formula>
    </cfRule>
  </conditionalFormatting>
  <conditionalFormatting sqref="S35">
    <cfRule type="containsText" dxfId="12035" priority="1501" operator="containsText" text="NÃO">
      <formula>NOT(ISERROR(SEARCH(("NÃO"),(S35))))</formula>
    </cfRule>
  </conditionalFormatting>
  <conditionalFormatting sqref="S35">
    <cfRule type="containsText" dxfId="12034" priority="1500" operator="containsText" text="SIM">
      <formula>NOT(ISERROR(SEARCH("SIM",S35)))</formula>
    </cfRule>
  </conditionalFormatting>
  <conditionalFormatting sqref="S35">
    <cfRule type="containsText" dxfId="12033" priority="1499" operator="containsText" text="SIM">
      <formula>NOT(ISERROR(SEARCH(("SIM"),(#REF!))))</formula>
    </cfRule>
  </conditionalFormatting>
  <conditionalFormatting sqref="S35">
    <cfRule type="containsText" dxfId="12032" priority="1497" operator="containsText" text="PENDENTE">
      <formula>NOT(ISERROR(SEARCH(("PENDENTE"),(S255))))</formula>
    </cfRule>
    <cfRule type="containsText" dxfId="12031" priority="1498" operator="containsText" text="CUMPRIDO">
      <formula>NOT(ISERROR(SEARCH(("CUMPRIDO"),(S255))))</formula>
    </cfRule>
  </conditionalFormatting>
  <conditionalFormatting sqref="T36">
    <cfRule type="containsText" dxfId="12030" priority="1495" operator="containsText" text="CUMPRIDO">
      <formula>NOT(ISERROR(SEARCH("CUMPRIDO",T36)))</formula>
    </cfRule>
    <cfRule type="containsText" dxfId="12029" priority="1496" operator="containsText" text="PENDENTE">
      <formula>NOT(ISERROR(SEARCH("PENDENTE",T36)))</formula>
    </cfRule>
  </conditionalFormatting>
  <conditionalFormatting sqref="T36">
    <cfRule type="containsText" dxfId="12028" priority="1492" operator="containsText" text="CANCELADO">
      <formula>NOT(ISERROR(SEARCH(("CANCELADO"),(#REF!))))</formula>
    </cfRule>
    <cfRule type="containsText" dxfId="12027" priority="1493" operator="containsText" text="CUMPRIDO">
      <formula>NOT(ISERROR(SEARCH(("CUMPRIDO"),(#REF!))))</formula>
    </cfRule>
    <cfRule type="containsText" dxfId="12026" priority="1494" operator="containsText" text="PENDENTE">
      <formula>NOT(ISERROR(SEARCH(("PENDENTE"),(#REF!))))</formula>
    </cfRule>
  </conditionalFormatting>
  <conditionalFormatting sqref="S36">
    <cfRule type="containsText" dxfId="12025" priority="1491" operator="containsText" text="CANCELADO">
      <formula>NOT(ISERROR(SEARCH(("CANCELADO"),(S256))))</formula>
    </cfRule>
  </conditionalFormatting>
  <conditionalFormatting sqref="S36">
    <cfRule type="containsText" dxfId="12024" priority="1490" operator="containsText" text="NÃO">
      <formula>NOT(ISERROR(SEARCH(("NÃO"),(S36))))</formula>
    </cfRule>
  </conditionalFormatting>
  <conditionalFormatting sqref="S36">
    <cfRule type="containsText" dxfId="12023" priority="1489" operator="containsText" text="SIM">
      <formula>NOT(ISERROR(SEARCH("SIM",S36)))</formula>
    </cfRule>
  </conditionalFormatting>
  <conditionalFormatting sqref="S36">
    <cfRule type="containsText" dxfId="12022" priority="1488" operator="containsText" text="SIM">
      <formula>NOT(ISERROR(SEARCH(("SIM"),(#REF!))))</formula>
    </cfRule>
  </conditionalFormatting>
  <conditionalFormatting sqref="S36">
    <cfRule type="containsText" dxfId="12021" priority="1486" operator="containsText" text="PENDENTE">
      <formula>NOT(ISERROR(SEARCH(("PENDENTE"),(S256))))</formula>
    </cfRule>
    <cfRule type="containsText" dxfId="12020" priority="1487" operator="containsText" text="CUMPRIDO">
      <formula>NOT(ISERROR(SEARCH(("CUMPRIDO"),(S256))))</formula>
    </cfRule>
  </conditionalFormatting>
  <conditionalFormatting sqref="N36">
    <cfRule type="containsText" dxfId="12019" priority="1483" operator="containsText" text="CUMPRIDO">
      <formula>NOT(ISERROR(SEARCH(("CUMPRIDO"),(N36))))</formula>
    </cfRule>
    <cfRule type="containsText" dxfId="12018" priority="1484" operator="containsText" text="PENDENTE">
      <formula>NOT(ISERROR(SEARCH(("PENDENTE"),(N36))))</formula>
    </cfRule>
    <cfRule type="containsText" dxfId="12017" priority="1485" operator="containsText" text="CANCELADO">
      <formula>NOT(ISERROR(SEARCH(("CANCELADO"),(N36))))</formula>
    </cfRule>
  </conditionalFormatting>
  <conditionalFormatting sqref="N36">
    <cfRule type="containsText" dxfId="12016" priority="1482" operator="containsText" text="CUMPRIDO">
      <formula>NOT(ISERROR(SEARCH("CUMPRIDO",N36)))</formula>
    </cfRule>
  </conditionalFormatting>
  <conditionalFormatting sqref="N37">
    <cfRule type="containsText" dxfId="12015" priority="1479" operator="containsText" text="CUMPRIDO">
      <formula>NOT(ISERROR(SEARCH(("CUMPRIDO"),(N37))))</formula>
    </cfRule>
    <cfRule type="containsText" dxfId="12014" priority="1480" operator="containsText" text="PENDENTE">
      <formula>NOT(ISERROR(SEARCH(("PENDENTE"),(N37))))</formula>
    </cfRule>
    <cfRule type="containsText" dxfId="12013" priority="1481" operator="containsText" text="CANCELADO">
      <formula>NOT(ISERROR(SEARCH(("CANCELADO"),(N37))))</formula>
    </cfRule>
  </conditionalFormatting>
  <conditionalFormatting sqref="N37">
    <cfRule type="containsText" dxfId="12012" priority="1478" operator="containsText" text="CUMPRIDO">
      <formula>NOT(ISERROR(SEARCH("CUMPRIDO",N37)))</formula>
    </cfRule>
  </conditionalFormatting>
  <conditionalFormatting sqref="T37">
    <cfRule type="containsText" dxfId="12011" priority="1476" operator="containsText" text="CUMPRIDO">
      <formula>NOT(ISERROR(SEARCH("CUMPRIDO",T37)))</formula>
    </cfRule>
    <cfRule type="containsText" dxfId="12010" priority="1477" operator="containsText" text="PENDENTE">
      <formula>NOT(ISERROR(SEARCH("PENDENTE",T37)))</formula>
    </cfRule>
  </conditionalFormatting>
  <conditionalFormatting sqref="T37">
    <cfRule type="containsText" dxfId="12009" priority="1473" operator="containsText" text="CANCELADO">
      <formula>NOT(ISERROR(SEARCH(("CANCELADO"),(#REF!))))</formula>
    </cfRule>
    <cfRule type="containsText" dxfId="12008" priority="1474" operator="containsText" text="CUMPRIDO">
      <formula>NOT(ISERROR(SEARCH(("CUMPRIDO"),(#REF!))))</formula>
    </cfRule>
    <cfRule type="containsText" dxfId="12007" priority="1475" operator="containsText" text="PENDENTE">
      <formula>NOT(ISERROR(SEARCH(("PENDENTE"),(#REF!))))</formula>
    </cfRule>
  </conditionalFormatting>
  <conditionalFormatting sqref="S37">
    <cfRule type="containsText" dxfId="12006" priority="1472" operator="containsText" text="CANCELADO">
      <formula>NOT(ISERROR(SEARCH(("CANCELADO"),(S257))))</formula>
    </cfRule>
  </conditionalFormatting>
  <conditionalFormatting sqref="S37">
    <cfRule type="containsText" dxfId="12005" priority="1471" operator="containsText" text="NÃO">
      <formula>NOT(ISERROR(SEARCH(("NÃO"),(S37))))</formula>
    </cfRule>
  </conditionalFormatting>
  <conditionalFormatting sqref="S37">
    <cfRule type="containsText" dxfId="12004" priority="1470" operator="containsText" text="SIM">
      <formula>NOT(ISERROR(SEARCH("SIM",S37)))</formula>
    </cfRule>
  </conditionalFormatting>
  <conditionalFormatting sqref="S37">
    <cfRule type="containsText" dxfId="12003" priority="1469" operator="containsText" text="SIM">
      <formula>NOT(ISERROR(SEARCH(("SIM"),(#REF!))))</formula>
    </cfRule>
  </conditionalFormatting>
  <conditionalFormatting sqref="S37">
    <cfRule type="containsText" dxfId="12002" priority="1467" operator="containsText" text="PENDENTE">
      <formula>NOT(ISERROR(SEARCH(("PENDENTE"),(S257))))</formula>
    </cfRule>
    <cfRule type="containsText" dxfId="12001" priority="1468" operator="containsText" text="CUMPRIDO">
      <formula>NOT(ISERROR(SEARCH(("CUMPRIDO"),(S257))))</formula>
    </cfRule>
  </conditionalFormatting>
  <conditionalFormatting sqref="N38">
    <cfRule type="containsText" dxfId="12000" priority="1464" operator="containsText" text="CUMPRIDO">
      <formula>NOT(ISERROR(SEARCH(("CUMPRIDO"),(N38))))</formula>
    </cfRule>
    <cfRule type="containsText" dxfId="11999" priority="1465" operator="containsText" text="PENDENTE">
      <formula>NOT(ISERROR(SEARCH(("PENDENTE"),(N38))))</formula>
    </cfRule>
    <cfRule type="containsText" dxfId="11998" priority="1466" operator="containsText" text="CANCELADO">
      <formula>NOT(ISERROR(SEARCH(("CANCELADO"),(N38))))</formula>
    </cfRule>
  </conditionalFormatting>
  <conditionalFormatting sqref="N38">
    <cfRule type="containsText" dxfId="11997" priority="1463" operator="containsText" text="CUMPRIDO">
      <formula>NOT(ISERROR(SEARCH("CUMPRIDO",N38)))</formula>
    </cfRule>
  </conditionalFormatting>
  <conditionalFormatting sqref="T38">
    <cfRule type="containsText" dxfId="11996" priority="1461" operator="containsText" text="CUMPRIDO">
      <formula>NOT(ISERROR(SEARCH("CUMPRIDO",T38)))</formula>
    </cfRule>
    <cfRule type="containsText" dxfId="11995" priority="1462" operator="containsText" text="PENDENTE">
      <formula>NOT(ISERROR(SEARCH("PENDENTE",T38)))</formula>
    </cfRule>
  </conditionalFormatting>
  <conditionalFormatting sqref="T38">
    <cfRule type="containsText" dxfId="11994" priority="1458" operator="containsText" text="CANCELADO">
      <formula>NOT(ISERROR(SEARCH(("CANCELADO"),(#REF!))))</formula>
    </cfRule>
    <cfRule type="containsText" dxfId="11993" priority="1459" operator="containsText" text="CUMPRIDO">
      <formula>NOT(ISERROR(SEARCH(("CUMPRIDO"),(#REF!))))</formula>
    </cfRule>
    <cfRule type="containsText" dxfId="11992" priority="1460" operator="containsText" text="PENDENTE">
      <formula>NOT(ISERROR(SEARCH(("PENDENTE"),(#REF!))))</formula>
    </cfRule>
  </conditionalFormatting>
  <conditionalFormatting sqref="S38">
    <cfRule type="containsText" dxfId="11991" priority="1457" operator="containsText" text="CANCELADO">
      <formula>NOT(ISERROR(SEARCH(("CANCELADO"),(S258))))</formula>
    </cfRule>
  </conditionalFormatting>
  <conditionalFormatting sqref="S38">
    <cfRule type="containsText" dxfId="11990" priority="1456" operator="containsText" text="NÃO">
      <formula>NOT(ISERROR(SEARCH(("NÃO"),(S38))))</formula>
    </cfRule>
  </conditionalFormatting>
  <conditionalFormatting sqref="S38">
    <cfRule type="containsText" dxfId="11989" priority="1455" operator="containsText" text="SIM">
      <formula>NOT(ISERROR(SEARCH("SIM",S38)))</formula>
    </cfRule>
  </conditionalFormatting>
  <conditionalFormatting sqref="S38">
    <cfRule type="containsText" dxfId="11988" priority="1454" operator="containsText" text="SIM">
      <formula>NOT(ISERROR(SEARCH(("SIM"),(#REF!))))</formula>
    </cfRule>
  </conditionalFormatting>
  <conditionalFormatting sqref="S38">
    <cfRule type="containsText" dxfId="11987" priority="1452" operator="containsText" text="PENDENTE">
      <formula>NOT(ISERROR(SEARCH(("PENDENTE"),(S258))))</formula>
    </cfRule>
    <cfRule type="containsText" dxfId="11986" priority="1453" operator="containsText" text="CUMPRIDO">
      <formula>NOT(ISERROR(SEARCH(("CUMPRIDO"),(S258))))</formula>
    </cfRule>
  </conditionalFormatting>
  <conditionalFormatting sqref="N39">
    <cfRule type="containsText" dxfId="11985" priority="1449" operator="containsText" text="CUMPRIDO">
      <formula>NOT(ISERROR(SEARCH(("CUMPRIDO"),(N39))))</formula>
    </cfRule>
    <cfRule type="containsText" dxfId="11984" priority="1450" operator="containsText" text="PENDENTE">
      <formula>NOT(ISERROR(SEARCH(("PENDENTE"),(N39))))</formula>
    </cfRule>
    <cfRule type="containsText" dxfId="11983" priority="1451" operator="containsText" text="CANCELADO">
      <formula>NOT(ISERROR(SEARCH(("CANCELADO"),(N39))))</formula>
    </cfRule>
  </conditionalFormatting>
  <conditionalFormatting sqref="N39">
    <cfRule type="containsText" dxfId="11982" priority="1448" operator="containsText" text="CUMPRIDO">
      <formula>NOT(ISERROR(SEARCH("CUMPRIDO",N39)))</formula>
    </cfRule>
  </conditionalFormatting>
  <conditionalFormatting sqref="S39">
    <cfRule type="containsText" dxfId="11981" priority="1442" operator="containsText" text="CANCELADO">
      <formula>NOT(ISERROR(SEARCH(("CANCELADO"),(S259))))</formula>
    </cfRule>
  </conditionalFormatting>
  <conditionalFormatting sqref="S39">
    <cfRule type="containsText" dxfId="11980" priority="1441" operator="containsText" text="NÃO">
      <formula>NOT(ISERROR(SEARCH(("NÃO"),(S39))))</formula>
    </cfRule>
  </conditionalFormatting>
  <conditionalFormatting sqref="S39">
    <cfRule type="containsText" dxfId="11979" priority="1440" operator="containsText" text="SIM">
      <formula>NOT(ISERROR(SEARCH("SIM",S39)))</formula>
    </cfRule>
  </conditionalFormatting>
  <conditionalFormatting sqref="S39">
    <cfRule type="containsText" dxfId="11978" priority="1439" operator="containsText" text="SIM">
      <formula>NOT(ISERROR(SEARCH(("SIM"),(#REF!))))</formula>
    </cfRule>
  </conditionalFormatting>
  <conditionalFormatting sqref="S39">
    <cfRule type="containsText" dxfId="11977" priority="1437" operator="containsText" text="PENDENTE">
      <formula>NOT(ISERROR(SEARCH(("PENDENTE"),(S259))))</formula>
    </cfRule>
    <cfRule type="containsText" dxfId="11976" priority="1438" operator="containsText" text="CUMPRIDO">
      <formula>NOT(ISERROR(SEARCH(("CUMPRIDO"),(S259))))</formula>
    </cfRule>
  </conditionalFormatting>
  <conditionalFormatting sqref="N40">
    <cfRule type="containsText" dxfId="11975" priority="1434" operator="containsText" text="CUMPRIDO">
      <formula>NOT(ISERROR(SEARCH(("CUMPRIDO"),(N40))))</formula>
    </cfRule>
    <cfRule type="containsText" dxfId="11974" priority="1435" operator="containsText" text="PENDENTE">
      <formula>NOT(ISERROR(SEARCH(("PENDENTE"),(N40))))</formula>
    </cfRule>
    <cfRule type="containsText" dxfId="11973" priority="1436" operator="containsText" text="CANCELADO">
      <formula>NOT(ISERROR(SEARCH(("CANCELADO"),(N40))))</formula>
    </cfRule>
  </conditionalFormatting>
  <conditionalFormatting sqref="N40">
    <cfRule type="containsText" dxfId="11972" priority="1433" operator="containsText" text="CUMPRIDO">
      <formula>NOT(ISERROR(SEARCH("CUMPRIDO",N40)))</formula>
    </cfRule>
  </conditionalFormatting>
  <conditionalFormatting sqref="S40">
    <cfRule type="containsText" dxfId="11971" priority="1427" operator="containsText" text="CANCELADO">
      <formula>NOT(ISERROR(SEARCH(("CANCELADO"),(S260))))</formula>
    </cfRule>
  </conditionalFormatting>
  <conditionalFormatting sqref="S40">
    <cfRule type="containsText" dxfId="11970" priority="1426" operator="containsText" text="NÃO">
      <formula>NOT(ISERROR(SEARCH(("NÃO"),(S40))))</formula>
    </cfRule>
  </conditionalFormatting>
  <conditionalFormatting sqref="S40">
    <cfRule type="containsText" dxfId="11969" priority="1425" operator="containsText" text="SIM">
      <formula>NOT(ISERROR(SEARCH("SIM",S40)))</formula>
    </cfRule>
  </conditionalFormatting>
  <conditionalFormatting sqref="S40">
    <cfRule type="containsText" dxfId="11968" priority="1424" operator="containsText" text="SIM">
      <formula>NOT(ISERROR(SEARCH(("SIM"),(#REF!))))</formula>
    </cfRule>
  </conditionalFormatting>
  <conditionalFormatting sqref="S40">
    <cfRule type="containsText" dxfId="11967" priority="1422" operator="containsText" text="PENDENTE">
      <formula>NOT(ISERROR(SEARCH(("PENDENTE"),(S260))))</formula>
    </cfRule>
    <cfRule type="containsText" dxfId="11966" priority="1423" operator="containsText" text="CUMPRIDO">
      <formula>NOT(ISERROR(SEARCH(("CUMPRIDO"),(S260))))</formula>
    </cfRule>
  </conditionalFormatting>
  <conditionalFormatting sqref="O41:P41">
    <cfRule type="containsText" dxfId="11965" priority="1418" operator="containsText" text="CANCELADO">
      <formula>NOT(ISERROR(SEARCH(("CANCELADO"),(O41))))</formula>
    </cfRule>
  </conditionalFormatting>
  <conditionalFormatting sqref="O41:P41">
    <cfRule type="containsText" dxfId="11964" priority="1416" operator="containsText" text="CUMPRIDO">
      <formula>NOT(ISERROR(SEARCH(("CUMPRIDO"),(O41))))</formula>
    </cfRule>
    <cfRule type="containsText" dxfId="11963" priority="1417" operator="containsText" text="PENDENTE">
      <formula>NOT(ISERROR(SEARCH(("PENDENTE"),(O41))))</formula>
    </cfRule>
  </conditionalFormatting>
  <conditionalFormatting sqref="Q41">
    <cfRule type="containsText" dxfId="11962" priority="1419" operator="containsText" text="CANCELADO">
      <formula>NOT(ISERROR(SEARCH(("CANCELADO"),(Q41))))</formula>
    </cfRule>
    <cfRule type="containsText" dxfId="11961" priority="1420" operator="containsText" text="CUMPRIDO">
      <formula>NOT(ISERROR(SEARCH(("CUMPRIDO"),(Q41))))</formula>
    </cfRule>
    <cfRule type="containsText" dxfId="11960" priority="1421" operator="containsText" text="PENDENTE">
      <formula>NOT(ISERROR(SEARCH(("PENDENTE"),(Q41))))</formula>
    </cfRule>
  </conditionalFormatting>
  <conditionalFormatting sqref="N41">
    <cfRule type="containsText" dxfId="11959" priority="1413" operator="containsText" text="CUMPRIDO">
      <formula>NOT(ISERROR(SEARCH(("CUMPRIDO"),(N41))))</formula>
    </cfRule>
    <cfRule type="containsText" dxfId="11958" priority="1414" operator="containsText" text="PENDENTE">
      <formula>NOT(ISERROR(SEARCH(("PENDENTE"),(N41))))</formula>
    </cfRule>
    <cfRule type="containsText" dxfId="11957" priority="1415" operator="containsText" text="CANCELADO">
      <formula>NOT(ISERROR(SEARCH(("CANCELADO"),(N41))))</formula>
    </cfRule>
  </conditionalFormatting>
  <conditionalFormatting sqref="N41">
    <cfRule type="containsText" dxfId="11956" priority="1412" operator="containsText" text="CUMPRIDO">
      <formula>NOT(ISERROR(SEARCH("CUMPRIDO",N41)))</formula>
    </cfRule>
  </conditionalFormatting>
  <conditionalFormatting sqref="T41">
    <cfRule type="containsText" dxfId="11955" priority="1410" operator="containsText" text="CUMPRIDO">
      <formula>NOT(ISERROR(SEARCH("CUMPRIDO",T41)))</formula>
    </cfRule>
    <cfRule type="containsText" dxfId="11954" priority="1411" operator="containsText" text="PENDENTE">
      <formula>NOT(ISERROR(SEARCH("PENDENTE",T41)))</formula>
    </cfRule>
  </conditionalFormatting>
  <conditionalFormatting sqref="T41">
    <cfRule type="containsText" dxfId="11953" priority="1407" operator="containsText" text="CANCELADO">
      <formula>NOT(ISERROR(SEARCH(("CANCELADO"),(#REF!))))</formula>
    </cfRule>
    <cfRule type="containsText" dxfId="11952" priority="1408" operator="containsText" text="CUMPRIDO">
      <formula>NOT(ISERROR(SEARCH(("CUMPRIDO"),(#REF!))))</formula>
    </cfRule>
    <cfRule type="containsText" dxfId="11951" priority="1409" operator="containsText" text="PENDENTE">
      <formula>NOT(ISERROR(SEARCH(("PENDENTE"),(#REF!))))</formula>
    </cfRule>
  </conditionalFormatting>
  <conditionalFormatting sqref="S41">
    <cfRule type="containsText" dxfId="11950" priority="1406" operator="containsText" text="CANCELADO">
      <formula>NOT(ISERROR(SEARCH(("CANCELADO"),(S261))))</formula>
    </cfRule>
  </conditionalFormatting>
  <conditionalFormatting sqref="S41">
    <cfRule type="containsText" dxfId="11949" priority="1405" operator="containsText" text="NÃO">
      <formula>NOT(ISERROR(SEARCH(("NÃO"),(S41))))</formula>
    </cfRule>
  </conditionalFormatting>
  <conditionalFormatting sqref="S41">
    <cfRule type="containsText" dxfId="11948" priority="1404" operator="containsText" text="SIM">
      <formula>NOT(ISERROR(SEARCH("SIM",S41)))</formula>
    </cfRule>
  </conditionalFormatting>
  <conditionalFormatting sqref="S41">
    <cfRule type="containsText" dxfId="11947" priority="1403" operator="containsText" text="SIM">
      <formula>NOT(ISERROR(SEARCH(("SIM"),(#REF!))))</formula>
    </cfRule>
  </conditionalFormatting>
  <conditionalFormatting sqref="S41">
    <cfRule type="containsText" dxfId="11946" priority="1401" operator="containsText" text="PENDENTE">
      <formula>NOT(ISERROR(SEARCH(("PENDENTE"),(S261))))</formula>
    </cfRule>
    <cfRule type="containsText" dxfId="11945" priority="1402" operator="containsText" text="CUMPRIDO">
      <formula>NOT(ISERROR(SEARCH(("CUMPRIDO"),(S261))))</formula>
    </cfRule>
  </conditionalFormatting>
  <conditionalFormatting sqref="N42">
    <cfRule type="containsText" dxfId="11944" priority="1398" operator="containsText" text="CUMPRIDO">
      <formula>NOT(ISERROR(SEARCH(("CUMPRIDO"),(N42))))</formula>
    </cfRule>
    <cfRule type="containsText" dxfId="11943" priority="1399" operator="containsText" text="PENDENTE">
      <formula>NOT(ISERROR(SEARCH(("PENDENTE"),(N42))))</formula>
    </cfRule>
    <cfRule type="containsText" dxfId="11942" priority="1400" operator="containsText" text="CANCELADO">
      <formula>NOT(ISERROR(SEARCH(("CANCELADO"),(N42))))</formula>
    </cfRule>
  </conditionalFormatting>
  <conditionalFormatting sqref="N42">
    <cfRule type="containsText" dxfId="11941" priority="1397" operator="containsText" text="CUMPRIDO">
      <formula>NOT(ISERROR(SEARCH("CUMPRIDO",N42)))</formula>
    </cfRule>
  </conditionalFormatting>
  <conditionalFormatting sqref="S42">
    <cfRule type="containsText" dxfId="11940" priority="1391" operator="containsText" text="CANCELADO">
      <formula>NOT(ISERROR(SEARCH(("CANCELADO"),(S262))))</formula>
    </cfRule>
  </conditionalFormatting>
  <conditionalFormatting sqref="S42">
    <cfRule type="containsText" dxfId="11939" priority="1390" operator="containsText" text="NÃO">
      <formula>NOT(ISERROR(SEARCH(("NÃO"),(S42))))</formula>
    </cfRule>
  </conditionalFormatting>
  <conditionalFormatting sqref="S42">
    <cfRule type="containsText" dxfId="11938" priority="1389" operator="containsText" text="SIM">
      <formula>NOT(ISERROR(SEARCH("SIM",S42)))</formula>
    </cfRule>
  </conditionalFormatting>
  <conditionalFormatting sqref="S42">
    <cfRule type="containsText" dxfId="11937" priority="1388" operator="containsText" text="SIM">
      <formula>NOT(ISERROR(SEARCH(("SIM"),(#REF!))))</formula>
    </cfRule>
  </conditionalFormatting>
  <conditionalFormatting sqref="S42">
    <cfRule type="containsText" dxfId="11936" priority="1386" operator="containsText" text="PENDENTE">
      <formula>NOT(ISERROR(SEARCH(("PENDENTE"),(S262))))</formula>
    </cfRule>
    <cfRule type="containsText" dxfId="11935" priority="1387" operator="containsText" text="CUMPRIDO">
      <formula>NOT(ISERROR(SEARCH(("CUMPRIDO"),(S262))))</formula>
    </cfRule>
  </conditionalFormatting>
  <conditionalFormatting sqref="T43">
    <cfRule type="containsText" dxfId="11934" priority="1384" operator="containsText" text="CUMPRIDO">
      <formula>NOT(ISERROR(SEARCH("CUMPRIDO",T43)))</formula>
    </cfRule>
    <cfRule type="containsText" dxfId="11933" priority="1385" operator="containsText" text="PENDENTE">
      <formula>NOT(ISERROR(SEARCH("PENDENTE",T43)))</formula>
    </cfRule>
  </conditionalFormatting>
  <conditionalFormatting sqref="T43">
    <cfRule type="containsText" dxfId="11932" priority="1381" operator="containsText" text="CANCELADO">
      <formula>NOT(ISERROR(SEARCH(("CANCELADO"),(#REF!))))</formula>
    </cfRule>
    <cfRule type="containsText" dxfId="11931" priority="1382" operator="containsText" text="CUMPRIDO">
      <formula>NOT(ISERROR(SEARCH(("CUMPRIDO"),(#REF!))))</formula>
    </cfRule>
    <cfRule type="containsText" dxfId="11930" priority="1383" operator="containsText" text="PENDENTE">
      <formula>NOT(ISERROR(SEARCH(("PENDENTE"),(#REF!))))</formula>
    </cfRule>
  </conditionalFormatting>
  <conditionalFormatting sqref="S43">
    <cfRule type="containsText" dxfId="11929" priority="1380" operator="containsText" text="CANCELADO">
      <formula>NOT(ISERROR(SEARCH(("CANCELADO"),(S263))))</formula>
    </cfRule>
  </conditionalFormatting>
  <conditionalFormatting sqref="S43">
    <cfRule type="containsText" dxfId="11928" priority="1379" operator="containsText" text="NÃO">
      <formula>NOT(ISERROR(SEARCH(("NÃO"),(S43))))</formula>
    </cfRule>
  </conditionalFormatting>
  <conditionalFormatting sqref="S43">
    <cfRule type="containsText" dxfId="11927" priority="1378" operator="containsText" text="SIM">
      <formula>NOT(ISERROR(SEARCH("SIM",S43)))</formula>
    </cfRule>
  </conditionalFormatting>
  <conditionalFormatting sqref="S43">
    <cfRule type="containsText" dxfId="11926" priority="1377" operator="containsText" text="SIM">
      <formula>NOT(ISERROR(SEARCH(("SIM"),(#REF!))))</formula>
    </cfRule>
  </conditionalFormatting>
  <conditionalFormatting sqref="S43">
    <cfRule type="containsText" dxfId="11925" priority="1375" operator="containsText" text="PENDENTE">
      <formula>NOT(ISERROR(SEARCH(("PENDENTE"),(S263))))</formula>
    </cfRule>
    <cfRule type="containsText" dxfId="11924" priority="1376" operator="containsText" text="CUMPRIDO">
      <formula>NOT(ISERROR(SEARCH(("CUMPRIDO"),(S263))))</formula>
    </cfRule>
  </conditionalFormatting>
  <conditionalFormatting sqref="N43">
    <cfRule type="containsText" dxfId="11923" priority="1372" operator="containsText" text="CUMPRIDO">
      <formula>NOT(ISERROR(SEARCH(("CUMPRIDO"),(N43))))</formula>
    </cfRule>
    <cfRule type="containsText" dxfId="11922" priority="1373" operator="containsText" text="PENDENTE">
      <formula>NOT(ISERROR(SEARCH(("PENDENTE"),(N43))))</formula>
    </cfRule>
    <cfRule type="containsText" dxfId="11921" priority="1374" operator="containsText" text="CANCELADO">
      <formula>NOT(ISERROR(SEARCH(("CANCELADO"),(N43))))</formula>
    </cfRule>
  </conditionalFormatting>
  <conditionalFormatting sqref="N43">
    <cfRule type="containsText" dxfId="11920" priority="1371" operator="containsText" text="CUMPRIDO">
      <formula>NOT(ISERROR(SEARCH("CUMPRIDO",N43)))</formula>
    </cfRule>
  </conditionalFormatting>
  <conditionalFormatting sqref="N44">
    <cfRule type="containsText" dxfId="11919" priority="1368" operator="containsText" text="CUMPRIDO">
      <formula>NOT(ISERROR(SEARCH(("CUMPRIDO"),(N44))))</formula>
    </cfRule>
    <cfRule type="containsText" dxfId="11918" priority="1369" operator="containsText" text="PENDENTE">
      <formula>NOT(ISERROR(SEARCH(("PENDENTE"),(N44))))</formula>
    </cfRule>
    <cfRule type="containsText" dxfId="11917" priority="1370" operator="containsText" text="CANCELADO">
      <formula>NOT(ISERROR(SEARCH(("CANCELADO"),(N44))))</formula>
    </cfRule>
  </conditionalFormatting>
  <conditionalFormatting sqref="N44">
    <cfRule type="containsText" dxfId="11916" priority="1367" operator="containsText" text="CUMPRIDO">
      <formula>NOT(ISERROR(SEARCH("CUMPRIDO",N44)))</formula>
    </cfRule>
  </conditionalFormatting>
  <conditionalFormatting sqref="S44">
    <cfRule type="containsText" dxfId="11915" priority="1361" operator="containsText" text="CANCELADO">
      <formula>NOT(ISERROR(SEARCH(("CANCELADO"),(S264))))</formula>
    </cfRule>
  </conditionalFormatting>
  <conditionalFormatting sqref="S44">
    <cfRule type="containsText" dxfId="11914" priority="1360" operator="containsText" text="NÃO">
      <formula>NOT(ISERROR(SEARCH(("NÃO"),(S44))))</formula>
    </cfRule>
  </conditionalFormatting>
  <conditionalFormatting sqref="S44">
    <cfRule type="containsText" dxfId="11913" priority="1359" operator="containsText" text="SIM">
      <formula>NOT(ISERROR(SEARCH("SIM",S44)))</formula>
    </cfRule>
  </conditionalFormatting>
  <conditionalFormatting sqref="S44">
    <cfRule type="containsText" dxfId="11912" priority="1358" operator="containsText" text="SIM">
      <formula>NOT(ISERROR(SEARCH(("SIM"),(#REF!))))</formula>
    </cfRule>
  </conditionalFormatting>
  <conditionalFormatting sqref="S44">
    <cfRule type="containsText" dxfId="11911" priority="1356" operator="containsText" text="PENDENTE">
      <formula>NOT(ISERROR(SEARCH(("PENDENTE"),(S264))))</formula>
    </cfRule>
    <cfRule type="containsText" dxfId="11910" priority="1357" operator="containsText" text="CUMPRIDO">
      <formula>NOT(ISERROR(SEARCH(("CUMPRIDO"),(S264))))</formula>
    </cfRule>
  </conditionalFormatting>
  <conditionalFormatting sqref="N45">
    <cfRule type="containsText" dxfId="11909" priority="1353" operator="containsText" text="CUMPRIDO">
      <formula>NOT(ISERROR(SEARCH(("CUMPRIDO"),(N45))))</formula>
    </cfRule>
    <cfRule type="containsText" dxfId="11908" priority="1354" operator="containsText" text="PENDENTE">
      <formula>NOT(ISERROR(SEARCH(("PENDENTE"),(N45))))</formula>
    </cfRule>
    <cfRule type="containsText" dxfId="11907" priority="1355" operator="containsText" text="CANCELADO">
      <formula>NOT(ISERROR(SEARCH(("CANCELADO"),(N45))))</formula>
    </cfRule>
  </conditionalFormatting>
  <conditionalFormatting sqref="N45">
    <cfRule type="containsText" dxfId="11906" priority="1352" operator="containsText" text="CUMPRIDO">
      <formula>NOT(ISERROR(SEARCH("CUMPRIDO",N45)))</formula>
    </cfRule>
  </conditionalFormatting>
  <conditionalFormatting sqref="T45">
    <cfRule type="containsText" dxfId="11905" priority="1350" operator="containsText" text="CUMPRIDO">
      <formula>NOT(ISERROR(SEARCH("CUMPRIDO",T45)))</formula>
    </cfRule>
    <cfRule type="containsText" dxfId="11904" priority="1351" operator="containsText" text="PENDENTE">
      <formula>NOT(ISERROR(SEARCH("PENDENTE",T45)))</formula>
    </cfRule>
  </conditionalFormatting>
  <conditionalFormatting sqref="T45">
    <cfRule type="containsText" dxfId="11903" priority="1347" operator="containsText" text="CANCELADO">
      <formula>NOT(ISERROR(SEARCH(("CANCELADO"),(#REF!))))</formula>
    </cfRule>
    <cfRule type="containsText" dxfId="11902" priority="1348" operator="containsText" text="CUMPRIDO">
      <formula>NOT(ISERROR(SEARCH(("CUMPRIDO"),(#REF!))))</formula>
    </cfRule>
    <cfRule type="containsText" dxfId="11901" priority="1349" operator="containsText" text="PENDENTE">
      <formula>NOT(ISERROR(SEARCH(("PENDENTE"),(#REF!))))</formula>
    </cfRule>
  </conditionalFormatting>
  <conditionalFormatting sqref="S45">
    <cfRule type="containsText" dxfId="11900" priority="1346" operator="containsText" text="CANCELADO">
      <formula>NOT(ISERROR(SEARCH(("CANCELADO"),(S265))))</formula>
    </cfRule>
  </conditionalFormatting>
  <conditionalFormatting sqref="S45">
    <cfRule type="containsText" dxfId="11899" priority="1345" operator="containsText" text="NÃO">
      <formula>NOT(ISERROR(SEARCH(("NÃO"),(S45))))</formula>
    </cfRule>
  </conditionalFormatting>
  <conditionalFormatting sqref="S45">
    <cfRule type="containsText" dxfId="11898" priority="1344" operator="containsText" text="SIM">
      <formula>NOT(ISERROR(SEARCH("SIM",S45)))</formula>
    </cfRule>
  </conditionalFormatting>
  <conditionalFormatting sqref="S45">
    <cfRule type="containsText" dxfId="11897" priority="1343" operator="containsText" text="SIM">
      <formula>NOT(ISERROR(SEARCH(("SIM"),(#REF!))))</formula>
    </cfRule>
  </conditionalFormatting>
  <conditionalFormatting sqref="S45">
    <cfRule type="containsText" dxfId="11896" priority="1341" operator="containsText" text="PENDENTE">
      <formula>NOT(ISERROR(SEARCH(("PENDENTE"),(S265))))</formula>
    </cfRule>
    <cfRule type="containsText" dxfId="11895" priority="1342" operator="containsText" text="CUMPRIDO">
      <formula>NOT(ISERROR(SEARCH(("CUMPRIDO"),(S265))))</formula>
    </cfRule>
  </conditionalFormatting>
  <conditionalFormatting sqref="O46:P46">
    <cfRule type="containsText" dxfId="11894" priority="1325" operator="containsText" text="CANCELADO">
      <formula>NOT(ISERROR(SEARCH(("CANCELADO"),(O46))))</formula>
    </cfRule>
  </conditionalFormatting>
  <conditionalFormatting sqref="O46:P46">
    <cfRule type="containsText" dxfId="11893" priority="1323" operator="containsText" text="CUMPRIDO">
      <formula>NOT(ISERROR(SEARCH(("CUMPRIDO"),(O46))))</formula>
    </cfRule>
    <cfRule type="containsText" dxfId="11892" priority="1324" operator="containsText" text="PENDENTE">
      <formula>NOT(ISERROR(SEARCH(("PENDENTE"),(O46))))</formula>
    </cfRule>
  </conditionalFormatting>
  <conditionalFormatting sqref="Q46">
    <cfRule type="containsText" dxfId="11891" priority="1320" operator="containsText" text="CANCELADO">
      <formula>NOT(ISERROR(SEARCH(("CANCELADO"),(Q46))))</formula>
    </cfRule>
    <cfRule type="containsText" dxfId="11890" priority="1321" operator="containsText" text="CUMPRIDO">
      <formula>NOT(ISERROR(SEARCH(("CUMPRIDO"),(Q46))))</formula>
    </cfRule>
    <cfRule type="containsText" dxfId="11889" priority="1322" operator="containsText" text="PENDENTE">
      <formula>NOT(ISERROR(SEARCH(("PENDENTE"),(Q46))))</formula>
    </cfRule>
  </conditionalFormatting>
  <conditionalFormatting sqref="R46">
    <cfRule type="containsText" dxfId="11888" priority="1317" operator="containsText" text="CUMPRIDO">
      <formula>NOT(ISERROR(SEARCH(("CUMPRIDO"),(#REF!))))</formula>
    </cfRule>
    <cfRule type="containsText" dxfId="11887" priority="1318" operator="containsText" text="CANCELADO">
      <formula>NOT(ISERROR(SEARCH(("CANCELADO"),(#REF!))))</formula>
    </cfRule>
    <cfRule type="containsText" dxfId="11886" priority="1319" operator="containsText" text="PENDENTE">
      <formula>NOT(ISERROR(SEARCH(("PENDENTE"),(#REF!))))</formula>
    </cfRule>
  </conditionalFormatting>
  <conditionalFormatting sqref="T46">
    <cfRule type="containsText" dxfId="11885" priority="1315" operator="containsText" text="CUMPRIDO">
      <formula>NOT(ISERROR(SEARCH("CUMPRIDO",T46)))</formula>
    </cfRule>
    <cfRule type="containsText" dxfId="11884" priority="1316" operator="containsText" text="PENDENTE">
      <formula>NOT(ISERROR(SEARCH("PENDENTE",T46)))</formula>
    </cfRule>
  </conditionalFormatting>
  <conditionalFormatting sqref="T46">
    <cfRule type="containsText" dxfId="11883" priority="1312" operator="containsText" text="CANCELADO">
      <formula>NOT(ISERROR(SEARCH(("CANCELADO"),(#REF!))))</formula>
    </cfRule>
    <cfRule type="containsText" dxfId="11882" priority="1313" operator="containsText" text="CUMPRIDO">
      <formula>NOT(ISERROR(SEARCH(("CUMPRIDO"),(#REF!))))</formula>
    </cfRule>
    <cfRule type="containsText" dxfId="11881" priority="1314" operator="containsText" text="PENDENTE">
      <formula>NOT(ISERROR(SEARCH(("PENDENTE"),(#REF!))))</formula>
    </cfRule>
  </conditionalFormatting>
  <conditionalFormatting sqref="S46">
    <cfRule type="containsText" dxfId="11880" priority="1311" operator="containsText" text="CANCELADO">
      <formula>NOT(ISERROR(SEARCH(("CANCELADO"),(S267))))</formula>
    </cfRule>
  </conditionalFormatting>
  <conditionalFormatting sqref="S46">
    <cfRule type="containsText" dxfId="11879" priority="1310" operator="containsText" text="NÃO">
      <formula>NOT(ISERROR(SEARCH(("NÃO"),(S46))))</formula>
    </cfRule>
  </conditionalFormatting>
  <conditionalFormatting sqref="S46">
    <cfRule type="containsText" dxfId="11878" priority="1309" operator="containsText" text="SIM">
      <formula>NOT(ISERROR(SEARCH("SIM",S46)))</formula>
    </cfRule>
  </conditionalFormatting>
  <conditionalFormatting sqref="S46">
    <cfRule type="containsText" dxfId="11877" priority="1308" operator="containsText" text="SIM">
      <formula>NOT(ISERROR(SEARCH(("SIM"),(#REF!))))</formula>
    </cfRule>
  </conditionalFormatting>
  <conditionalFormatting sqref="S46">
    <cfRule type="containsText" dxfId="11876" priority="1306" operator="containsText" text="PENDENTE">
      <formula>NOT(ISERROR(SEARCH(("PENDENTE"),(S267))))</formula>
    </cfRule>
    <cfRule type="containsText" dxfId="11875" priority="1307" operator="containsText" text="CUMPRIDO">
      <formula>NOT(ISERROR(SEARCH(("CUMPRIDO"),(S267))))</formula>
    </cfRule>
  </conditionalFormatting>
  <conditionalFormatting sqref="N46">
    <cfRule type="containsText" dxfId="11874" priority="1299" operator="containsText" text="CUMPRIDO">
      <formula>NOT(ISERROR(SEARCH(("CUMPRIDO"),(N46))))</formula>
    </cfRule>
    <cfRule type="containsText" dxfId="11873" priority="1300" operator="containsText" text="PENDENTE">
      <formula>NOT(ISERROR(SEARCH(("PENDENTE"),(N46))))</formula>
    </cfRule>
    <cfRule type="containsText" dxfId="11872" priority="1301" operator="containsText" text="CANCELADO">
      <formula>NOT(ISERROR(SEARCH(("CANCELADO"),(N46))))</formula>
    </cfRule>
  </conditionalFormatting>
  <conditionalFormatting sqref="N46">
    <cfRule type="containsText" dxfId="11871" priority="1298" operator="containsText" text="CUMPRIDO">
      <formula>NOT(ISERROR(SEARCH("CUMPRIDO",N46)))</formula>
    </cfRule>
  </conditionalFormatting>
  <conditionalFormatting sqref="O47:P47">
    <cfRule type="containsText" dxfId="11870" priority="1297" operator="containsText" text="CANCELADO">
      <formula>NOT(ISERROR(SEARCH(("CANCELADO"),(O47))))</formula>
    </cfRule>
  </conditionalFormatting>
  <conditionalFormatting sqref="O47:P47">
    <cfRule type="containsText" dxfId="11869" priority="1295" operator="containsText" text="CUMPRIDO">
      <formula>NOT(ISERROR(SEARCH(("CUMPRIDO"),(O47))))</formula>
    </cfRule>
    <cfRule type="containsText" dxfId="11868" priority="1296" operator="containsText" text="PENDENTE">
      <formula>NOT(ISERROR(SEARCH(("PENDENTE"),(O47))))</formula>
    </cfRule>
  </conditionalFormatting>
  <conditionalFormatting sqref="N47">
    <cfRule type="containsText" dxfId="11867" priority="1292" operator="containsText" text="CUMPRIDO">
      <formula>NOT(ISERROR(SEARCH(("CUMPRIDO"),(N47))))</formula>
    </cfRule>
    <cfRule type="containsText" dxfId="11866" priority="1293" operator="containsText" text="PENDENTE">
      <formula>NOT(ISERROR(SEARCH(("PENDENTE"),(N47))))</formula>
    </cfRule>
    <cfRule type="containsText" dxfId="11865" priority="1294" operator="containsText" text="CANCELADO">
      <formula>NOT(ISERROR(SEARCH(("CANCELADO"),(N47))))</formula>
    </cfRule>
  </conditionalFormatting>
  <conditionalFormatting sqref="N47">
    <cfRule type="containsText" dxfId="11864" priority="1291" operator="containsText" text="CUMPRIDO">
      <formula>NOT(ISERROR(SEARCH("CUMPRIDO",N47)))</formula>
    </cfRule>
  </conditionalFormatting>
  <conditionalFormatting sqref="Q47">
    <cfRule type="containsText" dxfId="11863" priority="1288" operator="containsText" text="CANCELADO">
      <formula>NOT(ISERROR(SEARCH(("CANCELADO"),(Q47))))</formula>
    </cfRule>
    <cfRule type="containsText" dxfId="11862" priority="1289" operator="containsText" text="CUMPRIDO">
      <formula>NOT(ISERROR(SEARCH(("CUMPRIDO"),(Q47))))</formula>
    </cfRule>
    <cfRule type="containsText" dxfId="11861" priority="1290" operator="containsText" text="PENDENTE">
      <formula>NOT(ISERROR(SEARCH(("PENDENTE"),(Q47))))</formula>
    </cfRule>
  </conditionalFormatting>
  <conditionalFormatting sqref="R47">
    <cfRule type="containsText" dxfId="11860" priority="1285" operator="containsText" text="CUMPRIDO">
      <formula>NOT(ISERROR(SEARCH(("CUMPRIDO"),(#REF!))))</formula>
    </cfRule>
    <cfRule type="containsText" dxfId="11859" priority="1286" operator="containsText" text="CANCELADO">
      <formula>NOT(ISERROR(SEARCH(("CANCELADO"),(#REF!))))</formula>
    </cfRule>
    <cfRule type="containsText" dxfId="11858" priority="1287" operator="containsText" text="PENDENTE">
      <formula>NOT(ISERROR(SEARCH(("PENDENTE"),(#REF!))))</formula>
    </cfRule>
  </conditionalFormatting>
  <conditionalFormatting sqref="S47">
    <cfRule type="containsText" dxfId="11857" priority="1279" operator="containsText" text="CANCELADO">
      <formula>NOT(ISERROR(SEARCH(("CANCELADO"),(S268))))</formula>
    </cfRule>
  </conditionalFormatting>
  <conditionalFormatting sqref="S47">
    <cfRule type="containsText" dxfId="11856" priority="1278" operator="containsText" text="NÃO">
      <formula>NOT(ISERROR(SEARCH(("NÃO"),(S47))))</formula>
    </cfRule>
  </conditionalFormatting>
  <conditionalFormatting sqref="S47">
    <cfRule type="containsText" dxfId="11855" priority="1277" operator="containsText" text="SIM">
      <formula>NOT(ISERROR(SEARCH("SIM",S47)))</formula>
    </cfRule>
  </conditionalFormatting>
  <conditionalFormatting sqref="S47">
    <cfRule type="containsText" dxfId="11854" priority="1276" operator="containsText" text="SIM">
      <formula>NOT(ISERROR(SEARCH(("SIM"),(#REF!))))</formula>
    </cfRule>
  </conditionalFormatting>
  <conditionalFormatting sqref="S47">
    <cfRule type="containsText" dxfId="11853" priority="1274" operator="containsText" text="PENDENTE">
      <formula>NOT(ISERROR(SEARCH(("PENDENTE"),(S268))))</formula>
    </cfRule>
    <cfRule type="containsText" dxfId="11852" priority="1275" operator="containsText" text="CUMPRIDO">
      <formula>NOT(ISERROR(SEARCH(("CUMPRIDO"),(S268))))</formula>
    </cfRule>
  </conditionalFormatting>
  <conditionalFormatting sqref="N48">
    <cfRule type="containsText" dxfId="11851" priority="1271" operator="containsText" text="CUMPRIDO">
      <formula>NOT(ISERROR(SEARCH(("CUMPRIDO"),(N48))))</formula>
    </cfRule>
    <cfRule type="containsText" dxfId="11850" priority="1272" operator="containsText" text="PENDENTE">
      <formula>NOT(ISERROR(SEARCH(("PENDENTE"),(N48))))</formula>
    </cfRule>
    <cfRule type="containsText" dxfId="11849" priority="1273" operator="containsText" text="CANCELADO">
      <formula>NOT(ISERROR(SEARCH(("CANCELADO"),(N48))))</formula>
    </cfRule>
  </conditionalFormatting>
  <conditionalFormatting sqref="N48">
    <cfRule type="containsText" dxfId="11848" priority="1270" operator="containsText" text="CUMPRIDO">
      <formula>NOT(ISERROR(SEARCH("CUMPRIDO",N48)))</formula>
    </cfRule>
  </conditionalFormatting>
  <conditionalFormatting sqref="S48">
    <cfRule type="containsText" dxfId="11847" priority="1264" operator="containsText" text="CANCELADO">
      <formula>NOT(ISERROR(SEARCH(("CANCELADO"),(S269))))</formula>
    </cfRule>
  </conditionalFormatting>
  <conditionalFormatting sqref="S48">
    <cfRule type="containsText" dxfId="11846" priority="1263" operator="containsText" text="NÃO">
      <formula>NOT(ISERROR(SEARCH(("NÃO"),(S48))))</formula>
    </cfRule>
  </conditionalFormatting>
  <conditionalFormatting sqref="S48">
    <cfRule type="containsText" dxfId="11845" priority="1262" operator="containsText" text="SIM">
      <formula>NOT(ISERROR(SEARCH("SIM",S48)))</formula>
    </cfRule>
  </conditionalFormatting>
  <conditionalFormatting sqref="S48">
    <cfRule type="containsText" dxfId="11844" priority="1261" operator="containsText" text="SIM">
      <formula>NOT(ISERROR(SEARCH(("SIM"),(#REF!))))</formula>
    </cfRule>
  </conditionalFormatting>
  <conditionalFormatting sqref="S48">
    <cfRule type="containsText" dxfId="11843" priority="1259" operator="containsText" text="PENDENTE">
      <formula>NOT(ISERROR(SEARCH(("PENDENTE"),(S269))))</formula>
    </cfRule>
    <cfRule type="containsText" dxfId="11842" priority="1260" operator="containsText" text="CUMPRIDO">
      <formula>NOT(ISERROR(SEARCH(("CUMPRIDO"),(S269))))</formula>
    </cfRule>
  </conditionalFormatting>
  <conditionalFormatting sqref="O49:P49">
    <cfRule type="containsText" dxfId="11841" priority="1258" operator="containsText" text="CANCELADO">
      <formula>NOT(ISERROR(SEARCH(("CANCELADO"),(O49))))</formula>
    </cfRule>
  </conditionalFormatting>
  <conditionalFormatting sqref="O49:P49">
    <cfRule type="containsText" dxfId="11840" priority="1256" operator="containsText" text="CUMPRIDO">
      <formula>NOT(ISERROR(SEARCH(("CUMPRIDO"),(O49))))</formula>
    </cfRule>
    <cfRule type="containsText" dxfId="11839" priority="1257" operator="containsText" text="PENDENTE">
      <formula>NOT(ISERROR(SEARCH(("PENDENTE"),(O49))))</formula>
    </cfRule>
  </conditionalFormatting>
  <conditionalFormatting sqref="T49">
    <cfRule type="containsText" dxfId="11838" priority="1254" operator="containsText" text="CUMPRIDO">
      <formula>NOT(ISERROR(SEARCH("CUMPRIDO",T49)))</formula>
    </cfRule>
    <cfRule type="containsText" dxfId="11837" priority="1255" operator="containsText" text="PENDENTE">
      <formula>NOT(ISERROR(SEARCH("PENDENTE",T49)))</formula>
    </cfRule>
  </conditionalFormatting>
  <conditionalFormatting sqref="T49">
    <cfRule type="containsText" dxfId="11836" priority="1251" operator="containsText" text="CANCELADO">
      <formula>NOT(ISERROR(SEARCH(("CANCELADO"),(#REF!))))</formula>
    </cfRule>
    <cfRule type="containsText" dxfId="11835" priority="1252" operator="containsText" text="CUMPRIDO">
      <formula>NOT(ISERROR(SEARCH(("CUMPRIDO"),(#REF!))))</formula>
    </cfRule>
    <cfRule type="containsText" dxfId="11834" priority="1253" operator="containsText" text="PENDENTE">
      <formula>NOT(ISERROR(SEARCH(("PENDENTE"),(#REF!))))</formula>
    </cfRule>
  </conditionalFormatting>
  <conditionalFormatting sqref="S49">
    <cfRule type="containsText" dxfId="11833" priority="1250" operator="containsText" text="CANCELADO">
      <formula>NOT(ISERROR(SEARCH(("CANCELADO"),(S270))))</formula>
    </cfRule>
  </conditionalFormatting>
  <conditionalFormatting sqref="S49">
    <cfRule type="containsText" dxfId="11832" priority="1249" operator="containsText" text="NÃO">
      <formula>NOT(ISERROR(SEARCH(("NÃO"),(S49))))</formula>
    </cfRule>
  </conditionalFormatting>
  <conditionalFormatting sqref="S49">
    <cfRule type="containsText" dxfId="11831" priority="1248" operator="containsText" text="SIM">
      <formula>NOT(ISERROR(SEARCH("SIM",S49)))</formula>
    </cfRule>
  </conditionalFormatting>
  <conditionalFormatting sqref="S49">
    <cfRule type="containsText" dxfId="11830" priority="1247" operator="containsText" text="SIM">
      <formula>NOT(ISERROR(SEARCH(("SIM"),(#REF!))))</formula>
    </cfRule>
  </conditionalFormatting>
  <conditionalFormatting sqref="S49">
    <cfRule type="containsText" dxfId="11829" priority="1245" operator="containsText" text="PENDENTE">
      <formula>NOT(ISERROR(SEARCH(("PENDENTE"),(S270))))</formula>
    </cfRule>
    <cfRule type="containsText" dxfId="11828" priority="1246" operator="containsText" text="CUMPRIDO">
      <formula>NOT(ISERROR(SEARCH(("CUMPRIDO"),(S270))))</formula>
    </cfRule>
  </conditionalFormatting>
  <conditionalFormatting sqref="N50">
    <cfRule type="containsText" dxfId="11827" priority="1242" operator="containsText" text="CUMPRIDO">
      <formula>NOT(ISERROR(SEARCH(("CUMPRIDO"),(N50))))</formula>
    </cfRule>
    <cfRule type="containsText" dxfId="11826" priority="1243" operator="containsText" text="PENDENTE">
      <formula>NOT(ISERROR(SEARCH(("PENDENTE"),(N50))))</formula>
    </cfRule>
    <cfRule type="containsText" dxfId="11825" priority="1244" operator="containsText" text="CANCELADO">
      <formula>NOT(ISERROR(SEARCH(("CANCELADO"),(N50))))</formula>
    </cfRule>
  </conditionalFormatting>
  <conditionalFormatting sqref="N50">
    <cfRule type="containsText" dxfId="11824" priority="1241" operator="containsText" text="CUMPRIDO">
      <formula>NOT(ISERROR(SEARCH("CUMPRIDO",N50)))</formula>
    </cfRule>
  </conditionalFormatting>
  <conditionalFormatting sqref="S50">
    <cfRule type="containsText" dxfId="11823" priority="1235" operator="containsText" text="CANCELADO">
      <formula>NOT(ISERROR(SEARCH(("CANCELADO"),(S271))))</formula>
    </cfRule>
  </conditionalFormatting>
  <conditionalFormatting sqref="S50">
    <cfRule type="containsText" dxfId="11822" priority="1234" operator="containsText" text="NÃO">
      <formula>NOT(ISERROR(SEARCH(("NÃO"),(S50))))</formula>
    </cfRule>
  </conditionalFormatting>
  <conditionalFormatting sqref="S50">
    <cfRule type="containsText" dxfId="11821" priority="1233" operator="containsText" text="SIM">
      <formula>NOT(ISERROR(SEARCH("SIM",S50)))</formula>
    </cfRule>
  </conditionalFormatting>
  <conditionalFormatting sqref="S50">
    <cfRule type="containsText" dxfId="11820" priority="1232" operator="containsText" text="SIM">
      <formula>NOT(ISERROR(SEARCH(("SIM"),(#REF!))))</formula>
    </cfRule>
  </conditionalFormatting>
  <conditionalFormatting sqref="S50">
    <cfRule type="containsText" dxfId="11819" priority="1230" operator="containsText" text="PENDENTE">
      <formula>NOT(ISERROR(SEARCH(("PENDENTE"),(S271))))</formula>
    </cfRule>
    <cfRule type="containsText" dxfId="11818" priority="1231" operator="containsText" text="CUMPRIDO">
      <formula>NOT(ISERROR(SEARCH(("CUMPRIDO"),(S271))))</formula>
    </cfRule>
  </conditionalFormatting>
  <conditionalFormatting sqref="O52:P52">
    <cfRule type="containsText" dxfId="11817" priority="1161" operator="containsText" text="CANCELADO">
      <formula>NOT(ISERROR(SEARCH(("CANCELADO"),(O52))))</formula>
    </cfRule>
  </conditionalFormatting>
  <conditionalFormatting sqref="O50:P50">
    <cfRule type="containsText" dxfId="11816" priority="1227" operator="containsText" text="CANCELADO">
      <formula>NOT(ISERROR(SEARCH(("CANCELADO"),(O50))))</formula>
    </cfRule>
  </conditionalFormatting>
  <conditionalFormatting sqref="O50:P50">
    <cfRule type="containsText" dxfId="11815" priority="1228" operator="containsText" text="CUMPRIDO">
      <formula>NOT(ISERROR(SEARCH(("CUMPRIDO"),(O50))))</formula>
    </cfRule>
    <cfRule type="containsText" dxfId="11814" priority="1229" operator="containsText" text="PENDENTE">
      <formula>NOT(ISERROR(SEARCH(("PENDENTE"),(O50))))</formula>
    </cfRule>
  </conditionalFormatting>
  <conditionalFormatting sqref="Q51">
    <cfRule type="containsText" dxfId="11813" priority="1200" operator="containsText" text="CANCELADO">
      <formula>NOT(ISERROR(SEARCH(("CANCELADO"),(Q51))))</formula>
    </cfRule>
    <cfRule type="containsText" dxfId="11812" priority="1201" operator="containsText" text="CUMPRIDO">
      <formula>NOT(ISERROR(SEARCH(("CUMPRIDO"),(Q51))))</formula>
    </cfRule>
    <cfRule type="containsText" dxfId="11811" priority="1202" operator="containsText" text="PENDENTE">
      <formula>NOT(ISERROR(SEARCH(("PENDENTE"),(Q51))))</formula>
    </cfRule>
  </conditionalFormatting>
  <conditionalFormatting sqref="N51">
    <cfRule type="containsText" dxfId="11810" priority="1194" operator="containsText" text="CUMPRIDO">
      <formula>NOT(ISERROR(SEARCH(("CUMPRIDO"),(N51))))</formula>
    </cfRule>
    <cfRule type="containsText" dxfId="11809" priority="1195" operator="containsText" text="PENDENTE">
      <formula>NOT(ISERROR(SEARCH(("PENDENTE"),(N51))))</formula>
    </cfRule>
    <cfRule type="containsText" dxfId="11808" priority="1196" operator="containsText" text="CANCELADO">
      <formula>NOT(ISERROR(SEARCH(("CANCELADO"),(N51))))</formula>
    </cfRule>
  </conditionalFormatting>
  <conditionalFormatting sqref="N51">
    <cfRule type="containsText" dxfId="11807" priority="1193" operator="containsText" text="CUMPRIDO">
      <formula>NOT(ISERROR(SEARCH("CUMPRIDO",N51)))</formula>
    </cfRule>
  </conditionalFormatting>
  <conditionalFormatting sqref="S51">
    <cfRule type="containsText" dxfId="11806" priority="1187" operator="containsText" text="CANCELADO">
      <formula>NOT(ISERROR(SEARCH(("CANCELADO"),(S273))))</formula>
    </cfRule>
  </conditionalFormatting>
  <conditionalFormatting sqref="S51">
    <cfRule type="containsText" dxfId="11805" priority="1186" operator="containsText" text="NÃO">
      <formula>NOT(ISERROR(SEARCH(("NÃO"),(S51))))</formula>
    </cfRule>
  </conditionalFormatting>
  <conditionalFormatting sqref="S51">
    <cfRule type="containsText" dxfId="11804" priority="1185" operator="containsText" text="SIM">
      <formula>NOT(ISERROR(SEARCH("SIM",S51)))</formula>
    </cfRule>
  </conditionalFormatting>
  <conditionalFormatting sqref="S51">
    <cfRule type="containsText" dxfId="11803" priority="1184" operator="containsText" text="SIM">
      <formula>NOT(ISERROR(SEARCH(("SIM"),(#REF!))))</formula>
    </cfRule>
  </conditionalFormatting>
  <conditionalFormatting sqref="S51">
    <cfRule type="containsText" dxfId="11802" priority="1182" operator="containsText" text="PENDENTE">
      <formula>NOT(ISERROR(SEARCH(("PENDENTE"),(S273))))</formula>
    </cfRule>
    <cfRule type="containsText" dxfId="11801" priority="1183" operator="containsText" text="CUMPRIDO">
      <formula>NOT(ISERROR(SEARCH(("CUMPRIDO"),(S273))))</formula>
    </cfRule>
  </conditionalFormatting>
  <conditionalFormatting sqref="O51:P51">
    <cfRule type="containsText" dxfId="11800" priority="1181" operator="containsText" text="CANCELADO">
      <formula>NOT(ISERROR(SEARCH(("CANCELADO"),(O51))))</formula>
    </cfRule>
  </conditionalFormatting>
  <conditionalFormatting sqref="O51:P51">
    <cfRule type="containsText" dxfId="11799" priority="1179" operator="containsText" text="CUMPRIDO">
      <formula>NOT(ISERROR(SEARCH(("CUMPRIDO"),(O51))))</formula>
    </cfRule>
    <cfRule type="containsText" dxfId="11798" priority="1180" operator="containsText" text="PENDENTE">
      <formula>NOT(ISERROR(SEARCH(("PENDENTE"),(O51))))</formula>
    </cfRule>
  </conditionalFormatting>
  <conditionalFormatting sqref="N52">
    <cfRule type="containsText" dxfId="11797" priority="1176" operator="containsText" text="CUMPRIDO">
      <formula>NOT(ISERROR(SEARCH(("CUMPRIDO"),(N52))))</formula>
    </cfRule>
    <cfRule type="containsText" dxfId="11796" priority="1177" operator="containsText" text="PENDENTE">
      <formula>NOT(ISERROR(SEARCH(("PENDENTE"),(N52))))</formula>
    </cfRule>
    <cfRule type="containsText" dxfId="11795" priority="1178" operator="containsText" text="CANCELADO">
      <formula>NOT(ISERROR(SEARCH(("CANCELADO"),(N52))))</formula>
    </cfRule>
  </conditionalFormatting>
  <conditionalFormatting sqref="N52">
    <cfRule type="containsText" dxfId="11794" priority="1175" operator="containsText" text="CUMPRIDO">
      <formula>NOT(ISERROR(SEARCH("CUMPRIDO",N52)))</formula>
    </cfRule>
  </conditionalFormatting>
  <conditionalFormatting sqref="S52">
    <cfRule type="containsText" dxfId="11793" priority="1169" operator="containsText" text="CANCELADO">
      <formula>NOT(ISERROR(SEARCH(("CANCELADO"),(S274))))</formula>
    </cfRule>
  </conditionalFormatting>
  <conditionalFormatting sqref="S52">
    <cfRule type="containsText" dxfId="11792" priority="1168" operator="containsText" text="NÃO">
      <formula>NOT(ISERROR(SEARCH(("NÃO"),(S52))))</formula>
    </cfRule>
  </conditionalFormatting>
  <conditionalFormatting sqref="S52">
    <cfRule type="containsText" dxfId="11791" priority="1167" operator="containsText" text="SIM">
      <formula>NOT(ISERROR(SEARCH("SIM",S52)))</formula>
    </cfRule>
  </conditionalFormatting>
  <conditionalFormatting sqref="S52">
    <cfRule type="containsText" dxfId="11790" priority="1166" operator="containsText" text="SIM">
      <formula>NOT(ISERROR(SEARCH(("SIM"),(#REF!))))</formula>
    </cfRule>
  </conditionalFormatting>
  <conditionalFormatting sqref="S52">
    <cfRule type="containsText" dxfId="11789" priority="1164" operator="containsText" text="PENDENTE">
      <formula>NOT(ISERROR(SEARCH(("PENDENTE"),(S274))))</formula>
    </cfRule>
    <cfRule type="containsText" dxfId="11788" priority="1165" operator="containsText" text="CUMPRIDO">
      <formula>NOT(ISERROR(SEARCH(("CUMPRIDO"),(S274))))</formula>
    </cfRule>
  </conditionalFormatting>
  <conditionalFormatting sqref="O52:P52">
    <cfRule type="containsText" dxfId="11787" priority="1162" operator="containsText" text="CUMPRIDO">
      <formula>NOT(ISERROR(SEARCH(("CUMPRIDO"),(O52))))</formula>
    </cfRule>
    <cfRule type="containsText" dxfId="11786" priority="1163" operator="containsText" text="PENDENTE">
      <formula>NOT(ISERROR(SEARCH(("PENDENTE"),(O52))))</formula>
    </cfRule>
  </conditionalFormatting>
  <conditionalFormatting sqref="O53:P54">
    <cfRule type="containsText" dxfId="11785" priority="1160" operator="containsText" text="CANCELADO">
      <formula>NOT(ISERROR(SEARCH(("CANCELADO"),(O53))))</formula>
    </cfRule>
  </conditionalFormatting>
  <conditionalFormatting sqref="O53:P54">
    <cfRule type="containsText" dxfId="11784" priority="1158" operator="containsText" text="CUMPRIDO">
      <formula>NOT(ISERROR(SEARCH(("CUMPRIDO"),(O53))))</formula>
    </cfRule>
    <cfRule type="containsText" dxfId="11783" priority="1159" operator="containsText" text="PENDENTE">
      <formula>NOT(ISERROR(SEARCH(("PENDENTE"),(O53))))</formula>
    </cfRule>
  </conditionalFormatting>
  <conditionalFormatting sqref="Q53:Q54">
    <cfRule type="containsText" dxfId="11782" priority="1156" operator="containsText" text="CANCELADO">
      <formula>NOT(ISERROR(SEARCH(("CANCELADO"),(#REF!))))</formula>
    </cfRule>
    <cfRule type="containsText" dxfId="11781" priority="1157" operator="containsText" text="PENDENTE">
      <formula>NOT(ISERROR(SEARCH(("PENDENTE"),(#REF!))))</formula>
    </cfRule>
  </conditionalFormatting>
  <conditionalFormatting sqref="Q53:Q54">
    <cfRule type="containsText" dxfId="11780" priority="1155" operator="containsText" text="CUMPRIDO">
      <formula>NOT(ISERROR(SEARCH(("CUMPRIDO"),(#REF!))))</formula>
    </cfRule>
  </conditionalFormatting>
  <conditionalFormatting sqref="N53">
    <cfRule type="containsText" dxfId="11779" priority="1152" operator="containsText" text="CUMPRIDO">
      <formula>NOT(ISERROR(SEARCH(("CUMPRIDO"),(N53))))</formula>
    </cfRule>
    <cfRule type="containsText" dxfId="11778" priority="1153" operator="containsText" text="PENDENTE">
      <formula>NOT(ISERROR(SEARCH(("PENDENTE"),(N53))))</formula>
    </cfRule>
    <cfRule type="containsText" dxfId="11777" priority="1154" operator="containsText" text="CANCELADO">
      <formula>NOT(ISERROR(SEARCH(("CANCELADO"),(N53))))</formula>
    </cfRule>
  </conditionalFormatting>
  <conditionalFormatting sqref="N53">
    <cfRule type="containsText" dxfId="11776" priority="1151" operator="containsText" text="CUMPRIDO">
      <formula>NOT(ISERROR(SEARCH("CUMPRIDO",N53)))</formula>
    </cfRule>
  </conditionalFormatting>
  <conditionalFormatting sqref="N54">
    <cfRule type="containsText" dxfId="11775" priority="1148" operator="containsText" text="CUMPRIDO">
      <formula>NOT(ISERROR(SEARCH(("CUMPRIDO"),(N54))))</formula>
    </cfRule>
    <cfRule type="containsText" dxfId="11774" priority="1149" operator="containsText" text="PENDENTE">
      <formula>NOT(ISERROR(SEARCH(("PENDENTE"),(N54))))</formula>
    </cfRule>
    <cfRule type="containsText" dxfId="11773" priority="1150" operator="containsText" text="CANCELADO">
      <formula>NOT(ISERROR(SEARCH(("CANCELADO"),(N54))))</formula>
    </cfRule>
  </conditionalFormatting>
  <conditionalFormatting sqref="N54">
    <cfRule type="containsText" dxfId="11772" priority="1147" operator="containsText" text="CUMPRIDO">
      <formula>NOT(ISERROR(SEARCH("CUMPRIDO",N54)))</formula>
    </cfRule>
  </conditionalFormatting>
  <conditionalFormatting sqref="S53">
    <cfRule type="containsText" dxfId="11771" priority="1141" operator="containsText" text="CANCELADO">
      <formula>NOT(ISERROR(SEARCH(("CANCELADO"),(S275))))</formula>
    </cfRule>
  </conditionalFormatting>
  <conditionalFormatting sqref="S53">
    <cfRule type="containsText" dxfId="11770" priority="1140" operator="containsText" text="NÃO">
      <formula>NOT(ISERROR(SEARCH(("NÃO"),(S53))))</formula>
    </cfRule>
  </conditionalFormatting>
  <conditionalFormatting sqref="S53">
    <cfRule type="containsText" dxfId="11769" priority="1139" operator="containsText" text="SIM">
      <formula>NOT(ISERROR(SEARCH("SIM",S53)))</formula>
    </cfRule>
  </conditionalFormatting>
  <conditionalFormatting sqref="S53">
    <cfRule type="containsText" dxfId="11768" priority="1138" operator="containsText" text="SIM">
      <formula>NOT(ISERROR(SEARCH(("SIM"),(#REF!))))</formula>
    </cfRule>
  </conditionalFormatting>
  <conditionalFormatting sqref="S53">
    <cfRule type="containsText" dxfId="11767" priority="1136" operator="containsText" text="PENDENTE">
      <formula>NOT(ISERROR(SEARCH(("PENDENTE"),(S275))))</formula>
    </cfRule>
    <cfRule type="containsText" dxfId="11766" priority="1137" operator="containsText" text="CUMPRIDO">
      <formula>NOT(ISERROR(SEARCH(("CUMPRIDO"),(S275))))</formula>
    </cfRule>
  </conditionalFormatting>
  <conditionalFormatting sqref="S54">
    <cfRule type="containsText" dxfId="11765" priority="1130" operator="containsText" text="CANCELADO">
      <formula>NOT(ISERROR(SEARCH(("CANCELADO"),(S276))))</formula>
    </cfRule>
  </conditionalFormatting>
  <conditionalFormatting sqref="S54">
    <cfRule type="containsText" dxfId="11764" priority="1129" operator="containsText" text="NÃO">
      <formula>NOT(ISERROR(SEARCH(("NÃO"),(S54))))</formula>
    </cfRule>
  </conditionalFormatting>
  <conditionalFormatting sqref="S54">
    <cfRule type="containsText" dxfId="11763" priority="1128" operator="containsText" text="SIM">
      <formula>NOT(ISERROR(SEARCH("SIM",S54)))</formula>
    </cfRule>
  </conditionalFormatting>
  <conditionalFormatting sqref="S54">
    <cfRule type="containsText" dxfId="11762" priority="1127" operator="containsText" text="SIM">
      <formula>NOT(ISERROR(SEARCH(("SIM"),(#REF!))))</formula>
    </cfRule>
  </conditionalFormatting>
  <conditionalFormatting sqref="S54">
    <cfRule type="containsText" dxfId="11761" priority="1125" operator="containsText" text="PENDENTE">
      <formula>NOT(ISERROR(SEARCH(("PENDENTE"),(S276))))</formula>
    </cfRule>
    <cfRule type="containsText" dxfId="11760" priority="1126" operator="containsText" text="CUMPRIDO">
      <formula>NOT(ISERROR(SEARCH(("CUMPRIDO"),(S276))))</formula>
    </cfRule>
  </conditionalFormatting>
  <conditionalFormatting sqref="N55">
    <cfRule type="containsText" dxfId="11759" priority="1122" operator="containsText" text="CUMPRIDO">
      <formula>NOT(ISERROR(SEARCH(("CUMPRIDO"),(N55))))</formula>
    </cfRule>
    <cfRule type="containsText" dxfId="11758" priority="1123" operator="containsText" text="PENDENTE">
      <formula>NOT(ISERROR(SEARCH(("PENDENTE"),(N55))))</formula>
    </cfRule>
    <cfRule type="containsText" dxfId="11757" priority="1124" operator="containsText" text="CANCELADO">
      <formula>NOT(ISERROR(SEARCH(("CANCELADO"),(N55))))</formula>
    </cfRule>
  </conditionalFormatting>
  <conditionalFormatting sqref="N55">
    <cfRule type="containsText" dxfId="11756" priority="1121" operator="containsText" text="CUMPRIDO">
      <formula>NOT(ISERROR(SEARCH("CUMPRIDO",N55)))</formula>
    </cfRule>
  </conditionalFormatting>
  <conditionalFormatting sqref="S55">
    <cfRule type="containsText" dxfId="11755" priority="1115" operator="containsText" text="CANCELADO">
      <formula>NOT(ISERROR(SEARCH(("CANCELADO"),(S277))))</formula>
    </cfRule>
  </conditionalFormatting>
  <conditionalFormatting sqref="S55">
    <cfRule type="containsText" dxfId="11754" priority="1114" operator="containsText" text="NÃO">
      <formula>NOT(ISERROR(SEARCH(("NÃO"),(S55))))</formula>
    </cfRule>
  </conditionalFormatting>
  <conditionalFormatting sqref="S55">
    <cfRule type="containsText" dxfId="11753" priority="1113" operator="containsText" text="SIM">
      <formula>NOT(ISERROR(SEARCH("SIM",S55)))</formula>
    </cfRule>
  </conditionalFormatting>
  <conditionalFormatting sqref="S55">
    <cfRule type="containsText" dxfId="11752" priority="1112" operator="containsText" text="SIM">
      <formula>NOT(ISERROR(SEARCH(("SIM"),(#REF!))))</formula>
    </cfRule>
  </conditionalFormatting>
  <conditionalFormatting sqref="S55">
    <cfRule type="containsText" dxfId="11751" priority="1110" operator="containsText" text="PENDENTE">
      <formula>NOT(ISERROR(SEARCH(("PENDENTE"),(S277))))</formula>
    </cfRule>
    <cfRule type="containsText" dxfId="11750" priority="1111" operator="containsText" text="CUMPRIDO">
      <formula>NOT(ISERROR(SEARCH(("CUMPRIDO"),(S277))))</formula>
    </cfRule>
  </conditionalFormatting>
  <conditionalFormatting sqref="O55:P55">
    <cfRule type="containsText" dxfId="11749" priority="1109" operator="containsText" text="CANCELADO">
      <formula>NOT(ISERROR(SEARCH(("CANCELADO"),(O55))))</formula>
    </cfRule>
  </conditionalFormatting>
  <conditionalFormatting sqref="O55:P55">
    <cfRule type="containsText" dxfId="11748" priority="1107" operator="containsText" text="CUMPRIDO">
      <formula>NOT(ISERROR(SEARCH(("CUMPRIDO"),(O55))))</formula>
    </cfRule>
    <cfRule type="containsText" dxfId="11747" priority="1108" operator="containsText" text="PENDENTE">
      <formula>NOT(ISERROR(SEARCH(("PENDENTE"),(O55))))</formula>
    </cfRule>
  </conditionalFormatting>
  <conditionalFormatting sqref="N56">
    <cfRule type="containsText" dxfId="11746" priority="1104" operator="containsText" text="CUMPRIDO">
      <formula>NOT(ISERROR(SEARCH(("CUMPRIDO"),(N56))))</formula>
    </cfRule>
    <cfRule type="containsText" dxfId="11745" priority="1105" operator="containsText" text="PENDENTE">
      <formula>NOT(ISERROR(SEARCH(("PENDENTE"),(N56))))</formula>
    </cfRule>
    <cfRule type="containsText" dxfId="11744" priority="1106" operator="containsText" text="CANCELADO">
      <formula>NOT(ISERROR(SEARCH(("CANCELADO"),(N56))))</formula>
    </cfRule>
  </conditionalFormatting>
  <conditionalFormatting sqref="N56">
    <cfRule type="containsText" dxfId="11743" priority="1103" operator="containsText" text="CUMPRIDO">
      <formula>NOT(ISERROR(SEARCH("CUMPRIDO",N56)))</formula>
    </cfRule>
  </conditionalFormatting>
  <conditionalFormatting sqref="S56">
    <cfRule type="containsText" dxfId="11742" priority="1097" operator="containsText" text="CANCELADO">
      <formula>NOT(ISERROR(SEARCH(("CANCELADO"),(S278))))</formula>
    </cfRule>
  </conditionalFormatting>
  <conditionalFormatting sqref="S56">
    <cfRule type="containsText" dxfId="11741" priority="1096" operator="containsText" text="NÃO">
      <formula>NOT(ISERROR(SEARCH(("NÃO"),(S56))))</formula>
    </cfRule>
  </conditionalFormatting>
  <conditionalFormatting sqref="S56">
    <cfRule type="containsText" dxfId="11740" priority="1095" operator="containsText" text="SIM">
      <formula>NOT(ISERROR(SEARCH("SIM",S56)))</formula>
    </cfRule>
  </conditionalFormatting>
  <conditionalFormatting sqref="S56">
    <cfRule type="containsText" dxfId="11739" priority="1094" operator="containsText" text="SIM">
      <formula>NOT(ISERROR(SEARCH(("SIM"),(#REF!))))</formula>
    </cfRule>
  </conditionalFormatting>
  <conditionalFormatting sqref="S56">
    <cfRule type="containsText" dxfId="11738" priority="1092" operator="containsText" text="PENDENTE">
      <formula>NOT(ISERROR(SEARCH(("PENDENTE"),(S278))))</formula>
    </cfRule>
    <cfRule type="containsText" dxfId="11737" priority="1093" operator="containsText" text="CUMPRIDO">
      <formula>NOT(ISERROR(SEARCH(("CUMPRIDO"),(S278))))</formula>
    </cfRule>
  </conditionalFormatting>
  <conditionalFormatting sqref="N57">
    <cfRule type="containsText" dxfId="11736" priority="1074" operator="containsText" text="CUMPRIDO">
      <formula>NOT(ISERROR(SEARCH(("CUMPRIDO"),(N57))))</formula>
    </cfRule>
    <cfRule type="containsText" dxfId="11735" priority="1075" operator="containsText" text="PENDENTE">
      <formula>NOT(ISERROR(SEARCH(("PENDENTE"),(N57))))</formula>
    </cfRule>
    <cfRule type="containsText" dxfId="11734" priority="1076" operator="containsText" text="CANCELADO">
      <formula>NOT(ISERROR(SEARCH(("CANCELADO"),(N57))))</formula>
    </cfRule>
  </conditionalFormatting>
  <conditionalFormatting sqref="N57">
    <cfRule type="containsText" dxfId="11733" priority="1073" operator="containsText" text="CUMPRIDO">
      <formula>NOT(ISERROR(SEARCH("CUMPRIDO",N57)))</formula>
    </cfRule>
  </conditionalFormatting>
  <conditionalFormatting sqref="S57">
    <cfRule type="containsText" dxfId="11732" priority="1067" operator="containsText" text="CANCELADO">
      <formula>NOT(ISERROR(SEARCH(("CANCELADO"),(S279))))</formula>
    </cfRule>
  </conditionalFormatting>
  <conditionalFormatting sqref="S57">
    <cfRule type="containsText" dxfId="11731" priority="1066" operator="containsText" text="NÃO">
      <formula>NOT(ISERROR(SEARCH(("NÃO"),(S57))))</formula>
    </cfRule>
  </conditionalFormatting>
  <conditionalFormatting sqref="S57">
    <cfRule type="containsText" dxfId="11730" priority="1065" operator="containsText" text="SIM">
      <formula>NOT(ISERROR(SEARCH("SIM",S57)))</formula>
    </cfRule>
  </conditionalFormatting>
  <conditionalFormatting sqref="S57">
    <cfRule type="containsText" dxfId="11729" priority="1064" operator="containsText" text="SIM">
      <formula>NOT(ISERROR(SEARCH(("SIM"),(#REF!))))</formula>
    </cfRule>
  </conditionalFormatting>
  <conditionalFormatting sqref="S57">
    <cfRule type="containsText" dxfId="11728" priority="1062" operator="containsText" text="PENDENTE">
      <formula>NOT(ISERROR(SEARCH(("PENDENTE"),(S279))))</formula>
    </cfRule>
    <cfRule type="containsText" dxfId="11727" priority="1063" operator="containsText" text="CUMPRIDO">
      <formula>NOT(ISERROR(SEARCH(("CUMPRIDO"),(S279))))</formula>
    </cfRule>
  </conditionalFormatting>
  <conditionalFormatting sqref="N58">
    <cfRule type="containsText" dxfId="11726" priority="1059" operator="containsText" text="CUMPRIDO">
      <formula>NOT(ISERROR(SEARCH(("CUMPRIDO"),(N58))))</formula>
    </cfRule>
    <cfRule type="containsText" dxfId="11725" priority="1060" operator="containsText" text="PENDENTE">
      <formula>NOT(ISERROR(SEARCH(("PENDENTE"),(N58))))</formula>
    </cfRule>
    <cfRule type="containsText" dxfId="11724" priority="1061" operator="containsText" text="CANCELADO">
      <formula>NOT(ISERROR(SEARCH(("CANCELADO"),(N58))))</formula>
    </cfRule>
  </conditionalFormatting>
  <conditionalFormatting sqref="N58">
    <cfRule type="containsText" dxfId="11723" priority="1058" operator="containsText" text="CUMPRIDO">
      <formula>NOT(ISERROR(SEARCH("CUMPRIDO",N58)))</formula>
    </cfRule>
  </conditionalFormatting>
  <conditionalFormatting sqref="T58">
    <cfRule type="containsText" dxfId="11722" priority="1056" operator="containsText" text="CUMPRIDO">
      <formula>NOT(ISERROR(SEARCH("CUMPRIDO",T58)))</formula>
    </cfRule>
    <cfRule type="containsText" dxfId="11721" priority="1057" operator="containsText" text="PENDENTE">
      <formula>NOT(ISERROR(SEARCH("PENDENTE",T58)))</formula>
    </cfRule>
  </conditionalFormatting>
  <conditionalFormatting sqref="T58">
    <cfRule type="containsText" dxfId="11720" priority="1053" operator="containsText" text="CANCELADO">
      <formula>NOT(ISERROR(SEARCH(("CANCELADO"),(#REF!))))</formula>
    </cfRule>
    <cfRule type="containsText" dxfId="11719" priority="1054" operator="containsText" text="CUMPRIDO">
      <formula>NOT(ISERROR(SEARCH(("CUMPRIDO"),(#REF!))))</formula>
    </cfRule>
    <cfRule type="containsText" dxfId="11718" priority="1055" operator="containsText" text="PENDENTE">
      <formula>NOT(ISERROR(SEARCH(("PENDENTE"),(#REF!))))</formula>
    </cfRule>
  </conditionalFormatting>
  <conditionalFormatting sqref="S58">
    <cfRule type="containsText" dxfId="11717" priority="1052" operator="containsText" text="CANCELADO">
      <formula>NOT(ISERROR(SEARCH(("CANCELADO"),(S280))))</formula>
    </cfRule>
  </conditionalFormatting>
  <conditionalFormatting sqref="S58">
    <cfRule type="containsText" dxfId="11716" priority="1051" operator="containsText" text="NÃO">
      <formula>NOT(ISERROR(SEARCH(("NÃO"),(S58))))</formula>
    </cfRule>
  </conditionalFormatting>
  <conditionalFormatting sqref="S58">
    <cfRule type="containsText" dxfId="11715" priority="1050" operator="containsText" text="SIM">
      <formula>NOT(ISERROR(SEARCH("SIM",S58)))</formula>
    </cfRule>
  </conditionalFormatting>
  <conditionalFormatting sqref="S58">
    <cfRule type="containsText" dxfId="11714" priority="1049" operator="containsText" text="SIM">
      <formula>NOT(ISERROR(SEARCH(("SIM"),(#REF!))))</formula>
    </cfRule>
  </conditionalFormatting>
  <conditionalFormatting sqref="S58">
    <cfRule type="containsText" dxfId="11713" priority="1047" operator="containsText" text="PENDENTE">
      <formula>NOT(ISERROR(SEARCH(("PENDENTE"),(S280))))</formula>
    </cfRule>
    <cfRule type="containsText" dxfId="11712" priority="1048" operator="containsText" text="CUMPRIDO">
      <formula>NOT(ISERROR(SEARCH(("CUMPRIDO"),(S280))))</formula>
    </cfRule>
  </conditionalFormatting>
  <conditionalFormatting sqref="Q59:Q60">
    <cfRule type="containsText" dxfId="11711" priority="1029" operator="containsText" text="CANCELADO">
      <formula>NOT(ISERROR(SEARCH(("CANCELADO"),(Q59))))</formula>
    </cfRule>
    <cfRule type="containsText" dxfId="11710" priority="1030" operator="containsText" text="CUMPRIDO">
      <formula>NOT(ISERROR(SEARCH(("CUMPRIDO"),(Q59))))</formula>
    </cfRule>
    <cfRule type="containsText" dxfId="11709" priority="1031" operator="containsText" text="PENDENTE">
      <formula>NOT(ISERROR(SEARCH(("PENDENTE"),(Q59))))</formula>
    </cfRule>
  </conditionalFormatting>
  <conditionalFormatting sqref="R59">
    <cfRule type="containsText" dxfId="11708" priority="1026" operator="containsText" text="CUMPRIDO">
      <formula>NOT(ISERROR(SEARCH(("CUMPRIDO"),(#REF!))))</formula>
    </cfRule>
    <cfRule type="containsText" dxfId="11707" priority="1027" operator="containsText" text="CANCELADO">
      <formula>NOT(ISERROR(SEARCH(("CANCELADO"),(#REF!))))</formula>
    </cfRule>
    <cfRule type="containsText" dxfId="11706" priority="1028" operator="containsText" text="PENDENTE">
      <formula>NOT(ISERROR(SEARCH(("PENDENTE"),(#REF!))))</formula>
    </cfRule>
  </conditionalFormatting>
  <conditionalFormatting sqref="N59:N60">
    <cfRule type="containsText" dxfId="11705" priority="1023" operator="containsText" text="CUMPRIDO">
      <formula>NOT(ISERROR(SEARCH(("CUMPRIDO"),(N59))))</formula>
    </cfRule>
    <cfRule type="containsText" dxfId="11704" priority="1024" operator="containsText" text="PENDENTE">
      <formula>NOT(ISERROR(SEARCH(("PENDENTE"),(N59))))</formula>
    </cfRule>
    <cfRule type="containsText" dxfId="11703" priority="1025" operator="containsText" text="CANCELADO">
      <formula>NOT(ISERROR(SEARCH(("CANCELADO"),(N59))))</formula>
    </cfRule>
  </conditionalFormatting>
  <conditionalFormatting sqref="N59:N60">
    <cfRule type="containsText" dxfId="11702" priority="1022" operator="containsText" text="CUMPRIDO">
      <formula>NOT(ISERROR(SEARCH("CUMPRIDO",N59)))</formula>
    </cfRule>
  </conditionalFormatting>
  <conditionalFormatting sqref="S59">
    <cfRule type="containsText" dxfId="11701" priority="1016" operator="containsText" text="CANCELADO">
      <formula>NOT(ISERROR(SEARCH(("CANCELADO"),(S281))))</formula>
    </cfRule>
  </conditionalFormatting>
  <conditionalFormatting sqref="S59">
    <cfRule type="containsText" dxfId="11700" priority="1015" operator="containsText" text="NÃO">
      <formula>NOT(ISERROR(SEARCH(("NÃO"),(S59))))</formula>
    </cfRule>
  </conditionalFormatting>
  <conditionalFormatting sqref="S59">
    <cfRule type="containsText" dxfId="11699" priority="1014" operator="containsText" text="SIM">
      <formula>NOT(ISERROR(SEARCH("SIM",S59)))</formula>
    </cfRule>
  </conditionalFormatting>
  <conditionalFormatting sqref="S59">
    <cfRule type="containsText" dxfId="11698" priority="1013" operator="containsText" text="SIM">
      <formula>NOT(ISERROR(SEARCH(("SIM"),(#REF!))))</formula>
    </cfRule>
  </conditionalFormatting>
  <conditionalFormatting sqref="S59">
    <cfRule type="containsText" dxfId="11697" priority="1011" operator="containsText" text="PENDENTE">
      <formula>NOT(ISERROR(SEARCH(("PENDENTE"),(S281))))</formula>
    </cfRule>
    <cfRule type="containsText" dxfId="11696" priority="1012" operator="containsText" text="CUMPRIDO">
      <formula>NOT(ISERROR(SEARCH(("CUMPRIDO"),(S281))))</formula>
    </cfRule>
  </conditionalFormatting>
  <conditionalFormatting sqref="P59:P60">
    <cfRule type="containsText" dxfId="11695" priority="1010" operator="containsText" text="CANCELADO">
      <formula>NOT(ISERROR(SEARCH(("CANCELADO"),(P59))))</formula>
    </cfRule>
  </conditionalFormatting>
  <conditionalFormatting sqref="P59:P60">
    <cfRule type="containsText" dxfId="11694" priority="1008" operator="containsText" text="CUMPRIDO">
      <formula>NOT(ISERROR(SEARCH(("CUMPRIDO"),(P59))))</formula>
    </cfRule>
    <cfRule type="containsText" dxfId="11693" priority="1009" operator="containsText" text="PENDENTE">
      <formula>NOT(ISERROR(SEARCH(("PENDENTE"),(P59))))</formula>
    </cfRule>
  </conditionalFormatting>
  <conditionalFormatting sqref="N61">
    <cfRule type="containsText" dxfId="11692" priority="990" operator="containsText" text="CUMPRIDO">
      <formula>NOT(ISERROR(SEARCH(("CUMPRIDO"),(N61))))</formula>
    </cfRule>
    <cfRule type="containsText" dxfId="11691" priority="991" operator="containsText" text="PENDENTE">
      <formula>NOT(ISERROR(SEARCH(("PENDENTE"),(N61))))</formula>
    </cfRule>
    <cfRule type="containsText" dxfId="11690" priority="992" operator="containsText" text="CANCELADO">
      <formula>NOT(ISERROR(SEARCH(("CANCELADO"),(N61))))</formula>
    </cfRule>
  </conditionalFormatting>
  <conditionalFormatting sqref="N61">
    <cfRule type="containsText" dxfId="11689" priority="989" operator="containsText" text="CUMPRIDO">
      <formula>NOT(ISERROR(SEARCH("CUMPRIDO",N61)))</formula>
    </cfRule>
  </conditionalFormatting>
  <conditionalFormatting sqref="Q61">
    <cfRule type="containsText" dxfId="11688" priority="986" operator="containsText" text="CANCELADO">
      <formula>NOT(ISERROR(SEARCH(("CANCELADO"),(Q61))))</formula>
    </cfRule>
    <cfRule type="containsText" dxfId="11687" priority="987" operator="containsText" text="CUMPRIDO">
      <formula>NOT(ISERROR(SEARCH(("CUMPRIDO"),(Q61))))</formula>
    </cfRule>
    <cfRule type="containsText" dxfId="11686" priority="988" operator="containsText" text="PENDENTE">
      <formula>NOT(ISERROR(SEARCH(("PENDENTE"),(Q61))))</formula>
    </cfRule>
  </conditionalFormatting>
  <conditionalFormatting sqref="R61">
    <cfRule type="containsText" dxfId="11685" priority="983" operator="containsText" text="CUMPRIDO">
      <formula>NOT(ISERROR(SEARCH(("CUMPRIDO"),(#REF!))))</formula>
    </cfRule>
    <cfRule type="containsText" dxfId="11684" priority="984" operator="containsText" text="CANCELADO">
      <formula>NOT(ISERROR(SEARCH(("CANCELADO"),(#REF!))))</formula>
    </cfRule>
    <cfRule type="containsText" dxfId="11683" priority="985" operator="containsText" text="PENDENTE">
      <formula>NOT(ISERROR(SEARCH(("PENDENTE"),(#REF!))))</formula>
    </cfRule>
  </conditionalFormatting>
  <conditionalFormatting sqref="T61">
    <cfRule type="containsText" dxfId="11682" priority="981" operator="containsText" text="CUMPRIDO">
      <formula>NOT(ISERROR(SEARCH("CUMPRIDO",T61)))</formula>
    </cfRule>
    <cfRule type="containsText" dxfId="11681" priority="982" operator="containsText" text="PENDENTE">
      <formula>NOT(ISERROR(SEARCH("PENDENTE",T61)))</formula>
    </cfRule>
  </conditionalFormatting>
  <conditionalFormatting sqref="T61">
    <cfRule type="containsText" dxfId="11680" priority="978" operator="containsText" text="CANCELADO">
      <formula>NOT(ISERROR(SEARCH(("CANCELADO"),(#REF!))))</formula>
    </cfRule>
    <cfRule type="containsText" dxfId="11679" priority="979" operator="containsText" text="CUMPRIDO">
      <formula>NOT(ISERROR(SEARCH(("CUMPRIDO"),(#REF!))))</formula>
    </cfRule>
    <cfRule type="containsText" dxfId="11678" priority="980" operator="containsText" text="PENDENTE">
      <formula>NOT(ISERROR(SEARCH(("PENDENTE"),(#REF!))))</formula>
    </cfRule>
  </conditionalFormatting>
  <conditionalFormatting sqref="S61">
    <cfRule type="containsText" dxfId="11677" priority="977" operator="containsText" text="CANCELADO">
      <formula>NOT(ISERROR(SEARCH(("CANCELADO"),(S283))))</formula>
    </cfRule>
  </conditionalFormatting>
  <conditionalFormatting sqref="S61">
    <cfRule type="containsText" dxfId="11676" priority="976" operator="containsText" text="NÃO">
      <formula>NOT(ISERROR(SEARCH(("NÃO"),(S61))))</formula>
    </cfRule>
  </conditionalFormatting>
  <conditionalFormatting sqref="S61">
    <cfRule type="containsText" dxfId="11675" priority="975" operator="containsText" text="SIM">
      <formula>NOT(ISERROR(SEARCH("SIM",S61)))</formula>
    </cfRule>
  </conditionalFormatting>
  <conditionalFormatting sqref="S61">
    <cfRule type="containsText" dxfId="11674" priority="974" operator="containsText" text="SIM">
      <formula>NOT(ISERROR(SEARCH(("SIM"),(#REF!))))</formula>
    </cfRule>
  </conditionalFormatting>
  <conditionalFormatting sqref="S61">
    <cfRule type="containsText" dxfId="11673" priority="972" operator="containsText" text="PENDENTE">
      <formula>NOT(ISERROR(SEARCH(("PENDENTE"),(S283))))</formula>
    </cfRule>
    <cfRule type="containsText" dxfId="11672" priority="973" operator="containsText" text="CUMPRIDO">
      <formula>NOT(ISERROR(SEARCH(("CUMPRIDO"),(S283))))</formula>
    </cfRule>
  </conditionalFormatting>
  <conditionalFormatting sqref="O61:P61">
    <cfRule type="containsText" dxfId="11671" priority="971" operator="containsText" text="CANCELADO">
      <formula>NOT(ISERROR(SEARCH(("CANCELADO"),(O61))))</formula>
    </cfRule>
  </conditionalFormatting>
  <conditionalFormatting sqref="O61:P61">
    <cfRule type="containsText" dxfId="11670" priority="969" operator="containsText" text="CUMPRIDO">
      <formula>NOT(ISERROR(SEARCH(("CUMPRIDO"),(O61))))</formula>
    </cfRule>
    <cfRule type="containsText" dxfId="11669" priority="970" operator="containsText" text="PENDENTE">
      <formula>NOT(ISERROR(SEARCH(("PENDENTE"),(O61))))</formula>
    </cfRule>
  </conditionalFormatting>
  <conditionalFormatting sqref="N62">
    <cfRule type="containsText" dxfId="11668" priority="966" operator="containsText" text="CUMPRIDO">
      <formula>NOT(ISERROR(SEARCH(("CUMPRIDO"),(N62))))</formula>
    </cfRule>
    <cfRule type="containsText" dxfId="11667" priority="967" operator="containsText" text="PENDENTE">
      <formula>NOT(ISERROR(SEARCH(("PENDENTE"),(N62))))</formula>
    </cfRule>
    <cfRule type="containsText" dxfId="11666" priority="968" operator="containsText" text="CANCELADO">
      <formula>NOT(ISERROR(SEARCH(("CANCELADO"),(N62))))</formula>
    </cfRule>
  </conditionalFormatting>
  <conditionalFormatting sqref="N62">
    <cfRule type="containsText" dxfId="11665" priority="965" operator="containsText" text="CUMPRIDO">
      <formula>NOT(ISERROR(SEARCH("CUMPRIDO",N62)))</formula>
    </cfRule>
  </conditionalFormatting>
  <conditionalFormatting sqref="T62">
    <cfRule type="containsText" dxfId="11664" priority="963" operator="containsText" text="CUMPRIDO">
      <formula>NOT(ISERROR(SEARCH("CUMPRIDO",T62)))</formula>
    </cfRule>
    <cfRule type="containsText" dxfId="11663" priority="964" operator="containsText" text="PENDENTE">
      <formula>NOT(ISERROR(SEARCH("PENDENTE",T62)))</formula>
    </cfRule>
  </conditionalFormatting>
  <conditionalFormatting sqref="T62">
    <cfRule type="containsText" dxfId="11662" priority="960" operator="containsText" text="CANCELADO">
      <formula>NOT(ISERROR(SEARCH(("CANCELADO"),(#REF!))))</formula>
    </cfRule>
    <cfRule type="containsText" dxfId="11661" priority="961" operator="containsText" text="CUMPRIDO">
      <formula>NOT(ISERROR(SEARCH(("CUMPRIDO"),(#REF!))))</formula>
    </cfRule>
    <cfRule type="containsText" dxfId="11660" priority="962" operator="containsText" text="PENDENTE">
      <formula>NOT(ISERROR(SEARCH(("PENDENTE"),(#REF!))))</formula>
    </cfRule>
  </conditionalFormatting>
  <conditionalFormatting sqref="S62">
    <cfRule type="containsText" dxfId="11659" priority="959" operator="containsText" text="CANCELADO">
      <formula>NOT(ISERROR(SEARCH(("CANCELADO"),(S284))))</formula>
    </cfRule>
  </conditionalFormatting>
  <conditionalFormatting sqref="S62">
    <cfRule type="containsText" dxfId="11658" priority="958" operator="containsText" text="NÃO">
      <formula>NOT(ISERROR(SEARCH(("NÃO"),(S62))))</formula>
    </cfRule>
  </conditionalFormatting>
  <conditionalFormatting sqref="S62">
    <cfRule type="containsText" dxfId="11657" priority="957" operator="containsText" text="SIM">
      <formula>NOT(ISERROR(SEARCH("SIM",S62)))</formula>
    </cfRule>
  </conditionalFormatting>
  <conditionalFormatting sqref="S62">
    <cfRule type="containsText" dxfId="11656" priority="956" operator="containsText" text="SIM">
      <formula>NOT(ISERROR(SEARCH(("SIM"),(#REF!))))</formula>
    </cfRule>
  </conditionalFormatting>
  <conditionalFormatting sqref="S62">
    <cfRule type="containsText" dxfId="11655" priority="954" operator="containsText" text="PENDENTE">
      <formula>NOT(ISERROR(SEARCH(("PENDENTE"),(S284))))</formula>
    </cfRule>
    <cfRule type="containsText" dxfId="11654" priority="955" operator="containsText" text="CUMPRIDO">
      <formula>NOT(ISERROR(SEARCH(("CUMPRIDO"),(S284))))</formula>
    </cfRule>
  </conditionalFormatting>
  <conditionalFormatting sqref="N63">
    <cfRule type="containsText" dxfId="11653" priority="951" operator="containsText" text="CUMPRIDO">
      <formula>NOT(ISERROR(SEARCH(("CUMPRIDO"),(N63))))</formula>
    </cfRule>
    <cfRule type="containsText" dxfId="11652" priority="952" operator="containsText" text="PENDENTE">
      <formula>NOT(ISERROR(SEARCH(("PENDENTE"),(N63))))</formula>
    </cfRule>
    <cfRule type="containsText" dxfId="11651" priority="953" operator="containsText" text="CANCELADO">
      <formula>NOT(ISERROR(SEARCH(("CANCELADO"),(N63))))</formula>
    </cfRule>
  </conditionalFormatting>
  <conditionalFormatting sqref="N63">
    <cfRule type="containsText" dxfId="11650" priority="950" operator="containsText" text="CUMPRIDO">
      <formula>NOT(ISERROR(SEARCH("CUMPRIDO",N63)))</formula>
    </cfRule>
  </conditionalFormatting>
  <conditionalFormatting sqref="T63">
    <cfRule type="containsText" dxfId="11649" priority="948" operator="containsText" text="CUMPRIDO">
      <formula>NOT(ISERROR(SEARCH("CUMPRIDO",T63)))</formula>
    </cfRule>
    <cfRule type="containsText" dxfId="11648" priority="949" operator="containsText" text="PENDENTE">
      <formula>NOT(ISERROR(SEARCH("PENDENTE",T63)))</formula>
    </cfRule>
  </conditionalFormatting>
  <conditionalFormatting sqref="T63">
    <cfRule type="containsText" dxfId="11647" priority="945" operator="containsText" text="CANCELADO">
      <formula>NOT(ISERROR(SEARCH(("CANCELADO"),(#REF!))))</formula>
    </cfRule>
    <cfRule type="containsText" dxfId="11646" priority="946" operator="containsText" text="CUMPRIDO">
      <formula>NOT(ISERROR(SEARCH(("CUMPRIDO"),(#REF!))))</formula>
    </cfRule>
    <cfRule type="containsText" dxfId="11645" priority="947" operator="containsText" text="PENDENTE">
      <formula>NOT(ISERROR(SEARCH(("PENDENTE"),(#REF!))))</formula>
    </cfRule>
  </conditionalFormatting>
  <conditionalFormatting sqref="S63">
    <cfRule type="containsText" dxfId="11644" priority="944" operator="containsText" text="CANCELADO">
      <formula>NOT(ISERROR(SEARCH(("CANCELADO"),(S285))))</formula>
    </cfRule>
  </conditionalFormatting>
  <conditionalFormatting sqref="S63">
    <cfRule type="containsText" dxfId="11643" priority="943" operator="containsText" text="NÃO">
      <formula>NOT(ISERROR(SEARCH(("NÃO"),(S63))))</formula>
    </cfRule>
  </conditionalFormatting>
  <conditionalFormatting sqref="S63">
    <cfRule type="containsText" dxfId="11642" priority="942" operator="containsText" text="SIM">
      <formula>NOT(ISERROR(SEARCH("SIM",S63)))</formula>
    </cfRule>
  </conditionalFormatting>
  <conditionalFormatting sqref="S63">
    <cfRule type="containsText" dxfId="11641" priority="941" operator="containsText" text="SIM">
      <formula>NOT(ISERROR(SEARCH(("SIM"),(#REF!))))</formula>
    </cfRule>
  </conditionalFormatting>
  <conditionalFormatting sqref="S63">
    <cfRule type="containsText" dxfId="11640" priority="939" operator="containsText" text="PENDENTE">
      <formula>NOT(ISERROR(SEARCH(("PENDENTE"),(S285))))</formula>
    </cfRule>
    <cfRule type="containsText" dxfId="11639" priority="940" operator="containsText" text="CUMPRIDO">
      <formula>NOT(ISERROR(SEARCH(("CUMPRIDO"),(S285))))</formula>
    </cfRule>
  </conditionalFormatting>
  <conditionalFormatting sqref="O63:P63">
    <cfRule type="containsText" dxfId="11638" priority="938" operator="containsText" text="CANCELADO">
      <formula>NOT(ISERROR(SEARCH(("CANCELADO"),(O63))))</formula>
    </cfRule>
  </conditionalFormatting>
  <conditionalFormatting sqref="O63:P63">
    <cfRule type="containsText" dxfId="11637" priority="936" operator="containsText" text="CUMPRIDO">
      <formula>NOT(ISERROR(SEARCH(("CUMPRIDO"),(O63))))</formula>
    </cfRule>
    <cfRule type="containsText" dxfId="11636" priority="937" operator="containsText" text="PENDENTE">
      <formula>NOT(ISERROR(SEARCH(("PENDENTE"),(O63))))</formula>
    </cfRule>
  </conditionalFormatting>
  <conditionalFormatting sqref="Q64">
    <cfRule type="containsText" dxfId="11635" priority="933" operator="containsText" text="CANCELADO">
      <formula>NOT(ISERROR(SEARCH(("CANCELADO"),(Q64))))</formula>
    </cfRule>
    <cfRule type="containsText" dxfId="11634" priority="934" operator="containsText" text="CUMPRIDO">
      <formula>NOT(ISERROR(SEARCH(("CUMPRIDO"),(Q64))))</formula>
    </cfRule>
    <cfRule type="containsText" dxfId="11633" priority="935" operator="containsText" text="PENDENTE">
      <formula>NOT(ISERROR(SEARCH(("PENDENTE"),(Q64))))</formula>
    </cfRule>
  </conditionalFormatting>
  <conditionalFormatting sqref="N64">
    <cfRule type="containsText" dxfId="11632" priority="927" operator="containsText" text="CUMPRIDO">
      <formula>NOT(ISERROR(SEARCH(("CUMPRIDO"),(N64))))</formula>
    </cfRule>
    <cfRule type="containsText" dxfId="11631" priority="928" operator="containsText" text="PENDENTE">
      <formula>NOT(ISERROR(SEARCH(("PENDENTE"),(N64))))</formula>
    </cfRule>
    <cfRule type="containsText" dxfId="11630" priority="929" operator="containsText" text="CANCELADO">
      <formula>NOT(ISERROR(SEARCH(("CANCELADO"),(N64))))</formula>
    </cfRule>
  </conditionalFormatting>
  <conditionalFormatting sqref="N64">
    <cfRule type="containsText" dxfId="11629" priority="926" operator="containsText" text="CUMPRIDO">
      <formula>NOT(ISERROR(SEARCH("CUMPRIDO",N64)))</formula>
    </cfRule>
  </conditionalFormatting>
  <conditionalFormatting sqref="T64">
    <cfRule type="containsText" dxfId="11628" priority="924" operator="containsText" text="CUMPRIDO">
      <formula>NOT(ISERROR(SEARCH("CUMPRIDO",T64)))</formula>
    </cfRule>
    <cfRule type="containsText" dxfId="11627" priority="925" operator="containsText" text="PENDENTE">
      <formula>NOT(ISERROR(SEARCH("PENDENTE",T64)))</formula>
    </cfRule>
  </conditionalFormatting>
  <conditionalFormatting sqref="T64">
    <cfRule type="containsText" dxfId="11626" priority="921" operator="containsText" text="CANCELADO">
      <formula>NOT(ISERROR(SEARCH(("CANCELADO"),(#REF!))))</formula>
    </cfRule>
    <cfRule type="containsText" dxfId="11625" priority="922" operator="containsText" text="CUMPRIDO">
      <formula>NOT(ISERROR(SEARCH(("CUMPRIDO"),(#REF!))))</formula>
    </cfRule>
    <cfRule type="containsText" dxfId="11624" priority="923" operator="containsText" text="PENDENTE">
      <formula>NOT(ISERROR(SEARCH(("PENDENTE"),(#REF!))))</formula>
    </cfRule>
  </conditionalFormatting>
  <conditionalFormatting sqref="S64">
    <cfRule type="containsText" dxfId="11623" priority="920" operator="containsText" text="CANCELADO">
      <formula>NOT(ISERROR(SEARCH(("CANCELADO"),(S286))))</formula>
    </cfRule>
  </conditionalFormatting>
  <conditionalFormatting sqref="S64">
    <cfRule type="containsText" dxfId="11622" priority="919" operator="containsText" text="NÃO">
      <formula>NOT(ISERROR(SEARCH(("NÃO"),(S64))))</formula>
    </cfRule>
  </conditionalFormatting>
  <conditionalFormatting sqref="S64">
    <cfRule type="containsText" dxfId="11621" priority="918" operator="containsText" text="SIM">
      <formula>NOT(ISERROR(SEARCH("SIM",S64)))</formula>
    </cfRule>
  </conditionalFormatting>
  <conditionalFormatting sqref="S64">
    <cfRule type="containsText" dxfId="11620" priority="917" operator="containsText" text="SIM">
      <formula>NOT(ISERROR(SEARCH(("SIM"),(#REF!))))</formula>
    </cfRule>
  </conditionalFormatting>
  <conditionalFormatting sqref="S64">
    <cfRule type="containsText" dxfId="11619" priority="915" operator="containsText" text="PENDENTE">
      <formula>NOT(ISERROR(SEARCH(("PENDENTE"),(S286))))</formula>
    </cfRule>
    <cfRule type="containsText" dxfId="11618" priority="916" operator="containsText" text="CUMPRIDO">
      <formula>NOT(ISERROR(SEARCH(("CUMPRIDO"),(S286))))</formula>
    </cfRule>
  </conditionalFormatting>
  <conditionalFormatting sqref="O64:P64">
    <cfRule type="containsText" dxfId="11617" priority="914" operator="containsText" text="CANCELADO">
      <formula>NOT(ISERROR(SEARCH(("CANCELADO"),(O64))))</formula>
    </cfRule>
  </conditionalFormatting>
  <conditionalFormatting sqref="O64:P64">
    <cfRule type="containsText" dxfId="11616" priority="912" operator="containsText" text="CUMPRIDO">
      <formula>NOT(ISERROR(SEARCH(("CUMPRIDO"),(O64))))</formula>
    </cfRule>
    <cfRule type="containsText" dxfId="11615" priority="913" operator="containsText" text="PENDENTE">
      <formula>NOT(ISERROR(SEARCH(("PENDENTE"),(O64))))</formula>
    </cfRule>
  </conditionalFormatting>
  <conditionalFormatting sqref="N65">
    <cfRule type="containsText" dxfId="11614" priority="909" operator="containsText" text="CUMPRIDO">
      <formula>NOT(ISERROR(SEARCH(("CUMPRIDO"),(N65))))</formula>
    </cfRule>
    <cfRule type="containsText" dxfId="11613" priority="910" operator="containsText" text="PENDENTE">
      <formula>NOT(ISERROR(SEARCH(("PENDENTE"),(N65))))</formula>
    </cfRule>
    <cfRule type="containsText" dxfId="11612" priority="911" operator="containsText" text="CANCELADO">
      <formula>NOT(ISERROR(SEARCH(("CANCELADO"),(N65))))</formula>
    </cfRule>
  </conditionalFormatting>
  <conditionalFormatting sqref="N65">
    <cfRule type="containsText" dxfId="11611" priority="908" operator="containsText" text="CUMPRIDO">
      <formula>NOT(ISERROR(SEARCH("CUMPRIDO",N65)))</formula>
    </cfRule>
  </conditionalFormatting>
  <conditionalFormatting sqref="T65">
    <cfRule type="containsText" dxfId="11610" priority="906" operator="containsText" text="CUMPRIDO">
      <formula>NOT(ISERROR(SEARCH("CUMPRIDO",T65)))</formula>
    </cfRule>
    <cfRule type="containsText" dxfId="11609" priority="907" operator="containsText" text="PENDENTE">
      <formula>NOT(ISERROR(SEARCH("PENDENTE",T65)))</formula>
    </cfRule>
  </conditionalFormatting>
  <conditionalFormatting sqref="T65">
    <cfRule type="containsText" dxfId="11608" priority="903" operator="containsText" text="CANCELADO">
      <formula>NOT(ISERROR(SEARCH(("CANCELADO"),(#REF!))))</formula>
    </cfRule>
    <cfRule type="containsText" dxfId="11607" priority="904" operator="containsText" text="CUMPRIDO">
      <formula>NOT(ISERROR(SEARCH(("CUMPRIDO"),(#REF!))))</formula>
    </cfRule>
    <cfRule type="containsText" dxfId="11606" priority="905" operator="containsText" text="PENDENTE">
      <formula>NOT(ISERROR(SEARCH(("PENDENTE"),(#REF!))))</formula>
    </cfRule>
  </conditionalFormatting>
  <conditionalFormatting sqref="S65">
    <cfRule type="containsText" dxfId="11605" priority="902" operator="containsText" text="CANCELADO">
      <formula>NOT(ISERROR(SEARCH(("CANCELADO"),(S287))))</formula>
    </cfRule>
  </conditionalFormatting>
  <conditionalFormatting sqref="S65">
    <cfRule type="containsText" dxfId="11604" priority="901" operator="containsText" text="NÃO">
      <formula>NOT(ISERROR(SEARCH(("NÃO"),(S65))))</formula>
    </cfRule>
  </conditionalFormatting>
  <conditionalFormatting sqref="S65">
    <cfRule type="containsText" dxfId="11603" priority="900" operator="containsText" text="SIM">
      <formula>NOT(ISERROR(SEARCH("SIM",S65)))</formula>
    </cfRule>
  </conditionalFormatting>
  <conditionalFormatting sqref="S65">
    <cfRule type="containsText" dxfId="11602" priority="899" operator="containsText" text="SIM">
      <formula>NOT(ISERROR(SEARCH(("SIM"),(#REF!))))</formula>
    </cfRule>
  </conditionalFormatting>
  <conditionalFormatting sqref="S65">
    <cfRule type="containsText" dxfId="11601" priority="897" operator="containsText" text="PENDENTE">
      <formula>NOT(ISERROR(SEARCH(("PENDENTE"),(S287))))</formula>
    </cfRule>
    <cfRule type="containsText" dxfId="11600" priority="898" operator="containsText" text="CUMPRIDO">
      <formula>NOT(ISERROR(SEARCH(("CUMPRIDO"),(S287))))</formula>
    </cfRule>
  </conditionalFormatting>
  <conditionalFormatting sqref="N66">
    <cfRule type="containsText" dxfId="11599" priority="894" operator="containsText" text="CUMPRIDO">
      <formula>NOT(ISERROR(SEARCH(("CUMPRIDO"),(N66))))</formula>
    </cfRule>
    <cfRule type="containsText" dxfId="11598" priority="895" operator="containsText" text="PENDENTE">
      <formula>NOT(ISERROR(SEARCH(("PENDENTE"),(N66))))</formula>
    </cfRule>
    <cfRule type="containsText" dxfId="11597" priority="896" operator="containsText" text="CANCELADO">
      <formula>NOT(ISERROR(SEARCH(("CANCELADO"),(N66))))</formula>
    </cfRule>
  </conditionalFormatting>
  <conditionalFormatting sqref="N66">
    <cfRule type="containsText" dxfId="11596" priority="893" operator="containsText" text="CUMPRIDO">
      <formula>NOT(ISERROR(SEARCH("CUMPRIDO",N66)))</formula>
    </cfRule>
  </conditionalFormatting>
  <conditionalFormatting sqref="S66">
    <cfRule type="containsText" dxfId="11595" priority="887" operator="containsText" text="CANCELADO">
      <formula>NOT(ISERROR(SEARCH(("CANCELADO"),(S288))))</formula>
    </cfRule>
  </conditionalFormatting>
  <conditionalFormatting sqref="S66">
    <cfRule type="containsText" dxfId="11594" priority="886" operator="containsText" text="NÃO">
      <formula>NOT(ISERROR(SEARCH(("NÃO"),(S66))))</formula>
    </cfRule>
  </conditionalFormatting>
  <conditionalFormatting sqref="S66">
    <cfRule type="containsText" dxfId="11593" priority="885" operator="containsText" text="SIM">
      <formula>NOT(ISERROR(SEARCH("SIM",S66)))</formula>
    </cfRule>
  </conditionalFormatting>
  <conditionalFormatting sqref="S66">
    <cfRule type="containsText" dxfId="11592" priority="884" operator="containsText" text="SIM">
      <formula>NOT(ISERROR(SEARCH(("SIM"),(#REF!))))</formula>
    </cfRule>
  </conditionalFormatting>
  <conditionalFormatting sqref="S66">
    <cfRule type="containsText" dxfId="11591" priority="882" operator="containsText" text="PENDENTE">
      <formula>NOT(ISERROR(SEARCH(("PENDENTE"),(S288))))</formula>
    </cfRule>
    <cfRule type="containsText" dxfId="11590" priority="883" operator="containsText" text="CUMPRIDO">
      <formula>NOT(ISERROR(SEARCH(("CUMPRIDO"),(S288))))</formula>
    </cfRule>
  </conditionalFormatting>
  <conditionalFormatting sqref="N67">
    <cfRule type="containsText" dxfId="11589" priority="879" operator="containsText" text="CUMPRIDO">
      <formula>NOT(ISERROR(SEARCH(("CUMPRIDO"),(N67))))</formula>
    </cfRule>
    <cfRule type="containsText" dxfId="11588" priority="880" operator="containsText" text="PENDENTE">
      <formula>NOT(ISERROR(SEARCH(("PENDENTE"),(N67))))</formula>
    </cfRule>
    <cfRule type="containsText" dxfId="11587" priority="881" operator="containsText" text="CANCELADO">
      <formula>NOT(ISERROR(SEARCH(("CANCELADO"),(N67))))</formula>
    </cfRule>
  </conditionalFormatting>
  <conditionalFormatting sqref="N67">
    <cfRule type="containsText" dxfId="11586" priority="878" operator="containsText" text="CUMPRIDO">
      <formula>NOT(ISERROR(SEARCH("CUMPRIDO",N67)))</formula>
    </cfRule>
  </conditionalFormatting>
  <conditionalFormatting sqref="S67">
    <cfRule type="containsText" dxfId="11585" priority="872" operator="containsText" text="CANCELADO">
      <formula>NOT(ISERROR(SEARCH(("CANCELADO"),(S289))))</formula>
    </cfRule>
  </conditionalFormatting>
  <conditionalFormatting sqref="S67">
    <cfRule type="containsText" dxfId="11584" priority="871" operator="containsText" text="NÃO">
      <formula>NOT(ISERROR(SEARCH(("NÃO"),(S67))))</formula>
    </cfRule>
  </conditionalFormatting>
  <conditionalFormatting sqref="S67">
    <cfRule type="containsText" dxfId="11583" priority="870" operator="containsText" text="SIM">
      <formula>NOT(ISERROR(SEARCH("SIM",S67)))</formula>
    </cfRule>
  </conditionalFormatting>
  <conditionalFormatting sqref="S67">
    <cfRule type="containsText" dxfId="11582" priority="869" operator="containsText" text="SIM">
      <formula>NOT(ISERROR(SEARCH(("SIM"),(#REF!))))</formula>
    </cfRule>
  </conditionalFormatting>
  <conditionalFormatting sqref="S67">
    <cfRule type="containsText" dxfId="11581" priority="867" operator="containsText" text="PENDENTE">
      <formula>NOT(ISERROR(SEARCH(("PENDENTE"),(S289))))</formula>
    </cfRule>
    <cfRule type="containsText" dxfId="11580" priority="868" operator="containsText" text="CUMPRIDO">
      <formula>NOT(ISERROR(SEARCH(("CUMPRIDO"),(S289))))</formula>
    </cfRule>
  </conditionalFormatting>
  <conditionalFormatting sqref="N68:N71">
    <cfRule type="containsText" dxfId="11579" priority="864" operator="containsText" text="CUMPRIDO">
      <formula>NOT(ISERROR(SEARCH(("CUMPRIDO"),(N68))))</formula>
    </cfRule>
    <cfRule type="containsText" dxfId="11578" priority="865" operator="containsText" text="PENDENTE">
      <formula>NOT(ISERROR(SEARCH(("PENDENTE"),(N68))))</formula>
    </cfRule>
    <cfRule type="containsText" dxfId="11577" priority="866" operator="containsText" text="CANCELADO">
      <formula>NOT(ISERROR(SEARCH(("CANCELADO"),(N68))))</formula>
    </cfRule>
  </conditionalFormatting>
  <conditionalFormatting sqref="N68:N71">
    <cfRule type="containsText" dxfId="11576" priority="863" operator="containsText" text="CUMPRIDO">
      <formula>NOT(ISERROR(SEARCH("CUMPRIDO",N68)))</formula>
    </cfRule>
  </conditionalFormatting>
  <conditionalFormatting sqref="O59:O60">
    <cfRule type="containsText" dxfId="11575" priority="862" operator="containsText" text="CANCELADO">
      <formula>NOT(ISERROR(SEARCH(("CANCELADO"),(O59))))</formula>
    </cfRule>
  </conditionalFormatting>
  <conditionalFormatting sqref="O59:O60">
    <cfRule type="containsText" dxfId="11574" priority="860" operator="containsText" text="CUMPRIDO">
      <formula>NOT(ISERROR(SEARCH(("CUMPRIDO"),(O59))))</formula>
    </cfRule>
    <cfRule type="containsText" dxfId="11573" priority="861" operator="containsText" text="PENDENTE">
      <formula>NOT(ISERROR(SEARCH(("PENDENTE"),(O59))))</formula>
    </cfRule>
  </conditionalFormatting>
  <conditionalFormatting sqref="T59:T60 T50:T57 T47:T48 T44 T42 T39:T40 T32 T27">
    <cfRule type="containsText" dxfId="11572" priority="858" operator="containsText" text="CUMPRIDO">
      <formula>NOT(ISERROR(SEARCH("CUMPRIDO",T27)))</formula>
    </cfRule>
    <cfRule type="containsText" dxfId="11571" priority="859" operator="containsText" text="PENDENTE">
      <formula>NOT(ISERROR(SEARCH("PENDENTE",T27)))</formula>
    </cfRule>
  </conditionalFormatting>
  <conditionalFormatting sqref="T59:T60 T50:T57 T47:T48 T44 T42 T39:T40 T32 T27">
    <cfRule type="containsText" dxfId="11570" priority="855" operator="containsText" text="CANCELADO">
      <formula>NOT(ISERROR(SEARCH(("CANCELADO"),(#REF!))))</formula>
    </cfRule>
    <cfRule type="containsText" dxfId="11569" priority="856" operator="containsText" text="CUMPRIDO">
      <formula>NOT(ISERROR(SEARCH(("CUMPRIDO"),(#REF!))))</formula>
    </cfRule>
    <cfRule type="containsText" dxfId="11568" priority="857" operator="containsText" text="PENDENTE">
      <formula>NOT(ISERROR(SEARCH(("PENDENTE"),(#REF!))))</formula>
    </cfRule>
  </conditionalFormatting>
  <conditionalFormatting sqref="S60">
    <cfRule type="containsText" dxfId="11567" priority="854" operator="containsText" text="CANCELADO">
      <formula>NOT(ISERROR(SEARCH(("CANCELADO"),(S282))))</formula>
    </cfRule>
  </conditionalFormatting>
  <conditionalFormatting sqref="S60">
    <cfRule type="containsText" dxfId="11566" priority="853" operator="containsText" text="NÃO">
      <formula>NOT(ISERROR(SEARCH(("NÃO"),(S60))))</formula>
    </cfRule>
  </conditionalFormatting>
  <conditionalFormatting sqref="S60">
    <cfRule type="containsText" dxfId="11565" priority="852" operator="containsText" text="SIM">
      <formula>NOT(ISERROR(SEARCH("SIM",S60)))</formula>
    </cfRule>
  </conditionalFormatting>
  <conditionalFormatting sqref="S60">
    <cfRule type="containsText" dxfId="11564" priority="851" operator="containsText" text="SIM">
      <formula>NOT(ISERROR(SEARCH(("SIM"),(#REF!))))</formula>
    </cfRule>
  </conditionalFormatting>
  <conditionalFormatting sqref="S60">
    <cfRule type="containsText" dxfId="11563" priority="849" operator="containsText" text="PENDENTE">
      <formula>NOT(ISERROR(SEARCH(("PENDENTE"),(S282))))</formula>
    </cfRule>
    <cfRule type="containsText" dxfId="11562" priority="850" operator="containsText" text="CUMPRIDO">
      <formula>NOT(ISERROR(SEARCH(("CUMPRIDO"),(S282))))</formula>
    </cfRule>
  </conditionalFormatting>
  <conditionalFormatting sqref="O72:P72">
    <cfRule type="containsText" dxfId="11561" priority="848" operator="containsText" text="CANCELADO">
      <formula>NOT(ISERROR(SEARCH(("CANCELADO"),(O72))))</formula>
    </cfRule>
  </conditionalFormatting>
  <conditionalFormatting sqref="O72:P72">
    <cfRule type="containsText" dxfId="11560" priority="846" operator="containsText" text="CUMPRIDO">
      <formula>NOT(ISERROR(SEARCH(("CUMPRIDO"),(O72))))</formula>
    </cfRule>
    <cfRule type="containsText" dxfId="11559" priority="847" operator="containsText" text="PENDENTE">
      <formula>NOT(ISERROR(SEARCH(("PENDENTE"),(O72))))</formula>
    </cfRule>
  </conditionalFormatting>
  <conditionalFormatting sqref="Q72">
    <cfRule type="containsText" dxfId="11558" priority="840" operator="containsText" text="CANCELADO">
      <formula>NOT(ISERROR(SEARCH(("CANCELADO"),(#REF!))))</formula>
    </cfRule>
    <cfRule type="containsText" dxfId="11557" priority="841" operator="containsText" text="PENDENTE">
      <formula>NOT(ISERROR(SEARCH(("PENDENTE"),(#REF!))))</formula>
    </cfRule>
  </conditionalFormatting>
  <conditionalFormatting sqref="Q72">
    <cfRule type="containsText" dxfId="11556" priority="839" operator="containsText" text="CUMPRIDO">
      <formula>NOT(ISERROR(SEARCH(("CUMPRIDO"),(#REF!))))</formula>
    </cfRule>
  </conditionalFormatting>
  <conditionalFormatting sqref="N72">
    <cfRule type="containsText" dxfId="11555" priority="836" operator="containsText" text="CUMPRIDO">
      <formula>NOT(ISERROR(SEARCH(("CUMPRIDO"),(N72))))</formula>
    </cfRule>
    <cfRule type="containsText" dxfId="11554" priority="837" operator="containsText" text="PENDENTE">
      <formula>NOT(ISERROR(SEARCH(("PENDENTE"),(N72))))</formula>
    </cfRule>
    <cfRule type="containsText" dxfId="11553" priority="838" operator="containsText" text="CANCELADO">
      <formula>NOT(ISERROR(SEARCH(("CANCELADO"),(N72))))</formula>
    </cfRule>
  </conditionalFormatting>
  <conditionalFormatting sqref="N72">
    <cfRule type="containsText" dxfId="11552" priority="835" operator="containsText" text="CUMPRIDO">
      <formula>NOT(ISERROR(SEARCH("CUMPRIDO",N72)))</formula>
    </cfRule>
  </conditionalFormatting>
  <conditionalFormatting sqref="S72">
    <cfRule type="containsText" dxfId="11551" priority="834" operator="containsText" text="NÃO">
      <formula>NOT(ISERROR(SEARCH(("NÃO"),(S72))))</formula>
    </cfRule>
  </conditionalFormatting>
  <conditionalFormatting sqref="S72">
    <cfRule type="containsText" dxfId="11550" priority="833" operator="containsText" text="SIM">
      <formula>NOT(ISERROR(SEARCH("SIM",S72)))</formula>
    </cfRule>
  </conditionalFormatting>
  <conditionalFormatting sqref="S72">
    <cfRule type="containsText" dxfId="11549" priority="832" operator="containsText" text="SIM">
      <formula>NOT(ISERROR(SEARCH(("SIM"),(#REF!))))</formula>
    </cfRule>
  </conditionalFormatting>
  <conditionalFormatting sqref="S72">
    <cfRule type="containsText" dxfId="11548" priority="826" operator="containsText" text="CANCELADO">
      <formula>NOT(ISERROR(SEARCH(("CANCELADO"),(S249))))</formula>
    </cfRule>
  </conditionalFormatting>
  <conditionalFormatting sqref="S72">
    <cfRule type="containsText" dxfId="11547" priority="824" operator="containsText" text="PENDENTE">
      <formula>NOT(ISERROR(SEARCH(("PENDENTE"),(S249))))</formula>
    </cfRule>
    <cfRule type="containsText" dxfId="11546" priority="825" operator="containsText" text="CUMPRIDO">
      <formula>NOT(ISERROR(SEARCH(("CUMPRIDO"),(S249))))</formula>
    </cfRule>
  </conditionalFormatting>
  <conditionalFormatting sqref="N73">
    <cfRule type="containsText" dxfId="11545" priority="821" operator="containsText" text="CUMPRIDO">
      <formula>NOT(ISERROR(SEARCH(("CUMPRIDO"),(N73))))</formula>
    </cfRule>
    <cfRule type="containsText" dxfId="11544" priority="822" operator="containsText" text="PENDENTE">
      <formula>NOT(ISERROR(SEARCH(("PENDENTE"),(N73))))</formula>
    </cfRule>
    <cfRule type="containsText" dxfId="11543" priority="823" operator="containsText" text="CANCELADO">
      <formula>NOT(ISERROR(SEARCH(("CANCELADO"),(N73))))</formula>
    </cfRule>
  </conditionalFormatting>
  <conditionalFormatting sqref="N73">
    <cfRule type="containsText" dxfId="11542" priority="820" operator="containsText" text="CUMPRIDO">
      <formula>NOT(ISERROR(SEARCH("CUMPRIDO",N73)))</formula>
    </cfRule>
  </conditionalFormatting>
  <conditionalFormatting sqref="S73">
    <cfRule type="containsText" dxfId="11541" priority="819" operator="containsText" text="NÃO">
      <formula>NOT(ISERROR(SEARCH(("NÃO"),(S73))))</formula>
    </cfRule>
  </conditionalFormatting>
  <conditionalFormatting sqref="S73">
    <cfRule type="containsText" dxfId="11540" priority="818" operator="containsText" text="SIM">
      <formula>NOT(ISERROR(SEARCH("SIM",S73)))</formula>
    </cfRule>
  </conditionalFormatting>
  <conditionalFormatting sqref="S73">
    <cfRule type="containsText" dxfId="11539" priority="817" operator="containsText" text="SIM">
      <formula>NOT(ISERROR(SEARCH(("SIM"),(#REF!))))</formula>
    </cfRule>
  </conditionalFormatting>
  <conditionalFormatting sqref="S73">
    <cfRule type="containsText" dxfId="11538" priority="811" operator="containsText" text="CANCELADO">
      <formula>NOT(ISERROR(SEARCH(("CANCELADO"),(S250))))</formula>
    </cfRule>
  </conditionalFormatting>
  <conditionalFormatting sqref="S73">
    <cfRule type="containsText" dxfId="11537" priority="809" operator="containsText" text="PENDENTE">
      <formula>NOT(ISERROR(SEARCH(("PENDENTE"),(S250))))</formula>
    </cfRule>
    <cfRule type="containsText" dxfId="11536" priority="810" operator="containsText" text="CUMPRIDO">
      <formula>NOT(ISERROR(SEARCH(("CUMPRIDO"),(S250))))</formula>
    </cfRule>
  </conditionalFormatting>
  <conditionalFormatting sqref="N74">
    <cfRule type="containsText" dxfId="11535" priority="802" operator="containsText" text="CUMPRIDO">
      <formula>NOT(ISERROR(SEARCH(("CUMPRIDO"),(N74))))</formula>
    </cfRule>
    <cfRule type="containsText" dxfId="11534" priority="803" operator="containsText" text="PENDENTE">
      <formula>NOT(ISERROR(SEARCH(("PENDENTE"),(N74))))</formula>
    </cfRule>
    <cfRule type="containsText" dxfId="11533" priority="804" operator="containsText" text="CANCELADO">
      <formula>NOT(ISERROR(SEARCH(("CANCELADO"),(N74))))</formula>
    </cfRule>
  </conditionalFormatting>
  <conditionalFormatting sqref="N74">
    <cfRule type="containsText" dxfId="11532" priority="801" operator="containsText" text="CUMPRIDO">
      <formula>NOT(ISERROR(SEARCH("CUMPRIDO",N74)))</formula>
    </cfRule>
  </conditionalFormatting>
  <conditionalFormatting sqref="S74:S77">
    <cfRule type="containsText" dxfId="11531" priority="800" operator="containsText" text="NÃO">
      <formula>NOT(ISERROR(SEARCH(("NÃO"),(S74))))</formula>
    </cfRule>
  </conditionalFormatting>
  <conditionalFormatting sqref="S74:S77">
    <cfRule type="containsText" dxfId="11530" priority="799" operator="containsText" text="SIM">
      <formula>NOT(ISERROR(SEARCH("SIM",S74)))</formula>
    </cfRule>
  </conditionalFormatting>
  <conditionalFormatting sqref="S74:S77">
    <cfRule type="containsText" dxfId="11529" priority="798" operator="containsText" text="SIM">
      <formula>NOT(ISERROR(SEARCH(("SIM"),(#REF!))))</formula>
    </cfRule>
  </conditionalFormatting>
  <conditionalFormatting sqref="T66:T77">
    <cfRule type="containsText" dxfId="11528" priority="796" operator="containsText" text="CUMPRIDO">
      <formula>NOT(ISERROR(SEARCH("CUMPRIDO",T66)))</formula>
    </cfRule>
    <cfRule type="containsText" dxfId="11527" priority="797" operator="containsText" text="PENDENTE">
      <formula>NOT(ISERROR(SEARCH("PENDENTE",T66)))</formula>
    </cfRule>
  </conditionalFormatting>
  <conditionalFormatting sqref="T66:T77">
    <cfRule type="containsText" dxfId="11526" priority="793" operator="containsText" text="CANCELADO">
      <formula>NOT(ISERROR(SEARCH(("CANCELADO"),(#REF!))))</formula>
    </cfRule>
    <cfRule type="containsText" dxfId="11525" priority="794" operator="containsText" text="CUMPRIDO">
      <formula>NOT(ISERROR(SEARCH(("CUMPRIDO"),(#REF!))))</formula>
    </cfRule>
    <cfRule type="containsText" dxfId="11524" priority="795" operator="containsText" text="PENDENTE">
      <formula>NOT(ISERROR(SEARCH(("PENDENTE"),(#REF!))))</formula>
    </cfRule>
  </conditionalFormatting>
  <conditionalFormatting sqref="S74:S77">
    <cfRule type="containsText" dxfId="11523" priority="792" operator="containsText" text="CANCELADO">
      <formula>NOT(ISERROR(SEARCH(("CANCELADO"),(S244))))</formula>
    </cfRule>
  </conditionalFormatting>
  <conditionalFormatting sqref="S74:S77">
    <cfRule type="containsText" dxfId="11522" priority="790" operator="containsText" text="PENDENTE">
      <formula>NOT(ISERROR(SEARCH(("PENDENTE"),(S244))))</formula>
    </cfRule>
    <cfRule type="containsText" dxfId="11521" priority="791" operator="containsText" text="CUMPRIDO">
      <formula>NOT(ISERROR(SEARCH(("CUMPRIDO"),(S244))))</formula>
    </cfRule>
  </conditionalFormatting>
  <conditionalFormatting sqref="N75">
    <cfRule type="containsText" dxfId="11520" priority="787" operator="containsText" text="CUMPRIDO">
      <formula>NOT(ISERROR(SEARCH(("CUMPRIDO"),(N75))))</formula>
    </cfRule>
    <cfRule type="containsText" dxfId="11519" priority="788" operator="containsText" text="PENDENTE">
      <formula>NOT(ISERROR(SEARCH(("PENDENTE"),(N75))))</formula>
    </cfRule>
    <cfRule type="containsText" dxfId="11518" priority="789" operator="containsText" text="CANCELADO">
      <formula>NOT(ISERROR(SEARCH(("CANCELADO"),(N75))))</formula>
    </cfRule>
  </conditionalFormatting>
  <conditionalFormatting sqref="N75">
    <cfRule type="containsText" dxfId="11517" priority="786" operator="containsText" text="CUMPRIDO">
      <formula>NOT(ISERROR(SEARCH("CUMPRIDO",N75)))</formula>
    </cfRule>
  </conditionalFormatting>
  <conditionalFormatting sqref="N76">
    <cfRule type="containsText" dxfId="11516" priority="783" operator="containsText" text="CUMPRIDO">
      <formula>NOT(ISERROR(SEARCH(("CUMPRIDO"),(N76))))</formula>
    </cfRule>
    <cfRule type="containsText" dxfId="11515" priority="784" operator="containsText" text="PENDENTE">
      <formula>NOT(ISERROR(SEARCH(("PENDENTE"),(N76))))</formula>
    </cfRule>
    <cfRule type="containsText" dxfId="11514" priority="785" operator="containsText" text="CANCELADO">
      <formula>NOT(ISERROR(SEARCH(("CANCELADO"),(N76))))</formula>
    </cfRule>
  </conditionalFormatting>
  <conditionalFormatting sqref="N76">
    <cfRule type="containsText" dxfId="11513" priority="782" operator="containsText" text="CUMPRIDO">
      <formula>NOT(ISERROR(SEARCH("CUMPRIDO",N76)))</formula>
    </cfRule>
  </conditionalFormatting>
  <conditionalFormatting sqref="N77">
    <cfRule type="containsText" dxfId="11512" priority="779" operator="containsText" text="CUMPRIDO">
      <formula>NOT(ISERROR(SEARCH(("CUMPRIDO"),(N77))))</formula>
    </cfRule>
    <cfRule type="containsText" dxfId="11511" priority="780" operator="containsText" text="PENDENTE">
      <formula>NOT(ISERROR(SEARCH(("PENDENTE"),(N77))))</formula>
    </cfRule>
    <cfRule type="containsText" dxfId="11510" priority="781" operator="containsText" text="CANCELADO">
      <formula>NOT(ISERROR(SEARCH(("CANCELADO"),(N77))))</formula>
    </cfRule>
  </conditionalFormatting>
  <conditionalFormatting sqref="N77">
    <cfRule type="containsText" dxfId="11509" priority="778" operator="containsText" text="CUMPRIDO">
      <formula>NOT(ISERROR(SEARCH("CUMPRIDO",N77)))</formula>
    </cfRule>
  </conditionalFormatting>
  <conditionalFormatting sqref="S99 S101:S1048576 S85 S1:S77">
    <cfRule type="containsText" dxfId="11508" priority="777" operator="containsText" text="NÃO">
      <formula>NOT(ISERROR(SEARCH("NÃO",S1)))</formula>
    </cfRule>
  </conditionalFormatting>
  <conditionalFormatting sqref="N78 N83:N84 N93 N97">
    <cfRule type="containsText" dxfId="11507" priority="774" operator="containsText" text="CUMPRIDO">
      <formula>NOT(ISERROR(SEARCH(("CUMPRIDO"),(N78))))</formula>
    </cfRule>
    <cfRule type="containsText" dxfId="11506" priority="775" operator="containsText" text="PENDENTE">
      <formula>NOT(ISERROR(SEARCH(("PENDENTE"),(N78))))</formula>
    </cfRule>
    <cfRule type="containsText" dxfId="11505" priority="776" operator="containsText" text="CANCELADO">
      <formula>NOT(ISERROR(SEARCH(("CANCELADO"),(N78))))</formula>
    </cfRule>
  </conditionalFormatting>
  <conditionalFormatting sqref="N78 N83:N84 N93 N97">
    <cfRule type="containsText" dxfId="11504" priority="773" operator="containsText" text="CUMPRIDO">
      <formula>NOT(ISERROR(SEARCH("CUMPRIDO",N78)))</formula>
    </cfRule>
  </conditionalFormatting>
  <conditionalFormatting sqref="T78">
    <cfRule type="containsText" dxfId="11503" priority="768" operator="containsText" text="CUMPRIDO">
      <formula>NOT(ISERROR(SEARCH("CUMPRIDO",T78)))</formula>
    </cfRule>
    <cfRule type="containsText" dxfId="11502" priority="769" operator="containsText" text="PENDENTE">
      <formula>NOT(ISERROR(SEARCH("PENDENTE",T78)))</formula>
    </cfRule>
  </conditionalFormatting>
  <conditionalFormatting sqref="T78">
    <cfRule type="containsText" dxfId="11501" priority="765" operator="containsText" text="CANCELADO">
      <formula>NOT(ISERROR(SEARCH(("CANCELADO"),(#REF!))))</formula>
    </cfRule>
    <cfRule type="containsText" dxfId="11500" priority="766" operator="containsText" text="CUMPRIDO">
      <formula>NOT(ISERROR(SEARCH(("CUMPRIDO"),(#REF!))))</formula>
    </cfRule>
    <cfRule type="containsText" dxfId="11499" priority="767" operator="containsText" text="PENDENTE">
      <formula>NOT(ISERROR(SEARCH(("PENDENTE"),(#REF!))))</formula>
    </cfRule>
  </conditionalFormatting>
  <conditionalFormatting sqref="N79">
    <cfRule type="containsText" dxfId="11498" priority="758" operator="containsText" text="CUMPRIDO">
      <formula>NOT(ISERROR(SEARCH(("CUMPRIDO"),(N79))))</formula>
    </cfRule>
    <cfRule type="containsText" dxfId="11497" priority="759" operator="containsText" text="PENDENTE">
      <formula>NOT(ISERROR(SEARCH(("PENDENTE"),(N79))))</formula>
    </cfRule>
    <cfRule type="containsText" dxfId="11496" priority="760" operator="containsText" text="CANCELADO">
      <formula>NOT(ISERROR(SEARCH(("CANCELADO"),(N79))))</formula>
    </cfRule>
  </conditionalFormatting>
  <conditionalFormatting sqref="N79">
    <cfRule type="containsText" dxfId="11495" priority="757" operator="containsText" text="CUMPRIDO">
      <formula>NOT(ISERROR(SEARCH("CUMPRIDO",N79)))</formula>
    </cfRule>
  </conditionalFormatting>
  <conditionalFormatting sqref="N80">
    <cfRule type="containsText" dxfId="11494" priority="754" operator="containsText" text="CUMPRIDO">
      <formula>NOT(ISERROR(SEARCH(("CUMPRIDO"),(N80))))</formula>
    </cfRule>
    <cfRule type="containsText" dxfId="11493" priority="755" operator="containsText" text="PENDENTE">
      <formula>NOT(ISERROR(SEARCH(("PENDENTE"),(N80))))</formula>
    </cfRule>
    <cfRule type="containsText" dxfId="11492" priority="756" operator="containsText" text="CANCELADO">
      <formula>NOT(ISERROR(SEARCH(("CANCELADO"),(N80))))</formula>
    </cfRule>
  </conditionalFormatting>
  <conditionalFormatting sqref="N80">
    <cfRule type="containsText" dxfId="11491" priority="753" operator="containsText" text="CUMPRIDO">
      <formula>NOT(ISERROR(SEARCH("CUMPRIDO",N80)))</formula>
    </cfRule>
  </conditionalFormatting>
  <conditionalFormatting sqref="O79">
    <cfRule type="containsText" dxfId="11490" priority="752" operator="containsText" text="CANCELADO">
      <formula>NOT(ISERROR(SEARCH(("CANCELADO"),(O79))))</formula>
    </cfRule>
  </conditionalFormatting>
  <conditionalFormatting sqref="O79">
    <cfRule type="containsText" dxfId="11489" priority="750" operator="containsText" text="CUMPRIDO">
      <formula>NOT(ISERROR(SEARCH(("CUMPRIDO"),(O79))))</formula>
    </cfRule>
    <cfRule type="containsText" dxfId="11488" priority="751" operator="containsText" text="PENDENTE">
      <formula>NOT(ISERROR(SEARCH(("PENDENTE"),(O79))))</formula>
    </cfRule>
  </conditionalFormatting>
  <conditionalFormatting sqref="O80">
    <cfRule type="containsText" dxfId="11487" priority="749" operator="containsText" text="CANCELADO">
      <formula>NOT(ISERROR(SEARCH(("CANCELADO"),(O80))))</formula>
    </cfRule>
  </conditionalFormatting>
  <conditionalFormatting sqref="O80">
    <cfRule type="containsText" dxfId="11486" priority="747" operator="containsText" text="CUMPRIDO">
      <formula>NOT(ISERROR(SEARCH(("CUMPRIDO"),(O80))))</formula>
    </cfRule>
    <cfRule type="containsText" dxfId="11485" priority="748" operator="containsText" text="PENDENTE">
      <formula>NOT(ISERROR(SEARCH(("PENDENTE"),(O80))))</formula>
    </cfRule>
  </conditionalFormatting>
  <conditionalFormatting sqref="T79">
    <cfRule type="containsText" dxfId="11484" priority="742" operator="containsText" text="CUMPRIDO">
      <formula>NOT(ISERROR(SEARCH("CUMPRIDO",T79)))</formula>
    </cfRule>
    <cfRule type="containsText" dxfId="11483" priority="743" operator="containsText" text="PENDENTE">
      <formula>NOT(ISERROR(SEARCH("PENDENTE",T79)))</formula>
    </cfRule>
  </conditionalFormatting>
  <conditionalFormatting sqref="T79">
    <cfRule type="containsText" dxfId="11482" priority="739" operator="containsText" text="CANCELADO">
      <formula>NOT(ISERROR(SEARCH(("CANCELADO"),(#REF!))))</formula>
    </cfRule>
    <cfRule type="containsText" dxfId="11481" priority="740" operator="containsText" text="CUMPRIDO">
      <formula>NOT(ISERROR(SEARCH(("CUMPRIDO"),(#REF!))))</formula>
    </cfRule>
    <cfRule type="containsText" dxfId="11480" priority="741" operator="containsText" text="PENDENTE">
      <formula>NOT(ISERROR(SEARCH(("PENDENTE"),(#REF!))))</formula>
    </cfRule>
  </conditionalFormatting>
  <conditionalFormatting sqref="T80">
    <cfRule type="containsText" dxfId="11479" priority="730" operator="containsText" text="CUMPRIDO">
      <formula>NOT(ISERROR(SEARCH("CUMPRIDO",T80)))</formula>
    </cfRule>
    <cfRule type="containsText" dxfId="11478" priority="731" operator="containsText" text="PENDENTE">
      <formula>NOT(ISERROR(SEARCH("PENDENTE",T80)))</formula>
    </cfRule>
  </conditionalFormatting>
  <conditionalFormatting sqref="T80">
    <cfRule type="containsText" dxfId="11477" priority="727" operator="containsText" text="CANCELADO">
      <formula>NOT(ISERROR(SEARCH(("CANCELADO"),(#REF!))))</formula>
    </cfRule>
    <cfRule type="containsText" dxfId="11476" priority="728" operator="containsText" text="CUMPRIDO">
      <formula>NOT(ISERROR(SEARCH(("CUMPRIDO"),(#REF!))))</formula>
    </cfRule>
    <cfRule type="containsText" dxfId="11475" priority="729" operator="containsText" text="PENDENTE">
      <formula>NOT(ISERROR(SEARCH(("PENDENTE"),(#REF!))))</formula>
    </cfRule>
  </conditionalFormatting>
  <conditionalFormatting sqref="S13">
    <cfRule type="containsText" dxfId="11474" priority="721" operator="containsText" text="CANCELADO">
      <formula>NOT(ISERROR(SEARCH(("CANCELADO"),(S235))))</formula>
    </cfRule>
  </conditionalFormatting>
  <conditionalFormatting sqref="S13">
    <cfRule type="containsText" dxfId="11473" priority="719" operator="containsText" text="PENDENTE">
      <formula>NOT(ISERROR(SEARCH(("PENDENTE"),(S235))))</formula>
    </cfRule>
    <cfRule type="containsText" dxfId="11472" priority="720" operator="containsText" text="CUMPRIDO">
      <formula>NOT(ISERROR(SEARCH(("CUMPRIDO"),(S235))))</formula>
    </cfRule>
  </conditionalFormatting>
  <conditionalFormatting sqref="S13">
    <cfRule type="containsText" dxfId="11471" priority="718" operator="containsText" text="NÃO">
      <formula>NOT(ISERROR(SEARCH(("NÃO"),(S13))))</formula>
    </cfRule>
  </conditionalFormatting>
  <conditionalFormatting sqref="S13">
    <cfRule type="containsText" dxfId="11470" priority="717" operator="containsText" text="SIM">
      <formula>NOT(ISERROR(SEARCH("SIM",S13)))</formula>
    </cfRule>
  </conditionalFormatting>
  <conditionalFormatting sqref="S13">
    <cfRule type="containsText" dxfId="11469" priority="722" operator="containsText" text="SIM">
      <formula>NOT(ISERROR(SEARCH(("SIM"),(S27))))</formula>
    </cfRule>
  </conditionalFormatting>
  <conditionalFormatting sqref="S14">
    <cfRule type="containsText" dxfId="11468" priority="715" operator="containsText" text="CANCELADO">
      <formula>NOT(ISERROR(SEARCH(("CANCELADO"),(S236))))</formula>
    </cfRule>
  </conditionalFormatting>
  <conditionalFormatting sqref="S14">
    <cfRule type="containsText" dxfId="11467" priority="713" operator="containsText" text="PENDENTE">
      <formula>NOT(ISERROR(SEARCH(("PENDENTE"),(S236))))</formula>
    </cfRule>
    <cfRule type="containsText" dxfId="11466" priority="714" operator="containsText" text="CUMPRIDO">
      <formula>NOT(ISERROR(SEARCH(("CUMPRIDO"),(S236))))</formula>
    </cfRule>
  </conditionalFormatting>
  <conditionalFormatting sqref="S14">
    <cfRule type="containsText" dxfId="11465" priority="712" operator="containsText" text="NÃO">
      <formula>NOT(ISERROR(SEARCH(("NÃO"),(S14))))</formula>
    </cfRule>
  </conditionalFormatting>
  <conditionalFormatting sqref="S14">
    <cfRule type="containsText" dxfId="11464" priority="711" operator="containsText" text="SIM">
      <formula>NOT(ISERROR(SEARCH("SIM",S14)))</formula>
    </cfRule>
  </conditionalFormatting>
  <conditionalFormatting sqref="S14">
    <cfRule type="containsText" dxfId="11463" priority="716" operator="containsText" text="SIM">
      <formula>NOT(ISERROR(SEARCH(("SIM"),(S28))))</formula>
    </cfRule>
  </conditionalFormatting>
  <conditionalFormatting sqref="S16">
    <cfRule type="containsText" dxfId="11462" priority="709" operator="containsText" text="CANCELADO">
      <formula>NOT(ISERROR(SEARCH(("CANCELADO"),(S238))))</formula>
    </cfRule>
  </conditionalFormatting>
  <conditionalFormatting sqref="S16">
    <cfRule type="containsText" dxfId="11461" priority="707" operator="containsText" text="PENDENTE">
      <formula>NOT(ISERROR(SEARCH(("PENDENTE"),(S238))))</formula>
    </cfRule>
    <cfRule type="containsText" dxfId="11460" priority="708" operator="containsText" text="CUMPRIDO">
      <formula>NOT(ISERROR(SEARCH(("CUMPRIDO"),(S238))))</formula>
    </cfRule>
  </conditionalFormatting>
  <conditionalFormatting sqref="S16">
    <cfRule type="containsText" dxfId="11459" priority="706" operator="containsText" text="NÃO">
      <formula>NOT(ISERROR(SEARCH(("NÃO"),(S16))))</formula>
    </cfRule>
  </conditionalFormatting>
  <conditionalFormatting sqref="S16">
    <cfRule type="containsText" dxfId="11458" priority="705" operator="containsText" text="SIM">
      <formula>NOT(ISERROR(SEARCH("SIM",S16)))</formula>
    </cfRule>
  </conditionalFormatting>
  <conditionalFormatting sqref="S16">
    <cfRule type="containsText" dxfId="11457" priority="710" operator="containsText" text="SIM">
      <formula>NOT(ISERROR(SEARCH(("SIM"),(S30))))</formula>
    </cfRule>
  </conditionalFormatting>
  <conditionalFormatting sqref="S18">
    <cfRule type="containsText" dxfId="11456" priority="703" operator="containsText" text="CANCELADO">
      <formula>NOT(ISERROR(SEARCH(("CANCELADO"),(S240))))</formula>
    </cfRule>
  </conditionalFormatting>
  <conditionalFormatting sqref="S18">
    <cfRule type="containsText" dxfId="11455" priority="701" operator="containsText" text="PENDENTE">
      <formula>NOT(ISERROR(SEARCH(("PENDENTE"),(S240))))</formula>
    </cfRule>
    <cfRule type="containsText" dxfId="11454" priority="702" operator="containsText" text="CUMPRIDO">
      <formula>NOT(ISERROR(SEARCH(("CUMPRIDO"),(S240))))</formula>
    </cfRule>
  </conditionalFormatting>
  <conditionalFormatting sqref="S18">
    <cfRule type="containsText" dxfId="11453" priority="700" operator="containsText" text="NÃO">
      <formula>NOT(ISERROR(SEARCH(("NÃO"),(S18))))</formula>
    </cfRule>
  </conditionalFormatting>
  <conditionalFormatting sqref="S18">
    <cfRule type="containsText" dxfId="11452" priority="699" operator="containsText" text="SIM">
      <formula>NOT(ISERROR(SEARCH("SIM",S18)))</formula>
    </cfRule>
  </conditionalFormatting>
  <conditionalFormatting sqref="S18">
    <cfRule type="containsText" dxfId="11451" priority="704" operator="containsText" text="SIM">
      <formula>NOT(ISERROR(SEARCH(("SIM"),(S32))))</formula>
    </cfRule>
  </conditionalFormatting>
  <conditionalFormatting sqref="S19">
    <cfRule type="containsText" dxfId="11450" priority="697" operator="containsText" text="CANCELADO">
      <formula>NOT(ISERROR(SEARCH(("CANCELADO"),(S241))))</formula>
    </cfRule>
  </conditionalFormatting>
  <conditionalFormatting sqref="S19">
    <cfRule type="containsText" dxfId="11449" priority="695" operator="containsText" text="PENDENTE">
      <formula>NOT(ISERROR(SEARCH(("PENDENTE"),(S241))))</formula>
    </cfRule>
    <cfRule type="containsText" dxfId="11448" priority="696" operator="containsText" text="CUMPRIDO">
      <formula>NOT(ISERROR(SEARCH(("CUMPRIDO"),(S241))))</formula>
    </cfRule>
  </conditionalFormatting>
  <conditionalFormatting sqref="S19">
    <cfRule type="containsText" dxfId="11447" priority="694" operator="containsText" text="NÃO">
      <formula>NOT(ISERROR(SEARCH(("NÃO"),(S19))))</formula>
    </cfRule>
  </conditionalFormatting>
  <conditionalFormatting sqref="S19">
    <cfRule type="containsText" dxfId="11446" priority="693" operator="containsText" text="SIM">
      <formula>NOT(ISERROR(SEARCH("SIM",S19)))</formula>
    </cfRule>
  </conditionalFormatting>
  <conditionalFormatting sqref="S19">
    <cfRule type="containsText" dxfId="11445" priority="698" operator="containsText" text="SIM">
      <formula>NOT(ISERROR(SEARCH(("SIM"),(S33))))</formula>
    </cfRule>
  </conditionalFormatting>
  <conditionalFormatting sqref="S20">
    <cfRule type="containsText" dxfId="11444" priority="691" operator="containsText" text="CANCELADO">
      <formula>NOT(ISERROR(SEARCH(("CANCELADO"),(S242))))</formula>
    </cfRule>
  </conditionalFormatting>
  <conditionalFormatting sqref="S20">
    <cfRule type="containsText" dxfId="11443" priority="689" operator="containsText" text="PENDENTE">
      <formula>NOT(ISERROR(SEARCH(("PENDENTE"),(S242))))</formula>
    </cfRule>
    <cfRule type="containsText" dxfId="11442" priority="690" operator="containsText" text="CUMPRIDO">
      <formula>NOT(ISERROR(SEARCH(("CUMPRIDO"),(S242))))</formula>
    </cfRule>
  </conditionalFormatting>
  <conditionalFormatting sqref="S20">
    <cfRule type="containsText" dxfId="11441" priority="688" operator="containsText" text="NÃO">
      <formula>NOT(ISERROR(SEARCH(("NÃO"),(S20))))</formula>
    </cfRule>
  </conditionalFormatting>
  <conditionalFormatting sqref="S20">
    <cfRule type="containsText" dxfId="11440" priority="687" operator="containsText" text="SIM">
      <formula>NOT(ISERROR(SEARCH("SIM",S20)))</formula>
    </cfRule>
  </conditionalFormatting>
  <conditionalFormatting sqref="S20">
    <cfRule type="containsText" dxfId="11439" priority="692" operator="containsText" text="SIM">
      <formula>NOT(ISERROR(SEARCH(("SIM"),(S34))))</formula>
    </cfRule>
  </conditionalFormatting>
  <conditionalFormatting sqref="S21">
    <cfRule type="containsText" dxfId="11438" priority="685" operator="containsText" text="CANCELADO">
      <formula>NOT(ISERROR(SEARCH(("CANCELADO"),(S243))))</formula>
    </cfRule>
  </conditionalFormatting>
  <conditionalFormatting sqref="S21">
    <cfRule type="containsText" dxfId="11437" priority="683" operator="containsText" text="PENDENTE">
      <formula>NOT(ISERROR(SEARCH(("PENDENTE"),(S243))))</formula>
    </cfRule>
    <cfRule type="containsText" dxfId="11436" priority="684" operator="containsText" text="CUMPRIDO">
      <formula>NOT(ISERROR(SEARCH(("CUMPRIDO"),(S243))))</formula>
    </cfRule>
  </conditionalFormatting>
  <conditionalFormatting sqref="S21">
    <cfRule type="containsText" dxfId="11435" priority="682" operator="containsText" text="NÃO">
      <formula>NOT(ISERROR(SEARCH(("NÃO"),(S21))))</formula>
    </cfRule>
  </conditionalFormatting>
  <conditionalFormatting sqref="S21">
    <cfRule type="containsText" dxfId="11434" priority="681" operator="containsText" text="SIM">
      <formula>NOT(ISERROR(SEARCH("SIM",S21)))</formula>
    </cfRule>
  </conditionalFormatting>
  <conditionalFormatting sqref="S21">
    <cfRule type="containsText" dxfId="11433" priority="686" operator="containsText" text="SIM">
      <formula>NOT(ISERROR(SEARCH(("SIM"),(S35))))</formula>
    </cfRule>
  </conditionalFormatting>
  <conditionalFormatting sqref="S23">
    <cfRule type="containsText" dxfId="11432" priority="679" operator="containsText" text="CANCELADO">
      <formula>NOT(ISERROR(SEARCH(("CANCELADO"),(S245))))</formula>
    </cfRule>
  </conditionalFormatting>
  <conditionalFormatting sqref="S23">
    <cfRule type="containsText" dxfId="11431" priority="677" operator="containsText" text="PENDENTE">
      <formula>NOT(ISERROR(SEARCH(("PENDENTE"),(S245))))</formula>
    </cfRule>
    <cfRule type="containsText" dxfId="11430" priority="678" operator="containsText" text="CUMPRIDO">
      <formula>NOT(ISERROR(SEARCH(("CUMPRIDO"),(S245))))</formula>
    </cfRule>
  </conditionalFormatting>
  <conditionalFormatting sqref="S23">
    <cfRule type="containsText" dxfId="11429" priority="676" operator="containsText" text="NÃO">
      <formula>NOT(ISERROR(SEARCH(("NÃO"),(S23))))</formula>
    </cfRule>
  </conditionalFormatting>
  <conditionalFormatting sqref="S23">
    <cfRule type="containsText" dxfId="11428" priority="675" operator="containsText" text="SIM">
      <formula>NOT(ISERROR(SEARCH("SIM",S23)))</formula>
    </cfRule>
  </conditionalFormatting>
  <conditionalFormatting sqref="S23">
    <cfRule type="containsText" dxfId="11427" priority="680" operator="containsText" text="SIM">
      <formula>NOT(ISERROR(SEARCH(("SIM"),(S37))))</formula>
    </cfRule>
  </conditionalFormatting>
  <conditionalFormatting sqref="S31">
    <cfRule type="containsText" dxfId="11426" priority="674" operator="containsText" text="CANCELADO">
      <formula>NOT(ISERROR(SEARCH(("CANCELADO"),(S251))))</formula>
    </cfRule>
  </conditionalFormatting>
  <conditionalFormatting sqref="S31">
    <cfRule type="containsText" dxfId="11425" priority="673" operator="containsText" text="NÃO">
      <formula>NOT(ISERROR(SEARCH(("NÃO"),(S31))))</formula>
    </cfRule>
  </conditionalFormatting>
  <conditionalFormatting sqref="S31">
    <cfRule type="containsText" dxfId="11424" priority="672" operator="containsText" text="SIM">
      <formula>NOT(ISERROR(SEARCH("SIM",S31)))</formula>
    </cfRule>
  </conditionalFormatting>
  <conditionalFormatting sqref="S31">
    <cfRule type="containsText" dxfId="11423" priority="671" operator="containsText" text="SIM">
      <formula>NOT(ISERROR(SEARCH(("SIM"),(#REF!))))</formula>
    </cfRule>
  </conditionalFormatting>
  <conditionalFormatting sqref="S31">
    <cfRule type="containsText" dxfId="11422" priority="669" operator="containsText" text="PENDENTE">
      <formula>NOT(ISERROR(SEARCH(("PENDENTE"),(S251))))</formula>
    </cfRule>
    <cfRule type="containsText" dxfId="11421" priority="670" operator="containsText" text="CUMPRIDO">
      <formula>NOT(ISERROR(SEARCH(("CUMPRIDO"),(S251))))</formula>
    </cfRule>
  </conditionalFormatting>
  <conditionalFormatting sqref="S32">
    <cfRule type="containsText" dxfId="11420" priority="668" operator="containsText" text="CANCELADO">
      <formula>NOT(ISERROR(SEARCH(("CANCELADO"),(S252))))</formula>
    </cfRule>
  </conditionalFormatting>
  <conditionalFormatting sqref="S32">
    <cfRule type="containsText" dxfId="11419" priority="667" operator="containsText" text="NÃO">
      <formula>NOT(ISERROR(SEARCH(("NÃO"),(S32))))</formula>
    </cfRule>
  </conditionalFormatting>
  <conditionalFormatting sqref="S32">
    <cfRule type="containsText" dxfId="11418" priority="666" operator="containsText" text="SIM">
      <formula>NOT(ISERROR(SEARCH("SIM",S32)))</formula>
    </cfRule>
  </conditionalFormatting>
  <conditionalFormatting sqref="S32">
    <cfRule type="containsText" dxfId="11417" priority="665" operator="containsText" text="SIM">
      <formula>NOT(ISERROR(SEARCH(("SIM"),(#REF!))))</formula>
    </cfRule>
  </conditionalFormatting>
  <conditionalFormatting sqref="S32">
    <cfRule type="containsText" dxfId="11416" priority="663" operator="containsText" text="PENDENTE">
      <formula>NOT(ISERROR(SEARCH(("PENDENTE"),(S252))))</formula>
    </cfRule>
    <cfRule type="containsText" dxfId="11415" priority="664" operator="containsText" text="CUMPRIDO">
      <formula>NOT(ISERROR(SEARCH(("CUMPRIDO"),(S252))))</formula>
    </cfRule>
  </conditionalFormatting>
  <conditionalFormatting sqref="S33">
    <cfRule type="containsText" dxfId="11414" priority="662" operator="containsText" text="CANCELADO">
      <formula>NOT(ISERROR(SEARCH(("CANCELADO"),(S253))))</formula>
    </cfRule>
  </conditionalFormatting>
  <conditionalFormatting sqref="S33">
    <cfRule type="containsText" dxfId="11413" priority="661" operator="containsText" text="NÃO">
      <formula>NOT(ISERROR(SEARCH(("NÃO"),(S33))))</formula>
    </cfRule>
  </conditionalFormatting>
  <conditionalFormatting sqref="S33">
    <cfRule type="containsText" dxfId="11412" priority="660" operator="containsText" text="SIM">
      <formula>NOT(ISERROR(SEARCH("SIM",S33)))</formula>
    </cfRule>
  </conditionalFormatting>
  <conditionalFormatting sqref="S33">
    <cfRule type="containsText" dxfId="11411" priority="659" operator="containsText" text="SIM">
      <formula>NOT(ISERROR(SEARCH(("SIM"),(#REF!))))</formula>
    </cfRule>
  </conditionalFormatting>
  <conditionalFormatting sqref="S33">
    <cfRule type="containsText" dxfId="11410" priority="657" operator="containsText" text="PENDENTE">
      <formula>NOT(ISERROR(SEARCH(("PENDENTE"),(S253))))</formula>
    </cfRule>
    <cfRule type="containsText" dxfId="11409" priority="658" operator="containsText" text="CUMPRIDO">
      <formula>NOT(ISERROR(SEARCH(("CUMPRIDO"),(S253))))</formula>
    </cfRule>
  </conditionalFormatting>
  <conditionalFormatting sqref="S34">
    <cfRule type="containsText" dxfId="11408" priority="656" operator="containsText" text="CANCELADO">
      <formula>NOT(ISERROR(SEARCH(("CANCELADO"),(S254))))</formula>
    </cfRule>
  </conditionalFormatting>
  <conditionalFormatting sqref="S34">
    <cfRule type="containsText" dxfId="11407" priority="655" operator="containsText" text="NÃO">
      <formula>NOT(ISERROR(SEARCH(("NÃO"),(S34))))</formula>
    </cfRule>
  </conditionalFormatting>
  <conditionalFormatting sqref="S34">
    <cfRule type="containsText" dxfId="11406" priority="654" operator="containsText" text="SIM">
      <formula>NOT(ISERROR(SEARCH("SIM",S34)))</formula>
    </cfRule>
  </conditionalFormatting>
  <conditionalFormatting sqref="S34">
    <cfRule type="containsText" dxfId="11405" priority="653" operator="containsText" text="SIM">
      <formula>NOT(ISERROR(SEARCH(("SIM"),(#REF!))))</formula>
    </cfRule>
  </conditionalFormatting>
  <conditionalFormatting sqref="S34">
    <cfRule type="containsText" dxfId="11404" priority="651" operator="containsText" text="PENDENTE">
      <formula>NOT(ISERROR(SEARCH(("PENDENTE"),(S254))))</formula>
    </cfRule>
    <cfRule type="containsText" dxfId="11403" priority="652" operator="containsText" text="CUMPRIDO">
      <formula>NOT(ISERROR(SEARCH(("CUMPRIDO"),(S254))))</formula>
    </cfRule>
  </conditionalFormatting>
  <conditionalFormatting sqref="S35">
    <cfRule type="containsText" dxfId="11402" priority="650" operator="containsText" text="CANCELADO">
      <formula>NOT(ISERROR(SEARCH(("CANCELADO"),(S255))))</formula>
    </cfRule>
  </conditionalFormatting>
  <conditionalFormatting sqref="S35">
    <cfRule type="containsText" dxfId="11401" priority="649" operator="containsText" text="NÃO">
      <formula>NOT(ISERROR(SEARCH(("NÃO"),(S35))))</formula>
    </cfRule>
  </conditionalFormatting>
  <conditionalFormatting sqref="S35">
    <cfRule type="containsText" dxfId="11400" priority="648" operator="containsText" text="SIM">
      <formula>NOT(ISERROR(SEARCH("SIM",S35)))</formula>
    </cfRule>
  </conditionalFormatting>
  <conditionalFormatting sqref="S35">
    <cfRule type="containsText" dxfId="11399" priority="647" operator="containsText" text="SIM">
      <formula>NOT(ISERROR(SEARCH(("SIM"),(#REF!))))</formula>
    </cfRule>
  </conditionalFormatting>
  <conditionalFormatting sqref="S35">
    <cfRule type="containsText" dxfId="11398" priority="645" operator="containsText" text="PENDENTE">
      <formula>NOT(ISERROR(SEARCH(("PENDENTE"),(S255))))</formula>
    </cfRule>
    <cfRule type="containsText" dxfId="11397" priority="646" operator="containsText" text="CUMPRIDO">
      <formula>NOT(ISERROR(SEARCH(("CUMPRIDO"),(S255))))</formula>
    </cfRule>
  </conditionalFormatting>
  <conditionalFormatting sqref="S36">
    <cfRule type="containsText" dxfId="11396" priority="644" operator="containsText" text="CANCELADO">
      <formula>NOT(ISERROR(SEARCH(("CANCELADO"),(S256))))</formula>
    </cfRule>
  </conditionalFormatting>
  <conditionalFormatting sqref="S36">
    <cfRule type="containsText" dxfId="11395" priority="643" operator="containsText" text="NÃO">
      <formula>NOT(ISERROR(SEARCH(("NÃO"),(S36))))</formula>
    </cfRule>
  </conditionalFormatting>
  <conditionalFormatting sqref="S36">
    <cfRule type="containsText" dxfId="11394" priority="642" operator="containsText" text="SIM">
      <formula>NOT(ISERROR(SEARCH("SIM",S36)))</formula>
    </cfRule>
  </conditionalFormatting>
  <conditionalFormatting sqref="S36">
    <cfRule type="containsText" dxfId="11393" priority="641" operator="containsText" text="SIM">
      <formula>NOT(ISERROR(SEARCH(("SIM"),(#REF!))))</formula>
    </cfRule>
  </conditionalFormatting>
  <conditionalFormatting sqref="S36">
    <cfRule type="containsText" dxfId="11392" priority="639" operator="containsText" text="PENDENTE">
      <formula>NOT(ISERROR(SEARCH(("PENDENTE"),(S256))))</formula>
    </cfRule>
    <cfRule type="containsText" dxfId="11391" priority="640" operator="containsText" text="CUMPRIDO">
      <formula>NOT(ISERROR(SEARCH(("CUMPRIDO"),(S256))))</formula>
    </cfRule>
  </conditionalFormatting>
  <conditionalFormatting sqref="S38">
    <cfRule type="containsText" dxfId="11390" priority="638" operator="containsText" text="CANCELADO">
      <formula>NOT(ISERROR(SEARCH(("CANCELADO"),(S258))))</formula>
    </cfRule>
  </conditionalFormatting>
  <conditionalFormatting sqref="S38">
    <cfRule type="containsText" dxfId="11389" priority="637" operator="containsText" text="NÃO">
      <formula>NOT(ISERROR(SEARCH(("NÃO"),(S38))))</formula>
    </cfRule>
  </conditionalFormatting>
  <conditionalFormatting sqref="S38">
    <cfRule type="containsText" dxfId="11388" priority="636" operator="containsText" text="SIM">
      <formula>NOT(ISERROR(SEARCH("SIM",S38)))</formula>
    </cfRule>
  </conditionalFormatting>
  <conditionalFormatting sqref="S38">
    <cfRule type="containsText" dxfId="11387" priority="635" operator="containsText" text="SIM">
      <formula>NOT(ISERROR(SEARCH(("SIM"),(#REF!))))</formula>
    </cfRule>
  </conditionalFormatting>
  <conditionalFormatting sqref="S38">
    <cfRule type="containsText" dxfId="11386" priority="633" operator="containsText" text="PENDENTE">
      <formula>NOT(ISERROR(SEARCH(("PENDENTE"),(S258))))</formula>
    </cfRule>
    <cfRule type="containsText" dxfId="11385" priority="634" operator="containsText" text="CUMPRIDO">
      <formula>NOT(ISERROR(SEARCH(("CUMPRIDO"),(S258))))</formula>
    </cfRule>
  </conditionalFormatting>
  <conditionalFormatting sqref="S41">
    <cfRule type="containsText" dxfId="11384" priority="632" operator="containsText" text="CANCELADO">
      <formula>NOT(ISERROR(SEARCH(("CANCELADO"),(S261))))</formula>
    </cfRule>
  </conditionalFormatting>
  <conditionalFormatting sqref="S41">
    <cfRule type="containsText" dxfId="11383" priority="631" operator="containsText" text="NÃO">
      <formula>NOT(ISERROR(SEARCH(("NÃO"),(S41))))</formula>
    </cfRule>
  </conditionalFormatting>
  <conditionalFormatting sqref="S41">
    <cfRule type="containsText" dxfId="11382" priority="630" operator="containsText" text="SIM">
      <formula>NOT(ISERROR(SEARCH("SIM",S41)))</formula>
    </cfRule>
  </conditionalFormatting>
  <conditionalFormatting sqref="S41">
    <cfRule type="containsText" dxfId="11381" priority="629" operator="containsText" text="SIM">
      <formula>NOT(ISERROR(SEARCH(("SIM"),(#REF!))))</formula>
    </cfRule>
  </conditionalFormatting>
  <conditionalFormatting sqref="S41">
    <cfRule type="containsText" dxfId="11380" priority="627" operator="containsText" text="PENDENTE">
      <formula>NOT(ISERROR(SEARCH(("PENDENTE"),(S261))))</formula>
    </cfRule>
    <cfRule type="containsText" dxfId="11379" priority="628" operator="containsText" text="CUMPRIDO">
      <formula>NOT(ISERROR(SEARCH(("CUMPRIDO"),(S261))))</formula>
    </cfRule>
  </conditionalFormatting>
  <conditionalFormatting sqref="S42">
    <cfRule type="containsText" dxfId="11378" priority="626" operator="containsText" text="CANCELADO">
      <formula>NOT(ISERROR(SEARCH(("CANCELADO"),(S262))))</formula>
    </cfRule>
  </conditionalFormatting>
  <conditionalFormatting sqref="S42">
    <cfRule type="containsText" dxfId="11377" priority="625" operator="containsText" text="NÃO">
      <formula>NOT(ISERROR(SEARCH(("NÃO"),(S42))))</formula>
    </cfRule>
  </conditionalFormatting>
  <conditionalFormatting sqref="S42">
    <cfRule type="containsText" dxfId="11376" priority="624" operator="containsText" text="SIM">
      <formula>NOT(ISERROR(SEARCH("SIM",S42)))</formula>
    </cfRule>
  </conditionalFormatting>
  <conditionalFormatting sqref="S42">
    <cfRule type="containsText" dxfId="11375" priority="623" operator="containsText" text="SIM">
      <formula>NOT(ISERROR(SEARCH(("SIM"),(#REF!))))</formula>
    </cfRule>
  </conditionalFormatting>
  <conditionalFormatting sqref="S42">
    <cfRule type="containsText" dxfId="11374" priority="621" operator="containsText" text="PENDENTE">
      <formula>NOT(ISERROR(SEARCH(("PENDENTE"),(S262))))</formula>
    </cfRule>
    <cfRule type="containsText" dxfId="11373" priority="622" operator="containsText" text="CUMPRIDO">
      <formula>NOT(ISERROR(SEARCH(("CUMPRIDO"),(S262))))</formula>
    </cfRule>
  </conditionalFormatting>
  <conditionalFormatting sqref="S43">
    <cfRule type="containsText" dxfId="11372" priority="620" operator="containsText" text="CANCELADO">
      <formula>NOT(ISERROR(SEARCH(("CANCELADO"),(S263))))</formula>
    </cfRule>
  </conditionalFormatting>
  <conditionalFormatting sqref="S43">
    <cfRule type="containsText" dxfId="11371" priority="619" operator="containsText" text="NÃO">
      <formula>NOT(ISERROR(SEARCH(("NÃO"),(S43))))</formula>
    </cfRule>
  </conditionalFormatting>
  <conditionalFormatting sqref="S43">
    <cfRule type="containsText" dxfId="11370" priority="618" operator="containsText" text="SIM">
      <formula>NOT(ISERROR(SEARCH("SIM",S43)))</formula>
    </cfRule>
  </conditionalFormatting>
  <conditionalFormatting sqref="S43">
    <cfRule type="containsText" dxfId="11369" priority="617" operator="containsText" text="SIM">
      <formula>NOT(ISERROR(SEARCH(("SIM"),(#REF!))))</formula>
    </cfRule>
  </conditionalFormatting>
  <conditionalFormatting sqref="S43">
    <cfRule type="containsText" dxfId="11368" priority="615" operator="containsText" text="PENDENTE">
      <formula>NOT(ISERROR(SEARCH(("PENDENTE"),(S263))))</formula>
    </cfRule>
    <cfRule type="containsText" dxfId="11367" priority="616" operator="containsText" text="CUMPRIDO">
      <formula>NOT(ISERROR(SEARCH(("CUMPRIDO"),(S263))))</formula>
    </cfRule>
  </conditionalFormatting>
  <conditionalFormatting sqref="S44">
    <cfRule type="containsText" dxfId="11366" priority="614" operator="containsText" text="CANCELADO">
      <formula>NOT(ISERROR(SEARCH(("CANCELADO"),(S264))))</formula>
    </cfRule>
  </conditionalFormatting>
  <conditionalFormatting sqref="S44">
    <cfRule type="containsText" dxfId="11365" priority="613" operator="containsText" text="NÃO">
      <formula>NOT(ISERROR(SEARCH(("NÃO"),(S44))))</formula>
    </cfRule>
  </conditionalFormatting>
  <conditionalFormatting sqref="S44">
    <cfRule type="containsText" dxfId="11364" priority="612" operator="containsText" text="SIM">
      <formula>NOT(ISERROR(SEARCH("SIM",S44)))</formula>
    </cfRule>
  </conditionalFormatting>
  <conditionalFormatting sqref="S44">
    <cfRule type="containsText" dxfId="11363" priority="611" operator="containsText" text="SIM">
      <formula>NOT(ISERROR(SEARCH(("SIM"),(#REF!))))</formula>
    </cfRule>
  </conditionalFormatting>
  <conditionalFormatting sqref="S44">
    <cfRule type="containsText" dxfId="11362" priority="609" operator="containsText" text="PENDENTE">
      <formula>NOT(ISERROR(SEARCH(("PENDENTE"),(S264))))</formula>
    </cfRule>
    <cfRule type="containsText" dxfId="11361" priority="610" operator="containsText" text="CUMPRIDO">
      <formula>NOT(ISERROR(SEARCH(("CUMPRIDO"),(S264))))</formula>
    </cfRule>
  </conditionalFormatting>
  <conditionalFormatting sqref="S46">
    <cfRule type="containsText" dxfId="11360" priority="608" operator="containsText" text="CANCELADO">
      <formula>NOT(ISERROR(SEARCH(("CANCELADO"),(S266))))</formula>
    </cfRule>
  </conditionalFormatting>
  <conditionalFormatting sqref="S46">
    <cfRule type="containsText" dxfId="11359" priority="607" operator="containsText" text="NÃO">
      <formula>NOT(ISERROR(SEARCH(("NÃO"),(S46))))</formula>
    </cfRule>
  </conditionalFormatting>
  <conditionalFormatting sqref="S46">
    <cfRule type="containsText" dxfId="11358" priority="606" operator="containsText" text="SIM">
      <formula>NOT(ISERROR(SEARCH("SIM",S46)))</formula>
    </cfRule>
  </conditionalFormatting>
  <conditionalFormatting sqref="S46">
    <cfRule type="containsText" dxfId="11357" priority="605" operator="containsText" text="SIM">
      <formula>NOT(ISERROR(SEARCH(("SIM"),(#REF!))))</formula>
    </cfRule>
  </conditionalFormatting>
  <conditionalFormatting sqref="S46">
    <cfRule type="containsText" dxfId="11356" priority="603" operator="containsText" text="PENDENTE">
      <formula>NOT(ISERROR(SEARCH(("PENDENTE"),(S266))))</formula>
    </cfRule>
    <cfRule type="containsText" dxfId="11355" priority="604" operator="containsText" text="CUMPRIDO">
      <formula>NOT(ISERROR(SEARCH(("CUMPRIDO"),(S266))))</formula>
    </cfRule>
  </conditionalFormatting>
  <conditionalFormatting sqref="S47">
    <cfRule type="containsText" dxfId="11354" priority="602" operator="containsText" text="CANCELADO">
      <formula>NOT(ISERROR(SEARCH(("CANCELADO"),(S267))))</formula>
    </cfRule>
  </conditionalFormatting>
  <conditionalFormatting sqref="S47">
    <cfRule type="containsText" dxfId="11353" priority="601" operator="containsText" text="NÃO">
      <formula>NOT(ISERROR(SEARCH(("NÃO"),(S47))))</formula>
    </cfRule>
  </conditionalFormatting>
  <conditionalFormatting sqref="S47">
    <cfRule type="containsText" dxfId="11352" priority="600" operator="containsText" text="SIM">
      <formula>NOT(ISERROR(SEARCH("SIM",S47)))</formula>
    </cfRule>
  </conditionalFormatting>
  <conditionalFormatting sqref="S47">
    <cfRule type="containsText" dxfId="11351" priority="599" operator="containsText" text="SIM">
      <formula>NOT(ISERROR(SEARCH(("SIM"),(#REF!))))</formula>
    </cfRule>
  </conditionalFormatting>
  <conditionalFormatting sqref="S47">
    <cfRule type="containsText" dxfId="11350" priority="597" operator="containsText" text="PENDENTE">
      <formula>NOT(ISERROR(SEARCH(("PENDENTE"),(S267))))</formula>
    </cfRule>
    <cfRule type="containsText" dxfId="11349" priority="598" operator="containsText" text="CUMPRIDO">
      <formula>NOT(ISERROR(SEARCH(("CUMPRIDO"),(S267))))</formula>
    </cfRule>
  </conditionalFormatting>
  <conditionalFormatting sqref="S55">
    <cfRule type="containsText" dxfId="11348" priority="596" operator="containsText" text="CANCELADO">
      <formula>NOT(ISERROR(SEARCH(("CANCELADO"),(S275))))</formula>
    </cfRule>
  </conditionalFormatting>
  <conditionalFormatting sqref="S55">
    <cfRule type="containsText" dxfId="11347" priority="595" operator="containsText" text="NÃO">
      <formula>NOT(ISERROR(SEARCH(("NÃO"),(S55))))</formula>
    </cfRule>
  </conditionalFormatting>
  <conditionalFormatting sqref="S55">
    <cfRule type="containsText" dxfId="11346" priority="594" operator="containsText" text="SIM">
      <formula>NOT(ISERROR(SEARCH("SIM",S55)))</formula>
    </cfRule>
  </conditionalFormatting>
  <conditionalFormatting sqref="S55">
    <cfRule type="containsText" dxfId="11345" priority="593" operator="containsText" text="SIM">
      <formula>NOT(ISERROR(SEARCH(("SIM"),(#REF!))))</formula>
    </cfRule>
  </conditionalFormatting>
  <conditionalFormatting sqref="S55">
    <cfRule type="containsText" dxfId="11344" priority="591" operator="containsText" text="PENDENTE">
      <formula>NOT(ISERROR(SEARCH(("PENDENTE"),(S275))))</formula>
    </cfRule>
    <cfRule type="containsText" dxfId="11343" priority="592" operator="containsText" text="CUMPRIDO">
      <formula>NOT(ISERROR(SEARCH(("CUMPRIDO"),(S275))))</formula>
    </cfRule>
  </conditionalFormatting>
  <conditionalFormatting sqref="S56">
    <cfRule type="containsText" dxfId="11342" priority="590" operator="containsText" text="CANCELADO">
      <formula>NOT(ISERROR(SEARCH(("CANCELADO"),(S276))))</formula>
    </cfRule>
  </conditionalFormatting>
  <conditionalFormatting sqref="S56">
    <cfRule type="containsText" dxfId="11341" priority="589" operator="containsText" text="NÃO">
      <formula>NOT(ISERROR(SEARCH(("NÃO"),(S56))))</formula>
    </cfRule>
  </conditionalFormatting>
  <conditionalFormatting sqref="S56">
    <cfRule type="containsText" dxfId="11340" priority="588" operator="containsText" text="SIM">
      <formula>NOT(ISERROR(SEARCH("SIM",S56)))</formula>
    </cfRule>
  </conditionalFormatting>
  <conditionalFormatting sqref="S56">
    <cfRule type="containsText" dxfId="11339" priority="587" operator="containsText" text="SIM">
      <formula>NOT(ISERROR(SEARCH(("SIM"),(#REF!))))</formula>
    </cfRule>
  </conditionalFormatting>
  <conditionalFormatting sqref="S56">
    <cfRule type="containsText" dxfId="11338" priority="585" operator="containsText" text="PENDENTE">
      <formula>NOT(ISERROR(SEARCH(("PENDENTE"),(S276))))</formula>
    </cfRule>
    <cfRule type="containsText" dxfId="11337" priority="586" operator="containsText" text="CUMPRIDO">
      <formula>NOT(ISERROR(SEARCH(("CUMPRIDO"),(S276))))</formula>
    </cfRule>
  </conditionalFormatting>
  <conditionalFormatting sqref="S57">
    <cfRule type="containsText" dxfId="11336" priority="584" operator="containsText" text="CANCELADO">
      <formula>NOT(ISERROR(SEARCH(("CANCELADO"),(S277))))</formula>
    </cfRule>
  </conditionalFormatting>
  <conditionalFormatting sqref="S57">
    <cfRule type="containsText" dxfId="11335" priority="583" operator="containsText" text="NÃO">
      <formula>NOT(ISERROR(SEARCH(("NÃO"),(S57))))</formula>
    </cfRule>
  </conditionalFormatting>
  <conditionalFormatting sqref="S57">
    <cfRule type="containsText" dxfId="11334" priority="582" operator="containsText" text="SIM">
      <formula>NOT(ISERROR(SEARCH("SIM",S57)))</formula>
    </cfRule>
  </conditionalFormatting>
  <conditionalFormatting sqref="S57">
    <cfRule type="containsText" dxfId="11333" priority="581" operator="containsText" text="SIM">
      <formula>NOT(ISERROR(SEARCH(("SIM"),(#REF!))))</formula>
    </cfRule>
  </conditionalFormatting>
  <conditionalFormatting sqref="S57">
    <cfRule type="containsText" dxfId="11332" priority="579" operator="containsText" text="PENDENTE">
      <formula>NOT(ISERROR(SEARCH(("PENDENTE"),(S277))))</formula>
    </cfRule>
    <cfRule type="containsText" dxfId="11331" priority="580" operator="containsText" text="CUMPRIDO">
      <formula>NOT(ISERROR(SEARCH(("CUMPRIDO"),(S277))))</formula>
    </cfRule>
  </conditionalFormatting>
  <conditionalFormatting sqref="S58">
    <cfRule type="containsText" dxfId="11330" priority="578" operator="containsText" text="CANCELADO">
      <formula>NOT(ISERROR(SEARCH(("CANCELADO"),(S278))))</formula>
    </cfRule>
  </conditionalFormatting>
  <conditionalFormatting sqref="S58">
    <cfRule type="containsText" dxfId="11329" priority="577" operator="containsText" text="NÃO">
      <formula>NOT(ISERROR(SEARCH(("NÃO"),(S58))))</formula>
    </cfRule>
  </conditionalFormatting>
  <conditionalFormatting sqref="S58">
    <cfRule type="containsText" dxfId="11328" priority="576" operator="containsText" text="SIM">
      <formula>NOT(ISERROR(SEARCH("SIM",S58)))</formula>
    </cfRule>
  </conditionalFormatting>
  <conditionalFormatting sqref="S58">
    <cfRule type="containsText" dxfId="11327" priority="575" operator="containsText" text="SIM">
      <formula>NOT(ISERROR(SEARCH(("SIM"),(#REF!))))</formula>
    </cfRule>
  </conditionalFormatting>
  <conditionalFormatting sqref="S58">
    <cfRule type="containsText" dxfId="11326" priority="573" operator="containsText" text="PENDENTE">
      <formula>NOT(ISERROR(SEARCH(("PENDENTE"),(S278))))</formula>
    </cfRule>
    <cfRule type="containsText" dxfId="11325" priority="574" operator="containsText" text="CUMPRIDO">
      <formula>NOT(ISERROR(SEARCH(("CUMPRIDO"),(S278))))</formula>
    </cfRule>
  </conditionalFormatting>
  <conditionalFormatting sqref="S59">
    <cfRule type="containsText" dxfId="11324" priority="572" operator="containsText" text="CANCELADO">
      <formula>NOT(ISERROR(SEARCH(("CANCELADO"),(S279))))</formula>
    </cfRule>
  </conditionalFormatting>
  <conditionalFormatting sqref="S59">
    <cfRule type="containsText" dxfId="11323" priority="571" operator="containsText" text="NÃO">
      <formula>NOT(ISERROR(SEARCH(("NÃO"),(S59))))</formula>
    </cfRule>
  </conditionalFormatting>
  <conditionalFormatting sqref="S59">
    <cfRule type="containsText" dxfId="11322" priority="570" operator="containsText" text="SIM">
      <formula>NOT(ISERROR(SEARCH("SIM",S59)))</formula>
    </cfRule>
  </conditionalFormatting>
  <conditionalFormatting sqref="S59">
    <cfRule type="containsText" dxfId="11321" priority="569" operator="containsText" text="SIM">
      <formula>NOT(ISERROR(SEARCH(("SIM"),(#REF!))))</formula>
    </cfRule>
  </conditionalFormatting>
  <conditionalFormatting sqref="S59">
    <cfRule type="containsText" dxfId="11320" priority="567" operator="containsText" text="PENDENTE">
      <formula>NOT(ISERROR(SEARCH(("PENDENTE"),(S279))))</formula>
    </cfRule>
    <cfRule type="containsText" dxfId="11319" priority="568" operator="containsText" text="CUMPRIDO">
      <formula>NOT(ISERROR(SEARCH(("CUMPRIDO"),(S279))))</formula>
    </cfRule>
  </conditionalFormatting>
  <conditionalFormatting sqref="S60">
    <cfRule type="containsText" dxfId="11318" priority="566" operator="containsText" text="CANCELADO">
      <formula>NOT(ISERROR(SEARCH(("CANCELADO"),(S280))))</formula>
    </cfRule>
  </conditionalFormatting>
  <conditionalFormatting sqref="S60">
    <cfRule type="containsText" dxfId="11317" priority="565" operator="containsText" text="NÃO">
      <formula>NOT(ISERROR(SEARCH(("NÃO"),(S60))))</formula>
    </cfRule>
  </conditionalFormatting>
  <conditionalFormatting sqref="S60">
    <cfRule type="containsText" dxfId="11316" priority="564" operator="containsText" text="SIM">
      <formula>NOT(ISERROR(SEARCH("SIM",S60)))</formula>
    </cfRule>
  </conditionalFormatting>
  <conditionalFormatting sqref="S60">
    <cfRule type="containsText" dxfId="11315" priority="563" operator="containsText" text="SIM">
      <formula>NOT(ISERROR(SEARCH(("SIM"),(#REF!))))</formula>
    </cfRule>
  </conditionalFormatting>
  <conditionalFormatting sqref="S60">
    <cfRule type="containsText" dxfId="11314" priority="561" operator="containsText" text="PENDENTE">
      <formula>NOT(ISERROR(SEARCH(("PENDENTE"),(S280))))</formula>
    </cfRule>
    <cfRule type="containsText" dxfId="11313" priority="562" operator="containsText" text="CUMPRIDO">
      <formula>NOT(ISERROR(SEARCH(("CUMPRIDO"),(S280))))</formula>
    </cfRule>
  </conditionalFormatting>
  <conditionalFormatting sqref="S61">
    <cfRule type="containsText" dxfId="11312" priority="560" operator="containsText" text="CANCELADO">
      <formula>NOT(ISERROR(SEARCH(("CANCELADO"),(S281))))</formula>
    </cfRule>
  </conditionalFormatting>
  <conditionalFormatting sqref="S61">
    <cfRule type="containsText" dxfId="11311" priority="559" operator="containsText" text="NÃO">
      <formula>NOT(ISERROR(SEARCH(("NÃO"),(S61))))</formula>
    </cfRule>
  </conditionalFormatting>
  <conditionalFormatting sqref="S61">
    <cfRule type="containsText" dxfId="11310" priority="558" operator="containsText" text="SIM">
      <formula>NOT(ISERROR(SEARCH("SIM",S61)))</formula>
    </cfRule>
  </conditionalFormatting>
  <conditionalFormatting sqref="S61">
    <cfRule type="containsText" dxfId="11309" priority="557" operator="containsText" text="SIM">
      <formula>NOT(ISERROR(SEARCH(("SIM"),(#REF!))))</formula>
    </cfRule>
  </conditionalFormatting>
  <conditionalFormatting sqref="S61">
    <cfRule type="containsText" dxfId="11308" priority="555" operator="containsText" text="PENDENTE">
      <formula>NOT(ISERROR(SEARCH(("PENDENTE"),(S281))))</formula>
    </cfRule>
    <cfRule type="containsText" dxfId="11307" priority="556" operator="containsText" text="CUMPRIDO">
      <formula>NOT(ISERROR(SEARCH(("CUMPRIDO"),(S281))))</formula>
    </cfRule>
  </conditionalFormatting>
  <conditionalFormatting sqref="S62">
    <cfRule type="containsText" dxfId="11306" priority="554" operator="containsText" text="CANCELADO">
      <formula>NOT(ISERROR(SEARCH(("CANCELADO"),(S282))))</formula>
    </cfRule>
  </conditionalFormatting>
  <conditionalFormatting sqref="S62">
    <cfRule type="containsText" dxfId="11305" priority="553" operator="containsText" text="NÃO">
      <formula>NOT(ISERROR(SEARCH(("NÃO"),(S62))))</formula>
    </cfRule>
  </conditionalFormatting>
  <conditionalFormatting sqref="S62">
    <cfRule type="containsText" dxfId="11304" priority="552" operator="containsText" text="SIM">
      <formula>NOT(ISERROR(SEARCH("SIM",S62)))</formula>
    </cfRule>
  </conditionalFormatting>
  <conditionalFormatting sqref="S62">
    <cfRule type="containsText" dxfId="11303" priority="551" operator="containsText" text="SIM">
      <formula>NOT(ISERROR(SEARCH(("SIM"),(#REF!))))</formula>
    </cfRule>
  </conditionalFormatting>
  <conditionalFormatting sqref="S62">
    <cfRule type="containsText" dxfId="11302" priority="549" operator="containsText" text="PENDENTE">
      <formula>NOT(ISERROR(SEARCH(("PENDENTE"),(S282))))</formula>
    </cfRule>
    <cfRule type="containsText" dxfId="11301" priority="550" operator="containsText" text="CUMPRIDO">
      <formula>NOT(ISERROR(SEARCH(("CUMPRIDO"),(S282))))</formula>
    </cfRule>
  </conditionalFormatting>
  <conditionalFormatting sqref="S63">
    <cfRule type="containsText" dxfId="11300" priority="548" operator="containsText" text="CANCELADO">
      <formula>NOT(ISERROR(SEARCH(("CANCELADO"),(S283))))</formula>
    </cfRule>
  </conditionalFormatting>
  <conditionalFormatting sqref="S63">
    <cfRule type="containsText" dxfId="11299" priority="547" operator="containsText" text="NÃO">
      <formula>NOT(ISERROR(SEARCH(("NÃO"),(S63))))</formula>
    </cfRule>
  </conditionalFormatting>
  <conditionalFormatting sqref="S63">
    <cfRule type="containsText" dxfId="11298" priority="546" operator="containsText" text="SIM">
      <formula>NOT(ISERROR(SEARCH("SIM",S63)))</formula>
    </cfRule>
  </conditionalFormatting>
  <conditionalFormatting sqref="S63">
    <cfRule type="containsText" dxfId="11297" priority="545" operator="containsText" text="SIM">
      <formula>NOT(ISERROR(SEARCH(("SIM"),(#REF!))))</formula>
    </cfRule>
  </conditionalFormatting>
  <conditionalFormatting sqref="S63">
    <cfRule type="containsText" dxfId="11296" priority="543" operator="containsText" text="PENDENTE">
      <formula>NOT(ISERROR(SEARCH(("PENDENTE"),(S283))))</formula>
    </cfRule>
    <cfRule type="containsText" dxfId="11295" priority="544" operator="containsText" text="CUMPRIDO">
      <formula>NOT(ISERROR(SEARCH(("CUMPRIDO"),(S283))))</formula>
    </cfRule>
  </conditionalFormatting>
  <conditionalFormatting sqref="S64">
    <cfRule type="containsText" dxfId="11294" priority="542" operator="containsText" text="CANCELADO">
      <formula>NOT(ISERROR(SEARCH(("CANCELADO"),(S284))))</formula>
    </cfRule>
  </conditionalFormatting>
  <conditionalFormatting sqref="S64">
    <cfRule type="containsText" dxfId="11293" priority="541" operator="containsText" text="NÃO">
      <formula>NOT(ISERROR(SEARCH(("NÃO"),(S64))))</formula>
    </cfRule>
  </conditionalFormatting>
  <conditionalFormatting sqref="S64">
    <cfRule type="containsText" dxfId="11292" priority="540" operator="containsText" text="SIM">
      <formula>NOT(ISERROR(SEARCH("SIM",S64)))</formula>
    </cfRule>
  </conditionalFormatting>
  <conditionalFormatting sqref="S64">
    <cfRule type="containsText" dxfId="11291" priority="539" operator="containsText" text="SIM">
      <formula>NOT(ISERROR(SEARCH(("SIM"),(#REF!))))</formula>
    </cfRule>
  </conditionalFormatting>
  <conditionalFormatting sqref="S64">
    <cfRule type="containsText" dxfId="11290" priority="537" operator="containsText" text="PENDENTE">
      <formula>NOT(ISERROR(SEARCH(("PENDENTE"),(S284))))</formula>
    </cfRule>
    <cfRule type="containsText" dxfId="11289" priority="538" operator="containsText" text="CUMPRIDO">
      <formula>NOT(ISERROR(SEARCH(("CUMPRIDO"),(S284))))</formula>
    </cfRule>
  </conditionalFormatting>
  <conditionalFormatting sqref="S65">
    <cfRule type="containsText" dxfId="11288" priority="536" operator="containsText" text="CANCELADO">
      <formula>NOT(ISERROR(SEARCH(("CANCELADO"),(S285))))</formula>
    </cfRule>
  </conditionalFormatting>
  <conditionalFormatting sqref="S65">
    <cfRule type="containsText" dxfId="11287" priority="535" operator="containsText" text="NÃO">
      <formula>NOT(ISERROR(SEARCH(("NÃO"),(S65))))</formula>
    </cfRule>
  </conditionalFormatting>
  <conditionalFormatting sqref="S65">
    <cfRule type="containsText" dxfId="11286" priority="534" operator="containsText" text="SIM">
      <formula>NOT(ISERROR(SEARCH("SIM",S65)))</formula>
    </cfRule>
  </conditionalFormatting>
  <conditionalFormatting sqref="S65">
    <cfRule type="containsText" dxfId="11285" priority="533" operator="containsText" text="SIM">
      <formula>NOT(ISERROR(SEARCH(("SIM"),(#REF!))))</formula>
    </cfRule>
  </conditionalFormatting>
  <conditionalFormatting sqref="S65">
    <cfRule type="containsText" dxfId="11284" priority="531" operator="containsText" text="PENDENTE">
      <formula>NOT(ISERROR(SEARCH(("PENDENTE"),(S285))))</formula>
    </cfRule>
    <cfRule type="containsText" dxfId="11283" priority="532" operator="containsText" text="CUMPRIDO">
      <formula>NOT(ISERROR(SEARCH(("CUMPRIDO"),(S285))))</formula>
    </cfRule>
  </conditionalFormatting>
  <conditionalFormatting sqref="S66">
    <cfRule type="containsText" dxfId="11282" priority="530" operator="containsText" text="CANCELADO">
      <formula>NOT(ISERROR(SEARCH(("CANCELADO"),(S286))))</formula>
    </cfRule>
  </conditionalFormatting>
  <conditionalFormatting sqref="S66">
    <cfRule type="containsText" dxfId="11281" priority="529" operator="containsText" text="NÃO">
      <formula>NOT(ISERROR(SEARCH(("NÃO"),(S66))))</formula>
    </cfRule>
  </conditionalFormatting>
  <conditionalFormatting sqref="S66">
    <cfRule type="containsText" dxfId="11280" priority="528" operator="containsText" text="SIM">
      <formula>NOT(ISERROR(SEARCH("SIM",S66)))</formula>
    </cfRule>
  </conditionalFormatting>
  <conditionalFormatting sqref="S66">
    <cfRule type="containsText" dxfId="11279" priority="527" operator="containsText" text="SIM">
      <formula>NOT(ISERROR(SEARCH(("SIM"),(#REF!))))</formula>
    </cfRule>
  </conditionalFormatting>
  <conditionalFormatting sqref="S66">
    <cfRule type="containsText" dxfId="11278" priority="525" operator="containsText" text="PENDENTE">
      <formula>NOT(ISERROR(SEARCH(("PENDENTE"),(S286))))</formula>
    </cfRule>
    <cfRule type="containsText" dxfId="11277" priority="526" operator="containsText" text="CUMPRIDO">
      <formula>NOT(ISERROR(SEARCH(("CUMPRIDO"),(S286))))</formula>
    </cfRule>
  </conditionalFormatting>
  <conditionalFormatting sqref="S67">
    <cfRule type="containsText" dxfId="11276" priority="524" operator="containsText" text="CANCELADO">
      <formula>NOT(ISERROR(SEARCH(("CANCELADO"),(S287))))</formula>
    </cfRule>
  </conditionalFormatting>
  <conditionalFormatting sqref="S67">
    <cfRule type="containsText" dxfId="11275" priority="523" operator="containsText" text="NÃO">
      <formula>NOT(ISERROR(SEARCH(("NÃO"),(S67))))</formula>
    </cfRule>
  </conditionalFormatting>
  <conditionalFormatting sqref="S67">
    <cfRule type="containsText" dxfId="11274" priority="522" operator="containsText" text="SIM">
      <formula>NOT(ISERROR(SEARCH("SIM",S67)))</formula>
    </cfRule>
  </conditionalFormatting>
  <conditionalFormatting sqref="S67">
    <cfRule type="containsText" dxfId="11273" priority="521" operator="containsText" text="SIM">
      <formula>NOT(ISERROR(SEARCH(("SIM"),(#REF!))))</formula>
    </cfRule>
  </conditionalFormatting>
  <conditionalFormatting sqref="S67">
    <cfRule type="containsText" dxfId="11272" priority="519" operator="containsText" text="PENDENTE">
      <formula>NOT(ISERROR(SEARCH(("PENDENTE"),(S287))))</formula>
    </cfRule>
    <cfRule type="containsText" dxfId="11271" priority="520" operator="containsText" text="CUMPRIDO">
      <formula>NOT(ISERROR(SEARCH(("CUMPRIDO"),(S287))))</formula>
    </cfRule>
  </conditionalFormatting>
  <conditionalFormatting sqref="S68">
    <cfRule type="containsText" dxfId="11270" priority="518" operator="containsText" text="CANCELADO">
      <formula>NOT(ISERROR(SEARCH(("CANCELADO"),(S288))))</formula>
    </cfRule>
  </conditionalFormatting>
  <conditionalFormatting sqref="S68">
    <cfRule type="containsText" dxfId="11269" priority="517" operator="containsText" text="NÃO">
      <formula>NOT(ISERROR(SEARCH(("NÃO"),(S68))))</formula>
    </cfRule>
  </conditionalFormatting>
  <conditionalFormatting sqref="S68">
    <cfRule type="containsText" dxfId="11268" priority="516" operator="containsText" text="SIM">
      <formula>NOT(ISERROR(SEARCH("SIM",S68)))</formula>
    </cfRule>
  </conditionalFormatting>
  <conditionalFormatting sqref="S68">
    <cfRule type="containsText" dxfId="11267" priority="515" operator="containsText" text="SIM">
      <formula>NOT(ISERROR(SEARCH(("SIM"),(#REF!))))</formula>
    </cfRule>
  </conditionalFormatting>
  <conditionalFormatting sqref="S68">
    <cfRule type="containsText" dxfId="11266" priority="513" operator="containsText" text="PENDENTE">
      <formula>NOT(ISERROR(SEARCH(("PENDENTE"),(S288))))</formula>
    </cfRule>
    <cfRule type="containsText" dxfId="11265" priority="514" operator="containsText" text="CUMPRIDO">
      <formula>NOT(ISERROR(SEARCH(("CUMPRIDO"),(S288))))</formula>
    </cfRule>
  </conditionalFormatting>
  <conditionalFormatting sqref="S69">
    <cfRule type="containsText" dxfId="11264" priority="512" operator="containsText" text="CANCELADO">
      <formula>NOT(ISERROR(SEARCH(("CANCELADO"),(S289))))</formula>
    </cfRule>
  </conditionalFormatting>
  <conditionalFormatting sqref="S69">
    <cfRule type="containsText" dxfId="11263" priority="511" operator="containsText" text="NÃO">
      <formula>NOT(ISERROR(SEARCH(("NÃO"),(S69))))</formula>
    </cfRule>
  </conditionalFormatting>
  <conditionalFormatting sqref="S69">
    <cfRule type="containsText" dxfId="11262" priority="510" operator="containsText" text="SIM">
      <formula>NOT(ISERROR(SEARCH("SIM",S69)))</formula>
    </cfRule>
  </conditionalFormatting>
  <conditionalFormatting sqref="S69">
    <cfRule type="containsText" dxfId="11261" priority="509" operator="containsText" text="SIM">
      <formula>NOT(ISERROR(SEARCH(("SIM"),(#REF!))))</formula>
    </cfRule>
  </conditionalFormatting>
  <conditionalFormatting sqref="S69">
    <cfRule type="containsText" dxfId="11260" priority="507" operator="containsText" text="PENDENTE">
      <formula>NOT(ISERROR(SEARCH(("PENDENTE"),(S289))))</formula>
    </cfRule>
    <cfRule type="containsText" dxfId="11259" priority="508" operator="containsText" text="CUMPRIDO">
      <formula>NOT(ISERROR(SEARCH(("CUMPRIDO"),(S289))))</formula>
    </cfRule>
  </conditionalFormatting>
  <conditionalFormatting sqref="S70">
    <cfRule type="containsText" dxfId="11258" priority="506" operator="containsText" text="CANCELADO">
      <formula>NOT(ISERROR(SEARCH(("CANCELADO"),(S290))))</formula>
    </cfRule>
  </conditionalFormatting>
  <conditionalFormatting sqref="S70">
    <cfRule type="containsText" dxfId="11257" priority="505" operator="containsText" text="NÃO">
      <formula>NOT(ISERROR(SEARCH(("NÃO"),(S70))))</formula>
    </cfRule>
  </conditionalFormatting>
  <conditionalFormatting sqref="S70">
    <cfRule type="containsText" dxfId="11256" priority="504" operator="containsText" text="SIM">
      <formula>NOT(ISERROR(SEARCH("SIM",S70)))</formula>
    </cfRule>
  </conditionalFormatting>
  <conditionalFormatting sqref="S70">
    <cfRule type="containsText" dxfId="11255" priority="503" operator="containsText" text="SIM">
      <formula>NOT(ISERROR(SEARCH(("SIM"),(#REF!))))</formula>
    </cfRule>
  </conditionalFormatting>
  <conditionalFormatting sqref="S70">
    <cfRule type="containsText" dxfId="11254" priority="501" operator="containsText" text="PENDENTE">
      <formula>NOT(ISERROR(SEARCH(("PENDENTE"),(S290))))</formula>
    </cfRule>
    <cfRule type="containsText" dxfId="11253" priority="502" operator="containsText" text="CUMPRIDO">
      <formula>NOT(ISERROR(SEARCH(("CUMPRIDO"),(S290))))</formula>
    </cfRule>
  </conditionalFormatting>
  <conditionalFormatting sqref="S71">
    <cfRule type="containsText" dxfId="11252" priority="500" operator="containsText" text="CANCELADO">
      <formula>NOT(ISERROR(SEARCH(("CANCELADO"),(S291))))</formula>
    </cfRule>
  </conditionalFormatting>
  <conditionalFormatting sqref="S71">
    <cfRule type="containsText" dxfId="11251" priority="499" operator="containsText" text="NÃO">
      <formula>NOT(ISERROR(SEARCH(("NÃO"),(S71))))</formula>
    </cfRule>
  </conditionalFormatting>
  <conditionalFormatting sqref="S71">
    <cfRule type="containsText" dxfId="11250" priority="498" operator="containsText" text="SIM">
      <formula>NOT(ISERROR(SEARCH("SIM",S71)))</formula>
    </cfRule>
  </conditionalFormatting>
  <conditionalFormatting sqref="S71">
    <cfRule type="containsText" dxfId="11249" priority="497" operator="containsText" text="SIM">
      <formula>NOT(ISERROR(SEARCH(("SIM"),(#REF!))))</formula>
    </cfRule>
  </conditionalFormatting>
  <conditionalFormatting sqref="S71">
    <cfRule type="containsText" dxfId="11248" priority="495" operator="containsText" text="PENDENTE">
      <formula>NOT(ISERROR(SEARCH(("PENDENTE"),(S291))))</formula>
    </cfRule>
    <cfRule type="containsText" dxfId="11247" priority="496" operator="containsText" text="CUMPRIDO">
      <formula>NOT(ISERROR(SEARCH(("CUMPRIDO"),(S291))))</formula>
    </cfRule>
  </conditionalFormatting>
  <conditionalFormatting sqref="S72">
    <cfRule type="containsText" dxfId="11246" priority="494" operator="containsText" text="CANCELADO">
      <formula>NOT(ISERROR(SEARCH(("CANCELADO"),(S292))))</formula>
    </cfRule>
  </conditionalFormatting>
  <conditionalFormatting sqref="S72">
    <cfRule type="containsText" dxfId="11245" priority="493" operator="containsText" text="NÃO">
      <formula>NOT(ISERROR(SEARCH(("NÃO"),(S72))))</formula>
    </cfRule>
  </conditionalFormatting>
  <conditionalFormatting sqref="S72">
    <cfRule type="containsText" dxfId="11244" priority="492" operator="containsText" text="SIM">
      <formula>NOT(ISERROR(SEARCH("SIM",S72)))</formula>
    </cfRule>
  </conditionalFormatting>
  <conditionalFormatting sqref="S72">
    <cfRule type="containsText" dxfId="11243" priority="491" operator="containsText" text="SIM">
      <formula>NOT(ISERROR(SEARCH(("SIM"),(#REF!))))</formula>
    </cfRule>
  </conditionalFormatting>
  <conditionalFormatting sqref="S72">
    <cfRule type="containsText" dxfId="11242" priority="489" operator="containsText" text="PENDENTE">
      <formula>NOT(ISERROR(SEARCH(("PENDENTE"),(S292))))</formula>
    </cfRule>
    <cfRule type="containsText" dxfId="11241" priority="490" operator="containsText" text="CUMPRIDO">
      <formula>NOT(ISERROR(SEARCH(("CUMPRIDO"),(S292))))</formula>
    </cfRule>
  </conditionalFormatting>
  <conditionalFormatting sqref="S73">
    <cfRule type="containsText" dxfId="11240" priority="488" operator="containsText" text="CANCELADO">
      <formula>NOT(ISERROR(SEARCH(("CANCELADO"),(S293))))</formula>
    </cfRule>
  </conditionalFormatting>
  <conditionalFormatting sqref="S73">
    <cfRule type="containsText" dxfId="11239" priority="487" operator="containsText" text="NÃO">
      <formula>NOT(ISERROR(SEARCH(("NÃO"),(S73))))</formula>
    </cfRule>
  </conditionalFormatting>
  <conditionalFormatting sqref="S73">
    <cfRule type="containsText" dxfId="11238" priority="486" operator="containsText" text="SIM">
      <formula>NOT(ISERROR(SEARCH("SIM",S73)))</formula>
    </cfRule>
  </conditionalFormatting>
  <conditionalFormatting sqref="S73">
    <cfRule type="containsText" dxfId="11237" priority="485" operator="containsText" text="SIM">
      <formula>NOT(ISERROR(SEARCH(("SIM"),(#REF!))))</formula>
    </cfRule>
  </conditionalFormatting>
  <conditionalFormatting sqref="S73">
    <cfRule type="containsText" dxfId="11236" priority="483" operator="containsText" text="PENDENTE">
      <formula>NOT(ISERROR(SEARCH(("PENDENTE"),(S293))))</formula>
    </cfRule>
    <cfRule type="containsText" dxfId="11235" priority="484" operator="containsText" text="CUMPRIDO">
      <formula>NOT(ISERROR(SEARCH(("CUMPRIDO"),(S293))))</formula>
    </cfRule>
  </conditionalFormatting>
  <conditionalFormatting sqref="S74">
    <cfRule type="containsText" dxfId="11234" priority="476" operator="containsText" text="CANCELADO">
      <formula>NOT(ISERROR(SEARCH(("CANCELADO"),(S295))))</formula>
    </cfRule>
  </conditionalFormatting>
  <conditionalFormatting sqref="S74">
    <cfRule type="containsText" dxfId="11233" priority="475" operator="containsText" text="NÃO">
      <formula>NOT(ISERROR(SEARCH(("NÃO"),(S74))))</formula>
    </cfRule>
  </conditionalFormatting>
  <conditionalFormatting sqref="S74">
    <cfRule type="containsText" dxfId="11232" priority="474" operator="containsText" text="SIM">
      <formula>NOT(ISERROR(SEARCH("SIM",S74)))</formula>
    </cfRule>
  </conditionalFormatting>
  <conditionalFormatting sqref="S74">
    <cfRule type="containsText" dxfId="11231" priority="473" operator="containsText" text="SIM">
      <formula>NOT(ISERROR(SEARCH(("SIM"),(#REF!))))</formula>
    </cfRule>
  </conditionalFormatting>
  <conditionalFormatting sqref="S74">
    <cfRule type="containsText" dxfId="11230" priority="471" operator="containsText" text="PENDENTE">
      <formula>NOT(ISERROR(SEARCH(("PENDENTE"),(S295))))</formula>
    </cfRule>
    <cfRule type="containsText" dxfId="11229" priority="472" operator="containsText" text="CUMPRIDO">
      <formula>NOT(ISERROR(SEARCH(("CUMPRIDO"),(S295))))</formula>
    </cfRule>
  </conditionalFormatting>
  <conditionalFormatting sqref="S75">
    <cfRule type="containsText" dxfId="11228" priority="470" operator="containsText" text="CANCELADO">
      <formula>NOT(ISERROR(SEARCH(("CANCELADO"),(S296))))</formula>
    </cfRule>
  </conditionalFormatting>
  <conditionalFormatting sqref="S75">
    <cfRule type="containsText" dxfId="11227" priority="469" operator="containsText" text="NÃO">
      <formula>NOT(ISERROR(SEARCH(("NÃO"),(S75))))</formula>
    </cfRule>
  </conditionalFormatting>
  <conditionalFormatting sqref="S75">
    <cfRule type="containsText" dxfId="11226" priority="468" operator="containsText" text="SIM">
      <formula>NOT(ISERROR(SEARCH("SIM",S75)))</formula>
    </cfRule>
  </conditionalFormatting>
  <conditionalFormatting sqref="S75">
    <cfRule type="containsText" dxfId="11225" priority="467" operator="containsText" text="SIM">
      <formula>NOT(ISERROR(SEARCH(("SIM"),(#REF!))))</formula>
    </cfRule>
  </conditionalFormatting>
  <conditionalFormatting sqref="S75">
    <cfRule type="containsText" dxfId="11224" priority="465" operator="containsText" text="PENDENTE">
      <formula>NOT(ISERROR(SEARCH(("PENDENTE"),(S296))))</formula>
    </cfRule>
    <cfRule type="containsText" dxfId="11223" priority="466" operator="containsText" text="CUMPRIDO">
      <formula>NOT(ISERROR(SEARCH(("CUMPRIDO"),(S296))))</formula>
    </cfRule>
  </conditionalFormatting>
  <conditionalFormatting sqref="S76">
    <cfRule type="containsText" dxfId="11222" priority="464" operator="containsText" text="CANCELADO">
      <formula>NOT(ISERROR(SEARCH(("CANCELADO"),(S297))))</formula>
    </cfRule>
  </conditionalFormatting>
  <conditionalFormatting sqref="S76">
    <cfRule type="containsText" dxfId="11221" priority="463" operator="containsText" text="NÃO">
      <formula>NOT(ISERROR(SEARCH(("NÃO"),(S76))))</formula>
    </cfRule>
  </conditionalFormatting>
  <conditionalFormatting sqref="S76">
    <cfRule type="containsText" dxfId="11220" priority="462" operator="containsText" text="SIM">
      <formula>NOT(ISERROR(SEARCH("SIM",S76)))</formula>
    </cfRule>
  </conditionalFormatting>
  <conditionalFormatting sqref="S76">
    <cfRule type="containsText" dxfId="11219" priority="461" operator="containsText" text="SIM">
      <formula>NOT(ISERROR(SEARCH(("SIM"),(#REF!))))</formula>
    </cfRule>
  </conditionalFormatting>
  <conditionalFormatting sqref="S76">
    <cfRule type="containsText" dxfId="11218" priority="459" operator="containsText" text="PENDENTE">
      <formula>NOT(ISERROR(SEARCH(("PENDENTE"),(S297))))</formula>
    </cfRule>
    <cfRule type="containsText" dxfId="11217" priority="460" operator="containsText" text="CUMPRIDO">
      <formula>NOT(ISERROR(SEARCH(("CUMPRIDO"),(S297))))</formula>
    </cfRule>
  </conditionalFormatting>
  <conditionalFormatting sqref="S77">
    <cfRule type="containsText" dxfId="11216" priority="458" operator="containsText" text="CANCELADO">
      <formula>NOT(ISERROR(SEARCH(("CANCELADO"),(S298))))</formula>
    </cfRule>
  </conditionalFormatting>
  <conditionalFormatting sqref="S77">
    <cfRule type="containsText" dxfId="11215" priority="457" operator="containsText" text="NÃO">
      <formula>NOT(ISERROR(SEARCH(("NÃO"),(S77))))</formula>
    </cfRule>
  </conditionalFormatting>
  <conditionalFormatting sqref="S77">
    <cfRule type="containsText" dxfId="11214" priority="456" operator="containsText" text="SIM">
      <formula>NOT(ISERROR(SEARCH("SIM",S77)))</formula>
    </cfRule>
  </conditionalFormatting>
  <conditionalFormatting sqref="S77">
    <cfRule type="containsText" dxfId="11213" priority="455" operator="containsText" text="SIM">
      <formula>NOT(ISERROR(SEARCH(("SIM"),(#REF!))))</formula>
    </cfRule>
  </conditionalFormatting>
  <conditionalFormatting sqref="S77">
    <cfRule type="containsText" dxfId="11212" priority="453" operator="containsText" text="PENDENTE">
      <formula>NOT(ISERROR(SEARCH(("PENDENTE"),(S298))))</formula>
    </cfRule>
    <cfRule type="containsText" dxfId="11211" priority="454" operator="containsText" text="CUMPRIDO">
      <formula>NOT(ISERROR(SEARCH(("CUMPRIDO"),(S298))))</formula>
    </cfRule>
  </conditionalFormatting>
  <conditionalFormatting sqref="S78">
    <cfRule type="containsText" dxfId="11210" priority="452" operator="containsText" text="CANCELADO">
      <formula>NOT(ISERROR(SEARCH(("CANCELADO"),(S299))))</formula>
    </cfRule>
  </conditionalFormatting>
  <conditionalFormatting sqref="S78">
    <cfRule type="containsText" dxfId="11209" priority="451" operator="containsText" text="NÃO">
      <formula>NOT(ISERROR(SEARCH(("NÃO"),(S78))))</formula>
    </cfRule>
  </conditionalFormatting>
  <conditionalFormatting sqref="S78">
    <cfRule type="containsText" dxfId="11208" priority="450" operator="containsText" text="SIM">
      <formula>NOT(ISERROR(SEARCH("SIM",S78)))</formula>
    </cfRule>
  </conditionalFormatting>
  <conditionalFormatting sqref="S78">
    <cfRule type="containsText" dxfId="11207" priority="449" operator="containsText" text="SIM">
      <formula>NOT(ISERROR(SEARCH(("SIM"),(#REF!))))</formula>
    </cfRule>
  </conditionalFormatting>
  <conditionalFormatting sqref="S78">
    <cfRule type="containsText" dxfId="11206" priority="447" operator="containsText" text="PENDENTE">
      <formula>NOT(ISERROR(SEARCH(("PENDENTE"),(S299))))</formula>
    </cfRule>
    <cfRule type="containsText" dxfId="11205" priority="448" operator="containsText" text="CUMPRIDO">
      <formula>NOT(ISERROR(SEARCH(("CUMPRIDO"),(S299))))</formula>
    </cfRule>
  </conditionalFormatting>
  <conditionalFormatting sqref="S78">
    <cfRule type="containsText" dxfId="11204" priority="446" operator="containsText" text="NÃO">
      <formula>NOT(ISERROR(SEARCH("NÃO",S78)))</formula>
    </cfRule>
  </conditionalFormatting>
  <conditionalFormatting sqref="S79">
    <cfRule type="containsText" dxfId="11203" priority="445" operator="containsText" text="CANCELADO">
      <formula>NOT(ISERROR(SEARCH(("CANCELADO"),(S300))))</formula>
    </cfRule>
  </conditionalFormatting>
  <conditionalFormatting sqref="S79">
    <cfRule type="containsText" dxfId="11202" priority="444" operator="containsText" text="NÃO">
      <formula>NOT(ISERROR(SEARCH(("NÃO"),(S79))))</formula>
    </cfRule>
  </conditionalFormatting>
  <conditionalFormatting sqref="S79">
    <cfRule type="containsText" dxfId="11201" priority="443" operator="containsText" text="SIM">
      <formula>NOT(ISERROR(SEARCH("SIM",S79)))</formula>
    </cfRule>
  </conditionalFormatting>
  <conditionalFormatting sqref="S79">
    <cfRule type="containsText" dxfId="11200" priority="442" operator="containsText" text="SIM">
      <formula>NOT(ISERROR(SEARCH(("SIM"),(#REF!))))</formula>
    </cfRule>
  </conditionalFormatting>
  <conditionalFormatting sqref="S79">
    <cfRule type="containsText" dxfId="11199" priority="440" operator="containsText" text="PENDENTE">
      <formula>NOT(ISERROR(SEARCH(("PENDENTE"),(S300))))</formula>
    </cfRule>
    <cfRule type="containsText" dxfId="11198" priority="441" operator="containsText" text="CUMPRIDO">
      <formula>NOT(ISERROR(SEARCH(("CUMPRIDO"),(S300))))</formula>
    </cfRule>
  </conditionalFormatting>
  <conditionalFormatting sqref="S79">
    <cfRule type="containsText" dxfId="11197" priority="439" operator="containsText" text="NÃO">
      <formula>NOT(ISERROR(SEARCH("NÃO",S79)))</formula>
    </cfRule>
  </conditionalFormatting>
  <conditionalFormatting sqref="S80">
    <cfRule type="containsText" dxfId="11196" priority="438" operator="containsText" text="CANCELADO">
      <formula>NOT(ISERROR(SEARCH(("CANCELADO"),(S301))))</formula>
    </cfRule>
  </conditionalFormatting>
  <conditionalFormatting sqref="S80">
    <cfRule type="containsText" dxfId="11195" priority="437" operator="containsText" text="NÃO">
      <formula>NOT(ISERROR(SEARCH(("NÃO"),(S80))))</formula>
    </cfRule>
  </conditionalFormatting>
  <conditionalFormatting sqref="S80">
    <cfRule type="containsText" dxfId="11194" priority="436" operator="containsText" text="SIM">
      <formula>NOT(ISERROR(SEARCH("SIM",S80)))</formula>
    </cfRule>
  </conditionalFormatting>
  <conditionalFormatting sqref="S80">
    <cfRule type="containsText" dxfId="11193" priority="435" operator="containsText" text="SIM">
      <formula>NOT(ISERROR(SEARCH(("SIM"),(#REF!))))</formula>
    </cfRule>
  </conditionalFormatting>
  <conditionalFormatting sqref="S80">
    <cfRule type="containsText" dxfId="11192" priority="433" operator="containsText" text="PENDENTE">
      <formula>NOT(ISERROR(SEARCH(("PENDENTE"),(S301))))</formula>
    </cfRule>
    <cfRule type="containsText" dxfId="11191" priority="434" operator="containsText" text="CUMPRIDO">
      <formula>NOT(ISERROR(SEARCH(("CUMPRIDO"),(S301))))</formula>
    </cfRule>
  </conditionalFormatting>
  <conditionalFormatting sqref="S80">
    <cfRule type="containsText" dxfId="11190" priority="432" operator="containsText" text="NÃO">
      <formula>NOT(ISERROR(SEARCH("NÃO",S80)))</formula>
    </cfRule>
  </conditionalFormatting>
  <conditionalFormatting sqref="N81">
    <cfRule type="containsText" dxfId="11189" priority="413" operator="containsText" text="CUMPRIDO">
      <formula>NOT(ISERROR(SEARCH(("CUMPRIDO"),(N81))))</formula>
    </cfRule>
    <cfRule type="containsText" dxfId="11188" priority="414" operator="containsText" text="PENDENTE">
      <formula>NOT(ISERROR(SEARCH(("PENDENTE"),(N81))))</formula>
    </cfRule>
    <cfRule type="containsText" dxfId="11187" priority="415" operator="containsText" text="CANCELADO">
      <formula>NOT(ISERROR(SEARCH(("CANCELADO"),(N81))))</formula>
    </cfRule>
  </conditionalFormatting>
  <conditionalFormatting sqref="N81">
    <cfRule type="containsText" dxfId="11186" priority="412" operator="containsText" text="CUMPRIDO">
      <formula>NOT(ISERROR(SEARCH("CUMPRIDO",N81)))</formula>
    </cfRule>
  </conditionalFormatting>
  <conditionalFormatting sqref="T81">
    <cfRule type="containsText" dxfId="11185" priority="410" operator="containsText" text="CUMPRIDO">
      <formula>NOT(ISERROR(SEARCH("CUMPRIDO",T81)))</formula>
    </cfRule>
    <cfRule type="containsText" dxfId="11184" priority="411" operator="containsText" text="PENDENTE">
      <formula>NOT(ISERROR(SEARCH("PENDENTE",T81)))</formula>
    </cfRule>
  </conditionalFormatting>
  <conditionalFormatting sqref="T81">
    <cfRule type="containsText" dxfId="11183" priority="407" operator="containsText" text="CANCELADO">
      <formula>NOT(ISERROR(SEARCH(("CANCELADO"),(#REF!))))</formula>
    </cfRule>
    <cfRule type="containsText" dxfId="11182" priority="408" operator="containsText" text="CUMPRIDO">
      <formula>NOT(ISERROR(SEARCH(("CUMPRIDO"),(#REF!))))</formula>
    </cfRule>
    <cfRule type="containsText" dxfId="11181" priority="409" operator="containsText" text="PENDENTE">
      <formula>NOT(ISERROR(SEARCH(("PENDENTE"),(#REF!))))</formula>
    </cfRule>
  </conditionalFormatting>
  <conditionalFormatting sqref="S81">
    <cfRule type="containsText" dxfId="11180" priority="406" operator="containsText" text="CANCELADO">
      <formula>NOT(ISERROR(SEARCH(("CANCELADO"),(S302))))</formula>
    </cfRule>
  </conditionalFormatting>
  <conditionalFormatting sqref="S81">
    <cfRule type="containsText" dxfId="11179" priority="405" operator="containsText" text="NÃO">
      <formula>NOT(ISERROR(SEARCH(("NÃO"),(S81))))</formula>
    </cfRule>
  </conditionalFormatting>
  <conditionalFormatting sqref="S81">
    <cfRule type="containsText" dxfId="11178" priority="404" operator="containsText" text="SIM">
      <formula>NOT(ISERROR(SEARCH("SIM",S81)))</formula>
    </cfRule>
  </conditionalFormatting>
  <conditionalFormatting sqref="S81">
    <cfRule type="containsText" dxfId="11177" priority="403" operator="containsText" text="SIM">
      <formula>NOT(ISERROR(SEARCH(("SIM"),(#REF!))))</formula>
    </cfRule>
  </conditionalFormatting>
  <conditionalFormatting sqref="S81">
    <cfRule type="containsText" dxfId="11176" priority="401" operator="containsText" text="PENDENTE">
      <formula>NOT(ISERROR(SEARCH(("PENDENTE"),(S302))))</formula>
    </cfRule>
    <cfRule type="containsText" dxfId="11175" priority="402" operator="containsText" text="CUMPRIDO">
      <formula>NOT(ISERROR(SEARCH(("CUMPRIDO"),(S302))))</formula>
    </cfRule>
  </conditionalFormatting>
  <conditionalFormatting sqref="S81">
    <cfRule type="containsText" dxfId="11174" priority="400" operator="containsText" text="NÃO">
      <formula>NOT(ISERROR(SEARCH("NÃO",S81)))</formula>
    </cfRule>
  </conditionalFormatting>
  <conditionalFormatting sqref="N82">
    <cfRule type="containsText" dxfId="11173" priority="397" operator="containsText" text="CUMPRIDO">
      <formula>NOT(ISERROR(SEARCH(("CUMPRIDO"),(N82))))</formula>
    </cfRule>
    <cfRule type="containsText" dxfId="11172" priority="398" operator="containsText" text="PENDENTE">
      <formula>NOT(ISERROR(SEARCH(("PENDENTE"),(N82))))</formula>
    </cfRule>
    <cfRule type="containsText" dxfId="11171" priority="399" operator="containsText" text="CANCELADO">
      <formula>NOT(ISERROR(SEARCH(("CANCELADO"),(N82))))</formula>
    </cfRule>
  </conditionalFormatting>
  <conditionalFormatting sqref="N82">
    <cfRule type="containsText" dxfId="11170" priority="396" operator="containsText" text="CUMPRIDO">
      <formula>NOT(ISERROR(SEARCH("CUMPRIDO",N82)))</formula>
    </cfRule>
  </conditionalFormatting>
  <conditionalFormatting sqref="T82">
    <cfRule type="containsText" dxfId="11169" priority="394" operator="containsText" text="CUMPRIDO">
      <formula>NOT(ISERROR(SEARCH("CUMPRIDO",T82)))</formula>
    </cfRule>
    <cfRule type="containsText" dxfId="11168" priority="395" operator="containsText" text="PENDENTE">
      <formula>NOT(ISERROR(SEARCH("PENDENTE",T82)))</formula>
    </cfRule>
  </conditionalFormatting>
  <conditionalFormatting sqref="T82">
    <cfRule type="containsText" dxfId="11167" priority="391" operator="containsText" text="CANCELADO">
      <formula>NOT(ISERROR(SEARCH(("CANCELADO"),(#REF!))))</formula>
    </cfRule>
    <cfRule type="containsText" dxfId="11166" priority="392" operator="containsText" text="CUMPRIDO">
      <formula>NOT(ISERROR(SEARCH(("CUMPRIDO"),(#REF!))))</formula>
    </cfRule>
    <cfRule type="containsText" dxfId="11165" priority="393" operator="containsText" text="PENDENTE">
      <formula>NOT(ISERROR(SEARCH(("PENDENTE"),(#REF!))))</formula>
    </cfRule>
  </conditionalFormatting>
  <conditionalFormatting sqref="S82">
    <cfRule type="containsText" dxfId="11164" priority="390" operator="containsText" text="CANCELADO">
      <formula>NOT(ISERROR(SEARCH(("CANCELADO"),(S303))))</formula>
    </cfRule>
  </conditionalFormatting>
  <conditionalFormatting sqref="S82">
    <cfRule type="containsText" dxfId="11163" priority="389" operator="containsText" text="NÃO">
      <formula>NOT(ISERROR(SEARCH(("NÃO"),(S82))))</formula>
    </cfRule>
  </conditionalFormatting>
  <conditionalFormatting sqref="S82">
    <cfRule type="containsText" dxfId="11162" priority="388" operator="containsText" text="SIM">
      <formula>NOT(ISERROR(SEARCH("SIM",S82)))</formula>
    </cfRule>
  </conditionalFormatting>
  <conditionalFormatting sqref="S82">
    <cfRule type="containsText" dxfId="11161" priority="387" operator="containsText" text="SIM">
      <formula>NOT(ISERROR(SEARCH(("SIM"),(#REF!))))</formula>
    </cfRule>
  </conditionalFormatting>
  <conditionalFormatting sqref="S82">
    <cfRule type="containsText" dxfId="11160" priority="385" operator="containsText" text="PENDENTE">
      <formula>NOT(ISERROR(SEARCH(("PENDENTE"),(S303))))</formula>
    </cfRule>
    <cfRule type="containsText" dxfId="11159" priority="386" operator="containsText" text="CUMPRIDO">
      <formula>NOT(ISERROR(SEARCH(("CUMPRIDO"),(S303))))</formula>
    </cfRule>
  </conditionalFormatting>
  <conditionalFormatting sqref="S82">
    <cfRule type="containsText" dxfId="11158" priority="384" operator="containsText" text="NÃO">
      <formula>NOT(ISERROR(SEARCH("NÃO",S82)))</formula>
    </cfRule>
  </conditionalFormatting>
  <conditionalFormatting sqref="O83:P83">
    <cfRule type="containsText" dxfId="11157" priority="365" operator="containsText" text="CANCELADO">
      <formula>NOT(ISERROR(SEARCH(("CANCELADO"),(O83))))</formula>
    </cfRule>
  </conditionalFormatting>
  <conditionalFormatting sqref="O83:P83">
    <cfRule type="containsText" dxfId="11156" priority="366" operator="containsText" text="CUMPRIDO">
      <formula>NOT(ISERROR(SEARCH(("CUMPRIDO"),(O83))))</formula>
    </cfRule>
    <cfRule type="containsText" dxfId="11155" priority="367" operator="containsText" text="PENDENTE">
      <formula>NOT(ISERROR(SEARCH(("PENDENTE"),(O83))))</formula>
    </cfRule>
  </conditionalFormatting>
  <conditionalFormatting sqref="T83">
    <cfRule type="containsText" dxfId="11154" priority="359" operator="containsText" text="CUMPRIDO">
      <formula>NOT(ISERROR(SEARCH("CUMPRIDO",T83)))</formula>
    </cfRule>
    <cfRule type="containsText" dxfId="11153" priority="360" operator="containsText" text="PENDENTE">
      <formula>NOT(ISERROR(SEARCH("PENDENTE",T83)))</formula>
    </cfRule>
  </conditionalFormatting>
  <conditionalFormatting sqref="T83">
    <cfRule type="containsText" dxfId="11152" priority="356" operator="containsText" text="CANCELADO">
      <formula>NOT(ISERROR(SEARCH(("CANCELADO"),(#REF!))))</formula>
    </cfRule>
    <cfRule type="containsText" dxfId="11151" priority="357" operator="containsText" text="CUMPRIDO">
      <formula>NOT(ISERROR(SEARCH(("CUMPRIDO"),(#REF!))))</formula>
    </cfRule>
    <cfRule type="containsText" dxfId="11150" priority="358" operator="containsText" text="PENDENTE">
      <formula>NOT(ISERROR(SEARCH(("PENDENTE"),(#REF!))))</formula>
    </cfRule>
  </conditionalFormatting>
  <conditionalFormatting sqref="S83">
    <cfRule type="containsText" dxfId="11149" priority="355" operator="containsText" text="CANCELADO">
      <formula>NOT(ISERROR(SEARCH(("CANCELADO"),(S304))))</formula>
    </cfRule>
  </conditionalFormatting>
  <conditionalFormatting sqref="S83">
    <cfRule type="containsText" dxfId="11148" priority="354" operator="containsText" text="NÃO">
      <formula>NOT(ISERROR(SEARCH(("NÃO"),(S83))))</formula>
    </cfRule>
  </conditionalFormatting>
  <conditionalFormatting sqref="S83">
    <cfRule type="containsText" dxfId="11147" priority="353" operator="containsText" text="SIM">
      <formula>NOT(ISERROR(SEARCH("SIM",S83)))</formula>
    </cfRule>
  </conditionalFormatting>
  <conditionalFormatting sqref="S83">
    <cfRule type="containsText" dxfId="11146" priority="352" operator="containsText" text="SIM">
      <formula>NOT(ISERROR(SEARCH(("SIM"),(#REF!))))</formula>
    </cfRule>
  </conditionalFormatting>
  <conditionalFormatting sqref="S83">
    <cfRule type="containsText" dxfId="11145" priority="350" operator="containsText" text="PENDENTE">
      <formula>NOT(ISERROR(SEARCH(("PENDENTE"),(S304))))</formula>
    </cfRule>
    <cfRule type="containsText" dxfId="11144" priority="351" operator="containsText" text="CUMPRIDO">
      <formula>NOT(ISERROR(SEARCH(("CUMPRIDO"),(S304))))</formula>
    </cfRule>
  </conditionalFormatting>
  <conditionalFormatting sqref="S83">
    <cfRule type="containsText" dxfId="11143" priority="349" operator="containsText" text="NÃO">
      <formula>NOT(ISERROR(SEARCH("NÃO",S83)))</formula>
    </cfRule>
  </conditionalFormatting>
  <conditionalFormatting sqref="T84">
    <cfRule type="containsText" dxfId="11142" priority="343" operator="containsText" text="CUMPRIDO">
      <formula>NOT(ISERROR(SEARCH("CUMPRIDO",T84)))</formula>
    </cfRule>
    <cfRule type="containsText" dxfId="11141" priority="344" operator="containsText" text="PENDENTE">
      <formula>NOT(ISERROR(SEARCH("PENDENTE",T84)))</formula>
    </cfRule>
  </conditionalFormatting>
  <conditionalFormatting sqref="T84">
    <cfRule type="containsText" dxfId="11140" priority="340" operator="containsText" text="CANCELADO">
      <formula>NOT(ISERROR(SEARCH(("CANCELADO"),(#REF!))))</formula>
    </cfRule>
    <cfRule type="containsText" dxfId="11139" priority="341" operator="containsText" text="CUMPRIDO">
      <formula>NOT(ISERROR(SEARCH(("CUMPRIDO"),(#REF!))))</formula>
    </cfRule>
    <cfRule type="containsText" dxfId="11138" priority="342" operator="containsText" text="PENDENTE">
      <formula>NOT(ISERROR(SEARCH(("PENDENTE"),(#REF!))))</formula>
    </cfRule>
  </conditionalFormatting>
  <conditionalFormatting sqref="S84">
    <cfRule type="containsText" dxfId="11137" priority="339" operator="containsText" text="CANCELADO">
      <formula>NOT(ISERROR(SEARCH(("CANCELADO"),(S305))))</formula>
    </cfRule>
  </conditionalFormatting>
  <conditionalFormatting sqref="S84">
    <cfRule type="containsText" dxfId="11136" priority="338" operator="containsText" text="NÃO">
      <formula>NOT(ISERROR(SEARCH(("NÃO"),(S84))))</formula>
    </cfRule>
  </conditionalFormatting>
  <conditionalFormatting sqref="S84">
    <cfRule type="containsText" dxfId="11135" priority="337" operator="containsText" text="SIM">
      <formula>NOT(ISERROR(SEARCH("SIM",S84)))</formula>
    </cfRule>
  </conditionalFormatting>
  <conditionalFormatting sqref="S84">
    <cfRule type="containsText" dxfId="11134" priority="336" operator="containsText" text="SIM">
      <formula>NOT(ISERROR(SEARCH(("SIM"),(#REF!))))</formula>
    </cfRule>
  </conditionalFormatting>
  <conditionalFormatting sqref="S84">
    <cfRule type="containsText" dxfId="11133" priority="334" operator="containsText" text="PENDENTE">
      <formula>NOT(ISERROR(SEARCH(("PENDENTE"),(S305))))</formula>
    </cfRule>
    <cfRule type="containsText" dxfId="11132" priority="335" operator="containsText" text="CUMPRIDO">
      <formula>NOT(ISERROR(SEARCH(("CUMPRIDO"),(S305))))</formula>
    </cfRule>
  </conditionalFormatting>
  <conditionalFormatting sqref="S84">
    <cfRule type="containsText" dxfId="11131" priority="333" operator="containsText" text="NÃO">
      <formula>NOT(ISERROR(SEARCH("NÃO",S84)))</formula>
    </cfRule>
  </conditionalFormatting>
  <conditionalFormatting sqref="N85">
    <cfRule type="containsText" dxfId="11130" priority="330" operator="containsText" text="CUMPRIDO">
      <formula>NOT(ISERROR(SEARCH(("CUMPRIDO"),(N85))))</formula>
    </cfRule>
    <cfRule type="containsText" dxfId="11129" priority="331" operator="containsText" text="PENDENTE">
      <formula>NOT(ISERROR(SEARCH(("PENDENTE"),(N85))))</formula>
    </cfRule>
    <cfRule type="containsText" dxfId="11128" priority="332" operator="containsText" text="CANCELADO">
      <formula>NOT(ISERROR(SEARCH(("CANCELADO"),(N85))))</formula>
    </cfRule>
  </conditionalFormatting>
  <conditionalFormatting sqref="N85">
    <cfRule type="containsText" dxfId="11127" priority="329" operator="containsText" text="CUMPRIDO">
      <formula>NOT(ISERROR(SEARCH("CUMPRIDO",N85)))</formula>
    </cfRule>
  </conditionalFormatting>
  <conditionalFormatting sqref="T85">
    <cfRule type="containsText" dxfId="11126" priority="327" operator="containsText" text="CUMPRIDO">
      <formula>NOT(ISERROR(SEARCH("CUMPRIDO",T85)))</formula>
    </cfRule>
    <cfRule type="containsText" dxfId="11125" priority="328" operator="containsText" text="PENDENTE">
      <formula>NOT(ISERROR(SEARCH("PENDENTE",T85)))</formula>
    </cfRule>
  </conditionalFormatting>
  <conditionalFormatting sqref="T85">
    <cfRule type="containsText" dxfId="11124" priority="324" operator="containsText" text="CANCELADO">
      <formula>NOT(ISERROR(SEARCH(("CANCELADO"),(#REF!))))</formula>
    </cfRule>
    <cfRule type="containsText" dxfId="11123" priority="325" operator="containsText" text="CUMPRIDO">
      <formula>NOT(ISERROR(SEARCH(("CUMPRIDO"),(#REF!))))</formula>
    </cfRule>
    <cfRule type="containsText" dxfId="11122" priority="326" operator="containsText" text="PENDENTE">
      <formula>NOT(ISERROR(SEARCH(("PENDENTE"),(#REF!))))</formula>
    </cfRule>
  </conditionalFormatting>
  <conditionalFormatting sqref="N86">
    <cfRule type="containsText" dxfId="11121" priority="314" operator="containsText" text="CUMPRIDO">
      <formula>NOT(ISERROR(SEARCH(("CUMPRIDO"),(N86))))</formula>
    </cfRule>
    <cfRule type="containsText" dxfId="11120" priority="315" operator="containsText" text="PENDENTE">
      <formula>NOT(ISERROR(SEARCH(("PENDENTE"),(N86))))</formula>
    </cfRule>
    <cfRule type="containsText" dxfId="11119" priority="316" operator="containsText" text="CANCELADO">
      <formula>NOT(ISERROR(SEARCH(("CANCELADO"),(N86))))</formula>
    </cfRule>
  </conditionalFormatting>
  <conditionalFormatting sqref="N86">
    <cfRule type="containsText" dxfId="11118" priority="313" operator="containsText" text="CUMPRIDO">
      <formula>NOT(ISERROR(SEARCH("CUMPRIDO",N86)))</formula>
    </cfRule>
  </conditionalFormatting>
  <conditionalFormatting sqref="T86">
    <cfRule type="containsText" dxfId="11117" priority="311" operator="containsText" text="CUMPRIDO">
      <formula>NOT(ISERROR(SEARCH("CUMPRIDO",T86)))</formula>
    </cfRule>
    <cfRule type="containsText" dxfId="11116" priority="312" operator="containsText" text="PENDENTE">
      <formula>NOT(ISERROR(SEARCH("PENDENTE",T86)))</formula>
    </cfRule>
  </conditionalFormatting>
  <conditionalFormatting sqref="T86">
    <cfRule type="containsText" dxfId="11115" priority="308" operator="containsText" text="CANCELADO">
      <formula>NOT(ISERROR(SEARCH(("CANCELADO"),(#REF!))))</formula>
    </cfRule>
    <cfRule type="containsText" dxfId="11114" priority="309" operator="containsText" text="CUMPRIDO">
      <formula>NOT(ISERROR(SEARCH(("CUMPRIDO"),(#REF!))))</formula>
    </cfRule>
    <cfRule type="containsText" dxfId="11113" priority="310" operator="containsText" text="PENDENTE">
      <formula>NOT(ISERROR(SEARCH(("PENDENTE"),(#REF!))))</formula>
    </cfRule>
  </conditionalFormatting>
  <conditionalFormatting sqref="S86">
    <cfRule type="containsText" dxfId="11112" priority="307" operator="containsText" text="CANCELADO">
      <formula>NOT(ISERROR(SEARCH(("CANCELADO"),(S307))))</formula>
    </cfRule>
  </conditionalFormatting>
  <conditionalFormatting sqref="S86">
    <cfRule type="containsText" dxfId="11111" priority="306" operator="containsText" text="NÃO">
      <formula>NOT(ISERROR(SEARCH(("NÃO"),(S86))))</formula>
    </cfRule>
  </conditionalFormatting>
  <conditionalFormatting sqref="S86">
    <cfRule type="containsText" dxfId="11110" priority="305" operator="containsText" text="SIM">
      <formula>NOT(ISERROR(SEARCH("SIM",S86)))</formula>
    </cfRule>
  </conditionalFormatting>
  <conditionalFormatting sqref="S86">
    <cfRule type="containsText" dxfId="11109" priority="304" operator="containsText" text="SIM">
      <formula>NOT(ISERROR(SEARCH(("SIM"),(#REF!))))</formula>
    </cfRule>
  </conditionalFormatting>
  <conditionalFormatting sqref="S86">
    <cfRule type="containsText" dxfId="11108" priority="302" operator="containsText" text="PENDENTE">
      <formula>NOT(ISERROR(SEARCH(("PENDENTE"),(S307))))</formula>
    </cfRule>
    <cfRule type="containsText" dxfId="11107" priority="303" operator="containsText" text="CUMPRIDO">
      <formula>NOT(ISERROR(SEARCH(("CUMPRIDO"),(S307))))</formula>
    </cfRule>
  </conditionalFormatting>
  <conditionalFormatting sqref="S86">
    <cfRule type="containsText" dxfId="11106" priority="301" operator="containsText" text="NÃO">
      <formula>NOT(ISERROR(SEARCH("NÃO",S86)))</formula>
    </cfRule>
  </conditionalFormatting>
  <conditionalFormatting sqref="N87">
    <cfRule type="containsText" dxfId="11105" priority="298" operator="containsText" text="CUMPRIDO">
      <formula>NOT(ISERROR(SEARCH(("CUMPRIDO"),(N87))))</formula>
    </cfRule>
    <cfRule type="containsText" dxfId="11104" priority="299" operator="containsText" text="PENDENTE">
      <formula>NOT(ISERROR(SEARCH(("PENDENTE"),(N87))))</formula>
    </cfRule>
    <cfRule type="containsText" dxfId="11103" priority="300" operator="containsText" text="CANCELADO">
      <formula>NOT(ISERROR(SEARCH(("CANCELADO"),(N87))))</formula>
    </cfRule>
  </conditionalFormatting>
  <conditionalFormatting sqref="N87">
    <cfRule type="containsText" dxfId="11102" priority="297" operator="containsText" text="CUMPRIDO">
      <formula>NOT(ISERROR(SEARCH("CUMPRIDO",N87)))</formula>
    </cfRule>
  </conditionalFormatting>
  <conditionalFormatting sqref="T87">
    <cfRule type="containsText" dxfId="11101" priority="295" operator="containsText" text="CUMPRIDO">
      <formula>NOT(ISERROR(SEARCH("CUMPRIDO",T87)))</formula>
    </cfRule>
    <cfRule type="containsText" dxfId="11100" priority="296" operator="containsText" text="PENDENTE">
      <formula>NOT(ISERROR(SEARCH("PENDENTE",T87)))</formula>
    </cfRule>
  </conditionalFormatting>
  <conditionalFormatting sqref="T87">
    <cfRule type="containsText" dxfId="11099" priority="292" operator="containsText" text="CANCELADO">
      <formula>NOT(ISERROR(SEARCH(("CANCELADO"),(#REF!))))</formula>
    </cfRule>
    <cfRule type="containsText" dxfId="11098" priority="293" operator="containsText" text="CUMPRIDO">
      <formula>NOT(ISERROR(SEARCH(("CUMPRIDO"),(#REF!))))</formula>
    </cfRule>
    <cfRule type="containsText" dxfId="11097" priority="294" operator="containsText" text="PENDENTE">
      <formula>NOT(ISERROR(SEARCH(("PENDENTE"),(#REF!))))</formula>
    </cfRule>
  </conditionalFormatting>
  <conditionalFormatting sqref="S87">
    <cfRule type="containsText" dxfId="11096" priority="291" operator="containsText" text="CANCELADO">
      <formula>NOT(ISERROR(SEARCH(("CANCELADO"),(S308))))</formula>
    </cfRule>
  </conditionalFormatting>
  <conditionalFormatting sqref="S87">
    <cfRule type="containsText" dxfId="11095" priority="290" operator="containsText" text="NÃO">
      <formula>NOT(ISERROR(SEARCH(("NÃO"),(S87))))</formula>
    </cfRule>
  </conditionalFormatting>
  <conditionalFormatting sqref="S87">
    <cfRule type="containsText" dxfId="11094" priority="289" operator="containsText" text="SIM">
      <formula>NOT(ISERROR(SEARCH("SIM",S87)))</formula>
    </cfRule>
  </conditionalFormatting>
  <conditionalFormatting sqref="S87">
    <cfRule type="containsText" dxfId="11093" priority="288" operator="containsText" text="SIM">
      <formula>NOT(ISERROR(SEARCH(("SIM"),(#REF!))))</formula>
    </cfRule>
  </conditionalFormatting>
  <conditionalFormatting sqref="S87">
    <cfRule type="containsText" dxfId="11092" priority="286" operator="containsText" text="PENDENTE">
      <formula>NOT(ISERROR(SEARCH(("PENDENTE"),(S308))))</formula>
    </cfRule>
    <cfRule type="containsText" dxfId="11091" priority="287" operator="containsText" text="CUMPRIDO">
      <formula>NOT(ISERROR(SEARCH(("CUMPRIDO"),(S308))))</formula>
    </cfRule>
  </conditionalFormatting>
  <conditionalFormatting sqref="S87">
    <cfRule type="containsText" dxfId="11090" priority="285" operator="containsText" text="NÃO">
      <formula>NOT(ISERROR(SEARCH("NÃO",S87)))</formula>
    </cfRule>
  </conditionalFormatting>
  <conditionalFormatting sqref="N88">
    <cfRule type="containsText" dxfId="11089" priority="282" operator="containsText" text="CUMPRIDO">
      <formula>NOT(ISERROR(SEARCH(("CUMPRIDO"),(N88))))</formula>
    </cfRule>
    <cfRule type="containsText" dxfId="11088" priority="283" operator="containsText" text="PENDENTE">
      <formula>NOT(ISERROR(SEARCH(("PENDENTE"),(N88))))</formula>
    </cfRule>
    <cfRule type="containsText" dxfId="11087" priority="284" operator="containsText" text="CANCELADO">
      <formula>NOT(ISERROR(SEARCH(("CANCELADO"),(N88))))</formula>
    </cfRule>
  </conditionalFormatting>
  <conditionalFormatting sqref="N88">
    <cfRule type="containsText" dxfId="11086" priority="281" operator="containsText" text="CUMPRIDO">
      <formula>NOT(ISERROR(SEARCH("CUMPRIDO",N88)))</formula>
    </cfRule>
  </conditionalFormatting>
  <conditionalFormatting sqref="T88">
    <cfRule type="containsText" dxfId="11085" priority="279" operator="containsText" text="CUMPRIDO">
      <formula>NOT(ISERROR(SEARCH("CUMPRIDO",T88)))</formula>
    </cfRule>
    <cfRule type="containsText" dxfId="11084" priority="280" operator="containsText" text="PENDENTE">
      <formula>NOT(ISERROR(SEARCH("PENDENTE",T88)))</formula>
    </cfRule>
  </conditionalFormatting>
  <conditionalFormatting sqref="T88">
    <cfRule type="containsText" dxfId="11083" priority="276" operator="containsText" text="CANCELADO">
      <formula>NOT(ISERROR(SEARCH(("CANCELADO"),(#REF!))))</formula>
    </cfRule>
    <cfRule type="containsText" dxfId="11082" priority="277" operator="containsText" text="CUMPRIDO">
      <formula>NOT(ISERROR(SEARCH(("CUMPRIDO"),(#REF!))))</formula>
    </cfRule>
    <cfRule type="containsText" dxfId="11081" priority="278" operator="containsText" text="PENDENTE">
      <formula>NOT(ISERROR(SEARCH(("PENDENTE"),(#REF!))))</formula>
    </cfRule>
  </conditionalFormatting>
  <conditionalFormatting sqref="S88">
    <cfRule type="containsText" dxfId="11080" priority="275" operator="containsText" text="CANCELADO">
      <formula>NOT(ISERROR(SEARCH(("CANCELADO"),(S309))))</formula>
    </cfRule>
  </conditionalFormatting>
  <conditionalFormatting sqref="S88">
    <cfRule type="containsText" dxfId="11079" priority="274" operator="containsText" text="NÃO">
      <formula>NOT(ISERROR(SEARCH(("NÃO"),(S88))))</formula>
    </cfRule>
  </conditionalFormatting>
  <conditionalFormatting sqref="S88">
    <cfRule type="containsText" dxfId="11078" priority="273" operator="containsText" text="SIM">
      <formula>NOT(ISERROR(SEARCH("SIM",S88)))</formula>
    </cfRule>
  </conditionalFormatting>
  <conditionalFormatting sqref="S88">
    <cfRule type="containsText" dxfId="11077" priority="272" operator="containsText" text="SIM">
      <formula>NOT(ISERROR(SEARCH(("SIM"),(#REF!))))</formula>
    </cfRule>
  </conditionalFormatting>
  <conditionalFormatting sqref="S88">
    <cfRule type="containsText" dxfId="11076" priority="270" operator="containsText" text="PENDENTE">
      <formula>NOT(ISERROR(SEARCH(("PENDENTE"),(S309))))</formula>
    </cfRule>
    <cfRule type="containsText" dxfId="11075" priority="271" operator="containsText" text="CUMPRIDO">
      <formula>NOT(ISERROR(SEARCH(("CUMPRIDO"),(S309))))</formula>
    </cfRule>
  </conditionalFormatting>
  <conditionalFormatting sqref="S88">
    <cfRule type="containsText" dxfId="11074" priority="269" operator="containsText" text="NÃO">
      <formula>NOT(ISERROR(SEARCH("NÃO",S88)))</formula>
    </cfRule>
  </conditionalFormatting>
  <conditionalFormatting sqref="N89">
    <cfRule type="containsText" dxfId="11073" priority="266" operator="containsText" text="CUMPRIDO">
      <formula>NOT(ISERROR(SEARCH(("CUMPRIDO"),(N89))))</formula>
    </cfRule>
    <cfRule type="containsText" dxfId="11072" priority="267" operator="containsText" text="PENDENTE">
      <formula>NOT(ISERROR(SEARCH(("PENDENTE"),(N89))))</formula>
    </cfRule>
    <cfRule type="containsText" dxfId="11071" priority="268" operator="containsText" text="CANCELADO">
      <formula>NOT(ISERROR(SEARCH(("CANCELADO"),(N89))))</formula>
    </cfRule>
  </conditionalFormatting>
  <conditionalFormatting sqref="N89">
    <cfRule type="containsText" dxfId="11070" priority="265" operator="containsText" text="CUMPRIDO">
      <formula>NOT(ISERROR(SEARCH("CUMPRIDO",N89)))</formula>
    </cfRule>
  </conditionalFormatting>
  <conditionalFormatting sqref="T89:T99">
    <cfRule type="containsText" dxfId="11069" priority="263" operator="containsText" text="CUMPRIDO">
      <formula>NOT(ISERROR(SEARCH("CUMPRIDO",T89)))</formula>
    </cfRule>
    <cfRule type="containsText" dxfId="11068" priority="264" operator="containsText" text="PENDENTE">
      <formula>NOT(ISERROR(SEARCH("PENDENTE",T89)))</formula>
    </cfRule>
  </conditionalFormatting>
  <conditionalFormatting sqref="T89:T99">
    <cfRule type="containsText" dxfId="11067" priority="260" operator="containsText" text="CANCELADO">
      <formula>NOT(ISERROR(SEARCH(("CANCELADO"),(#REF!))))</formula>
    </cfRule>
    <cfRule type="containsText" dxfId="11066" priority="261" operator="containsText" text="CUMPRIDO">
      <formula>NOT(ISERROR(SEARCH(("CUMPRIDO"),(#REF!))))</formula>
    </cfRule>
    <cfRule type="containsText" dxfId="11065" priority="262" operator="containsText" text="PENDENTE">
      <formula>NOT(ISERROR(SEARCH(("PENDENTE"),(#REF!))))</formula>
    </cfRule>
  </conditionalFormatting>
  <conditionalFormatting sqref="S89">
    <cfRule type="containsText" dxfId="11064" priority="259" operator="containsText" text="CANCELADO">
      <formula>NOT(ISERROR(SEARCH(("CANCELADO"),(S310))))</formula>
    </cfRule>
  </conditionalFormatting>
  <conditionalFormatting sqref="S89">
    <cfRule type="containsText" dxfId="11063" priority="258" operator="containsText" text="NÃO">
      <formula>NOT(ISERROR(SEARCH(("NÃO"),(S89))))</formula>
    </cfRule>
  </conditionalFormatting>
  <conditionalFormatting sqref="S89">
    <cfRule type="containsText" dxfId="11062" priority="257" operator="containsText" text="SIM">
      <formula>NOT(ISERROR(SEARCH("SIM",S89)))</formula>
    </cfRule>
  </conditionalFormatting>
  <conditionalFormatting sqref="S89">
    <cfRule type="containsText" dxfId="11061" priority="256" operator="containsText" text="SIM">
      <formula>NOT(ISERROR(SEARCH(("SIM"),(#REF!))))</formula>
    </cfRule>
  </conditionalFormatting>
  <conditionalFormatting sqref="S89">
    <cfRule type="containsText" dxfId="11060" priority="254" operator="containsText" text="PENDENTE">
      <formula>NOT(ISERROR(SEARCH(("PENDENTE"),(S310))))</formula>
    </cfRule>
    <cfRule type="containsText" dxfId="11059" priority="255" operator="containsText" text="CUMPRIDO">
      <formula>NOT(ISERROR(SEARCH(("CUMPRIDO"),(S310))))</formula>
    </cfRule>
  </conditionalFormatting>
  <conditionalFormatting sqref="S89">
    <cfRule type="containsText" dxfId="11058" priority="253" operator="containsText" text="NÃO">
      <formula>NOT(ISERROR(SEARCH("NÃO",S89)))</formula>
    </cfRule>
  </conditionalFormatting>
  <conditionalFormatting sqref="N90">
    <cfRule type="containsText" dxfId="11057" priority="250" operator="containsText" text="CUMPRIDO">
      <formula>NOT(ISERROR(SEARCH(("CUMPRIDO"),(N90))))</formula>
    </cfRule>
    <cfRule type="containsText" dxfId="11056" priority="251" operator="containsText" text="PENDENTE">
      <formula>NOT(ISERROR(SEARCH(("PENDENTE"),(N90))))</formula>
    </cfRule>
    <cfRule type="containsText" dxfId="11055" priority="252" operator="containsText" text="CANCELADO">
      <formula>NOT(ISERROR(SEARCH(("CANCELADO"),(N90))))</formula>
    </cfRule>
  </conditionalFormatting>
  <conditionalFormatting sqref="N90">
    <cfRule type="containsText" dxfId="11054" priority="249" operator="containsText" text="CUMPRIDO">
      <formula>NOT(ISERROR(SEARCH("CUMPRIDO",N90)))</formula>
    </cfRule>
  </conditionalFormatting>
  <conditionalFormatting sqref="S90">
    <cfRule type="containsText" dxfId="11053" priority="243" operator="containsText" text="CANCELADO">
      <formula>NOT(ISERROR(SEARCH(("CANCELADO"),(S311))))</formula>
    </cfRule>
  </conditionalFormatting>
  <conditionalFormatting sqref="S90">
    <cfRule type="containsText" dxfId="11052" priority="242" operator="containsText" text="NÃO">
      <formula>NOT(ISERROR(SEARCH(("NÃO"),(S90))))</formula>
    </cfRule>
  </conditionalFormatting>
  <conditionalFormatting sqref="S90">
    <cfRule type="containsText" dxfId="11051" priority="241" operator="containsText" text="SIM">
      <formula>NOT(ISERROR(SEARCH("SIM",S90)))</formula>
    </cfRule>
  </conditionalFormatting>
  <conditionalFormatting sqref="S90">
    <cfRule type="containsText" dxfId="11050" priority="240" operator="containsText" text="SIM">
      <formula>NOT(ISERROR(SEARCH(("SIM"),(#REF!))))</formula>
    </cfRule>
  </conditionalFormatting>
  <conditionalFormatting sqref="S90">
    <cfRule type="containsText" dxfId="11049" priority="238" operator="containsText" text="PENDENTE">
      <formula>NOT(ISERROR(SEARCH(("PENDENTE"),(S311))))</formula>
    </cfRule>
    <cfRule type="containsText" dxfId="11048" priority="239" operator="containsText" text="CUMPRIDO">
      <formula>NOT(ISERROR(SEARCH(("CUMPRIDO"),(S311))))</formula>
    </cfRule>
  </conditionalFormatting>
  <conditionalFormatting sqref="S90">
    <cfRule type="containsText" dxfId="11047" priority="237" operator="containsText" text="NÃO">
      <formula>NOT(ISERROR(SEARCH("NÃO",S90)))</formula>
    </cfRule>
  </conditionalFormatting>
  <conditionalFormatting sqref="N91">
    <cfRule type="containsText" dxfId="11046" priority="234" operator="containsText" text="CUMPRIDO">
      <formula>NOT(ISERROR(SEARCH(("CUMPRIDO"),(N91))))</formula>
    </cfRule>
    <cfRule type="containsText" dxfId="11045" priority="235" operator="containsText" text="PENDENTE">
      <formula>NOT(ISERROR(SEARCH(("PENDENTE"),(N91))))</formula>
    </cfRule>
    <cfRule type="containsText" dxfId="11044" priority="236" operator="containsText" text="CANCELADO">
      <formula>NOT(ISERROR(SEARCH(("CANCELADO"),(N91))))</formula>
    </cfRule>
  </conditionalFormatting>
  <conditionalFormatting sqref="N91">
    <cfRule type="containsText" dxfId="11043" priority="233" operator="containsText" text="CUMPRIDO">
      <formula>NOT(ISERROR(SEARCH("CUMPRIDO",N91)))</formula>
    </cfRule>
  </conditionalFormatting>
  <conditionalFormatting sqref="S91">
    <cfRule type="containsText" dxfId="11042" priority="227" operator="containsText" text="CANCELADO">
      <formula>NOT(ISERROR(SEARCH(("CANCELADO"),(S312))))</formula>
    </cfRule>
  </conditionalFormatting>
  <conditionalFormatting sqref="S91">
    <cfRule type="containsText" dxfId="11041" priority="226" operator="containsText" text="NÃO">
      <formula>NOT(ISERROR(SEARCH(("NÃO"),(S91))))</formula>
    </cfRule>
  </conditionalFormatting>
  <conditionalFormatting sqref="S91">
    <cfRule type="containsText" dxfId="11040" priority="225" operator="containsText" text="SIM">
      <formula>NOT(ISERROR(SEARCH("SIM",S91)))</formula>
    </cfRule>
  </conditionalFormatting>
  <conditionalFormatting sqref="S91">
    <cfRule type="containsText" dxfId="11039" priority="224" operator="containsText" text="SIM">
      <formula>NOT(ISERROR(SEARCH(("SIM"),(#REF!))))</formula>
    </cfRule>
  </conditionalFormatting>
  <conditionalFormatting sqref="S91">
    <cfRule type="containsText" dxfId="11038" priority="222" operator="containsText" text="PENDENTE">
      <formula>NOT(ISERROR(SEARCH(("PENDENTE"),(S312))))</formula>
    </cfRule>
    <cfRule type="containsText" dxfId="11037" priority="223" operator="containsText" text="CUMPRIDO">
      <formula>NOT(ISERROR(SEARCH(("CUMPRIDO"),(S312))))</formula>
    </cfRule>
  </conditionalFormatting>
  <conditionalFormatting sqref="S91">
    <cfRule type="containsText" dxfId="11036" priority="221" operator="containsText" text="NÃO">
      <formula>NOT(ISERROR(SEARCH("NÃO",S91)))</formula>
    </cfRule>
  </conditionalFormatting>
  <conditionalFormatting sqref="N92">
    <cfRule type="containsText" dxfId="11035" priority="218" operator="containsText" text="CUMPRIDO">
      <formula>NOT(ISERROR(SEARCH(("CUMPRIDO"),(N92))))</formula>
    </cfRule>
    <cfRule type="containsText" dxfId="11034" priority="219" operator="containsText" text="PENDENTE">
      <formula>NOT(ISERROR(SEARCH(("PENDENTE"),(N92))))</formula>
    </cfRule>
    <cfRule type="containsText" dxfId="11033" priority="220" operator="containsText" text="CANCELADO">
      <formula>NOT(ISERROR(SEARCH(("CANCELADO"),(N92))))</formula>
    </cfRule>
  </conditionalFormatting>
  <conditionalFormatting sqref="N92">
    <cfRule type="containsText" dxfId="11032" priority="217" operator="containsText" text="CUMPRIDO">
      <formula>NOT(ISERROR(SEARCH("CUMPRIDO",N92)))</formula>
    </cfRule>
  </conditionalFormatting>
  <conditionalFormatting sqref="S92">
    <cfRule type="containsText" dxfId="11031" priority="207" operator="containsText" text="CANCELADO">
      <formula>NOT(ISERROR(SEARCH(("CANCELADO"),(S313))))</formula>
    </cfRule>
  </conditionalFormatting>
  <conditionalFormatting sqref="S92">
    <cfRule type="containsText" dxfId="11030" priority="206" operator="containsText" text="NÃO">
      <formula>NOT(ISERROR(SEARCH(("NÃO"),(S92))))</formula>
    </cfRule>
  </conditionalFormatting>
  <conditionalFormatting sqref="S92">
    <cfRule type="containsText" dxfId="11029" priority="205" operator="containsText" text="SIM">
      <formula>NOT(ISERROR(SEARCH("SIM",S92)))</formula>
    </cfRule>
  </conditionalFormatting>
  <conditionalFormatting sqref="S92">
    <cfRule type="containsText" dxfId="11028" priority="204" operator="containsText" text="SIM">
      <formula>NOT(ISERROR(SEARCH(("SIM"),(#REF!))))</formula>
    </cfRule>
  </conditionalFormatting>
  <conditionalFormatting sqref="S92">
    <cfRule type="containsText" dxfId="11027" priority="202" operator="containsText" text="PENDENTE">
      <formula>NOT(ISERROR(SEARCH(("PENDENTE"),(S313))))</formula>
    </cfRule>
    <cfRule type="containsText" dxfId="11026" priority="203" operator="containsText" text="CUMPRIDO">
      <formula>NOT(ISERROR(SEARCH(("CUMPRIDO"),(S313))))</formula>
    </cfRule>
  </conditionalFormatting>
  <conditionalFormatting sqref="S92">
    <cfRule type="containsText" dxfId="11025" priority="201" operator="containsText" text="NÃO">
      <formula>NOT(ISERROR(SEARCH("NÃO",S92)))</formula>
    </cfRule>
  </conditionalFormatting>
  <conditionalFormatting sqref="S93">
    <cfRule type="containsText" dxfId="11024" priority="195" operator="containsText" text="CANCELADO">
      <formula>NOT(ISERROR(SEARCH(("CANCELADO"),(S314))))</formula>
    </cfRule>
  </conditionalFormatting>
  <conditionalFormatting sqref="S93">
    <cfRule type="containsText" dxfId="11023" priority="194" operator="containsText" text="NÃO">
      <formula>NOT(ISERROR(SEARCH(("NÃO"),(S93))))</formula>
    </cfRule>
  </conditionalFormatting>
  <conditionalFormatting sqref="S93">
    <cfRule type="containsText" dxfId="11022" priority="193" operator="containsText" text="SIM">
      <formula>NOT(ISERROR(SEARCH("SIM",S93)))</formula>
    </cfRule>
  </conditionalFormatting>
  <conditionalFormatting sqref="S93">
    <cfRule type="containsText" dxfId="11021" priority="192" operator="containsText" text="SIM">
      <formula>NOT(ISERROR(SEARCH(("SIM"),(#REF!))))</formula>
    </cfRule>
  </conditionalFormatting>
  <conditionalFormatting sqref="S93">
    <cfRule type="containsText" dxfId="11020" priority="190" operator="containsText" text="PENDENTE">
      <formula>NOT(ISERROR(SEARCH(("PENDENTE"),(S314))))</formula>
    </cfRule>
    <cfRule type="containsText" dxfId="11019" priority="191" operator="containsText" text="CUMPRIDO">
      <formula>NOT(ISERROR(SEARCH(("CUMPRIDO"),(S314))))</formula>
    </cfRule>
  </conditionalFormatting>
  <conditionalFormatting sqref="S93">
    <cfRule type="containsText" dxfId="11018" priority="189" operator="containsText" text="NÃO">
      <formula>NOT(ISERROR(SEARCH("NÃO",S93)))</formula>
    </cfRule>
  </conditionalFormatting>
  <conditionalFormatting sqref="N94">
    <cfRule type="containsText" dxfId="11017" priority="186" operator="containsText" text="CUMPRIDO">
      <formula>NOT(ISERROR(SEARCH(("CUMPRIDO"),(N94))))</formula>
    </cfRule>
    <cfRule type="containsText" dxfId="11016" priority="187" operator="containsText" text="PENDENTE">
      <formula>NOT(ISERROR(SEARCH(("PENDENTE"),(N94))))</formula>
    </cfRule>
    <cfRule type="containsText" dxfId="11015" priority="188" operator="containsText" text="CANCELADO">
      <formula>NOT(ISERROR(SEARCH(("CANCELADO"),(N94))))</formula>
    </cfRule>
  </conditionalFormatting>
  <conditionalFormatting sqref="N94">
    <cfRule type="containsText" dxfId="11014" priority="185" operator="containsText" text="CUMPRIDO">
      <formula>NOT(ISERROR(SEARCH("CUMPRIDO",N94)))</formula>
    </cfRule>
  </conditionalFormatting>
  <conditionalFormatting sqref="S94">
    <cfRule type="containsText" dxfId="11013" priority="179" operator="containsText" text="CANCELADO">
      <formula>NOT(ISERROR(SEARCH(("CANCELADO"),(S315))))</formula>
    </cfRule>
  </conditionalFormatting>
  <conditionalFormatting sqref="S94">
    <cfRule type="containsText" dxfId="11012" priority="178" operator="containsText" text="NÃO">
      <formula>NOT(ISERROR(SEARCH(("NÃO"),(S94))))</formula>
    </cfRule>
  </conditionalFormatting>
  <conditionalFormatting sqref="S94">
    <cfRule type="containsText" dxfId="11011" priority="177" operator="containsText" text="SIM">
      <formula>NOT(ISERROR(SEARCH("SIM",S94)))</formula>
    </cfRule>
  </conditionalFormatting>
  <conditionalFormatting sqref="S94">
    <cfRule type="containsText" dxfId="11010" priority="176" operator="containsText" text="SIM">
      <formula>NOT(ISERROR(SEARCH(("SIM"),(#REF!))))</formula>
    </cfRule>
  </conditionalFormatting>
  <conditionalFormatting sqref="S94">
    <cfRule type="containsText" dxfId="11009" priority="174" operator="containsText" text="PENDENTE">
      <formula>NOT(ISERROR(SEARCH(("PENDENTE"),(S315))))</formula>
    </cfRule>
    <cfRule type="containsText" dxfId="11008" priority="175" operator="containsText" text="CUMPRIDO">
      <formula>NOT(ISERROR(SEARCH(("CUMPRIDO"),(S315))))</formula>
    </cfRule>
  </conditionalFormatting>
  <conditionalFormatting sqref="S94">
    <cfRule type="containsText" dxfId="11007" priority="173" operator="containsText" text="NÃO">
      <formula>NOT(ISERROR(SEARCH("NÃO",S94)))</formula>
    </cfRule>
  </conditionalFormatting>
  <conditionalFormatting sqref="P94">
    <cfRule type="containsText" dxfId="11006" priority="170" operator="containsText" text="CUMPRIDO">
      <formula>NOT(ISERROR(SEARCH(("CUMPRIDO"),(P94))))</formula>
    </cfRule>
    <cfRule type="containsText" dxfId="11005" priority="171" operator="containsText" text="PENDENTE">
      <formula>NOT(ISERROR(SEARCH(("PENDENTE"),(P94))))</formula>
    </cfRule>
    <cfRule type="containsText" dxfId="11004" priority="172" operator="containsText" text="CANCELADO">
      <formula>NOT(ISERROR(SEARCH(("CANCELADO"),(P94))))</formula>
    </cfRule>
  </conditionalFormatting>
  <conditionalFormatting sqref="N95">
    <cfRule type="containsText" dxfId="11003" priority="167" operator="containsText" text="CUMPRIDO">
      <formula>NOT(ISERROR(SEARCH(("CUMPRIDO"),(N95))))</formula>
    </cfRule>
    <cfRule type="containsText" dxfId="11002" priority="168" operator="containsText" text="PENDENTE">
      <formula>NOT(ISERROR(SEARCH(("PENDENTE"),(N95))))</formula>
    </cfRule>
    <cfRule type="containsText" dxfId="11001" priority="169" operator="containsText" text="CANCELADO">
      <formula>NOT(ISERROR(SEARCH(("CANCELADO"),(N95))))</formula>
    </cfRule>
  </conditionalFormatting>
  <conditionalFormatting sqref="N95">
    <cfRule type="containsText" dxfId="11000" priority="166" operator="containsText" text="CUMPRIDO">
      <formula>NOT(ISERROR(SEARCH("CUMPRIDO",N95)))</formula>
    </cfRule>
  </conditionalFormatting>
  <conditionalFormatting sqref="S95">
    <cfRule type="containsText" dxfId="10999" priority="160" operator="containsText" text="CANCELADO">
      <formula>NOT(ISERROR(SEARCH(("CANCELADO"),(S316))))</formula>
    </cfRule>
  </conditionalFormatting>
  <conditionalFormatting sqref="S95">
    <cfRule type="containsText" dxfId="10998" priority="159" operator="containsText" text="NÃO">
      <formula>NOT(ISERROR(SEARCH(("NÃO"),(S95))))</formula>
    </cfRule>
  </conditionalFormatting>
  <conditionalFormatting sqref="S95">
    <cfRule type="containsText" dxfId="10997" priority="158" operator="containsText" text="SIM">
      <formula>NOT(ISERROR(SEARCH("SIM",S95)))</formula>
    </cfRule>
  </conditionalFormatting>
  <conditionalFormatting sqref="S95">
    <cfRule type="containsText" dxfId="10996" priority="157" operator="containsText" text="SIM">
      <formula>NOT(ISERROR(SEARCH(("SIM"),(#REF!))))</formula>
    </cfRule>
  </conditionalFormatting>
  <conditionalFormatting sqref="S95">
    <cfRule type="containsText" dxfId="10995" priority="155" operator="containsText" text="PENDENTE">
      <formula>NOT(ISERROR(SEARCH(("PENDENTE"),(S316))))</formula>
    </cfRule>
    <cfRule type="containsText" dxfId="10994" priority="156" operator="containsText" text="CUMPRIDO">
      <formula>NOT(ISERROR(SEARCH(("CUMPRIDO"),(S316))))</formula>
    </cfRule>
  </conditionalFormatting>
  <conditionalFormatting sqref="S95">
    <cfRule type="containsText" dxfId="10993" priority="154" operator="containsText" text="NÃO">
      <formula>NOT(ISERROR(SEARCH("NÃO",S95)))</formula>
    </cfRule>
  </conditionalFormatting>
  <conditionalFormatting sqref="N96">
    <cfRule type="containsText" dxfId="10992" priority="151" operator="containsText" text="CUMPRIDO">
      <formula>NOT(ISERROR(SEARCH(("CUMPRIDO"),(N96))))</formula>
    </cfRule>
    <cfRule type="containsText" dxfId="10991" priority="152" operator="containsText" text="PENDENTE">
      <formula>NOT(ISERROR(SEARCH(("PENDENTE"),(N96))))</formula>
    </cfRule>
    <cfRule type="containsText" dxfId="10990" priority="153" operator="containsText" text="CANCELADO">
      <formula>NOT(ISERROR(SEARCH(("CANCELADO"),(N96))))</formula>
    </cfRule>
  </conditionalFormatting>
  <conditionalFormatting sqref="N96">
    <cfRule type="containsText" dxfId="10989" priority="150" operator="containsText" text="CUMPRIDO">
      <formula>NOT(ISERROR(SEARCH("CUMPRIDO",N96)))</formula>
    </cfRule>
  </conditionalFormatting>
  <conditionalFormatting sqref="S96">
    <cfRule type="containsText" dxfId="10988" priority="144" operator="containsText" text="CANCELADO">
      <formula>NOT(ISERROR(SEARCH(("CANCELADO"),(S317))))</formula>
    </cfRule>
  </conditionalFormatting>
  <conditionalFormatting sqref="S96">
    <cfRule type="containsText" dxfId="10987" priority="143" operator="containsText" text="NÃO">
      <formula>NOT(ISERROR(SEARCH(("NÃO"),(S96))))</formula>
    </cfRule>
  </conditionalFormatting>
  <conditionalFormatting sqref="S96">
    <cfRule type="containsText" dxfId="10986" priority="142" operator="containsText" text="SIM">
      <formula>NOT(ISERROR(SEARCH("SIM",S96)))</formula>
    </cfRule>
  </conditionalFormatting>
  <conditionalFormatting sqref="S96">
    <cfRule type="containsText" dxfId="10985" priority="141" operator="containsText" text="SIM">
      <formula>NOT(ISERROR(SEARCH(("SIM"),(#REF!))))</formula>
    </cfRule>
  </conditionalFormatting>
  <conditionalFormatting sqref="S96">
    <cfRule type="containsText" dxfId="10984" priority="139" operator="containsText" text="PENDENTE">
      <formula>NOT(ISERROR(SEARCH(("PENDENTE"),(S317))))</formula>
    </cfRule>
    <cfRule type="containsText" dxfId="10983" priority="140" operator="containsText" text="CUMPRIDO">
      <formula>NOT(ISERROR(SEARCH(("CUMPRIDO"),(S317))))</formula>
    </cfRule>
  </conditionalFormatting>
  <conditionalFormatting sqref="S96">
    <cfRule type="containsText" dxfId="10982" priority="138" operator="containsText" text="NÃO">
      <formula>NOT(ISERROR(SEARCH("NÃO",S96)))</formula>
    </cfRule>
  </conditionalFormatting>
  <conditionalFormatting sqref="S97">
    <cfRule type="containsText" dxfId="10981" priority="112" operator="containsText" text="CANCELADO">
      <formula>NOT(ISERROR(SEARCH(("CANCELADO"),(S319))))</formula>
    </cfRule>
  </conditionalFormatting>
  <conditionalFormatting sqref="S97">
    <cfRule type="containsText" dxfId="10980" priority="111" operator="containsText" text="NÃO">
      <formula>NOT(ISERROR(SEARCH(("NÃO"),(S97))))</formula>
    </cfRule>
  </conditionalFormatting>
  <conditionalFormatting sqref="S97">
    <cfRule type="containsText" dxfId="10979" priority="110" operator="containsText" text="SIM">
      <formula>NOT(ISERROR(SEARCH("SIM",S97)))</formula>
    </cfRule>
  </conditionalFormatting>
  <conditionalFormatting sqref="S97">
    <cfRule type="containsText" dxfId="10978" priority="109" operator="containsText" text="SIM">
      <formula>NOT(ISERROR(SEARCH(("SIM"),(#REF!))))</formula>
    </cfRule>
  </conditionalFormatting>
  <conditionalFormatting sqref="S97">
    <cfRule type="containsText" dxfId="10977" priority="107" operator="containsText" text="PENDENTE">
      <formula>NOT(ISERROR(SEARCH(("PENDENTE"),(S319))))</formula>
    </cfRule>
    <cfRule type="containsText" dxfId="10976" priority="108" operator="containsText" text="CUMPRIDO">
      <formula>NOT(ISERROR(SEARCH(("CUMPRIDO"),(S319))))</formula>
    </cfRule>
  </conditionalFormatting>
  <conditionalFormatting sqref="S97">
    <cfRule type="containsText" dxfId="10975" priority="106" operator="containsText" text="NÃO">
      <formula>NOT(ISERROR(SEARCH("NÃO",S97)))</formula>
    </cfRule>
  </conditionalFormatting>
  <conditionalFormatting sqref="N98">
    <cfRule type="containsText" dxfId="10974" priority="103" operator="containsText" text="CUMPRIDO">
      <formula>NOT(ISERROR(SEARCH(("CUMPRIDO"),(N98))))</formula>
    </cfRule>
    <cfRule type="containsText" dxfId="10973" priority="104" operator="containsText" text="PENDENTE">
      <formula>NOT(ISERROR(SEARCH(("PENDENTE"),(N98))))</formula>
    </cfRule>
    <cfRule type="containsText" dxfId="10972" priority="105" operator="containsText" text="CANCELADO">
      <formula>NOT(ISERROR(SEARCH(("CANCELADO"),(N98))))</formula>
    </cfRule>
  </conditionalFormatting>
  <conditionalFormatting sqref="N98">
    <cfRule type="containsText" dxfId="10971" priority="102" operator="containsText" text="CUMPRIDO">
      <formula>NOT(ISERROR(SEARCH("CUMPRIDO",N98)))</formula>
    </cfRule>
  </conditionalFormatting>
  <conditionalFormatting sqref="S98">
    <cfRule type="containsText" dxfId="10970" priority="96" operator="containsText" text="CANCELADO">
      <formula>NOT(ISERROR(SEARCH(("CANCELADO"),(S320))))</formula>
    </cfRule>
  </conditionalFormatting>
  <conditionalFormatting sqref="S98">
    <cfRule type="containsText" dxfId="10969" priority="95" operator="containsText" text="NÃO">
      <formula>NOT(ISERROR(SEARCH(("NÃO"),(S98))))</formula>
    </cfRule>
  </conditionalFormatting>
  <conditionalFormatting sqref="S98">
    <cfRule type="containsText" dxfId="10968" priority="94" operator="containsText" text="SIM">
      <formula>NOT(ISERROR(SEARCH("SIM",S98)))</formula>
    </cfRule>
  </conditionalFormatting>
  <conditionalFormatting sqref="S98">
    <cfRule type="containsText" dxfId="10967" priority="93" operator="containsText" text="SIM">
      <formula>NOT(ISERROR(SEARCH(("SIM"),(#REF!))))</formula>
    </cfRule>
  </conditionalFormatting>
  <conditionalFormatting sqref="S98">
    <cfRule type="containsText" dxfId="10966" priority="91" operator="containsText" text="PENDENTE">
      <formula>NOT(ISERROR(SEARCH(("PENDENTE"),(S320))))</formula>
    </cfRule>
    <cfRule type="containsText" dxfId="10965" priority="92" operator="containsText" text="CUMPRIDO">
      <formula>NOT(ISERROR(SEARCH(("CUMPRIDO"),(S320))))</formula>
    </cfRule>
  </conditionalFormatting>
  <conditionalFormatting sqref="S98">
    <cfRule type="containsText" dxfId="10964" priority="90" operator="containsText" text="NÃO">
      <formula>NOT(ISERROR(SEARCH("NÃO",S98)))</formula>
    </cfRule>
  </conditionalFormatting>
  <conditionalFormatting sqref="N99">
    <cfRule type="containsText" dxfId="10963" priority="87" operator="containsText" text="CUMPRIDO">
      <formula>NOT(ISERROR(SEARCH(("CUMPRIDO"),(N99))))</formula>
    </cfRule>
    <cfRule type="containsText" dxfId="10962" priority="88" operator="containsText" text="PENDENTE">
      <formula>NOT(ISERROR(SEARCH(("PENDENTE"),(N99))))</formula>
    </cfRule>
    <cfRule type="containsText" dxfId="10961" priority="89" operator="containsText" text="CANCELADO">
      <formula>NOT(ISERROR(SEARCH(("CANCELADO"),(N99))))</formula>
    </cfRule>
  </conditionalFormatting>
  <conditionalFormatting sqref="N99">
    <cfRule type="containsText" dxfId="10960" priority="86" operator="containsText" text="CUMPRIDO">
      <formula>NOT(ISERROR(SEARCH("CUMPRIDO",N99)))</formula>
    </cfRule>
  </conditionalFormatting>
  <conditionalFormatting sqref="S100">
    <cfRule type="containsText" dxfId="10959" priority="85" operator="containsText" text="NÃO">
      <formula>NOT(ISERROR(SEARCH(("NÃO"),(S100))))</formula>
    </cfRule>
  </conditionalFormatting>
  <conditionalFormatting sqref="S100">
    <cfRule type="containsText" dxfId="10958" priority="84" operator="containsText" text="SIM">
      <formula>NOT(ISERROR(SEARCH("SIM",S100)))</formula>
    </cfRule>
  </conditionalFormatting>
  <conditionalFormatting sqref="S100">
    <cfRule type="containsText" dxfId="10957" priority="83" operator="containsText" text="SIM">
      <formula>NOT(ISERROR(SEARCH(("SIM"),(#REF!))))</formula>
    </cfRule>
  </conditionalFormatting>
  <conditionalFormatting sqref="T100">
    <cfRule type="containsText" dxfId="10956" priority="81" operator="containsText" text="CUMPRIDO">
      <formula>NOT(ISERROR(SEARCH("CUMPRIDO",T100)))</formula>
    </cfRule>
    <cfRule type="containsText" dxfId="10955" priority="82" operator="containsText" text="PENDENTE">
      <formula>NOT(ISERROR(SEARCH("PENDENTE",T100)))</formula>
    </cfRule>
  </conditionalFormatting>
  <conditionalFormatting sqref="T100">
    <cfRule type="containsText" dxfId="10954" priority="78" operator="containsText" text="CANCELADO">
      <formula>NOT(ISERROR(SEARCH(("CANCELADO"),(#REF!))))</formula>
    </cfRule>
    <cfRule type="containsText" dxfId="10953" priority="79" operator="containsText" text="CUMPRIDO">
      <formula>NOT(ISERROR(SEARCH(("CUMPRIDO"),(#REF!))))</formula>
    </cfRule>
    <cfRule type="containsText" dxfId="10952" priority="80" operator="containsText" text="PENDENTE">
      <formula>NOT(ISERROR(SEARCH(("PENDENTE"),(#REF!))))</formula>
    </cfRule>
  </conditionalFormatting>
  <conditionalFormatting sqref="S100">
    <cfRule type="containsText" dxfId="10951" priority="77" operator="containsText" text="CANCELADO">
      <formula>NOT(ISERROR(SEARCH(("CANCELADO"),(S239))))</formula>
    </cfRule>
  </conditionalFormatting>
  <conditionalFormatting sqref="S100">
    <cfRule type="containsText" dxfId="10950" priority="75" operator="containsText" text="PENDENTE">
      <formula>NOT(ISERROR(SEARCH(("PENDENTE"),(S239))))</formula>
    </cfRule>
    <cfRule type="containsText" dxfId="10949" priority="76" operator="containsText" text="CUMPRIDO">
      <formula>NOT(ISERROR(SEARCH(("CUMPRIDO"),(S239))))</formula>
    </cfRule>
  </conditionalFormatting>
  <conditionalFormatting sqref="S100">
    <cfRule type="containsText" dxfId="10948" priority="74" operator="containsText" text="NÃO">
      <formula>NOT(ISERROR(SEARCH("NÃO",S100)))</formula>
    </cfRule>
  </conditionalFormatting>
  <conditionalFormatting sqref="N100">
    <cfRule type="containsText" dxfId="10947" priority="71" operator="containsText" text="CUMPRIDO">
      <formula>NOT(ISERROR(SEARCH(("CUMPRIDO"),(N100))))</formula>
    </cfRule>
    <cfRule type="containsText" dxfId="10946" priority="72" operator="containsText" text="PENDENTE">
      <formula>NOT(ISERROR(SEARCH(("PENDENTE"),(N100))))</formula>
    </cfRule>
    <cfRule type="containsText" dxfId="10945" priority="73" operator="containsText" text="CANCELADO">
      <formula>NOT(ISERROR(SEARCH(("CANCELADO"),(N100))))</formula>
    </cfRule>
  </conditionalFormatting>
  <conditionalFormatting sqref="N100">
    <cfRule type="containsText" dxfId="10944" priority="70" operator="containsText" text="CUMPRIDO">
      <formula>NOT(ISERROR(SEARCH("CUMPRIDO",N100)))</formula>
    </cfRule>
  </conditionalFormatting>
  <conditionalFormatting sqref="R11">
    <cfRule type="containsText" dxfId="10943" priority="67" operator="containsText" text="CUMPRIDO">
      <formula>NOT(ISERROR(SEARCH(("CUMPRIDO"),(R12))))</formula>
    </cfRule>
  </conditionalFormatting>
  <conditionalFormatting sqref="R11">
    <cfRule type="containsText" dxfId="10942" priority="69" operator="containsText" text="CANCELADO">
      <formula>NOT(ISERROR(SEARCH(("CANCELADO"),(R122))))</formula>
    </cfRule>
  </conditionalFormatting>
  <conditionalFormatting sqref="R11">
    <cfRule type="containsText" dxfId="10941" priority="68" operator="containsText" text="PENDENTE">
      <formula>NOT(ISERROR(SEARCH(("PENDENTE"),(R11))))</formula>
    </cfRule>
  </conditionalFormatting>
  <conditionalFormatting sqref="R13">
    <cfRule type="containsText" dxfId="10940" priority="64" operator="containsText" text="CUMPRIDO">
      <formula>NOT(ISERROR(SEARCH(("CUMPRIDO"),(R14))))</formula>
    </cfRule>
  </conditionalFormatting>
  <conditionalFormatting sqref="R13">
    <cfRule type="containsText" dxfId="10939" priority="66" operator="containsText" text="CANCELADO">
      <formula>NOT(ISERROR(SEARCH(("CANCELADO"),(R124))))</formula>
    </cfRule>
  </conditionalFormatting>
  <conditionalFormatting sqref="R13">
    <cfRule type="containsText" dxfId="10938" priority="65" operator="containsText" text="PENDENTE">
      <formula>NOT(ISERROR(SEARCH(("PENDENTE"),(R13))))</formula>
    </cfRule>
  </conditionalFormatting>
  <conditionalFormatting sqref="R16">
    <cfRule type="containsText" dxfId="10937" priority="61" operator="containsText" text="CUMPRIDO">
      <formula>NOT(ISERROR(SEARCH(("CUMPRIDO"),(R17))))</formula>
    </cfRule>
  </conditionalFormatting>
  <conditionalFormatting sqref="R16">
    <cfRule type="containsText" dxfId="10936" priority="63" operator="containsText" text="CANCELADO">
      <formula>NOT(ISERROR(SEARCH(("CANCELADO"),(R127))))</formula>
    </cfRule>
  </conditionalFormatting>
  <conditionalFormatting sqref="R16">
    <cfRule type="containsText" dxfId="10935" priority="62" operator="containsText" text="PENDENTE">
      <formula>NOT(ISERROR(SEARCH(("PENDENTE"),(R16))))</formula>
    </cfRule>
  </conditionalFormatting>
  <conditionalFormatting sqref="R18">
    <cfRule type="containsText" dxfId="10934" priority="58" operator="containsText" text="CUMPRIDO">
      <formula>NOT(ISERROR(SEARCH(("CUMPRIDO"),(R19))))</formula>
    </cfRule>
  </conditionalFormatting>
  <conditionalFormatting sqref="R18">
    <cfRule type="containsText" dxfId="10933" priority="60" operator="containsText" text="CANCELADO">
      <formula>NOT(ISERROR(SEARCH(("CANCELADO"),(R129))))</formula>
    </cfRule>
  </conditionalFormatting>
  <conditionalFormatting sqref="R18">
    <cfRule type="containsText" dxfId="10932" priority="59" operator="containsText" text="PENDENTE">
      <formula>NOT(ISERROR(SEARCH(("PENDENTE"),(R18))))</formula>
    </cfRule>
  </conditionalFormatting>
  <conditionalFormatting sqref="R23">
    <cfRule type="containsText" dxfId="10931" priority="55" operator="containsText" text="CUMPRIDO">
      <formula>NOT(ISERROR(SEARCH(("CUMPRIDO"),(R24))))</formula>
    </cfRule>
  </conditionalFormatting>
  <conditionalFormatting sqref="R23">
    <cfRule type="containsText" dxfId="10930" priority="57" operator="containsText" text="CANCELADO">
      <formula>NOT(ISERROR(SEARCH(("CANCELADO"),(R134))))</formula>
    </cfRule>
  </conditionalFormatting>
  <conditionalFormatting sqref="R23">
    <cfRule type="containsText" dxfId="10929" priority="56" operator="containsText" text="PENDENTE">
      <formula>NOT(ISERROR(SEARCH(("PENDENTE"),(R23))))</formula>
    </cfRule>
  </conditionalFormatting>
  <conditionalFormatting sqref="R24">
    <cfRule type="containsText" dxfId="10928" priority="52" operator="containsText" text="CUMPRIDO">
      <formula>NOT(ISERROR(SEARCH(("CUMPRIDO"),(R25))))</formula>
    </cfRule>
  </conditionalFormatting>
  <conditionalFormatting sqref="R24">
    <cfRule type="containsText" dxfId="10927" priority="54" operator="containsText" text="CANCELADO">
      <formula>NOT(ISERROR(SEARCH(("CANCELADO"),(R135))))</formula>
    </cfRule>
  </conditionalFormatting>
  <conditionalFormatting sqref="R24">
    <cfRule type="containsText" dxfId="10926" priority="53" operator="containsText" text="PENDENTE">
      <formula>NOT(ISERROR(SEARCH(("PENDENTE"),(R24))))</formula>
    </cfRule>
  </conditionalFormatting>
  <conditionalFormatting sqref="R25">
    <cfRule type="containsText" dxfId="10925" priority="49" operator="containsText" text="CUMPRIDO">
      <formula>NOT(ISERROR(SEARCH(("CUMPRIDO"),(R26))))</formula>
    </cfRule>
  </conditionalFormatting>
  <conditionalFormatting sqref="R25">
    <cfRule type="containsText" dxfId="10924" priority="51" operator="containsText" text="CANCELADO">
      <formula>NOT(ISERROR(SEARCH(("CANCELADO"),(R136))))</formula>
    </cfRule>
  </conditionalFormatting>
  <conditionalFormatting sqref="R25">
    <cfRule type="containsText" dxfId="10923" priority="50" operator="containsText" text="PENDENTE">
      <formula>NOT(ISERROR(SEARCH(("PENDENTE"),(R25))))</formula>
    </cfRule>
  </conditionalFormatting>
  <conditionalFormatting sqref="R27">
    <cfRule type="containsText" dxfId="10922" priority="46" operator="containsText" text="CUMPRIDO">
      <formula>NOT(ISERROR(SEARCH(("CUMPRIDO"),(R28))))</formula>
    </cfRule>
  </conditionalFormatting>
  <conditionalFormatting sqref="R27">
    <cfRule type="containsText" dxfId="10921" priority="48" operator="containsText" text="CANCELADO">
      <formula>NOT(ISERROR(SEARCH(("CANCELADO"),(R138))))</formula>
    </cfRule>
  </conditionalFormatting>
  <conditionalFormatting sqref="R27">
    <cfRule type="containsText" dxfId="10920" priority="47" operator="containsText" text="PENDENTE">
      <formula>NOT(ISERROR(SEARCH(("PENDENTE"),(R27))))</formula>
    </cfRule>
  </conditionalFormatting>
  <conditionalFormatting sqref="R41">
    <cfRule type="containsText" dxfId="10919" priority="43" operator="containsText" text="CUMPRIDO">
      <formula>NOT(ISERROR(SEARCH(("CUMPRIDO"),(R42))))</formula>
    </cfRule>
  </conditionalFormatting>
  <conditionalFormatting sqref="R41">
    <cfRule type="containsText" dxfId="10918" priority="45" operator="containsText" text="CANCELADO">
      <formula>NOT(ISERROR(SEARCH(("CANCELADO"),(R152))))</formula>
    </cfRule>
  </conditionalFormatting>
  <conditionalFormatting sqref="R41">
    <cfRule type="containsText" dxfId="10917" priority="44" operator="containsText" text="PENDENTE">
      <formula>NOT(ISERROR(SEARCH(("PENDENTE"),(R41))))</formula>
    </cfRule>
  </conditionalFormatting>
  <conditionalFormatting sqref="R48">
    <cfRule type="containsText" dxfId="10916" priority="40" operator="containsText" text="CUMPRIDO">
      <formula>NOT(ISERROR(SEARCH(("CUMPRIDO"),(R49))))</formula>
    </cfRule>
  </conditionalFormatting>
  <conditionalFormatting sqref="R48">
    <cfRule type="containsText" dxfId="10915" priority="42" operator="containsText" text="CANCELADO">
      <formula>NOT(ISERROR(SEARCH(("CANCELADO"),(R159))))</formula>
    </cfRule>
  </conditionalFormatting>
  <conditionalFormatting sqref="R48">
    <cfRule type="containsText" dxfId="10914" priority="41" operator="containsText" text="PENDENTE">
      <formula>NOT(ISERROR(SEARCH(("PENDENTE"),(R48))))</formula>
    </cfRule>
  </conditionalFormatting>
  <conditionalFormatting sqref="R50">
    <cfRule type="containsText" dxfId="10913" priority="37" operator="containsText" text="CUMPRIDO">
      <formula>NOT(ISERROR(SEARCH(("CUMPRIDO"),(R51))))</formula>
    </cfRule>
  </conditionalFormatting>
  <conditionalFormatting sqref="R50">
    <cfRule type="containsText" dxfId="10912" priority="39" operator="containsText" text="CANCELADO">
      <formula>NOT(ISERROR(SEARCH(("CANCELADO"),(R161))))</formula>
    </cfRule>
  </conditionalFormatting>
  <conditionalFormatting sqref="R50">
    <cfRule type="containsText" dxfId="10911" priority="38" operator="containsText" text="PENDENTE">
      <formula>NOT(ISERROR(SEARCH(("PENDENTE"),(R50))))</formula>
    </cfRule>
  </conditionalFormatting>
  <conditionalFormatting sqref="R51">
    <cfRule type="containsText" dxfId="10910" priority="34" operator="containsText" text="CUMPRIDO">
      <formula>NOT(ISERROR(SEARCH(("CUMPRIDO"),(R52))))</formula>
    </cfRule>
  </conditionalFormatting>
  <conditionalFormatting sqref="R51">
    <cfRule type="containsText" dxfId="10909" priority="36" operator="containsText" text="CANCELADO">
      <formula>NOT(ISERROR(SEARCH(("CANCELADO"),(R162))))</formula>
    </cfRule>
  </conditionalFormatting>
  <conditionalFormatting sqref="R51">
    <cfRule type="containsText" dxfId="10908" priority="35" operator="containsText" text="PENDENTE">
      <formula>NOT(ISERROR(SEARCH(("PENDENTE"),(R51))))</formula>
    </cfRule>
  </conditionalFormatting>
  <conditionalFormatting sqref="R55">
    <cfRule type="containsText" dxfId="10907" priority="31" operator="containsText" text="CUMPRIDO">
      <formula>NOT(ISERROR(SEARCH(("CUMPRIDO"),(R56))))</formula>
    </cfRule>
  </conditionalFormatting>
  <conditionalFormatting sqref="R55">
    <cfRule type="containsText" dxfId="10906" priority="33" operator="containsText" text="CANCELADO">
      <formula>NOT(ISERROR(SEARCH(("CANCELADO"),(R166))))</formula>
    </cfRule>
  </conditionalFormatting>
  <conditionalFormatting sqref="R55">
    <cfRule type="containsText" dxfId="10905" priority="32" operator="containsText" text="PENDENTE">
      <formula>NOT(ISERROR(SEARCH(("PENDENTE"),(R55))))</formula>
    </cfRule>
  </conditionalFormatting>
  <conditionalFormatting sqref="R57">
    <cfRule type="containsText" dxfId="10904" priority="28" operator="containsText" text="CUMPRIDO">
      <formula>NOT(ISERROR(SEARCH(("CUMPRIDO"),(R58))))</formula>
    </cfRule>
  </conditionalFormatting>
  <conditionalFormatting sqref="R57">
    <cfRule type="containsText" dxfId="10903" priority="30" operator="containsText" text="CANCELADO">
      <formula>NOT(ISERROR(SEARCH(("CANCELADO"),(R168))))</formula>
    </cfRule>
  </conditionalFormatting>
  <conditionalFormatting sqref="R57">
    <cfRule type="containsText" dxfId="10902" priority="29" operator="containsText" text="PENDENTE">
      <formula>NOT(ISERROR(SEARCH(("PENDENTE"),(R57))))</formula>
    </cfRule>
  </conditionalFormatting>
  <conditionalFormatting sqref="R58">
    <cfRule type="containsText" dxfId="10901" priority="25" operator="containsText" text="CUMPRIDO">
      <formula>NOT(ISERROR(SEARCH(("CUMPRIDO"),(R59))))</formula>
    </cfRule>
  </conditionalFormatting>
  <conditionalFormatting sqref="R58">
    <cfRule type="containsText" dxfId="10900" priority="27" operator="containsText" text="CANCELADO">
      <formula>NOT(ISERROR(SEARCH(("CANCELADO"),(R169))))</formula>
    </cfRule>
  </conditionalFormatting>
  <conditionalFormatting sqref="R58">
    <cfRule type="containsText" dxfId="10899" priority="26" operator="containsText" text="PENDENTE">
      <formula>NOT(ISERROR(SEARCH(("PENDENTE"),(R58))))</formula>
    </cfRule>
  </conditionalFormatting>
  <conditionalFormatting sqref="R60">
    <cfRule type="containsText" dxfId="10898" priority="22" operator="containsText" text="CUMPRIDO">
      <formula>NOT(ISERROR(SEARCH(("CUMPRIDO"),(R61))))</formula>
    </cfRule>
  </conditionalFormatting>
  <conditionalFormatting sqref="R60">
    <cfRule type="containsText" dxfId="10897" priority="24" operator="containsText" text="CANCELADO">
      <formula>NOT(ISERROR(SEARCH(("CANCELADO"),(R171))))</formula>
    </cfRule>
  </conditionalFormatting>
  <conditionalFormatting sqref="R60">
    <cfRule type="containsText" dxfId="10896" priority="23" operator="containsText" text="PENDENTE">
      <formula>NOT(ISERROR(SEARCH(("PENDENTE"),(R60))))</formula>
    </cfRule>
  </conditionalFormatting>
  <conditionalFormatting sqref="R64">
    <cfRule type="containsText" dxfId="10895" priority="19" operator="containsText" text="CUMPRIDO">
      <formula>NOT(ISERROR(SEARCH(("CUMPRIDO"),(R65))))</formula>
    </cfRule>
  </conditionalFormatting>
  <conditionalFormatting sqref="R64">
    <cfRule type="containsText" dxfId="10894" priority="21" operator="containsText" text="CANCELADO">
      <formula>NOT(ISERROR(SEARCH(("CANCELADO"),(R175))))</formula>
    </cfRule>
  </conditionalFormatting>
  <conditionalFormatting sqref="R64">
    <cfRule type="containsText" dxfId="10893" priority="20" operator="containsText" text="PENDENTE">
      <formula>NOT(ISERROR(SEARCH(("PENDENTE"),(R64))))</formula>
    </cfRule>
  </conditionalFormatting>
  <conditionalFormatting sqref="R65">
    <cfRule type="containsText" dxfId="10892" priority="16" operator="containsText" text="CUMPRIDO">
      <formula>NOT(ISERROR(SEARCH(("CUMPRIDO"),(R66))))</formula>
    </cfRule>
  </conditionalFormatting>
  <conditionalFormatting sqref="R65">
    <cfRule type="containsText" dxfId="10891" priority="18" operator="containsText" text="CANCELADO">
      <formula>NOT(ISERROR(SEARCH(("CANCELADO"),(R176))))</formula>
    </cfRule>
  </conditionalFormatting>
  <conditionalFormatting sqref="R65">
    <cfRule type="containsText" dxfId="10890" priority="17" operator="containsText" text="PENDENTE">
      <formula>NOT(ISERROR(SEARCH(("PENDENTE"),(R65))))</formula>
    </cfRule>
  </conditionalFormatting>
  <conditionalFormatting sqref="R69">
    <cfRule type="containsText" dxfId="10889" priority="13" operator="containsText" text="CUMPRIDO">
      <formula>NOT(ISERROR(SEARCH(("CUMPRIDO"),(R70))))</formula>
    </cfRule>
  </conditionalFormatting>
  <conditionalFormatting sqref="R69">
    <cfRule type="containsText" dxfId="10888" priority="15" operator="containsText" text="CANCELADO">
      <formula>NOT(ISERROR(SEARCH(("CANCELADO"),(R180))))</formula>
    </cfRule>
  </conditionalFormatting>
  <conditionalFormatting sqref="R69">
    <cfRule type="containsText" dxfId="10887" priority="14" operator="containsText" text="PENDENTE">
      <formula>NOT(ISERROR(SEARCH(("PENDENTE"),(R69))))</formula>
    </cfRule>
  </conditionalFormatting>
  <conditionalFormatting sqref="R74">
    <cfRule type="containsText" dxfId="10886" priority="10" operator="containsText" text="CUMPRIDO">
      <formula>NOT(ISERROR(SEARCH(("CUMPRIDO"),(R75))))</formula>
    </cfRule>
  </conditionalFormatting>
  <conditionalFormatting sqref="R74">
    <cfRule type="containsText" dxfId="10885" priority="12" operator="containsText" text="CANCELADO">
      <formula>NOT(ISERROR(SEARCH(("CANCELADO"),(R185))))</formula>
    </cfRule>
  </conditionalFormatting>
  <conditionalFormatting sqref="R74">
    <cfRule type="containsText" dxfId="10884" priority="11" operator="containsText" text="PENDENTE">
      <formula>NOT(ISERROR(SEARCH(("PENDENTE"),(R74))))</formula>
    </cfRule>
  </conditionalFormatting>
  <conditionalFormatting sqref="R75">
    <cfRule type="containsText" dxfId="10883" priority="7" operator="containsText" text="CUMPRIDO">
      <formula>NOT(ISERROR(SEARCH(("CUMPRIDO"),(R76))))</formula>
    </cfRule>
  </conditionalFormatting>
  <conditionalFormatting sqref="R75">
    <cfRule type="containsText" dxfId="10882" priority="9" operator="containsText" text="CANCELADO">
      <formula>NOT(ISERROR(SEARCH(("CANCELADO"),(R186))))</formula>
    </cfRule>
  </conditionalFormatting>
  <conditionalFormatting sqref="R75">
    <cfRule type="containsText" dxfId="10881" priority="8" operator="containsText" text="PENDENTE">
      <formula>NOT(ISERROR(SEARCH(("PENDENTE"),(R75))))</formula>
    </cfRule>
  </conditionalFormatting>
  <conditionalFormatting sqref="R83">
    <cfRule type="containsText" dxfId="10880" priority="4" operator="containsText" text="CUMPRIDO">
      <formula>NOT(ISERROR(SEARCH(("CUMPRIDO"),(R84))))</formula>
    </cfRule>
  </conditionalFormatting>
  <conditionalFormatting sqref="R83">
    <cfRule type="containsText" dxfId="10879" priority="6" operator="containsText" text="CANCELADO">
      <formula>NOT(ISERROR(SEARCH(("CANCELADO"),(R194))))</formula>
    </cfRule>
  </conditionalFormatting>
  <conditionalFormatting sqref="R83">
    <cfRule type="containsText" dxfId="10878" priority="5" operator="containsText" text="PENDENTE">
      <formula>NOT(ISERROR(SEARCH(("PENDENTE"),(R83))))</formula>
    </cfRule>
  </conditionalFormatting>
  <conditionalFormatting sqref="S101">
    <cfRule type="containsText" dxfId="10877" priority="3" operator="containsText" text="CANCELADO">
      <formula>NOT(ISERROR(SEARCH(("CANCELADO"),(S240))))</formula>
    </cfRule>
  </conditionalFormatting>
  <conditionalFormatting sqref="S101">
    <cfRule type="containsText" dxfId="10876" priority="1" operator="containsText" text="PENDENTE">
      <formula>NOT(ISERROR(SEARCH(("PENDENTE"),(S240))))</formula>
    </cfRule>
    <cfRule type="containsText" dxfId="10875" priority="2" operator="containsText" text="CUMPRIDO">
      <formula>NOT(ISERROR(SEARCH(("CUMPRIDO"),(S240))))</formula>
    </cfRule>
  </conditionalFormatting>
  <pageMargins left="0.511811024" right="0.511811024" top="0.78740157499999996" bottom="0.78740157499999996" header="0" footer="0"/>
  <pageSetup orientation="landscape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073"/>
  <sheetViews>
    <sheetView tabSelected="1" topLeftCell="B133" workbookViewId="0">
      <selection activeCell="Q144" sqref="Q144"/>
    </sheetView>
  </sheetViews>
  <sheetFormatPr defaultColWidth="14.42578125" defaultRowHeight="15" customHeight="1" x14ac:dyDescent="0.25"/>
  <cols>
    <col min="1" max="1" width="0.7109375" customWidth="1"/>
    <col min="2" max="2" width="12.5703125" customWidth="1"/>
    <col min="3" max="3" width="9.7109375" style="42" customWidth="1"/>
    <col min="4" max="4" width="15.7109375" customWidth="1"/>
    <col min="5" max="5" width="14.85546875" bestFit="1" customWidth="1"/>
    <col min="6" max="6" width="19.42578125" bestFit="1" customWidth="1"/>
    <col min="7" max="7" width="23.7109375" bestFit="1" customWidth="1"/>
    <col min="8" max="8" width="11.140625" customWidth="1"/>
    <col min="9" max="9" width="10.85546875" bestFit="1" customWidth="1"/>
    <col min="10" max="10" width="21" bestFit="1" customWidth="1"/>
    <col min="11" max="11" width="18.85546875" bestFit="1" customWidth="1"/>
    <col min="12" max="12" width="11.42578125" customWidth="1"/>
    <col min="13" max="13" width="6.28515625" customWidth="1"/>
    <col min="14" max="14" width="9.5703125" bestFit="1" customWidth="1"/>
    <col min="15" max="15" width="21.85546875" bestFit="1" customWidth="1"/>
    <col min="16" max="16" width="13.5703125" bestFit="1" customWidth="1"/>
    <col min="17" max="17" width="11.42578125" bestFit="1" customWidth="1"/>
    <col min="18" max="18" width="8" customWidth="1"/>
    <col min="19" max="19" width="6.28515625" customWidth="1"/>
    <col min="20" max="20" width="9.5703125" bestFit="1" customWidth="1"/>
    <col min="21" max="21" width="11.42578125" bestFit="1" customWidth="1"/>
    <col min="22" max="22" width="10.42578125" customWidth="1"/>
    <col min="23" max="26" width="8.7109375" customWidth="1"/>
  </cols>
  <sheetData>
    <row r="1" spans="1:22" x14ac:dyDescent="0.25">
      <c r="A1" s="10"/>
      <c r="B1" s="11"/>
      <c r="C1" s="12"/>
      <c r="D1" s="11"/>
      <c r="E1" s="12"/>
      <c r="F1" s="12"/>
      <c r="G1" s="12"/>
      <c r="H1" s="11"/>
      <c r="I1" s="11"/>
      <c r="J1" s="11"/>
      <c r="K1" s="13"/>
      <c r="L1" s="11"/>
      <c r="M1" s="12"/>
      <c r="N1" s="11"/>
      <c r="O1" s="12"/>
      <c r="P1" s="14"/>
      <c r="Q1" s="11"/>
      <c r="R1" s="11"/>
      <c r="S1" s="15"/>
      <c r="T1" s="10"/>
      <c r="U1" s="10"/>
      <c r="V1" s="10"/>
    </row>
    <row r="2" spans="1:22" ht="21" customHeight="1" x14ac:dyDescent="0.25">
      <c r="A2" s="10"/>
      <c r="B2" s="104" t="s">
        <v>22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56"/>
    </row>
    <row r="3" spans="1:22" ht="21" x14ac:dyDescent="0.25">
      <c r="A3" s="10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56"/>
    </row>
    <row r="4" spans="1:22" ht="15" customHeight="1" x14ac:dyDescent="0.25">
      <c r="A4" s="31"/>
      <c r="B4" s="33" t="s">
        <v>23</v>
      </c>
      <c r="C4" s="34" t="s">
        <v>24</v>
      </c>
      <c r="D4" s="34" t="s">
        <v>25</v>
      </c>
      <c r="E4" s="34" t="s">
        <v>26</v>
      </c>
      <c r="F4" s="34" t="s">
        <v>27</v>
      </c>
      <c r="G4" s="34" t="s">
        <v>28</v>
      </c>
      <c r="H4" s="34" t="s">
        <v>29</v>
      </c>
      <c r="I4" s="33" t="s">
        <v>30</v>
      </c>
      <c r="J4" s="34" t="s">
        <v>31</v>
      </c>
      <c r="K4" s="34" t="s">
        <v>32</v>
      </c>
      <c r="L4" s="32" t="s">
        <v>33</v>
      </c>
      <c r="M4" s="33" t="s">
        <v>34</v>
      </c>
      <c r="N4" s="33" t="s">
        <v>35</v>
      </c>
      <c r="O4" s="34" t="s">
        <v>36</v>
      </c>
      <c r="P4" s="33" t="s">
        <v>37</v>
      </c>
      <c r="Q4" s="32" t="s">
        <v>38</v>
      </c>
      <c r="R4" s="34" t="s">
        <v>39</v>
      </c>
      <c r="S4" s="33" t="s">
        <v>7</v>
      </c>
      <c r="T4" s="33" t="s">
        <v>40</v>
      </c>
      <c r="U4" s="32" t="s">
        <v>3</v>
      </c>
      <c r="V4" s="32"/>
    </row>
    <row r="5" spans="1:22" x14ac:dyDescent="0.25">
      <c r="A5" s="10"/>
      <c r="B5" s="20">
        <v>45946</v>
      </c>
      <c r="C5" s="18"/>
      <c r="D5" s="86" t="s">
        <v>2474</v>
      </c>
      <c r="E5" s="86" t="s">
        <v>2475</v>
      </c>
      <c r="F5" s="18" t="s">
        <v>537</v>
      </c>
      <c r="G5" s="18" t="s">
        <v>2850</v>
      </c>
      <c r="H5" s="21">
        <v>45966</v>
      </c>
      <c r="I5" s="22">
        <v>0.58333333333333337</v>
      </c>
      <c r="J5" s="18" t="s">
        <v>259</v>
      </c>
      <c r="K5" s="18" t="s">
        <v>592</v>
      </c>
      <c r="L5" s="19">
        <v>180</v>
      </c>
      <c r="M5" s="65"/>
      <c r="N5" s="17" t="s">
        <v>44</v>
      </c>
      <c r="O5" s="18" t="s">
        <v>2658</v>
      </c>
      <c r="P5" s="17" t="s">
        <v>2657</v>
      </c>
      <c r="Q5" s="19">
        <v>100</v>
      </c>
      <c r="R5" s="18"/>
      <c r="S5" s="17" t="s">
        <v>45</v>
      </c>
      <c r="T5" s="17" t="s">
        <v>44</v>
      </c>
      <c r="U5" s="19">
        <f>Table_529[[#This Row],[VALOR]]-Table_529[[#This Row],[ CUSTO]]</f>
        <v>80</v>
      </c>
      <c r="V5" s="19"/>
    </row>
    <row r="6" spans="1:22" ht="25.5" x14ac:dyDescent="0.25">
      <c r="A6" s="10"/>
      <c r="B6" s="20">
        <v>45964</v>
      </c>
      <c r="C6" s="18"/>
      <c r="D6" s="18" t="s">
        <v>2863</v>
      </c>
      <c r="E6" s="18" t="s">
        <v>1485</v>
      </c>
      <c r="F6" s="18" t="s">
        <v>92</v>
      </c>
      <c r="G6" s="18"/>
      <c r="H6" s="21">
        <v>45964</v>
      </c>
      <c r="I6" s="22">
        <v>0.39930555555555558</v>
      </c>
      <c r="J6" s="18" t="s">
        <v>1933</v>
      </c>
      <c r="K6" s="18" t="s">
        <v>56</v>
      </c>
      <c r="L6" s="19">
        <v>200</v>
      </c>
      <c r="M6" s="65"/>
      <c r="N6" s="17" t="s">
        <v>44</v>
      </c>
      <c r="O6" s="18" t="s">
        <v>1496</v>
      </c>
      <c r="P6" s="17" t="s">
        <v>1534</v>
      </c>
      <c r="Q6" s="19">
        <v>80</v>
      </c>
      <c r="R6" s="18"/>
      <c r="S6" s="17" t="s">
        <v>2800</v>
      </c>
      <c r="T6" s="17" t="s">
        <v>44</v>
      </c>
      <c r="U6" s="19">
        <f>Table_529[[#This Row],[VALOR]]-Table_529[[#This Row],[ CUSTO]]</f>
        <v>120</v>
      </c>
      <c r="V6" s="19"/>
    </row>
    <row r="7" spans="1:22" x14ac:dyDescent="0.25">
      <c r="A7" s="10"/>
      <c r="B7" s="20">
        <v>45964</v>
      </c>
      <c r="C7" s="18"/>
      <c r="D7" s="86" t="s">
        <v>2942</v>
      </c>
      <c r="E7" s="86" t="s">
        <v>2943</v>
      </c>
      <c r="F7" s="18" t="s">
        <v>60</v>
      </c>
      <c r="G7" s="18" t="s">
        <v>2944</v>
      </c>
      <c r="H7" s="21">
        <v>45964</v>
      </c>
      <c r="I7" s="22">
        <v>0.625</v>
      </c>
      <c r="J7" s="18" t="s">
        <v>664</v>
      </c>
      <c r="K7" s="18" t="s">
        <v>1725</v>
      </c>
      <c r="L7" s="19">
        <v>300</v>
      </c>
      <c r="M7" s="65"/>
      <c r="N7" s="17" t="s">
        <v>44</v>
      </c>
      <c r="O7" s="18" t="s">
        <v>2945</v>
      </c>
      <c r="P7" s="17" t="s">
        <v>831</v>
      </c>
      <c r="Q7" s="19">
        <v>80</v>
      </c>
      <c r="R7" s="18"/>
      <c r="S7" s="17" t="s">
        <v>2800</v>
      </c>
      <c r="T7" s="17" t="s">
        <v>44</v>
      </c>
      <c r="U7" s="19">
        <f>Table_529[[#This Row],[VALOR]]-Table_529[[#This Row],[ CUSTO]]</f>
        <v>220</v>
      </c>
      <c r="V7" s="19"/>
    </row>
    <row r="8" spans="1:22" s="90" customFormat="1" ht="25.5" x14ac:dyDescent="0.25">
      <c r="A8" s="10"/>
      <c r="B8" s="20">
        <v>45959</v>
      </c>
      <c r="C8" s="18"/>
      <c r="D8" s="18" t="s">
        <v>1539</v>
      </c>
      <c r="E8" s="18" t="s">
        <v>1540</v>
      </c>
      <c r="F8" s="18" t="s">
        <v>60</v>
      </c>
      <c r="G8" s="18" t="s">
        <v>2910</v>
      </c>
      <c r="H8" s="21">
        <v>45965</v>
      </c>
      <c r="I8" s="22">
        <v>0.625</v>
      </c>
      <c r="J8" s="18" t="s">
        <v>270</v>
      </c>
      <c r="K8" s="18" t="s">
        <v>1769</v>
      </c>
      <c r="L8" s="19">
        <v>200</v>
      </c>
      <c r="M8" s="65"/>
      <c r="N8" s="17" t="s">
        <v>44</v>
      </c>
      <c r="O8" s="18" t="s">
        <v>1470</v>
      </c>
      <c r="P8" s="17" t="s">
        <v>77</v>
      </c>
      <c r="Q8" s="19">
        <v>60</v>
      </c>
      <c r="R8" s="18"/>
      <c r="S8" s="17" t="s">
        <v>2800</v>
      </c>
      <c r="T8" s="17" t="s">
        <v>44</v>
      </c>
      <c r="U8" s="19">
        <f>Table_529[[#This Row],[VALOR]]-Table_529[[#This Row],[ CUSTO]]</f>
        <v>140</v>
      </c>
      <c r="V8" s="19"/>
    </row>
    <row r="9" spans="1:22" ht="25.5" x14ac:dyDescent="0.25">
      <c r="A9" s="10"/>
      <c r="B9" s="20">
        <v>45959</v>
      </c>
      <c r="C9" s="18"/>
      <c r="D9" s="18" t="s">
        <v>1539</v>
      </c>
      <c r="E9" s="18" t="s">
        <v>1540</v>
      </c>
      <c r="F9" s="18" t="s">
        <v>66</v>
      </c>
      <c r="G9" s="18" t="s">
        <v>2911</v>
      </c>
      <c r="H9" s="21">
        <v>45965</v>
      </c>
      <c r="I9" s="22">
        <v>0.37152777777777779</v>
      </c>
      <c r="J9" s="18" t="s">
        <v>160</v>
      </c>
      <c r="K9" s="18" t="s">
        <v>1769</v>
      </c>
      <c r="L9" s="19">
        <v>200</v>
      </c>
      <c r="M9" s="65"/>
      <c r="N9" s="17" t="s">
        <v>44</v>
      </c>
      <c r="O9" s="18" t="s">
        <v>1470</v>
      </c>
      <c r="P9" s="17" t="s">
        <v>77</v>
      </c>
      <c r="Q9" s="19">
        <v>60</v>
      </c>
      <c r="R9" s="18"/>
      <c r="S9" s="17" t="s">
        <v>2800</v>
      </c>
      <c r="T9" s="17" t="s">
        <v>44</v>
      </c>
      <c r="U9" s="19">
        <f>Table_529[[#This Row],[VALOR]]-Table_529[[#This Row],[ CUSTO]]</f>
        <v>140</v>
      </c>
      <c r="V9" s="19"/>
    </row>
    <row r="10" spans="1:22" x14ac:dyDescent="0.25">
      <c r="A10" s="10"/>
      <c r="B10" s="20">
        <v>45958</v>
      </c>
      <c r="C10" s="18"/>
      <c r="D10" s="18" t="s">
        <v>1591</v>
      </c>
      <c r="E10" s="18" t="s">
        <v>1590</v>
      </c>
      <c r="F10" s="18" t="s">
        <v>537</v>
      </c>
      <c r="G10" s="18"/>
      <c r="H10" s="21">
        <v>45965</v>
      </c>
      <c r="I10" s="22">
        <v>0.40625</v>
      </c>
      <c r="J10" s="18" t="s">
        <v>187</v>
      </c>
      <c r="K10" s="18" t="s">
        <v>2878</v>
      </c>
      <c r="L10" s="19">
        <v>350</v>
      </c>
      <c r="M10" s="65"/>
      <c r="N10" s="17" t="s">
        <v>44</v>
      </c>
      <c r="O10" s="18" t="s">
        <v>2924</v>
      </c>
      <c r="P10" s="17" t="s">
        <v>2925</v>
      </c>
      <c r="Q10" s="19">
        <v>110</v>
      </c>
      <c r="R10" s="18"/>
      <c r="S10" s="17" t="s">
        <v>45</v>
      </c>
      <c r="T10" s="17" t="s">
        <v>44</v>
      </c>
      <c r="U10" s="19">
        <f>Table_529[[#This Row],[VALOR]]-Table_529[[#This Row],[ CUSTO]]</f>
        <v>240</v>
      </c>
      <c r="V10" s="19"/>
    </row>
    <row r="11" spans="1:22" ht="25.5" x14ac:dyDescent="0.25">
      <c r="A11" s="10"/>
      <c r="B11" s="20">
        <v>45959</v>
      </c>
      <c r="C11" s="18"/>
      <c r="D11" s="18" t="s">
        <v>1539</v>
      </c>
      <c r="E11" s="18" t="s">
        <v>1540</v>
      </c>
      <c r="F11" s="18" t="s">
        <v>60</v>
      </c>
      <c r="G11" s="18" t="s">
        <v>2909</v>
      </c>
      <c r="H11" s="21">
        <v>45964</v>
      </c>
      <c r="I11" s="22">
        <v>0.64236111111111116</v>
      </c>
      <c r="J11" s="18" t="s">
        <v>2907</v>
      </c>
      <c r="K11" s="18" t="s">
        <v>2908</v>
      </c>
      <c r="L11" s="19">
        <v>200</v>
      </c>
      <c r="M11" s="65"/>
      <c r="N11" s="17" t="s">
        <v>44</v>
      </c>
      <c r="O11" s="18" t="s">
        <v>2926</v>
      </c>
      <c r="P11" s="17" t="s">
        <v>2927</v>
      </c>
      <c r="Q11" s="19">
        <v>70</v>
      </c>
      <c r="R11" s="18"/>
      <c r="S11" s="17" t="s">
        <v>45</v>
      </c>
      <c r="T11" s="17" t="s">
        <v>44</v>
      </c>
      <c r="U11" s="19">
        <f>Table_529[[#This Row],[VALOR]]-Table_529[[#This Row],[ CUSTO]]</f>
        <v>130</v>
      </c>
      <c r="V11" s="19"/>
    </row>
    <row r="12" spans="1:22" ht="25.5" x14ac:dyDescent="0.25">
      <c r="A12" s="10"/>
      <c r="B12" s="20">
        <v>45960</v>
      </c>
      <c r="C12" s="18" t="s">
        <v>1866</v>
      </c>
      <c r="D12" s="18" t="s">
        <v>52</v>
      </c>
      <c r="E12" s="18" t="s">
        <v>53</v>
      </c>
      <c r="F12" s="18" t="s">
        <v>2641</v>
      </c>
      <c r="G12" s="18" t="s">
        <v>2932</v>
      </c>
      <c r="H12" s="21">
        <v>45965</v>
      </c>
      <c r="I12" s="22">
        <v>0.375</v>
      </c>
      <c r="J12" s="18" t="s">
        <v>2950</v>
      </c>
      <c r="K12" s="18" t="s">
        <v>1022</v>
      </c>
      <c r="L12" s="19">
        <v>300</v>
      </c>
      <c r="M12" s="65" t="s">
        <v>3009</v>
      </c>
      <c r="N12" s="17" t="s">
        <v>44</v>
      </c>
      <c r="O12" s="18" t="s">
        <v>2948</v>
      </c>
      <c r="P12" s="17" t="s">
        <v>2949</v>
      </c>
      <c r="Q12" s="19">
        <v>80</v>
      </c>
      <c r="R12" s="20"/>
      <c r="S12" s="17" t="s">
        <v>2800</v>
      </c>
      <c r="T12" s="17" t="s">
        <v>44</v>
      </c>
      <c r="U12" s="19">
        <f>Table_529[[#This Row],[VALOR]]-Table_529[[#This Row],[ CUSTO]]</f>
        <v>220</v>
      </c>
      <c r="V12" s="19"/>
    </row>
    <row r="13" spans="1:22" ht="25.5" x14ac:dyDescent="0.25">
      <c r="A13" s="10"/>
      <c r="B13" s="20">
        <v>45959</v>
      </c>
      <c r="C13" s="18"/>
      <c r="D13" s="18" t="s">
        <v>2882</v>
      </c>
      <c r="E13" s="18" t="s">
        <v>2875</v>
      </c>
      <c r="F13" s="18" t="s">
        <v>537</v>
      </c>
      <c r="G13" s="18" t="s">
        <v>2883</v>
      </c>
      <c r="H13" s="21">
        <v>45966</v>
      </c>
      <c r="I13" s="22">
        <v>0.56944444444444442</v>
      </c>
      <c r="J13" s="18" t="s">
        <v>187</v>
      </c>
      <c r="K13" s="18" t="s">
        <v>318</v>
      </c>
      <c r="L13" s="19">
        <v>400</v>
      </c>
      <c r="M13" s="65"/>
      <c r="N13" s="17" t="s">
        <v>44</v>
      </c>
      <c r="O13" s="18" t="s">
        <v>64</v>
      </c>
      <c r="P13" s="17" t="s">
        <v>65</v>
      </c>
      <c r="Q13" s="19">
        <v>120</v>
      </c>
      <c r="R13" s="18"/>
      <c r="S13" s="17" t="s">
        <v>2800</v>
      </c>
      <c r="T13" s="17" t="s">
        <v>44</v>
      </c>
      <c r="U13" s="19">
        <f>Table_529[[#This Row],[VALOR]]-Table_529[[#This Row],[ CUSTO]]</f>
        <v>280</v>
      </c>
      <c r="V13" s="19"/>
    </row>
    <row r="14" spans="1:22" s="91" customFormat="1" ht="38.25" x14ac:dyDescent="0.25">
      <c r="A14" s="10"/>
      <c r="B14" s="20">
        <v>45965</v>
      </c>
      <c r="C14" s="18"/>
      <c r="D14" s="86" t="s">
        <v>1685</v>
      </c>
      <c r="E14" s="86" t="s">
        <v>2956</v>
      </c>
      <c r="F14" s="18" t="s">
        <v>92</v>
      </c>
      <c r="G14" s="18" t="s">
        <v>2963</v>
      </c>
      <c r="H14" s="21">
        <v>45966</v>
      </c>
      <c r="I14" s="22">
        <v>0.33333333333333331</v>
      </c>
      <c r="J14" s="18" t="s">
        <v>2964</v>
      </c>
      <c r="K14" s="18" t="s">
        <v>56</v>
      </c>
      <c r="L14" s="19">
        <v>200</v>
      </c>
      <c r="M14" s="65"/>
      <c r="N14" s="17" t="s">
        <v>44</v>
      </c>
      <c r="O14" s="18" t="s">
        <v>2978</v>
      </c>
      <c r="P14" s="17" t="s">
        <v>225</v>
      </c>
      <c r="Q14" s="19">
        <v>90</v>
      </c>
      <c r="R14" s="18"/>
      <c r="S14" s="17" t="s">
        <v>2800</v>
      </c>
      <c r="T14" s="17" t="s">
        <v>44</v>
      </c>
      <c r="U14" s="19">
        <f>Table_529[[#This Row],[VALOR]]-Table_529[[#This Row],[ CUSTO]]</f>
        <v>110</v>
      </c>
      <c r="V14" s="19"/>
    </row>
    <row r="15" spans="1:22" s="91" customFormat="1" ht="25.5" x14ac:dyDescent="0.25">
      <c r="A15" s="10"/>
      <c r="B15" s="20">
        <v>45965</v>
      </c>
      <c r="C15" s="18"/>
      <c r="D15" s="18" t="s">
        <v>103</v>
      </c>
      <c r="E15" s="18" t="s">
        <v>104</v>
      </c>
      <c r="F15" s="18" t="s">
        <v>60</v>
      </c>
      <c r="G15" s="18"/>
      <c r="H15" s="21">
        <v>45966</v>
      </c>
      <c r="I15" s="22">
        <v>0.63541666666666663</v>
      </c>
      <c r="J15" s="18" t="s">
        <v>2973</v>
      </c>
      <c r="K15" s="18" t="s">
        <v>2972</v>
      </c>
      <c r="L15" s="19">
        <v>200</v>
      </c>
      <c r="M15" s="65"/>
      <c r="N15" s="17" t="s">
        <v>44</v>
      </c>
      <c r="O15" s="18" t="s">
        <v>2970</v>
      </c>
      <c r="P15" s="17" t="s">
        <v>2971</v>
      </c>
      <c r="Q15" s="19">
        <v>100</v>
      </c>
      <c r="R15" s="18"/>
      <c r="S15" s="17" t="s">
        <v>2800</v>
      </c>
      <c r="T15" s="17" t="s">
        <v>44</v>
      </c>
      <c r="U15" s="19">
        <f>Table_529[[#This Row],[VALOR]]-Table_529[[#This Row],[ CUSTO]]</f>
        <v>100</v>
      </c>
      <c r="V15" s="19"/>
    </row>
    <row r="16" spans="1:22" s="91" customFormat="1" ht="25.5" x14ac:dyDescent="0.25">
      <c r="A16" s="10"/>
      <c r="B16" s="20">
        <v>45966</v>
      </c>
      <c r="C16" s="18"/>
      <c r="D16" s="86" t="s">
        <v>52</v>
      </c>
      <c r="E16" s="86" t="s">
        <v>53</v>
      </c>
      <c r="F16" s="18" t="s">
        <v>132</v>
      </c>
      <c r="G16" s="18" t="s">
        <v>2982</v>
      </c>
      <c r="H16" s="21">
        <v>45966</v>
      </c>
      <c r="I16" s="22">
        <v>0.6875</v>
      </c>
      <c r="J16" s="18" t="s">
        <v>2983</v>
      </c>
      <c r="K16" s="18" t="s">
        <v>2984</v>
      </c>
      <c r="L16" s="19">
        <f>300+120.95</f>
        <v>420.95</v>
      </c>
      <c r="M16" s="65" t="s">
        <v>3009</v>
      </c>
      <c r="N16" s="17" t="s">
        <v>44</v>
      </c>
      <c r="O16" s="18" t="s">
        <v>2985</v>
      </c>
      <c r="P16" s="17" t="s">
        <v>2986</v>
      </c>
      <c r="Q16" s="19">
        <f>50+120.95</f>
        <v>170.95</v>
      </c>
      <c r="R16" s="18"/>
      <c r="S16" s="17" t="s">
        <v>2800</v>
      </c>
      <c r="T16" s="17" t="s">
        <v>44</v>
      </c>
      <c r="U16" s="19">
        <f>Table_529[[#This Row],[VALOR]]-Table_529[[#This Row],[ CUSTO]]</f>
        <v>250</v>
      </c>
      <c r="V16" s="19"/>
    </row>
    <row r="17" spans="1:22" s="91" customFormat="1" x14ac:dyDescent="0.25">
      <c r="A17" s="10"/>
      <c r="B17" s="20">
        <v>45946</v>
      </c>
      <c r="C17" s="18"/>
      <c r="D17" s="86" t="s">
        <v>2474</v>
      </c>
      <c r="E17" s="86" t="s">
        <v>2475</v>
      </c>
      <c r="F17" s="18" t="s">
        <v>537</v>
      </c>
      <c r="G17" s="18" t="s">
        <v>2824</v>
      </c>
      <c r="H17" s="21">
        <v>45967</v>
      </c>
      <c r="I17" s="22">
        <v>0.47222222222222221</v>
      </c>
      <c r="J17" s="18" t="s">
        <v>320</v>
      </c>
      <c r="K17" s="18" t="s">
        <v>416</v>
      </c>
      <c r="L17" s="19">
        <v>150</v>
      </c>
      <c r="M17" s="65"/>
      <c r="N17" s="17" t="s">
        <v>44</v>
      </c>
      <c r="O17" s="18" t="s">
        <v>2148</v>
      </c>
      <c r="P17" s="17" t="s">
        <v>2147</v>
      </c>
      <c r="Q17" s="19">
        <v>80</v>
      </c>
      <c r="R17" s="18"/>
      <c r="S17" s="17" t="s">
        <v>2800</v>
      </c>
      <c r="T17" s="17" t="s">
        <v>44</v>
      </c>
      <c r="U17" s="19">
        <f>Table_529[[#This Row],[VALOR]]-Table_529[[#This Row],[ CUSTO]]</f>
        <v>70</v>
      </c>
      <c r="V17" s="19"/>
    </row>
    <row r="18" spans="1:22" ht="25.5" x14ac:dyDescent="0.25">
      <c r="A18" s="10"/>
      <c r="B18" s="20">
        <v>45960</v>
      </c>
      <c r="C18" s="18"/>
      <c r="D18" s="18" t="s">
        <v>520</v>
      </c>
      <c r="E18" s="17" t="s">
        <v>521</v>
      </c>
      <c r="F18" s="18" t="s">
        <v>418</v>
      </c>
      <c r="G18" s="18" t="s">
        <v>2905</v>
      </c>
      <c r="H18" s="21">
        <v>45966</v>
      </c>
      <c r="I18" s="22">
        <v>0.43055555555555558</v>
      </c>
      <c r="J18" s="18" t="s">
        <v>2906</v>
      </c>
      <c r="K18" s="18" t="s">
        <v>460</v>
      </c>
      <c r="L18" s="19">
        <v>200</v>
      </c>
      <c r="M18" s="65"/>
      <c r="N18" s="17" t="s">
        <v>44</v>
      </c>
      <c r="O18" s="18" t="s">
        <v>2940</v>
      </c>
      <c r="P18" s="17" t="s">
        <v>2941</v>
      </c>
      <c r="Q18" s="19">
        <v>80</v>
      </c>
      <c r="R18" s="18"/>
      <c r="S18" s="17" t="s">
        <v>45</v>
      </c>
      <c r="T18" s="17" t="s">
        <v>44</v>
      </c>
      <c r="U18" s="19">
        <f>Table_529[[#This Row],[VALOR]]-Table_529[[#This Row],[ CUSTO]]</f>
        <v>120</v>
      </c>
      <c r="V18" s="19"/>
    </row>
    <row r="19" spans="1:22" ht="38.25" x14ac:dyDescent="0.25">
      <c r="A19" s="10"/>
      <c r="B19" s="20">
        <v>45961</v>
      </c>
      <c r="C19" s="18"/>
      <c r="D19" s="18" t="s">
        <v>392</v>
      </c>
      <c r="E19" s="18" t="s">
        <v>393</v>
      </c>
      <c r="F19" s="18" t="s">
        <v>2254</v>
      </c>
      <c r="G19" s="18"/>
      <c r="H19" s="21">
        <v>45964</v>
      </c>
      <c r="I19" s="22"/>
      <c r="J19" s="18" t="s">
        <v>2923</v>
      </c>
      <c r="K19" s="18" t="s">
        <v>56</v>
      </c>
      <c r="L19" s="19">
        <v>200</v>
      </c>
      <c r="M19" s="65"/>
      <c r="N19" s="17" t="s">
        <v>44</v>
      </c>
      <c r="O19" s="18" t="s">
        <v>2953</v>
      </c>
      <c r="P19" s="17" t="s">
        <v>2954</v>
      </c>
      <c r="Q19" s="19">
        <v>50</v>
      </c>
      <c r="R19" s="18"/>
      <c r="S19" s="17" t="s">
        <v>45</v>
      </c>
      <c r="T19" s="17" t="s">
        <v>44</v>
      </c>
      <c r="U19" s="19">
        <f>Table_529[[#This Row],[VALOR]]-Table_529[[#This Row],[ CUSTO]]</f>
        <v>150</v>
      </c>
      <c r="V19" s="19"/>
    </row>
    <row r="20" spans="1:22" ht="25.5" x14ac:dyDescent="0.25">
      <c r="A20" s="10"/>
      <c r="B20" s="20">
        <v>45961</v>
      </c>
      <c r="C20" s="18"/>
      <c r="D20" s="18" t="s">
        <v>52</v>
      </c>
      <c r="E20" s="18" t="s">
        <v>53</v>
      </c>
      <c r="F20" s="18" t="s">
        <v>2918</v>
      </c>
      <c r="G20" s="18" t="s">
        <v>2919</v>
      </c>
      <c r="H20" s="21">
        <v>45965</v>
      </c>
      <c r="I20" s="22"/>
      <c r="J20" s="18" t="s">
        <v>2920</v>
      </c>
      <c r="K20" s="18" t="s">
        <v>935</v>
      </c>
      <c r="L20" s="19">
        <v>200</v>
      </c>
      <c r="M20" s="65" t="s">
        <v>3009</v>
      </c>
      <c r="N20" s="17" t="s">
        <v>44</v>
      </c>
      <c r="O20" s="18" t="s">
        <v>2930</v>
      </c>
      <c r="P20" s="17" t="s">
        <v>2931</v>
      </c>
      <c r="Q20" s="19">
        <v>100</v>
      </c>
      <c r="R20" s="20"/>
      <c r="S20" s="17" t="s">
        <v>45</v>
      </c>
      <c r="T20" s="17" t="s">
        <v>44</v>
      </c>
      <c r="U20" s="19">
        <f>Table_529[[#This Row],[VALOR]]-Table_529[[#This Row],[ CUSTO]]</f>
        <v>100</v>
      </c>
      <c r="V20" s="19"/>
    </row>
    <row r="21" spans="1:22" ht="25.5" x14ac:dyDescent="0.25">
      <c r="A21" s="10"/>
      <c r="B21" s="20">
        <v>45961</v>
      </c>
      <c r="C21" s="18"/>
      <c r="D21" s="18" t="s">
        <v>808</v>
      </c>
      <c r="E21" s="18" t="s">
        <v>809</v>
      </c>
      <c r="F21" s="18" t="s">
        <v>60</v>
      </c>
      <c r="G21" s="18" t="s">
        <v>2916</v>
      </c>
      <c r="H21" s="21">
        <v>45965</v>
      </c>
      <c r="I21" s="22">
        <v>0.6875</v>
      </c>
      <c r="J21" s="18" t="s">
        <v>187</v>
      </c>
      <c r="K21" s="18" t="s">
        <v>2917</v>
      </c>
      <c r="L21" s="19">
        <v>200</v>
      </c>
      <c r="M21" s="65"/>
      <c r="N21" s="17" t="s">
        <v>44</v>
      </c>
      <c r="O21" s="18" t="s">
        <v>2951</v>
      </c>
      <c r="P21" s="17" t="s">
        <v>2952</v>
      </c>
      <c r="Q21" s="19">
        <v>80</v>
      </c>
      <c r="R21" s="18"/>
      <c r="S21" s="17" t="s">
        <v>45</v>
      </c>
      <c r="T21" s="17" t="s">
        <v>44</v>
      </c>
      <c r="U21" s="19">
        <f>Table_529[[#This Row],[VALOR]]-Table_529[[#This Row],[ CUSTO]]</f>
        <v>120</v>
      </c>
      <c r="V21" s="19"/>
    </row>
    <row r="22" spans="1:22" ht="38.25" x14ac:dyDescent="0.25">
      <c r="A22" s="10"/>
      <c r="B22" s="20">
        <v>45961</v>
      </c>
      <c r="C22" s="18"/>
      <c r="D22" s="18" t="s">
        <v>2083</v>
      </c>
      <c r="E22" s="18" t="s">
        <v>2717</v>
      </c>
      <c r="F22" s="18" t="s">
        <v>60</v>
      </c>
      <c r="G22" s="18" t="s">
        <v>2921</v>
      </c>
      <c r="H22" s="21">
        <v>45965</v>
      </c>
      <c r="I22" s="22">
        <v>0.34722222222222221</v>
      </c>
      <c r="J22" s="18" t="s">
        <v>289</v>
      </c>
      <c r="K22" s="18" t="s">
        <v>2610</v>
      </c>
      <c r="L22" s="19">
        <v>500</v>
      </c>
      <c r="M22" s="65"/>
      <c r="N22" s="17" t="s">
        <v>44</v>
      </c>
      <c r="O22" s="18" t="s">
        <v>2928</v>
      </c>
      <c r="P22" s="17" t="s">
        <v>2929</v>
      </c>
      <c r="Q22" s="19">
        <v>70</v>
      </c>
      <c r="R22" s="18"/>
      <c r="S22" s="17" t="s">
        <v>45</v>
      </c>
      <c r="T22" s="17" t="s">
        <v>44</v>
      </c>
      <c r="U22" s="19">
        <f>Table_529[[#This Row],[VALOR]]-Table_529[[#This Row],[ CUSTO]]</f>
        <v>430</v>
      </c>
      <c r="V22" s="19"/>
    </row>
    <row r="23" spans="1:22" ht="25.5" x14ac:dyDescent="0.25">
      <c r="A23" s="10"/>
      <c r="B23" s="20">
        <v>45961</v>
      </c>
      <c r="C23" s="18"/>
      <c r="D23" s="18" t="s">
        <v>2428</v>
      </c>
      <c r="E23" s="18" t="s">
        <v>2429</v>
      </c>
      <c r="F23" s="18" t="s">
        <v>274</v>
      </c>
      <c r="G23" s="18" t="s">
        <v>2922</v>
      </c>
      <c r="H23" s="21">
        <v>45965</v>
      </c>
      <c r="I23" s="22">
        <v>0.55902777777777779</v>
      </c>
      <c r="J23" s="18" t="s">
        <v>1983</v>
      </c>
      <c r="K23" s="18" t="s">
        <v>1168</v>
      </c>
      <c r="L23" s="19">
        <v>150</v>
      </c>
      <c r="M23" s="65"/>
      <c r="N23" s="17" t="s">
        <v>44</v>
      </c>
      <c r="O23" s="18" t="s">
        <v>2938</v>
      </c>
      <c r="P23" s="17" t="s">
        <v>2939</v>
      </c>
      <c r="Q23" s="19">
        <v>90</v>
      </c>
      <c r="R23" s="20"/>
      <c r="S23" s="17" t="s">
        <v>45</v>
      </c>
      <c r="T23" s="17" t="s">
        <v>44</v>
      </c>
      <c r="U23" s="19">
        <f>Table_529[[#This Row],[VALOR]]-Table_529[[#This Row],[ CUSTO]]</f>
        <v>60</v>
      </c>
      <c r="V23" s="19"/>
    </row>
    <row r="24" spans="1:22" ht="25.5" x14ac:dyDescent="0.25">
      <c r="A24" s="10"/>
      <c r="B24" s="20">
        <v>45961</v>
      </c>
      <c r="C24" s="18"/>
      <c r="D24" s="18" t="s">
        <v>1978</v>
      </c>
      <c r="E24" s="18" t="s">
        <v>1412</v>
      </c>
      <c r="F24" s="18" t="s">
        <v>60</v>
      </c>
      <c r="G24" s="18" t="s">
        <v>2914</v>
      </c>
      <c r="H24" s="21">
        <v>45966</v>
      </c>
      <c r="I24" s="22">
        <v>0.35416666666666669</v>
      </c>
      <c r="J24" s="18" t="s">
        <v>187</v>
      </c>
      <c r="K24" s="18" t="s">
        <v>958</v>
      </c>
      <c r="L24" s="19">
        <v>350</v>
      </c>
      <c r="M24" s="65" t="s">
        <v>2987</v>
      </c>
      <c r="N24" s="17" t="s">
        <v>44</v>
      </c>
      <c r="O24" s="18" t="s">
        <v>1957</v>
      </c>
      <c r="P24" s="17" t="s">
        <v>1443</v>
      </c>
      <c r="Q24" s="19">
        <v>200</v>
      </c>
      <c r="R24" s="21"/>
      <c r="S24" s="17" t="s">
        <v>45</v>
      </c>
      <c r="T24" s="17" t="s">
        <v>44</v>
      </c>
      <c r="U24" s="19">
        <f>Table_529[[#This Row],[VALOR]]-Table_529[[#This Row],[ CUSTO]]</f>
        <v>150</v>
      </c>
      <c r="V24" s="19"/>
    </row>
    <row r="25" spans="1:22" ht="25.5" x14ac:dyDescent="0.25">
      <c r="A25" s="10"/>
      <c r="B25" s="20">
        <v>45961</v>
      </c>
      <c r="C25" s="18"/>
      <c r="D25" s="18" t="s">
        <v>1978</v>
      </c>
      <c r="E25" s="18" t="s">
        <v>1412</v>
      </c>
      <c r="F25" s="18" t="s">
        <v>60</v>
      </c>
      <c r="G25" s="18" t="s">
        <v>2915</v>
      </c>
      <c r="H25" s="21">
        <v>45966</v>
      </c>
      <c r="I25" s="22">
        <v>0.41666666666666669</v>
      </c>
      <c r="J25" s="18" t="s">
        <v>187</v>
      </c>
      <c r="K25" s="18" t="s">
        <v>958</v>
      </c>
      <c r="L25" s="19">
        <v>350</v>
      </c>
      <c r="M25" s="65" t="s">
        <v>2987</v>
      </c>
      <c r="N25" s="17" t="s">
        <v>44</v>
      </c>
      <c r="O25" s="18" t="s">
        <v>1957</v>
      </c>
      <c r="P25" s="17" t="s">
        <v>1443</v>
      </c>
      <c r="Q25" s="19">
        <v>200</v>
      </c>
      <c r="R25" s="18"/>
      <c r="S25" s="17" t="s">
        <v>45</v>
      </c>
      <c r="T25" s="17" t="s">
        <v>44</v>
      </c>
      <c r="U25" s="19">
        <f>Table_529[[#This Row],[VALOR]]-Table_529[[#This Row],[ CUSTO]]</f>
        <v>150</v>
      </c>
      <c r="V25" s="19"/>
    </row>
    <row r="26" spans="1:22" x14ac:dyDescent="0.25">
      <c r="A26" s="10"/>
      <c r="B26" s="20">
        <v>45953</v>
      </c>
      <c r="C26" s="18"/>
      <c r="D26" s="86" t="s">
        <v>1262</v>
      </c>
      <c r="E26" s="86" t="s">
        <v>1263</v>
      </c>
      <c r="F26" s="18" t="s">
        <v>60</v>
      </c>
      <c r="G26" s="18"/>
      <c r="H26" s="21">
        <v>45967</v>
      </c>
      <c r="I26" s="22">
        <v>0.64930555555555558</v>
      </c>
      <c r="J26" s="18" t="s">
        <v>259</v>
      </c>
      <c r="K26" s="18" t="s">
        <v>711</v>
      </c>
      <c r="L26" s="19">
        <v>250</v>
      </c>
      <c r="M26" s="65"/>
      <c r="N26" s="17" t="s">
        <v>44</v>
      </c>
      <c r="O26" s="18" t="s">
        <v>1470</v>
      </c>
      <c r="P26" s="17" t="s">
        <v>77</v>
      </c>
      <c r="Q26" s="19">
        <v>100</v>
      </c>
      <c r="R26" s="18"/>
      <c r="S26" s="17" t="s">
        <v>2800</v>
      </c>
      <c r="T26" s="17" t="s">
        <v>44</v>
      </c>
      <c r="U26" s="19">
        <f>Table_529[[#This Row],[VALOR]]-Table_529[[#This Row],[ CUSTO]]</f>
        <v>150</v>
      </c>
      <c r="V26" s="19"/>
    </row>
    <row r="27" spans="1:22" ht="25.5" x14ac:dyDescent="0.25">
      <c r="A27" s="10"/>
      <c r="B27" s="20">
        <v>45961</v>
      </c>
      <c r="C27" s="18"/>
      <c r="D27" s="86" t="s">
        <v>2197</v>
      </c>
      <c r="E27" s="86" t="s">
        <v>720</v>
      </c>
      <c r="F27" s="18" t="s">
        <v>2933</v>
      </c>
      <c r="G27" s="18" t="s">
        <v>2936</v>
      </c>
      <c r="H27" s="21">
        <v>45971</v>
      </c>
      <c r="I27" s="22">
        <v>0.41666666666666669</v>
      </c>
      <c r="J27" s="18" t="s">
        <v>549</v>
      </c>
      <c r="K27" s="18" t="s">
        <v>56</v>
      </c>
      <c r="L27" s="19">
        <v>80</v>
      </c>
      <c r="M27" s="65"/>
      <c r="N27" s="17" t="s">
        <v>648</v>
      </c>
      <c r="O27" s="94" t="s">
        <v>57</v>
      </c>
      <c r="P27" s="17"/>
      <c r="Q27" s="19"/>
      <c r="R27" s="18"/>
      <c r="S27" s="17" t="s">
        <v>45</v>
      </c>
      <c r="T27" s="17" t="s">
        <v>44</v>
      </c>
      <c r="U27" s="19">
        <f>Table_529[[#This Row],[VALOR]]-Table_529[[#This Row],[ CUSTO]]</f>
        <v>80</v>
      </c>
      <c r="V27" s="19"/>
    </row>
    <row r="28" spans="1:22" ht="25.5" x14ac:dyDescent="0.25">
      <c r="A28" s="10"/>
      <c r="B28" s="20">
        <v>45961</v>
      </c>
      <c r="C28" s="18"/>
      <c r="D28" s="86" t="s">
        <v>2197</v>
      </c>
      <c r="E28" s="86" t="s">
        <v>720</v>
      </c>
      <c r="F28" s="18" t="s">
        <v>2934</v>
      </c>
      <c r="G28" s="18" t="s">
        <v>2265</v>
      </c>
      <c r="H28" s="21">
        <v>45971</v>
      </c>
      <c r="I28" s="22">
        <v>0.55208333333333337</v>
      </c>
      <c r="J28" s="18" t="s">
        <v>549</v>
      </c>
      <c r="K28" s="18" t="s">
        <v>56</v>
      </c>
      <c r="L28" s="19">
        <v>80</v>
      </c>
      <c r="M28" s="65"/>
      <c r="N28" s="17" t="s">
        <v>648</v>
      </c>
      <c r="O28" s="94" t="s">
        <v>57</v>
      </c>
      <c r="P28" s="17"/>
      <c r="Q28" s="19"/>
      <c r="R28" s="18"/>
      <c r="S28" s="17" t="s">
        <v>45</v>
      </c>
      <c r="T28" s="17" t="s">
        <v>44</v>
      </c>
      <c r="U28" s="19">
        <f>Table_529[[#This Row],[VALOR]]-Table_529[[#This Row],[ CUSTO]]</f>
        <v>80</v>
      </c>
      <c r="V28" s="19"/>
    </row>
    <row r="29" spans="1:22" ht="25.5" x14ac:dyDescent="0.25">
      <c r="A29" s="10"/>
      <c r="B29" s="20">
        <v>45959</v>
      </c>
      <c r="C29" s="18"/>
      <c r="D29" s="86" t="s">
        <v>1539</v>
      </c>
      <c r="E29" s="86" t="s">
        <v>1540</v>
      </c>
      <c r="F29" s="18" t="s">
        <v>60</v>
      </c>
      <c r="G29" s="18" t="s">
        <v>2912</v>
      </c>
      <c r="H29" s="21">
        <v>45967</v>
      </c>
      <c r="I29" s="22">
        <v>0.44097222222222221</v>
      </c>
      <c r="J29" s="18" t="s">
        <v>99</v>
      </c>
      <c r="K29" s="18" t="s">
        <v>1769</v>
      </c>
      <c r="L29" s="19">
        <v>200</v>
      </c>
      <c r="M29" s="65"/>
      <c r="N29" s="17" t="s">
        <v>44</v>
      </c>
      <c r="O29" s="18" t="s">
        <v>1470</v>
      </c>
      <c r="P29" s="17" t="s">
        <v>77</v>
      </c>
      <c r="Q29" s="19">
        <v>60</v>
      </c>
      <c r="R29" s="18"/>
      <c r="S29" s="17" t="s">
        <v>2800</v>
      </c>
      <c r="T29" s="17" t="s">
        <v>44</v>
      </c>
      <c r="U29" s="19">
        <f>Table_529[[#This Row],[VALOR]]-Table_529[[#This Row],[ CUSTO]]</f>
        <v>140</v>
      </c>
      <c r="V29" s="19"/>
    </row>
    <row r="30" spans="1:22" s="93" customFormat="1" ht="25.5" x14ac:dyDescent="0.25">
      <c r="A30" s="10"/>
      <c r="B30" s="20">
        <v>45959</v>
      </c>
      <c r="C30" s="18"/>
      <c r="D30" s="86" t="s">
        <v>1539</v>
      </c>
      <c r="E30" s="86" t="s">
        <v>1540</v>
      </c>
      <c r="F30" s="18" t="s">
        <v>60</v>
      </c>
      <c r="G30" s="18" t="s">
        <v>2913</v>
      </c>
      <c r="H30" s="21">
        <v>45967</v>
      </c>
      <c r="I30" s="22">
        <v>0.54166666666666663</v>
      </c>
      <c r="J30" s="18" t="s">
        <v>2160</v>
      </c>
      <c r="K30" s="18" t="s">
        <v>1769</v>
      </c>
      <c r="L30" s="19">
        <v>200</v>
      </c>
      <c r="M30" s="65"/>
      <c r="N30" s="17" t="s">
        <v>44</v>
      </c>
      <c r="O30" s="18" t="s">
        <v>1470</v>
      </c>
      <c r="P30" s="17" t="s">
        <v>77</v>
      </c>
      <c r="Q30" s="19">
        <v>60</v>
      </c>
      <c r="R30" s="18"/>
      <c r="S30" s="17" t="s">
        <v>2800</v>
      </c>
      <c r="T30" s="17" t="s">
        <v>44</v>
      </c>
      <c r="U30" s="19">
        <f>Table_529[[#This Row],[VALOR]]-Table_529[[#This Row],[ CUSTO]]</f>
        <v>140</v>
      </c>
      <c r="V30" s="19"/>
    </row>
    <row r="31" spans="1:22" s="93" customFormat="1" ht="38.25" x14ac:dyDescent="0.25">
      <c r="A31" s="10"/>
      <c r="B31" s="20">
        <v>45961</v>
      </c>
      <c r="C31" s="18"/>
      <c r="D31" s="86" t="s">
        <v>2197</v>
      </c>
      <c r="E31" s="86" t="s">
        <v>720</v>
      </c>
      <c r="F31" s="18" t="s">
        <v>418</v>
      </c>
      <c r="G31" s="18" t="s">
        <v>2935</v>
      </c>
      <c r="H31" s="21">
        <v>45967</v>
      </c>
      <c r="I31" s="22">
        <v>0.625</v>
      </c>
      <c r="J31" s="18" t="s">
        <v>2946</v>
      </c>
      <c r="K31" s="18" t="s">
        <v>56</v>
      </c>
      <c r="L31" s="19">
        <v>100</v>
      </c>
      <c r="M31" s="65"/>
      <c r="N31" s="17" t="s">
        <v>648</v>
      </c>
      <c r="O31" s="18" t="s">
        <v>1401</v>
      </c>
      <c r="P31" s="17" t="s">
        <v>1400</v>
      </c>
      <c r="Q31" s="19">
        <v>50</v>
      </c>
      <c r="R31" s="18"/>
      <c r="S31" s="17" t="s">
        <v>2800</v>
      </c>
      <c r="T31" s="17" t="s">
        <v>44</v>
      </c>
      <c r="U31" s="19">
        <f>Table_529[[#This Row],[VALOR]]-Table_529[[#This Row],[ CUSTO]]</f>
        <v>50</v>
      </c>
      <c r="V31" s="19"/>
    </row>
    <row r="32" spans="1:22" s="93" customFormat="1" ht="25.5" x14ac:dyDescent="0.25">
      <c r="A32" s="10"/>
      <c r="B32" s="20">
        <v>45964</v>
      </c>
      <c r="C32" s="18"/>
      <c r="D32" s="86" t="s">
        <v>2084</v>
      </c>
      <c r="E32" s="86" t="s">
        <v>2085</v>
      </c>
      <c r="F32" s="18" t="s">
        <v>537</v>
      </c>
      <c r="G32" s="18" t="s">
        <v>2955</v>
      </c>
      <c r="H32" s="21">
        <v>45965</v>
      </c>
      <c r="I32" s="22">
        <v>0.36458333333333331</v>
      </c>
      <c r="J32" s="18" t="s">
        <v>289</v>
      </c>
      <c r="K32" s="18" t="s">
        <v>100</v>
      </c>
      <c r="L32" s="19">
        <v>190</v>
      </c>
      <c r="M32" s="65"/>
      <c r="N32" s="17" t="s">
        <v>44</v>
      </c>
      <c r="O32" s="18" t="s">
        <v>1771</v>
      </c>
      <c r="P32" s="17" t="s">
        <v>1772</v>
      </c>
      <c r="Q32" s="19">
        <v>100</v>
      </c>
      <c r="R32" s="18"/>
      <c r="S32" s="17" t="s">
        <v>45</v>
      </c>
      <c r="T32" s="17" t="s">
        <v>44</v>
      </c>
      <c r="U32" s="19">
        <f>Table_529[[#This Row],[VALOR]]-Table_529[[#This Row],[ CUSTO]]</f>
        <v>90</v>
      </c>
      <c r="V32" s="19"/>
    </row>
    <row r="33" spans="1:22" s="93" customFormat="1" ht="38.25" x14ac:dyDescent="0.25">
      <c r="A33" s="10"/>
      <c r="B33" s="20">
        <v>45964</v>
      </c>
      <c r="C33" s="18"/>
      <c r="D33" s="86" t="s">
        <v>1685</v>
      </c>
      <c r="E33" s="86" t="s">
        <v>2956</v>
      </c>
      <c r="F33" s="18" t="s">
        <v>60</v>
      </c>
      <c r="G33" s="18" t="s">
        <v>2957</v>
      </c>
      <c r="H33" s="21">
        <v>45965</v>
      </c>
      <c r="I33" s="22">
        <v>0.35416666666666669</v>
      </c>
      <c r="J33" s="18" t="s">
        <v>524</v>
      </c>
      <c r="K33" s="18" t="s">
        <v>113</v>
      </c>
      <c r="L33" s="19">
        <v>200</v>
      </c>
      <c r="M33" s="65"/>
      <c r="N33" s="17" t="s">
        <v>44</v>
      </c>
      <c r="O33" s="18" t="s">
        <v>2960</v>
      </c>
      <c r="P33" s="17" t="s">
        <v>2961</v>
      </c>
      <c r="Q33" s="19">
        <v>80</v>
      </c>
      <c r="R33" s="18"/>
      <c r="S33" s="17" t="s">
        <v>45</v>
      </c>
      <c r="T33" s="17" t="s">
        <v>44</v>
      </c>
      <c r="U33" s="19">
        <f>Table_529[[#This Row],[VALOR]]-Table_529[[#This Row],[ CUSTO]]</f>
        <v>120</v>
      </c>
      <c r="V33" s="19"/>
    </row>
    <row r="34" spans="1:22" s="93" customFormat="1" x14ac:dyDescent="0.25">
      <c r="A34" s="10"/>
      <c r="B34" s="20">
        <v>45964</v>
      </c>
      <c r="C34" s="18"/>
      <c r="D34" s="58" t="s">
        <v>2689</v>
      </c>
      <c r="E34" s="58" t="s">
        <v>1087</v>
      </c>
      <c r="F34" s="18" t="s">
        <v>60</v>
      </c>
      <c r="G34" s="18"/>
      <c r="H34" s="21">
        <v>45965</v>
      </c>
      <c r="I34" s="22">
        <v>0.45833333333333331</v>
      </c>
      <c r="J34" s="18" t="s">
        <v>289</v>
      </c>
      <c r="K34" s="18" t="s">
        <v>1992</v>
      </c>
      <c r="L34" s="19">
        <v>170</v>
      </c>
      <c r="M34" s="65"/>
      <c r="N34" s="17" t="s">
        <v>44</v>
      </c>
      <c r="O34" s="18" t="s">
        <v>2958</v>
      </c>
      <c r="P34" s="17" t="s">
        <v>2959</v>
      </c>
      <c r="Q34" s="19">
        <v>70</v>
      </c>
      <c r="R34" s="18"/>
      <c r="S34" s="17" t="s">
        <v>45</v>
      </c>
      <c r="T34" s="17" t="s">
        <v>44</v>
      </c>
      <c r="U34" s="19">
        <f>Table_529[[#This Row],[VALOR]]-Table_529[[#This Row],[ CUSTO]]</f>
        <v>100</v>
      </c>
      <c r="V34" s="19"/>
    </row>
    <row r="35" spans="1:22" s="93" customFormat="1" x14ac:dyDescent="0.25">
      <c r="A35" s="10"/>
      <c r="B35" s="20">
        <v>45964</v>
      </c>
      <c r="C35" s="18"/>
      <c r="D35" s="86" t="s">
        <v>282</v>
      </c>
      <c r="E35" s="86" t="s">
        <v>283</v>
      </c>
      <c r="F35" s="18" t="s">
        <v>537</v>
      </c>
      <c r="G35" s="18" t="s">
        <v>2962</v>
      </c>
      <c r="H35" s="21">
        <v>45965</v>
      </c>
      <c r="I35" s="22">
        <v>0.45833333333333331</v>
      </c>
      <c r="J35" s="18" t="s">
        <v>289</v>
      </c>
      <c r="K35" s="18" t="s">
        <v>1981</v>
      </c>
      <c r="L35" s="19">
        <v>150</v>
      </c>
      <c r="M35" s="65"/>
      <c r="N35" s="17" t="s">
        <v>44</v>
      </c>
      <c r="O35" s="18" t="s">
        <v>2019</v>
      </c>
      <c r="P35" s="17" t="s">
        <v>2020</v>
      </c>
      <c r="Q35" s="19">
        <v>100</v>
      </c>
      <c r="R35" s="18"/>
      <c r="S35" s="17" t="s">
        <v>45</v>
      </c>
      <c r="T35" s="17" t="s">
        <v>44</v>
      </c>
      <c r="U35" s="19">
        <f>Table_529[[#This Row],[VALOR]]-Table_529[[#This Row],[ CUSTO]]</f>
        <v>50</v>
      </c>
      <c r="V35" s="19"/>
    </row>
    <row r="36" spans="1:22" s="93" customFormat="1" ht="25.5" x14ac:dyDescent="0.25">
      <c r="A36" s="10"/>
      <c r="B36" s="20">
        <v>45964</v>
      </c>
      <c r="C36" s="18"/>
      <c r="D36" s="58" t="s">
        <v>2545</v>
      </c>
      <c r="E36" s="58" t="s">
        <v>2546</v>
      </c>
      <c r="F36" s="18" t="s">
        <v>92</v>
      </c>
      <c r="G36" s="18" t="s">
        <v>2947</v>
      </c>
      <c r="H36" s="21">
        <v>45967</v>
      </c>
      <c r="I36" s="22">
        <v>0.375</v>
      </c>
      <c r="J36" s="18" t="s">
        <v>1073</v>
      </c>
      <c r="K36" s="18" t="s">
        <v>56</v>
      </c>
      <c r="L36" s="19">
        <v>150</v>
      </c>
      <c r="M36" s="65"/>
      <c r="N36" s="17" t="s">
        <v>44</v>
      </c>
      <c r="O36" s="18" t="s">
        <v>745</v>
      </c>
      <c r="P36" s="17" t="s">
        <v>142</v>
      </c>
      <c r="Q36" s="19">
        <v>70</v>
      </c>
      <c r="R36" s="18"/>
      <c r="S36" s="17" t="s">
        <v>2800</v>
      </c>
      <c r="T36" s="17" t="s">
        <v>44</v>
      </c>
      <c r="U36" s="19">
        <f>Table_529[[#This Row],[VALOR]]-Table_529[[#This Row],[ CUSTO]]</f>
        <v>80</v>
      </c>
      <c r="V36" s="19"/>
    </row>
    <row r="37" spans="1:22" s="93" customFormat="1" ht="38.25" x14ac:dyDescent="0.25">
      <c r="A37" s="10"/>
      <c r="B37" s="20">
        <v>45964</v>
      </c>
      <c r="C37" s="18"/>
      <c r="D37" s="58" t="s">
        <v>52</v>
      </c>
      <c r="E37" s="58" t="s">
        <v>53</v>
      </c>
      <c r="F37" s="18" t="s">
        <v>132</v>
      </c>
      <c r="G37" s="18" t="s">
        <v>2859</v>
      </c>
      <c r="H37" s="21">
        <v>45968</v>
      </c>
      <c r="I37" s="22">
        <v>0.43055555555555558</v>
      </c>
      <c r="J37" s="18" t="s">
        <v>2860</v>
      </c>
      <c r="K37" s="18" t="s">
        <v>1953</v>
      </c>
      <c r="L37" s="19">
        <f>200+40.4</f>
        <v>240.4</v>
      </c>
      <c r="M37" s="65" t="s">
        <v>3009</v>
      </c>
      <c r="N37" s="17" t="s">
        <v>44</v>
      </c>
      <c r="O37" s="18" t="s">
        <v>2864</v>
      </c>
      <c r="P37" s="17" t="s">
        <v>2865</v>
      </c>
      <c r="Q37" s="19">
        <f>50+40.4</f>
        <v>90.4</v>
      </c>
      <c r="R37" s="18"/>
      <c r="S37" s="17" t="s">
        <v>45</v>
      </c>
      <c r="T37" s="17" t="s">
        <v>44</v>
      </c>
      <c r="U37" s="19">
        <f>Table_529[[#This Row],[VALOR]]-Table_529[[#This Row],[ CUSTO]]</f>
        <v>150</v>
      </c>
      <c r="V37" s="19"/>
    </row>
    <row r="38" spans="1:22" s="93" customFormat="1" ht="38.25" x14ac:dyDescent="0.25">
      <c r="A38" s="10"/>
      <c r="B38" s="20">
        <v>45966</v>
      </c>
      <c r="C38" s="18"/>
      <c r="D38" s="58" t="s">
        <v>1685</v>
      </c>
      <c r="E38" s="58" t="s">
        <v>2956</v>
      </c>
      <c r="F38" s="18" t="s">
        <v>92</v>
      </c>
      <c r="G38" s="18" t="s">
        <v>2981</v>
      </c>
      <c r="H38" s="21">
        <v>45967</v>
      </c>
      <c r="I38" s="22">
        <v>0.46527777777777779</v>
      </c>
      <c r="J38" s="18" t="s">
        <v>614</v>
      </c>
      <c r="K38" s="18" t="s">
        <v>519</v>
      </c>
      <c r="L38" s="19">
        <v>200</v>
      </c>
      <c r="M38" s="65"/>
      <c r="N38" s="17" t="s">
        <v>44</v>
      </c>
      <c r="O38" s="18" t="s">
        <v>2978</v>
      </c>
      <c r="P38" s="17" t="s">
        <v>225</v>
      </c>
      <c r="Q38" s="19">
        <v>90</v>
      </c>
      <c r="R38" s="18"/>
      <c r="S38" s="17" t="s">
        <v>2800</v>
      </c>
      <c r="T38" s="17" t="s">
        <v>44</v>
      </c>
      <c r="U38" s="19">
        <f>Table_529[[#This Row],[VALOR]]-Table_529[[#This Row],[ CUSTO]]</f>
        <v>110</v>
      </c>
      <c r="V38" s="19"/>
    </row>
    <row r="39" spans="1:22" s="93" customFormat="1" ht="38.25" x14ac:dyDescent="0.25">
      <c r="A39" s="10"/>
      <c r="B39" s="20">
        <v>45965</v>
      </c>
      <c r="C39" s="18"/>
      <c r="D39" s="58" t="s">
        <v>52</v>
      </c>
      <c r="E39" s="58" t="s">
        <v>53</v>
      </c>
      <c r="F39" s="18" t="s">
        <v>2965</v>
      </c>
      <c r="G39" s="18" t="s">
        <v>2884</v>
      </c>
      <c r="H39" s="21">
        <v>45966</v>
      </c>
      <c r="I39" s="22">
        <v>0.625</v>
      </c>
      <c r="J39" s="18" t="s">
        <v>2885</v>
      </c>
      <c r="K39" s="18" t="s">
        <v>857</v>
      </c>
      <c r="L39" s="19">
        <f>200+84.4</f>
        <v>284.39999999999998</v>
      </c>
      <c r="M39" s="65" t="s">
        <v>3009</v>
      </c>
      <c r="N39" s="17" t="s">
        <v>44</v>
      </c>
      <c r="O39" s="18" t="s">
        <v>890</v>
      </c>
      <c r="P39" s="17" t="s">
        <v>891</v>
      </c>
      <c r="Q39" s="19">
        <f>100+84.4</f>
        <v>184.4</v>
      </c>
      <c r="R39" s="18"/>
      <c r="S39" s="17" t="s">
        <v>45</v>
      </c>
      <c r="T39" s="17" t="s">
        <v>44</v>
      </c>
      <c r="U39" s="19">
        <f>Table_529[[#This Row],[VALOR]]-Table_529[[#This Row],[ CUSTO]]</f>
        <v>99.999999999999972</v>
      </c>
      <c r="V39" s="19"/>
    </row>
    <row r="40" spans="1:22" s="93" customFormat="1" ht="25.5" x14ac:dyDescent="0.25">
      <c r="A40" s="10"/>
      <c r="B40" s="20">
        <v>45965</v>
      </c>
      <c r="C40" s="18"/>
      <c r="D40" s="18" t="s">
        <v>2869</v>
      </c>
      <c r="E40" s="18" t="s">
        <v>2870</v>
      </c>
      <c r="F40" s="18" t="s">
        <v>60</v>
      </c>
      <c r="G40" s="18" t="s">
        <v>2966</v>
      </c>
      <c r="H40" s="21">
        <v>45966</v>
      </c>
      <c r="I40" s="22">
        <v>0.41666666666666669</v>
      </c>
      <c r="J40" s="18" t="s">
        <v>2967</v>
      </c>
      <c r="K40" s="18" t="s">
        <v>56</v>
      </c>
      <c r="L40" s="19">
        <v>150</v>
      </c>
      <c r="M40" s="65"/>
      <c r="N40" s="17" t="s">
        <v>44</v>
      </c>
      <c r="O40" s="18" t="s">
        <v>2979</v>
      </c>
      <c r="P40" s="17" t="s">
        <v>2980</v>
      </c>
      <c r="Q40" s="19">
        <v>70</v>
      </c>
      <c r="R40" s="18"/>
      <c r="S40" s="17" t="s">
        <v>45</v>
      </c>
      <c r="T40" s="17" t="s">
        <v>44</v>
      </c>
      <c r="U40" s="19">
        <f>Table_529[[#This Row],[VALOR]]-Table_529[[#This Row],[ CUSTO]]</f>
        <v>80</v>
      </c>
      <c r="V40" s="19"/>
    </row>
    <row r="41" spans="1:22" s="93" customFormat="1" ht="25.5" x14ac:dyDescent="0.25">
      <c r="A41" s="10"/>
      <c r="B41" s="20">
        <v>45965</v>
      </c>
      <c r="C41" s="18"/>
      <c r="D41" s="18" t="s">
        <v>103</v>
      </c>
      <c r="E41" s="18" t="s">
        <v>104</v>
      </c>
      <c r="F41" s="18" t="s">
        <v>92</v>
      </c>
      <c r="G41" s="18"/>
      <c r="H41" s="21">
        <v>45966</v>
      </c>
      <c r="I41" s="22">
        <v>0.44791666666666669</v>
      </c>
      <c r="J41" s="18" t="s">
        <v>2974</v>
      </c>
      <c r="K41" s="18" t="s">
        <v>56</v>
      </c>
      <c r="L41" s="19">
        <v>300</v>
      </c>
      <c r="M41" s="65"/>
      <c r="N41" s="17" t="s">
        <v>44</v>
      </c>
      <c r="O41" s="18" t="s">
        <v>2968</v>
      </c>
      <c r="P41" s="17" t="s">
        <v>2969</v>
      </c>
      <c r="Q41" s="19">
        <v>120</v>
      </c>
      <c r="R41" s="18"/>
      <c r="S41" s="17" t="s">
        <v>45</v>
      </c>
      <c r="T41" s="17" t="s">
        <v>44</v>
      </c>
      <c r="U41" s="19">
        <f>Table_529[[#This Row],[VALOR]]-Table_529[[#This Row],[ CUSTO]]</f>
        <v>180</v>
      </c>
      <c r="V41" s="19"/>
    </row>
    <row r="42" spans="1:22" s="93" customFormat="1" ht="38.25" x14ac:dyDescent="0.25">
      <c r="A42" s="10"/>
      <c r="B42" s="20">
        <v>45967</v>
      </c>
      <c r="C42" s="18"/>
      <c r="D42" s="86" t="s">
        <v>1685</v>
      </c>
      <c r="E42" s="86" t="s">
        <v>2956</v>
      </c>
      <c r="F42" s="18" t="s">
        <v>92</v>
      </c>
      <c r="G42" s="18" t="s">
        <v>2988</v>
      </c>
      <c r="H42" s="21">
        <v>45968</v>
      </c>
      <c r="I42" s="22">
        <v>0.3611111111111111</v>
      </c>
      <c r="J42" s="18" t="s">
        <v>524</v>
      </c>
      <c r="K42" s="18" t="s">
        <v>113</v>
      </c>
      <c r="L42" s="19">
        <v>200</v>
      </c>
      <c r="M42" s="65"/>
      <c r="N42" s="17" t="s">
        <v>44</v>
      </c>
      <c r="O42" s="18" t="s">
        <v>2978</v>
      </c>
      <c r="P42" s="17" t="s">
        <v>225</v>
      </c>
      <c r="Q42" s="19">
        <v>90</v>
      </c>
      <c r="R42" s="18"/>
      <c r="S42" s="17" t="s">
        <v>2800</v>
      </c>
      <c r="T42" s="17" t="s">
        <v>44</v>
      </c>
      <c r="U42" s="19">
        <f>Table_529[[#This Row],[VALOR]]-Table_529[[#This Row],[ CUSTO]]</f>
        <v>110</v>
      </c>
      <c r="V42" s="19"/>
    </row>
    <row r="43" spans="1:22" s="93" customFormat="1" ht="25.5" x14ac:dyDescent="0.25">
      <c r="A43" s="10"/>
      <c r="B43" s="20">
        <v>45966</v>
      </c>
      <c r="C43" s="18"/>
      <c r="D43" s="18" t="s">
        <v>2863</v>
      </c>
      <c r="E43" s="18" t="s">
        <v>1485</v>
      </c>
      <c r="F43" s="18" t="s">
        <v>92</v>
      </c>
      <c r="G43" s="18" t="s">
        <v>2976</v>
      </c>
      <c r="H43" s="21">
        <v>45966</v>
      </c>
      <c r="I43" s="22">
        <v>0.46180555555555558</v>
      </c>
      <c r="J43" s="18" t="s">
        <v>2975</v>
      </c>
      <c r="K43" s="18" t="s">
        <v>56</v>
      </c>
      <c r="L43" s="19">
        <v>100</v>
      </c>
      <c r="M43" s="65"/>
      <c r="N43" s="17" t="s">
        <v>44</v>
      </c>
      <c r="O43" s="18" t="s">
        <v>2977</v>
      </c>
      <c r="P43" s="17" t="s">
        <v>1795</v>
      </c>
      <c r="Q43" s="19">
        <v>50</v>
      </c>
      <c r="R43" s="18"/>
      <c r="S43" s="17" t="s">
        <v>45</v>
      </c>
      <c r="T43" s="17" t="s">
        <v>44</v>
      </c>
      <c r="U43" s="19">
        <f>Table_529[[#This Row],[VALOR]]-Table_529[[#This Row],[ CUSTO]]</f>
        <v>50</v>
      </c>
      <c r="V43" s="19"/>
    </row>
    <row r="44" spans="1:22" s="93" customFormat="1" ht="25.5" x14ac:dyDescent="0.25">
      <c r="A44" s="10"/>
      <c r="B44" s="20">
        <v>45967</v>
      </c>
      <c r="C44" s="18"/>
      <c r="D44" s="86" t="s">
        <v>1539</v>
      </c>
      <c r="E44" s="86" t="s">
        <v>1540</v>
      </c>
      <c r="F44" s="18" t="s">
        <v>148</v>
      </c>
      <c r="G44" s="18"/>
      <c r="H44" s="21">
        <v>45968</v>
      </c>
      <c r="I44" s="22"/>
      <c r="J44" s="18" t="s">
        <v>187</v>
      </c>
      <c r="K44" s="18" t="s">
        <v>544</v>
      </c>
      <c r="L44" s="19">
        <v>200</v>
      </c>
      <c r="M44" s="65"/>
      <c r="N44" s="17" t="s">
        <v>44</v>
      </c>
      <c r="O44" s="18" t="s">
        <v>2465</v>
      </c>
      <c r="P44" s="17" t="s">
        <v>170</v>
      </c>
      <c r="Q44" s="19">
        <v>70</v>
      </c>
      <c r="R44" s="18"/>
      <c r="S44" s="17" t="s">
        <v>2800</v>
      </c>
      <c r="T44" s="17" t="s">
        <v>44</v>
      </c>
      <c r="U44" s="19">
        <f>Table_529[[#This Row],[VALOR]]-Table_529[[#This Row],[ CUSTO]]</f>
        <v>130</v>
      </c>
      <c r="V44" s="19"/>
    </row>
    <row r="45" spans="1:22" s="93" customFormat="1" x14ac:dyDescent="0.25">
      <c r="A45" s="10"/>
      <c r="B45" s="20">
        <v>45946</v>
      </c>
      <c r="C45" s="18"/>
      <c r="D45" s="86" t="s">
        <v>2474</v>
      </c>
      <c r="E45" s="86" t="s">
        <v>2475</v>
      </c>
      <c r="F45" s="18" t="s">
        <v>60</v>
      </c>
      <c r="G45" s="18" t="s">
        <v>2851</v>
      </c>
      <c r="H45" s="21">
        <v>45971</v>
      </c>
      <c r="I45" s="22">
        <v>0.58333333333333337</v>
      </c>
      <c r="J45" s="18" t="s">
        <v>289</v>
      </c>
      <c r="K45" s="18" t="s">
        <v>1199</v>
      </c>
      <c r="L45" s="19">
        <v>200</v>
      </c>
      <c r="M45" s="65"/>
      <c r="N45" s="17" t="s">
        <v>44</v>
      </c>
      <c r="O45" s="18" t="s">
        <v>2857</v>
      </c>
      <c r="P45" s="17" t="s">
        <v>2858</v>
      </c>
      <c r="Q45" s="19">
        <v>70</v>
      </c>
      <c r="R45" s="18"/>
      <c r="S45" s="17" t="s">
        <v>2800</v>
      </c>
      <c r="T45" s="17" t="s">
        <v>44</v>
      </c>
      <c r="U45" s="19">
        <f>Table_529[[#This Row],[VALOR]]-Table_529[[#This Row],[ CUSTO]]</f>
        <v>130</v>
      </c>
      <c r="V45" s="19"/>
    </row>
    <row r="46" spans="1:22" s="93" customFormat="1" x14ac:dyDescent="0.25">
      <c r="A46" s="10"/>
      <c r="B46" s="20">
        <v>45967</v>
      </c>
      <c r="C46" s="18"/>
      <c r="D46" s="86" t="s">
        <v>214</v>
      </c>
      <c r="E46" s="86" t="s">
        <v>215</v>
      </c>
      <c r="F46" s="18" t="s">
        <v>60</v>
      </c>
      <c r="G46" s="18" t="s">
        <v>1943</v>
      </c>
      <c r="H46" s="21">
        <v>45971</v>
      </c>
      <c r="I46" s="22">
        <v>0.58333333333333337</v>
      </c>
      <c r="J46" s="18" t="s">
        <v>664</v>
      </c>
      <c r="K46" s="18" t="s">
        <v>1725</v>
      </c>
      <c r="L46" s="19">
        <v>250</v>
      </c>
      <c r="M46" s="65" t="s">
        <v>2900</v>
      </c>
      <c r="N46" s="17" t="s">
        <v>44</v>
      </c>
      <c r="O46" s="18" t="s">
        <v>2945</v>
      </c>
      <c r="P46" s="17" t="s">
        <v>831</v>
      </c>
      <c r="Q46" s="19">
        <v>70</v>
      </c>
      <c r="R46" s="18"/>
      <c r="S46" s="17" t="s">
        <v>2800</v>
      </c>
      <c r="T46" s="17" t="s">
        <v>44</v>
      </c>
      <c r="U46" s="19">
        <f>Table_529[[#This Row],[VALOR]]-Table_529[[#This Row],[ CUSTO]]</f>
        <v>180</v>
      </c>
      <c r="V46" s="19"/>
    </row>
    <row r="47" spans="1:22" s="93" customFormat="1" x14ac:dyDescent="0.25">
      <c r="A47" s="10"/>
      <c r="B47" s="20">
        <v>45967</v>
      </c>
      <c r="C47" s="18"/>
      <c r="D47" s="86" t="s">
        <v>214</v>
      </c>
      <c r="E47" s="86" t="s">
        <v>215</v>
      </c>
      <c r="F47" s="18" t="s">
        <v>60</v>
      </c>
      <c r="G47" s="18" t="s">
        <v>1942</v>
      </c>
      <c r="H47" s="21">
        <v>45971</v>
      </c>
      <c r="I47" s="22">
        <v>0.625</v>
      </c>
      <c r="J47" s="18" t="s">
        <v>1945</v>
      </c>
      <c r="K47" s="18" t="s">
        <v>1725</v>
      </c>
      <c r="L47" s="19">
        <v>250</v>
      </c>
      <c r="M47" s="65" t="s">
        <v>2900</v>
      </c>
      <c r="N47" s="17" t="s">
        <v>44</v>
      </c>
      <c r="O47" s="18" t="s">
        <v>2945</v>
      </c>
      <c r="P47" s="17" t="s">
        <v>831</v>
      </c>
      <c r="Q47" s="19">
        <v>70</v>
      </c>
      <c r="R47" s="18"/>
      <c r="S47" s="17" t="s">
        <v>2800</v>
      </c>
      <c r="T47" s="17" t="s">
        <v>44</v>
      </c>
      <c r="U47" s="19">
        <f>Table_529[[#This Row],[VALOR]]-Table_529[[#This Row],[ CUSTO]]</f>
        <v>180</v>
      </c>
      <c r="V47" s="19"/>
    </row>
    <row r="48" spans="1:22" s="93" customFormat="1" ht="25.5" x14ac:dyDescent="0.25">
      <c r="A48" s="10"/>
      <c r="B48" s="20">
        <v>45968</v>
      </c>
      <c r="C48" s="18"/>
      <c r="D48" s="58" t="s">
        <v>2863</v>
      </c>
      <c r="E48" s="58" t="s">
        <v>1485</v>
      </c>
      <c r="F48" s="18" t="s">
        <v>60</v>
      </c>
      <c r="G48" s="18"/>
      <c r="H48" s="21">
        <v>45971</v>
      </c>
      <c r="I48" s="22">
        <v>0.54166666666666663</v>
      </c>
      <c r="J48" s="18" t="s">
        <v>2996</v>
      </c>
      <c r="K48" s="18" t="s">
        <v>56</v>
      </c>
      <c r="L48" s="19">
        <v>230</v>
      </c>
      <c r="M48" s="65"/>
      <c r="N48" s="17" t="s">
        <v>44</v>
      </c>
      <c r="O48" s="18" t="s">
        <v>1496</v>
      </c>
      <c r="P48" s="17" t="s">
        <v>1534</v>
      </c>
      <c r="Q48" s="19">
        <v>130</v>
      </c>
      <c r="R48" s="18"/>
      <c r="S48" s="17" t="s">
        <v>2800</v>
      </c>
      <c r="T48" s="17" t="s">
        <v>44</v>
      </c>
      <c r="U48" s="19">
        <f>Table_529[[#This Row],[VALOR]]-Table_529[[#This Row],[ CUSTO]]</f>
        <v>100</v>
      </c>
      <c r="V48" s="19"/>
    </row>
    <row r="49" spans="1:22" s="93" customFormat="1" x14ac:dyDescent="0.25">
      <c r="A49" s="10"/>
      <c r="B49" s="20">
        <v>45968</v>
      </c>
      <c r="C49" s="18"/>
      <c r="D49" s="58" t="s">
        <v>1335</v>
      </c>
      <c r="E49" s="58" t="s">
        <v>1336</v>
      </c>
      <c r="F49" s="18" t="s">
        <v>274</v>
      </c>
      <c r="G49" s="18" t="s">
        <v>3010</v>
      </c>
      <c r="H49" s="21">
        <v>45971</v>
      </c>
      <c r="I49" s="22">
        <v>0.36805555555555558</v>
      </c>
      <c r="J49" s="18" t="s">
        <v>68</v>
      </c>
      <c r="K49" s="18" t="s">
        <v>3014</v>
      </c>
      <c r="L49" s="19">
        <v>70</v>
      </c>
      <c r="M49" s="65"/>
      <c r="N49" s="17" t="s">
        <v>44</v>
      </c>
      <c r="O49" s="18" t="s">
        <v>1222</v>
      </c>
      <c r="P49" s="17" t="s">
        <v>1223</v>
      </c>
      <c r="Q49" s="19">
        <v>40</v>
      </c>
      <c r="R49" s="18"/>
      <c r="S49" s="17" t="s">
        <v>2800</v>
      </c>
      <c r="T49" s="17" t="s">
        <v>44</v>
      </c>
      <c r="U49" s="19">
        <f>Table_529[[#This Row],[VALOR]]-Table_529[[#This Row],[ CUSTO]]</f>
        <v>30</v>
      </c>
      <c r="V49" s="19"/>
    </row>
    <row r="50" spans="1:22" s="93" customFormat="1" ht="25.5" x14ac:dyDescent="0.25">
      <c r="A50" s="10"/>
      <c r="B50" s="20">
        <v>45967</v>
      </c>
      <c r="C50" s="18"/>
      <c r="D50" s="58" t="s">
        <v>2990</v>
      </c>
      <c r="E50" s="58" t="s">
        <v>2989</v>
      </c>
      <c r="F50" s="18" t="s">
        <v>165</v>
      </c>
      <c r="G50" s="18"/>
      <c r="H50" s="21">
        <v>45972</v>
      </c>
      <c r="I50" s="22">
        <v>0.6875</v>
      </c>
      <c r="J50" s="18" t="s">
        <v>2991</v>
      </c>
      <c r="K50" s="18" t="s">
        <v>249</v>
      </c>
      <c r="L50" s="19">
        <v>130</v>
      </c>
      <c r="M50" s="65"/>
      <c r="N50" s="17" t="s">
        <v>44</v>
      </c>
      <c r="O50" s="18" t="s">
        <v>2848</v>
      </c>
      <c r="P50" s="17" t="s">
        <v>2849</v>
      </c>
      <c r="Q50" s="19">
        <v>80</v>
      </c>
      <c r="R50" s="18"/>
      <c r="S50" s="17" t="s">
        <v>45</v>
      </c>
      <c r="T50" s="17" t="s">
        <v>44</v>
      </c>
      <c r="U50" s="19">
        <f>Table_529[[#This Row],[VALOR]]-Table_529[[#This Row],[ CUSTO]]</f>
        <v>50</v>
      </c>
      <c r="V50" s="19"/>
    </row>
    <row r="51" spans="1:22" s="93" customFormat="1" x14ac:dyDescent="0.25">
      <c r="A51" s="10"/>
      <c r="B51" s="20">
        <v>45968</v>
      </c>
      <c r="C51" s="18"/>
      <c r="D51" s="58" t="s">
        <v>1335</v>
      </c>
      <c r="E51" s="58" t="s">
        <v>1336</v>
      </c>
      <c r="F51" s="18" t="s">
        <v>274</v>
      </c>
      <c r="G51" s="18" t="s">
        <v>3011</v>
      </c>
      <c r="H51" s="21">
        <v>45971</v>
      </c>
      <c r="I51" s="22">
        <v>0.5625</v>
      </c>
      <c r="J51" s="18" t="s">
        <v>213</v>
      </c>
      <c r="K51" s="18" t="s">
        <v>3015</v>
      </c>
      <c r="L51" s="19">
        <v>70</v>
      </c>
      <c r="M51" s="65"/>
      <c r="N51" s="17" t="s">
        <v>44</v>
      </c>
      <c r="O51" s="18" t="s">
        <v>1222</v>
      </c>
      <c r="P51" s="17" t="s">
        <v>1223</v>
      </c>
      <c r="Q51" s="19">
        <v>40</v>
      </c>
      <c r="R51" s="18"/>
      <c r="S51" s="17" t="s">
        <v>2800</v>
      </c>
      <c r="T51" s="17" t="s">
        <v>44</v>
      </c>
      <c r="U51" s="19">
        <f>Table_529[[#This Row],[VALOR]]-Table_529[[#This Row],[ CUSTO]]</f>
        <v>30</v>
      </c>
      <c r="V51" s="19"/>
    </row>
    <row r="52" spans="1:22" s="93" customFormat="1" ht="25.5" x14ac:dyDescent="0.25">
      <c r="A52" s="10"/>
      <c r="B52" s="20">
        <v>45968</v>
      </c>
      <c r="C52" s="18"/>
      <c r="D52" s="58" t="s">
        <v>137</v>
      </c>
      <c r="E52" s="58" t="s">
        <v>138</v>
      </c>
      <c r="F52" s="18" t="s">
        <v>92</v>
      </c>
      <c r="G52" s="18"/>
      <c r="H52" s="21">
        <v>45971</v>
      </c>
      <c r="I52" s="22">
        <v>0.41666666666666669</v>
      </c>
      <c r="J52" s="18" t="s">
        <v>1945</v>
      </c>
      <c r="K52" s="18" t="s">
        <v>206</v>
      </c>
      <c r="L52" s="19">
        <v>170</v>
      </c>
      <c r="M52" s="65"/>
      <c r="N52" s="17" t="s">
        <v>44</v>
      </c>
      <c r="O52" s="18" t="s">
        <v>3018</v>
      </c>
      <c r="P52" s="17" t="s">
        <v>3019</v>
      </c>
      <c r="Q52" s="19">
        <v>100</v>
      </c>
      <c r="R52" s="18"/>
      <c r="S52" s="17" t="s">
        <v>45</v>
      </c>
      <c r="T52" s="17" t="s">
        <v>44</v>
      </c>
      <c r="U52" s="19">
        <f>Table_529[[#This Row],[VALOR]]-Table_529[[#This Row],[ CUSTO]]</f>
        <v>70</v>
      </c>
      <c r="V52" s="19"/>
    </row>
    <row r="53" spans="1:22" s="93" customFormat="1" ht="25.5" x14ac:dyDescent="0.25">
      <c r="A53" s="10"/>
      <c r="B53" s="20">
        <v>45968</v>
      </c>
      <c r="C53" s="18"/>
      <c r="D53" s="58" t="s">
        <v>477</v>
      </c>
      <c r="E53" s="58" t="s">
        <v>478</v>
      </c>
      <c r="F53" s="18" t="s">
        <v>418</v>
      </c>
      <c r="G53" s="18" t="s">
        <v>3001</v>
      </c>
      <c r="H53" s="21">
        <v>45971</v>
      </c>
      <c r="I53" s="22">
        <v>0.72916666666666663</v>
      </c>
      <c r="J53" s="18" t="s">
        <v>1538</v>
      </c>
      <c r="K53" s="18" t="s">
        <v>3002</v>
      </c>
      <c r="L53" s="19">
        <v>450</v>
      </c>
      <c r="M53" s="65"/>
      <c r="N53" s="17" t="s">
        <v>648</v>
      </c>
      <c r="O53" s="18" t="s">
        <v>3003</v>
      </c>
      <c r="P53" s="17" t="s">
        <v>3004</v>
      </c>
      <c r="Q53" s="19">
        <v>120</v>
      </c>
      <c r="R53" s="18"/>
      <c r="S53" s="17" t="s">
        <v>45</v>
      </c>
      <c r="T53" s="17" t="s">
        <v>44</v>
      </c>
      <c r="U53" s="19">
        <f>Table_529[[#This Row],[VALOR]]-Table_529[[#This Row],[ CUSTO]]</f>
        <v>330</v>
      </c>
      <c r="V53" s="19"/>
    </row>
    <row r="54" spans="1:22" s="93" customFormat="1" ht="25.5" x14ac:dyDescent="0.25">
      <c r="A54" s="10"/>
      <c r="B54" s="20">
        <v>45968</v>
      </c>
      <c r="C54" s="18"/>
      <c r="D54" s="58" t="s">
        <v>2863</v>
      </c>
      <c r="E54" s="58" t="s">
        <v>1485</v>
      </c>
      <c r="F54" s="18" t="s">
        <v>537</v>
      </c>
      <c r="G54" s="18"/>
      <c r="H54" s="21">
        <v>45972</v>
      </c>
      <c r="I54" s="22">
        <v>0.39583333333333331</v>
      </c>
      <c r="J54" s="18" t="s">
        <v>2997</v>
      </c>
      <c r="K54" s="18" t="s">
        <v>56</v>
      </c>
      <c r="L54" s="19">
        <v>250</v>
      </c>
      <c r="M54" s="65"/>
      <c r="N54" s="17" t="s">
        <v>44</v>
      </c>
      <c r="O54" s="18" t="s">
        <v>745</v>
      </c>
      <c r="P54" s="17" t="s">
        <v>142</v>
      </c>
      <c r="Q54" s="19">
        <v>70</v>
      </c>
      <c r="R54" s="18"/>
      <c r="S54" s="17" t="s">
        <v>2800</v>
      </c>
      <c r="T54" s="17" t="s">
        <v>44</v>
      </c>
      <c r="U54" s="19">
        <f>Table_529[[#This Row],[VALOR]]-Table_529[[#This Row],[ CUSTO]]</f>
        <v>180</v>
      </c>
      <c r="V54" s="19"/>
    </row>
    <row r="55" spans="1:22" s="93" customFormat="1" x14ac:dyDescent="0.25">
      <c r="A55" s="10"/>
      <c r="B55" s="20">
        <v>45968</v>
      </c>
      <c r="C55" s="18"/>
      <c r="D55" s="18" t="s">
        <v>1335</v>
      </c>
      <c r="E55" s="18" t="s">
        <v>1336</v>
      </c>
      <c r="F55" s="18" t="s">
        <v>274</v>
      </c>
      <c r="G55" s="18" t="s">
        <v>3012</v>
      </c>
      <c r="H55" s="21">
        <v>45972</v>
      </c>
      <c r="I55" s="22">
        <v>0.41666666666666669</v>
      </c>
      <c r="J55" s="18" t="s">
        <v>119</v>
      </c>
      <c r="K55" s="18" t="s">
        <v>1646</v>
      </c>
      <c r="L55" s="19">
        <v>70</v>
      </c>
      <c r="M55" s="65"/>
      <c r="N55" s="17" t="s">
        <v>44</v>
      </c>
      <c r="O55" s="18" t="s">
        <v>1222</v>
      </c>
      <c r="P55" s="17" t="s">
        <v>1223</v>
      </c>
      <c r="Q55" s="19">
        <v>40</v>
      </c>
      <c r="R55" s="18"/>
      <c r="S55" s="17" t="s">
        <v>2800</v>
      </c>
      <c r="T55" s="17" t="s">
        <v>44</v>
      </c>
      <c r="U55" s="19">
        <f>Table_529[[#This Row],[VALOR]]-Table_529[[#This Row],[ CUSTO]]</f>
        <v>30</v>
      </c>
      <c r="V55" s="19"/>
    </row>
    <row r="56" spans="1:22" s="93" customFormat="1" ht="25.5" x14ac:dyDescent="0.25">
      <c r="A56" s="10"/>
      <c r="B56" s="20">
        <v>45954</v>
      </c>
      <c r="C56" s="18"/>
      <c r="D56" s="86" t="s">
        <v>1299</v>
      </c>
      <c r="E56" s="86" t="s">
        <v>439</v>
      </c>
      <c r="F56" s="18" t="s">
        <v>92</v>
      </c>
      <c r="G56" s="18"/>
      <c r="H56" s="21">
        <v>45973</v>
      </c>
      <c r="I56" s="22">
        <v>0.3611111111111111</v>
      </c>
      <c r="J56" s="18" t="s">
        <v>1834</v>
      </c>
      <c r="K56" s="18" t="s">
        <v>56</v>
      </c>
      <c r="L56" s="19">
        <v>150</v>
      </c>
      <c r="M56" s="65"/>
      <c r="N56" s="17" t="s">
        <v>44</v>
      </c>
      <c r="O56" s="18" t="s">
        <v>745</v>
      </c>
      <c r="P56" s="17" t="s">
        <v>142</v>
      </c>
      <c r="Q56" s="19">
        <v>100</v>
      </c>
      <c r="R56" s="21"/>
      <c r="S56" s="17" t="s">
        <v>2800</v>
      </c>
      <c r="T56" s="17" t="s">
        <v>44</v>
      </c>
      <c r="U56" s="19">
        <f>Table_529[[#This Row],[VALOR]]-Table_529[[#This Row],[ CUSTO]]</f>
        <v>50</v>
      </c>
      <c r="V56" s="19"/>
    </row>
    <row r="57" spans="1:22" s="93" customFormat="1" ht="25.5" x14ac:dyDescent="0.25">
      <c r="A57" s="10"/>
      <c r="B57" s="20">
        <v>45968</v>
      </c>
      <c r="C57" s="18"/>
      <c r="D57" s="86" t="s">
        <v>2863</v>
      </c>
      <c r="E57" s="86" t="s">
        <v>1485</v>
      </c>
      <c r="F57" s="18" t="s">
        <v>537</v>
      </c>
      <c r="G57" s="18"/>
      <c r="H57" s="21">
        <v>45972</v>
      </c>
      <c r="I57" s="22">
        <v>0.39583333333333331</v>
      </c>
      <c r="J57" s="18" t="s">
        <v>2997</v>
      </c>
      <c r="K57" s="18" t="s">
        <v>56</v>
      </c>
      <c r="L57" s="19"/>
      <c r="M57" s="65"/>
      <c r="N57" s="17" t="s">
        <v>44</v>
      </c>
      <c r="O57" s="18" t="s">
        <v>3029</v>
      </c>
      <c r="P57" s="17" t="s">
        <v>3030</v>
      </c>
      <c r="Q57" s="19">
        <v>50</v>
      </c>
      <c r="R57" s="18"/>
      <c r="S57" s="17" t="s">
        <v>45</v>
      </c>
      <c r="T57" s="17" t="s">
        <v>44</v>
      </c>
      <c r="U57" s="19">
        <f>Table_529[[#This Row],[VALOR]]-Table_529[[#This Row],[ CUSTO]]</f>
        <v>-50</v>
      </c>
      <c r="V57" s="19"/>
    </row>
    <row r="58" spans="1:22" s="93" customFormat="1" ht="25.5" x14ac:dyDescent="0.25">
      <c r="A58" s="10"/>
      <c r="B58" s="20">
        <v>45968</v>
      </c>
      <c r="C58" s="18"/>
      <c r="D58" s="18" t="s">
        <v>808</v>
      </c>
      <c r="E58" s="18" t="s">
        <v>809</v>
      </c>
      <c r="F58" s="18" t="s">
        <v>60</v>
      </c>
      <c r="G58" s="18" t="s">
        <v>2998</v>
      </c>
      <c r="H58" s="21">
        <v>45972</v>
      </c>
      <c r="I58" s="22">
        <v>0.58333333333333337</v>
      </c>
      <c r="J58" s="18" t="s">
        <v>187</v>
      </c>
      <c r="K58" s="18" t="s">
        <v>2846</v>
      </c>
      <c r="L58" s="19">
        <v>200</v>
      </c>
      <c r="M58" s="65"/>
      <c r="N58" s="17" t="s">
        <v>44</v>
      </c>
      <c r="O58" s="18" t="s">
        <v>3020</v>
      </c>
      <c r="P58" s="17" t="s">
        <v>3021</v>
      </c>
      <c r="Q58" s="19">
        <v>135</v>
      </c>
      <c r="R58" s="18"/>
      <c r="S58" s="17" t="s">
        <v>45</v>
      </c>
      <c r="T58" s="17" t="s">
        <v>44</v>
      </c>
      <c r="U58" s="19">
        <f>Table_529[[#This Row],[VALOR]]-Table_529[[#This Row],[ CUSTO]]</f>
        <v>65</v>
      </c>
      <c r="V58" s="19"/>
    </row>
    <row r="59" spans="1:22" s="93" customFormat="1" ht="25.5" x14ac:dyDescent="0.25">
      <c r="A59" s="10"/>
      <c r="B59" s="20">
        <v>45968</v>
      </c>
      <c r="C59" s="18"/>
      <c r="D59" s="18" t="s">
        <v>808</v>
      </c>
      <c r="E59" s="18" t="s">
        <v>809</v>
      </c>
      <c r="F59" s="18" t="s">
        <v>60</v>
      </c>
      <c r="G59" s="18" t="s">
        <v>2999</v>
      </c>
      <c r="H59" s="21">
        <v>45972</v>
      </c>
      <c r="I59" s="22">
        <v>0.59722222222222221</v>
      </c>
      <c r="J59" s="18" t="s">
        <v>320</v>
      </c>
      <c r="K59" s="18" t="s">
        <v>1513</v>
      </c>
      <c r="L59" s="19">
        <v>200</v>
      </c>
      <c r="M59" s="65"/>
      <c r="N59" s="17" t="s">
        <v>44</v>
      </c>
      <c r="O59" s="18" t="s">
        <v>3008</v>
      </c>
      <c r="P59" s="17" t="s">
        <v>3005</v>
      </c>
      <c r="Q59" s="19">
        <v>100</v>
      </c>
      <c r="R59" s="18"/>
      <c r="S59" s="17" t="s">
        <v>45</v>
      </c>
      <c r="T59" s="17" t="s">
        <v>44</v>
      </c>
      <c r="U59" s="19">
        <f>Table_529[[#This Row],[VALOR]]-Table_529[[#This Row],[ CUSTO]]</f>
        <v>100</v>
      </c>
      <c r="V59" s="19"/>
    </row>
    <row r="60" spans="1:22" s="93" customFormat="1" ht="38.25" x14ac:dyDescent="0.25">
      <c r="A60" s="10"/>
      <c r="B60" s="20">
        <v>45961</v>
      </c>
      <c r="C60" s="18"/>
      <c r="D60" s="86" t="s">
        <v>2197</v>
      </c>
      <c r="E60" s="86" t="s">
        <v>720</v>
      </c>
      <c r="F60" s="18" t="s">
        <v>60</v>
      </c>
      <c r="G60" s="18" t="s">
        <v>2937</v>
      </c>
      <c r="H60" s="21">
        <v>45973</v>
      </c>
      <c r="I60" s="22">
        <v>0.63888888888888884</v>
      </c>
      <c r="J60" s="18" t="s">
        <v>2946</v>
      </c>
      <c r="K60" s="18" t="s">
        <v>56</v>
      </c>
      <c r="L60" s="19">
        <v>100</v>
      </c>
      <c r="M60" s="65"/>
      <c r="N60" s="17" t="s">
        <v>648</v>
      </c>
      <c r="O60" s="18" t="s">
        <v>1401</v>
      </c>
      <c r="P60" s="17" t="s">
        <v>1400</v>
      </c>
      <c r="Q60" s="19">
        <v>60</v>
      </c>
      <c r="R60" s="18"/>
      <c r="S60" s="17" t="s">
        <v>2800</v>
      </c>
      <c r="T60" s="17" t="s">
        <v>44</v>
      </c>
      <c r="U60" s="19">
        <f>Table_529[[#This Row],[VALOR]]-Table_529[[#This Row],[ CUSTO]]</f>
        <v>40</v>
      </c>
      <c r="V60" s="19"/>
    </row>
    <row r="61" spans="1:22" s="93" customFormat="1" ht="25.5" x14ac:dyDescent="0.25">
      <c r="A61" s="10"/>
      <c r="B61" s="20">
        <v>45968</v>
      </c>
      <c r="C61" s="18"/>
      <c r="D61" s="58" t="s">
        <v>1539</v>
      </c>
      <c r="E61" s="58" t="s">
        <v>1540</v>
      </c>
      <c r="F61" s="18" t="s">
        <v>60</v>
      </c>
      <c r="G61" s="18" t="s">
        <v>2992</v>
      </c>
      <c r="H61" s="21">
        <v>45973</v>
      </c>
      <c r="I61" s="22">
        <v>0.43055555555555558</v>
      </c>
      <c r="J61" s="18" t="s">
        <v>515</v>
      </c>
      <c r="K61" s="18" t="s">
        <v>1769</v>
      </c>
      <c r="L61" s="19">
        <v>200</v>
      </c>
      <c r="M61" s="65"/>
      <c r="N61" s="17" t="s">
        <v>44</v>
      </c>
      <c r="O61" s="18" t="s">
        <v>1470</v>
      </c>
      <c r="P61" s="17" t="s">
        <v>77</v>
      </c>
      <c r="Q61" s="19">
        <v>60</v>
      </c>
      <c r="R61" s="18"/>
      <c r="S61" s="17" t="s">
        <v>2800</v>
      </c>
      <c r="T61" s="17" t="s">
        <v>44</v>
      </c>
      <c r="U61" s="19">
        <f>Table_529[[#This Row],[VALOR]]-Table_529[[#This Row],[ CUSTO]]</f>
        <v>140</v>
      </c>
      <c r="V61" s="19"/>
    </row>
    <row r="62" spans="1:22" s="93" customFormat="1" x14ac:dyDescent="0.25">
      <c r="A62" s="10"/>
      <c r="B62" s="20">
        <v>45968</v>
      </c>
      <c r="C62" s="18"/>
      <c r="D62" s="86" t="s">
        <v>1335</v>
      </c>
      <c r="E62" s="86" t="s">
        <v>1336</v>
      </c>
      <c r="F62" s="18" t="s">
        <v>274</v>
      </c>
      <c r="G62" s="18" t="s">
        <v>3013</v>
      </c>
      <c r="H62" s="21">
        <v>45973</v>
      </c>
      <c r="I62" s="22">
        <v>0.38194444444444442</v>
      </c>
      <c r="J62" s="18" t="s">
        <v>68</v>
      </c>
      <c r="K62" s="18" t="s">
        <v>3016</v>
      </c>
      <c r="L62" s="19">
        <v>70</v>
      </c>
      <c r="M62" s="65"/>
      <c r="N62" s="17" t="s">
        <v>44</v>
      </c>
      <c r="O62" s="18" t="s">
        <v>1222</v>
      </c>
      <c r="P62" s="17" t="s">
        <v>1223</v>
      </c>
      <c r="Q62" s="19">
        <v>40</v>
      </c>
      <c r="R62" s="18"/>
      <c r="S62" s="17" t="s">
        <v>2800</v>
      </c>
      <c r="T62" s="17" t="s">
        <v>44</v>
      </c>
      <c r="U62" s="19">
        <f>Table_529[[#This Row],[VALOR]]-Table_529[[#This Row],[ CUSTO]]</f>
        <v>30</v>
      </c>
      <c r="V62" s="19"/>
    </row>
    <row r="63" spans="1:22" s="93" customFormat="1" ht="25.5" x14ac:dyDescent="0.25">
      <c r="A63" s="10"/>
      <c r="B63" s="20">
        <v>45972</v>
      </c>
      <c r="C63" s="18"/>
      <c r="D63" s="86" t="s">
        <v>3032</v>
      </c>
      <c r="E63" s="86" t="s">
        <v>3033</v>
      </c>
      <c r="F63" s="18" t="s">
        <v>537</v>
      </c>
      <c r="G63" s="18"/>
      <c r="H63" s="21">
        <v>45973</v>
      </c>
      <c r="I63" s="22">
        <v>0.58333333333333337</v>
      </c>
      <c r="J63" s="18" t="s">
        <v>3034</v>
      </c>
      <c r="K63" s="18" t="s">
        <v>56</v>
      </c>
      <c r="L63" s="19">
        <v>150</v>
      </c>
      <c r="M63" s="65"/>
      <c r="N63" s="17" t="s">
        <v>44</v>
      </c>
      <c r="O63" s="18" t="s">
        <v>1496</v>
      </c>
      <c r="P63" s="17" t="s">
        <v>1534</v>
      </c>
      <c r="Q63" s="19">
        <v>70</v>
      </c>
      <c r="R63" s="18"/>
      <c r="S63" s="17" t="s">
        <v>2800</v>
      </c>
      <c r="T63" s="17" t="s">
        <v>44</v>
      </c>
      <c r="U63" s="19">
        <f>Table_529[[#This Row],[VALOR]]-Table_529[[#This Row],[ CUSTO]]</f>
        <v>80</v>
      </c>
      <c r="V63" s="19"/>
    </row>
    <row r="64" spans="1:22" s="93" customFormat="1" ht="25.5" x14ac:dyDescent="0.25">
      <c r="A64" s="10"/>
      <c r="B64" s="20">
        <v>45968</v>
      </c>
      <c r="C64" s="18"/>
      <c r="D64" s="86" t="s">
        <v>1539</v>
      </c>
      <c r="E64" s="86" t="s">
        <v>1540</v>
      </c>
      <c r="F64" s="18" t="s">
        <v>60</v>
      </c>
      <c r="G64" s="18" t="s">
        <v>2993</v>
      </c>
      <c r="H64" s="21">
        <v>45974</v>
      </c>
      <c r="I64" s="22">
        <v>0.375</v>
      </c>
      <c r="J64" s="18" t="s">
        <v>68</v>
      </c>
      <c r="K64" s="18" t="s">
        <v>2994</v>
      </c>
      <c r="L64" s="19">
        <v>200</v>
      </c>
      <c r="M64" s="65"/>
      <c r="N64" s="17" t="s">
        <v>44</v>
      </c>
      <c r="O64" s="18" t="s">
        <v>305</v>
      </c>
      <c r="P64" s="17" t="s">
        <v>306</v>
      </c>
      <c r="Q64" s="19">
        <v>60</v>
      </c>
      <c r="R64" s="18"/>
      <c r="S64" s="17" t="s">
        <v>2800</v>
      </c>
      <c r="T64" s="17" t="s">
        <v>44</v>
      </c>
      <c r="U64" s="19">
        <f>Table_529[[#This Row],[VALOR]]-Table_529[[#This Row],[ CUSTO]]</f>
        <v>140</v>
      </c>
      <c r="V64" s="19"/>
    </row>
    <row r="65" spans="1:22" s="93" customFormat="1" ht="25.5" x14ac:dyDescent="0.25">
      <c r="A65" s="10"/>
      <c r="B65" s="20">
        <v>45968</v>
      </c>
      <c r="C65" s="18"/>
      <c r="D65" s="18" t="s">
        <v>137</v>
      </c>
      <c r="E65" s="18" t="s">
        <v>138</v>
      </c>
      <c r="F65" s="18" t="s">
        <v>92</v>
      </c>
      <c r="G65" s="18" t="s">
        <v>3000</v>
      </c>
      <c r="H65" s="21">
        <v>45974</v>
      </c>
      <c r="I65" s="22">
        <v>0.41666666666666669</v>
      </c>
      <c r="J65" s="18" t="s">
        <v>558</v>
      </c>
      <c r="K65" s="18" t="s">
        <v>1616</v>
      </c>
      <c r="L65" s="19">
        <v>170</v>
      </c>
      <c r="M65" s="65"/>
      <c r="N65" s="17" t="s">
        <v>44</v>
      </c>
      <c r="O65" s="18" t="s">
        <v>3006</v>
      </c>
      <c r="P65" s="17" t="s">
        <v>3007</v>
      </c>
      <c r="Q65" s="19">
        <v>90</v>
      </c>
      <c r="R65" s="18"/>
      <c r="S65" s="17" t="s">
        <v>45</v>
      </c>
      <c r="T65" s="17" t="s">
        <v>44</v>
      </c>
      <c r="U65" s="19">
        <f>Table_529[[#This Row],[VALOR]]-Table_529[[#This Row],[ CUSTO]]</f>
        <v>80</v>
      </c>
      <c r="V65" s="19"/>
    </row>
    <row r="66" spans="1:22" s="93" customFormat="1" ht="25.5" x14ac:dyDescent="0.25">
      <c r="A66" s="10"/>
      <c r="B66" s="20">
        <v>45968</v>
      </c>
      <c r="C66" s="18"/>
      <c r="D66" s="86" t="s">
        <v>1539</v>
      </c>
      <c r="E66" s="86" t="s">
        <v>1540</v>
      </c>
      <c r="F66" s="18" t="s">
        <v>60</v>
      </c>
      <c r="G66" s="18" t="s">
        <v>2995</v>
      </c>
      <c r="H66" s="21">
        <v>45974</v>
      </c>
      <c r="I66" s="22">
        <v>0.47916666666666669</v>
      </c>
      <c r="J66" s="18" t="s">
        <v>270</v>
      </c>
      <c r="K66" s="18" t="s">
        <v>1769</v>
      </c>
      <c r="L66" s="19">
        <v>200</v>
      </c>
      <c r="M66" s="65"/>
      <c r="N66" s="17" t="s">
        <v>44</v>
      </c>
      <c r="O66" s="18" t="s">
        <v>1470</v>
      </c>
      <c r="P66" s="17" t="s">
        <v>77</v>
      </c>
      <c r="Q66" s="19">
        <v>60</v>
      </c>
      <c r="R66" s="18"/>
      <c r="S66" s="17" t="s">
        <v>2800</v>
      </c>
      <c r="T66" s="17" t="s">
        <v>44</v>
      </c>
      <c r="U66" s="19">
        <f>Table_529[[#This Row],[VALOR]]-Table_529[[#This Row],[ CUSTO]]</f>
        <v>140</v>
      </c>
      <c r="V66" s="19"/>
    </row>
    <row r="67" spans="1:22" s="93" customFormat="1" ht="38.25" x14ac:dyDescent="0.25">
      <c r="A67" s="10"/>
      <c r="B67" s="20">
        <v>45971</v>
      </c>
      <c r="C67" s="18"/>
      <c r="D67" s="18" t="s">
        <v>808</v>
      </c>
      <c r="E67" s="18" t="s">
        <v>809</v>
      </c>
      <c r="F67" s="18" t="s">
        <v>625</v>
      </c>
      <c r="G67" s="18" t="s">
        <v>3022</v>
      </c>
      <c r="H67" s="21">
        <v>45972</v>
      </c>
      <c r="I67" s="22">
        <v>0.5625</v>
      </c>
      <c r="J67" s="18" t="s">
        <v>3023</v>
      </c>
      <c r="K67" s="18" t="s">
        <v>3024</v>
      </c>
      <c r="L67" s="19">
        <v>200</v>
      </c>
      <c r="M67" s="65"/>
      <c r="N67" s="17" t="s">
        <v>44</v>
      </c>
      <c r="O67" s="18" t="s">
        <v>3025</v>
      </c>
      <c r="P67" s="17" t="s">
        <v>3026</v>
      </c>
      <c r="Q67" s="19">
        <v>100</v>
      </c>
      <c r="R67" s="18"/>
      <c r="S67" s="17" t="s">
        <v>45</v>
      </c>
      <c r="T67" s="17" t="s">
        <v>44</v>
      </c>
      <c r="U67" s="19">
        <f>Table_529[[#This Row],[VALOR]]-Table_529[[#This Row],[ CUSTO]]</f>
        <v>100</v>
      </c>
      <c r="V67" s="19"/>
    </row>
    <row r="68" spans="1:22" s="93" customFormat="1" ht="25.5" x14ac:dyDescent="0.25">
      <c r="A68" s="10"/>
      <c r="B68" s="20">
        <v>45972</v>
      </c>
      <c r="C68" s="18"/>
      <c r="D68" s="18" t="s">
        <v>103</v>
      </c>
      <c r="E68" s="18" t="s">
        <v>104</v>
      </c>
      <c r="F68" s="18" t="s">
        <v>92</v>
      </c>
      <c r="G68" s="18"/>
      <c r="H68" s="21">
        <v>45972</v>
      </c>
      <c r="I68" s="22">
        <v>0.4375</v>
      </c>
      <c r="J68" s="18" t="s">
        <v>1123</v>
      </c>
      <c r="K68" s="18" t="s">
        <v>56</v>
      </c>
      <c r="L68" s="19">
        <v>150</v>
      </c>
      <c r="M68" s="65"/>
      <c r="N68" s="17" t="s">
        <v>44</v>
      </c>
      <c r="O68" s="18" t="s">
        <v>3027</v>
      </c>
      <c r="P68" s="17" t="s">
        <v>3028</v>
      </c>
      <c r="Q68" s="19">
        <v>70</v>
      </c>
      <c r="R68" s="18"/>
      <c r="S68" s="17" t="s">
        <v>45</v>
      </c>
      <c r="T68" s="17" t="s">
        <v>44</v>
      </c>
      <c r="U68" s="19">
        <f>Table_529[[#This Row],[VALOR]]-Table_529[[#This Row],[ CUSTO]]</f>
        <v>80</v>
      </c>
      <c r="V68" s="19"/>
    </row>
    <row r="69" spans="1:22" s="93" customFormat="1" ht="25.5" x14ac:dyDescent="0.25">
      <c r="A69" s="10"/>
      <c r="B69" s="20">
        <v>45968</v>
      </c>
      <c r="C69" s="18"/>
      <c r="D69" s="58" t="s">
        <v>2689</v>
      </c>
      <c r="E69" s="58" t="s">
        <v>1087</v>
      </c>
      <c r="F69" s="18" t="s">
        <v>537</v>
      </c>
      <c r="G69" s="18"/>
      <c r="H69" s="21">
        <v>45974</v>
      </c>
      <c r="I69" s="22">
        <v>0.44444444444444442</v>
      </c>
      <c r="J69" s="18" t="s">
        <v>289</v>
      </c>
      <c r="K69" s="18" t="s">
        <v>3017</v>
      </c>
      <c r="L69" s="19">
        <v>200</v>
      </c>
      <c r="M69" s="65"/>
      <c r="N69" s="17" t="s">
        <v>44</v>
      </c>
      <c r="O69" s="18" t="s">
        <v>3035</v>
      </c>
      <c r="P69" s="17" t="s">
        <v>3036</v>
      </c>
      <c r="Q69" s="19">
        <v>80</v>
      </c>
      <c r="R69" s="18"/>
      <c r="S69" s="17" t="s">
        <v>2800</v>
      </c>
      <c r="T69" s="17" t="s">
        <v>44</v>
      </c>
      <c r="U69" s="19">
        <f>Table_529[[#This Row],[VALOR]]-Table_529[[#This Row],[ CUSTO]]</f>
        <v>120</v>
      </c>
      <c r="V69" s="19"/>
    </row>
    <row r="70" spans="1:22" s="93" customFormat="1" ht="25.5" x14ac:dyDescent="0.25">
      <c r="A70" s="10"/>
      <c r="B70" s="20">
        <v>45972</v>
      </c>
      <c r="C70" s="18"/>
      <c r="D70" s="18" t="s">
        <v>137</v>
      </c>
      <c r="E70" s="18" t="s">
        <v>138</v>
      </c>
      <c r="F70" s="18" t="s">
        <v>60</v>
      </c>
      <c r="G70" s="18" t="s">
        <v>3042</v>
      </c>
      <c r="H70" s="21">
        <v>45973</v>
      </c>
      <c r="I70" s="22">
        <v>0.64583333333333337</v>
      </c>
      <c r="J70" s="18" t="s">
        <v>2036</v>
      </c>
      <c r="K70" s="18" t="s">
        <v>516</v>
      </c>
      <c r="L70" s="19">
        <v>180</v>
      </c>
      <c r="M70" s="65"/>
      <c r="N70" s="17" t="s">
        <v>44</v>
      </c>
      <c r="O70" s="18" t="s">
        <v>3043</v>
      </c>
      <c r="P70" s="17" t="s">
        <v>3044</v>
      </c>
      <c r="Q70" s="19">
        <v>100</v>
      </c>
      <c r="R70" s="18"/>
      <c r="S70" s="17" t="s">
        <v>45</v>
      </c>
      <c r="T70" s="17" t="s">
        <v>44</v>
      </c>
      <c r="U70" s="19">
        <f>Table_529[[#This Row],[VALOR]]-Table_529[[#This Row],[ CUSTO]]</f>
        <v>80</v>
      </c>
      <c r="V70" s="19"/>
    </row>
    <row r="71" spans="1:22" s="93" customFormat="1" ht="25.5" x14ac:dyDescent="0.25">
      <c r="A71" s="10"/>
      <c r="B71" s="20">
        <v>45972</v>
      </c>
      <c r="C71" s="18"/>
      <c r="D71" s="58" t="s">
        <v>746</v>
      </c>
      <c r="E71" s="58" t="s">
        <v>1264</v>
      </c>
      <c r="F71" s="18" t="s">
        <v>3031</v>
      </c>
      <c r="G71" s="18"/>
      <c r="H71" s="21">
        <v>45986</v>
      </c>
      <c r="I71" s="22"/>
      <c r="J71" s="18"/>
      <c r="K71" s="18" t="s">
        <v>3039</v>
      </c>
      <c r="L71" s="19">
        <v>300</v>
      </c>
      <c r="M71" s="65"/>
      <c r="N71" s="17" t="s">
        <v>44</v>
      </c>
      <c r="O71" s="18" t="s">
        <v>3037</v>
      </c>
      <c r="P71" s="17" t="s">
        <v>3038</v>
      </c>
      <c r="Q71" s="19">
        <v>100</v>
      </c>
      <c r="R71" s="18"/>
      <c r="S71" s="17" t="s">
        <v>45</v>
      </c>
      <c r="T71" s="17" t="s">
        <v>44</v>
      </c>
      <c r="U71" s="19">
        <f>Table_529[[#This Row],[VALOR]]-Table_529[[#This Row],[ CUSTO]]</f>
        <v>200</v>
      </c>
      <c r="V71" s="19"/>
    </row>
    <row r="72" spans="1:22" s="93" customFormat="1" x14ac:dyDescent="0.25">
      <c r="A72" s="10"/>
      <c r="B72" s="20">
        <v>45973</v>
      </c>
      <c r="C72" s="18"/>
      <c r="D72" s="18" t="s">
        <v>103</v>
      </c>
      <c r="E72" s="18" t="s">
        <v>104</v>
      </c>
      <c r="F72" s="18" t="s">
        <v>60</v>
      </c>
      <c r="G72" s="18"/>
      <c r="H72" s="21">
        <v>45973</v>
      </c>
      <c r="I72" s="22">
        <v>0.4375</v>
      </c>
      <c r="J72" s="18" t="s">
        <v>3045</v>
      </c>
      <c r="K72" s="18" t="s">
        <v>56</v>
      </c>
      <c r="L72" s="19">
        <v>300</v>
      </c>
      <c r="M72" s="65"/>
      <c r="N72" s="17" t="s">
        <v>44</v>
      </c>
      <c r="O72" s="18" t="s">
        <v>3040</v>
      </c>
      <c r="P72" s="17" t="s">
        <v>3041</v>
      </c>
      <c r="Q72" s="19">
        <v>120</v>
      </c>
      <c r="R72" s="18"/>
      <c r="S72" s="17" t="s">
        <v>45</v>
      </c>
      <c r="T72" s="17" t="s">
        <v>44</v>
      </c>
      <c r="U72" s="19">
        <f>Table_529[[#This Row],[VALOR]]-Table_529[[#This Row],[ CUSTO]]</f>
        <v>180</v>
      </c>
      <c r="V72" s="19"/>
    </row>
    <row r="73" spans="1:22" s="93" customFormat="1" ht="38.25" x14ac:dyDescent="0.25">
      <c r="A73" s="10"/>
      <c r="B73" s="20">
        <v>45973</v>
      </c>
      <c r="C73" s="18"/>
      <c r="D73" s="86" t="s">
        <v>1685</v>
      </c>
      <c r="E73" s="86" t="s">
        <v>2956</v>
      </c>
      <c r="F73" s="18" t="s">
        <v>593</v>
      </c>
      <c r="G73" s="18" t="s">
        <v>3046</v>
      </c>
      <c r="H73" s="21">
        <v>45974</v>
      </c>
      <c r="I73" s="22">
        <v>0.40277777777777773</v>
      </c>
      <c r="J73" s="18" t="s">
        <v>614</v>
      </c>
      <c r="K73" s="18" t="s">
        <v>519</v>
      </c>
      <c r="L73" s="19">
        <v>200</v>
      </c>
      <c r="M73" s="65"/>
      <c r="N73" s="17" t="s">
        <v>44</v>
      </c>
      <c r="O73" s="18" t="s">
        <v>3048</v>
      </c>
      <c r="P73" s="18" t="s">
        <v>3047</v>
      </c>
      <c r="Q73" s="19">
        <v>80</v>
      </c>
      <c r="R73" s="18"/>
      <c r="S73" s="17" t="s">
        <v>2800</v>
      </c>
      <c r="T73" s="17" t="s">
        <v>44</v>
      </c>
      <c r="U73" s="19">
        <f>Table_529[[#This Row],[VALOR]]-Table_529[[#This Row],[ CUSTO]]</f>
        <v>120</v>
      </c>
      <c r="V73" s="19"/>
    </row>
    <row r="74" spans="1:22" s="93" customFormat="1" ht="25.5" x14ac:dyDescent="0.25">
      <c r="A74" s="10"/>
      <c r="B74" s="20">
        <v>45973</v>
      </c>
      <c r="C74" s="18"/>
      <c r="D74" s="58" t="s">
        <v>3049</v>
      </c>
      <c r="E74" s="58" t="s">
        <v>2789</v>
      </c>
      <c r="F74" s="18" t="s">
        <v>165</v>
      </c>
      <c r="G74" s="18"/>
      <c r="H74" s="21">
        <v>45974</v>
      </c>
      <c r="I74" s="22">
        <v>0.3888888888888889</v>
      </c>
      <c r="J74" s="18" t="s">
        <v>1345</v>
      </c>
      <c r="K74" s="18" t="s">
        <v>3050</v>
      </c>
      <c r="L74" s="19">
        <v>200</v>
      </c>
      <c r="M74" s="65"/>
      <c r="N74" s="17" t="s">
        <v>648</v>
      </c>
      <c r="O74" s="18" t="s">
        <v>3051</v>
      </c>
      <c r="P74" s="17" t="s">
        <v>3052</v>
      </c>
      <c r="Q74" s="19">
        <v>85</v>
      </c>
      <c r="R74" s="18"/>
      <c r="S74" s="17" t="s">
        <v>45</v>
      </c>
      <c r="T74" s="17" t="s">
        <v>44</v>
      </c>
      <c r="U74" s="19">
        <f>Table_529[[#This Row],[VALOR]]-Table_529[[#This Row],[ CUSTO]]</f>
        <v>115</v>
      </c>
      <c r="V74" s="19"/>
    </row>
    <row r="75" spans="1:22" s="93" customFormat="1" ht="25.5" x14ac:dyDescent="0.25">
      <c r="A75" s="10"/>
      <c r="B75" s="20">
        <v>45974</v>
      </c>
      <c r="C75" s="18"/>
      <c r="D75" s="58" t="s">
        <v>3053</v>
      </c>
      <c r="E75" s="58" t="s">
        <v>3054</v>
      </c>
      <c r="F75" s="18" t="s">
        <v>1056</v>
      </c>
      <c r="G75" s="18"/>
      <c r="H75" s="21">
        <v>45974</v>
      </c>
      <c r="I75" s="22"/>
      <c r="J75" s="18" t="s">
        <v>3055</v>
      </c>
      <c r="K75" s="18" t="s">
        <v>56</v>
      </c>
      <c r="L75" s="19">
        <v>200</v>
      </c>
      <c r="M75" s="65"/>
      <c r="N75" s="17" t="s">
        <v>44</v>
      </c>
      <c r="O75" s="18" t="s">
        <v>3056</v>
      </c>
      <c r="P75" s="17" t="s">
        <v>3057</v>
      </c>
      <c r="Q75" s="19">
        <v>80</v>
      </c>
      <c r="R75" s="18"/>
      <c r="S75" s="17" t="s">
        <v>45</v>
      </c>
      <c r="T75" s="17" t="s">
        <v>44</v>
      </c>
      <c r="U75" s="19">
        <f>Table_529[[#This Row],[VALOR]]-Table_529[[#This Row],[ CUSTO]]</f>
        <v>120</v>
      </c>
      <c r="V75" s="19"/>
    </row>
    <row r="76" spans="1:22" s="93" customFormat="1" ht="38.25" x14ac:dyDescent="0.25">
      <c r="A76" s="10"/>
      <c r="B76" s="20">
        <v>45974</v>
      </c>
      <c r="C76" s="18"/>
      <c r="D76" s="86" t="s">
        <v>3153</v>
      </c>
      <c r="E76" s="86" t="s">
        <v>2904</v>
      </c>
      <c r="F76" s="18" t="s">
        <v>394</v>
      </c>
      <c r="G76" s="18"/>
      <c r="H76" s="21">
        <v>45974</v>
      </c>
      <c r="I76" s="22">
        <v>0.58333333333333337</v>
      </c>
      <c r="J76" s="18" t="s">
        <v>3059</v>
      </c>
      <c r="K76" s="18" t="s">
        <v>3060</v>
      </c>
      <c r="L76" s="19">
        <f>150+8.5</f>
        <v>158.5</v>
      </c>
      <c r="M76" s="65"/>
      <c r="N76" s="17" t="s">
        <v>44</v>
      </c>
      <c r="O76" s="18" t="s">
        <v>3061</v>
      </c>
      <c r="P76" s="17" t="s">
        <v>3062</v>
      </c>
      <c r="Q76" s="19">
        <f>70+8.5</f>
        <v>78.5</v>
      </c>
      <c r="R76" s="18"/>
      <c r="S76" s="17" t="s">
        <v>45</v>
      </c>
      <c r="T76" s="17" t="s">
        <v>44</v>
      </c>
      <c r="U76" s="19">
        <f>Table_529[[#This Row],[VALOR]]-Table_529[[#This Row],[ CUSTO]]</f>
        <v>80</v>
      </c>
      <c r="V76" s="19"/>
    </row>
    <row r="77" spans="1:22" s="93" customFormat="1" ht="25.5" x14ac:dyDescent="0.25">
      <c r="A77" s="10"/>
      <c r="B77" s="20">
        <v>45974</v>
      </c>
      <c r="C77" s="18"/>
      <c r="D77" s="58" t="s">
        <v>52</v>
      </c>
      <c r="E77" s="58" t="s">
        <v>53</v>
      </c>
      <c r="F77" s="18" t="s">
        <v>2641</v>
      </c>
      <c r="G77" s="18" t="s">
        <v>3058</v>
      </c>
      <c r="H77" s="21">
        <v>45975</v>
      </c>
      <c r="I77" s="22">
        <v>0.375</v>
      </c>
      <c r="J77" s="18" t="s">
        <v>1286</v>
      </c>
      <c r="K77" s="18" t="s">
        <v>299</v>
      </c>
      <c r="L77" s="19">
        <f>300+56.4</f>
        <v>356.4</v>
      </c>
      <c r="M77" s="65"/>
      <c r="N77" s="17" t="s">
        <v>44</v>
      </c>
      <c r="O77" s="18" t="s">
        <v>3063</v>
      </c>
      <c r="P77" s="17" t="s">
        <v>432</v>
      </c>
      <c r="Q77" s="19">
        <f>90+56.4</f>
        <v>146.4</v>
      </c>
      <c r="R77" s="18"/>
      <c r="S77" s="17" t="s">
        <v>45</v>
      </c>
      <c r="T77" s="17" t="s">
        <v>44</v>
      </c>
      <c r="U77" s="19">
        <f>Table_529[[#This Row],[VALOR]]-Table_529[[#This Row],[ CUSTO]]</f>
        <v>209.99999999999997</v>
      </c>
      <c r="V77" s="19"/>
    </row>
    <row r="78" spans="1:22" s="93" customFormat="1" ht="25.5" x14ac:dyDescent="0.25">
      <c r="A78" s="10"/>
      <c r="B78" s="20">
        <v>45975</v>
      </c>
      <c r="C78" s="18"/>
      <c r="D78" s="58" t="s">
        <v>2863</v>
      </c>
      <c r="E78" s="58" t="s">
        <v>1485</v>
      </c>
      <c r="F78" s="18" t="s">
        <v>92</v>
      </c>
      <c r="G78" s="18"/>
      <c r="H78" s="21">
        <v>45978</v>
      </c>
      <c r="I78" s="22">
        <v>0.35416666666666669</v>
      </c>
      <c r="J78" s="18" t="s">
        <v>1589</v>
      </c>
      <c r="K78" s="18" t="s">
        <v>56</v>
      </c>
      <c r="L78" s="19">
        <v>120</v>
      </c>
      <c r="M78" s="65"/>
      <c r="N78" s="17" t="s">
        <v>44</v>
      </c>
      <c r="O78" s="18" t="s">
        <v>1496</v>
      </c>
      <c r="P78" s="17" t="s">
        <v>1534</v>
      </c>
      <c r="Q78" s="19">
        <v>60</v>
      </c>
      <c r="R78" s="18"/>
      <c r="S78" s="17" t="s">
        <v>2800</v>
      </c>
      <c r="T78" s="17" t="s">
        <v>44</v>
      </c>
      <c r="U78" s="19">
        <f>Table_529[[#This Row],[VALOR]]-Table_529[[#This Row],[ CUSTO]]</f>
        <v>60</v>
      </c>
      <c r="V78" s="19"/>
    </row>
    <row r="79" spans="1:22" s="93" customFormat="1" ht="25.5" x14ac:dyDescent="0.25">
      <c r="A79" s="10"/>
      <c r="B79" s="20">
        <v>45975</v>
      </c>
      <c r="C79" s="18"/>
      <c r="D79" s="58" t="s">
        <v>2863</v>
      </c>
      <c r="E79" s="58" t="s">
        <v>1485</v>
      </c>
      <c r="F79" s="18" t="s">
        <v>92</v>
      </c>
      <c r="G79" s="18"/>
      <c r="H79" s="21">
        <v>45978</v>
      </c>
      <c r="I79" s="22">
        <v>0.4513888888888889</v>
      </c>
      <c r="J79" s="18" t="s">
        <v>2344</v>
      </c>
      <c r="K79" s="18" t="s">
        <v>56</v>
      </c>
      <c r="L79" s="19">
        <v>120</v>
      </c>
      <c r="M79" s="65"/>
      <c r="N79" s="17" t="s">
        <v>44</v>
      </c>
      <c r="O79" s="18" t="s">
        <v>1496</v>
      </c>
      <c r="P79" s="17" t="s">
        <v>1534</v>
      </c>
      <c r="Q79" s="19">
        <v>60</v>
      </c>
      <c r="R79" s="18"/>
      <c r="S79" s="17" t="s">
        <v>2800</v>
      </c>
      <c r="T79" s="17" t="s">
        <v>44</v>
      </c>
      <c r="U79" s="19">
        <f>Table_529[[#This Row],[VALOR]]-Table_529[[#This Row],[ CUSTO]]</f>
        <v>60</v>
      </c>
      <c r="V79" s="19"/>
    </row>
    <row r="80" spans="1:22" s="93" customFormat="1" ht="38.25" x14ac:dyDescent="0.25">
      <c r="A80" s="10"/>
      <c r="B80" s="20">
        <v>45977</v>
      </c>
      <c r="C80" s="18"/>
      <c r="D80" s="58" t="s">
        <v>694</v>
      </c>
      <c r="E80" s="58" t="s">
        <v>695</v>
      </c>
      <c r="F80" s="18" t="s">
        <v>394</v>
      </c>
      <c r="G80" s="18"/>
      <c r="H80" s="21">
        <v>45978</v>
      </c>
      <c r="I80" s="22">
        <v>0.58333333333333337</v>
      </c>
      <c r="J80" s="18" t="s">
        <v>3088</v>
      </c>
      <c r="K80" s="18" t="s">
        <v>56</v>
      </c>
      <c r="L80" s="19">
        <v>300</v>
      </c>
      <c r="M80" s="65"/>
      <c r="N80" s="17" t="s">
        <v>44</v>
      </c>
      <c r="O80" s="18" t="s">
        <v>3098</v>
      </c>
      <c r="P80" s="17" t="s">
        <v>3097</v>
      </c>
      <c r="Q80" s="19">
        <v>100</v>
      </c>
      <c r="R80" s="18"/>
      <c r="S80" s="17" t="s">
        <v>2800</v>
      </c>
      <c r="T80" s="17" t="s">
        <v>44</v>
      </c>
      <c r="U80" s="19">
        <f>Table_529[[#This Row],[VALOR]]-Table_529[[#This Row],[ CUSTO]]</f>
        <v>200</v>
      </c>
      <c r="V80" s="19"/>
    </row>
    <row r="81" spans="1:22" s="93" customFormat="1" ht="25.5" x14ac:dyDescent="0.25">
      <c r="A81" s="10"/>
      <c r="B81" s="20">
        <v>45975</v>
      </c>
      <c r="C81" s="18"/>
      <c r="D81" s="86" t="s">
        <v>3070</v>
      </c>
      <c r="E81" s="86" t="s">
        <v>3072</v>
      </c>
      <c r="F81" s="86" t="s">
        <v>3071</v>
      </c>
      <c r="G81" s="18"/>
      <c r="H81" s="21">
        <v>45978</v>
      </c>
      <c r="I81" s="22"/>
      <c r="J81" s="18" t="s">
        <v>2812</v>
      </c>
      <c r="K81" s="18" t="s">
        <v>56</v>
      </c>
      <c r="L81" s="19">
        <v>60</v>
      </c>
      <c r="M81" s="65"/>
      <c r="N81" s="17" t="s">
        <v>44</v>
      </c>
      <c r="O81" s="18" t="s">
        <v>3080</v>
      </c>
      <c r="P81" s="17" t="s">
        <v>3081</v>
      </c>
      <c r="Q81" s="19">
        <v>30</v>
      </c>
      <c r="R81" s="18"/>
      <c r="S81" s="17" t="s">
        <v>45</v>
      </c>
      <c r="T81" s="17" t="s">
        <v>44</v>
      </c>
      <c r="U81" s="19">
        <f>Table_529[[#This Row],[VALOR]]-Table_529[[#This Row],[ CUSTO]]</f>
        <v>30</v>
      </c>
      <c r="V81" s="19"/>
    </row>
    <row r="82" spans="1:22" s="93" customFormat="1" ht="25.5" x14ac:dyDescent="0.25">
      <c r="A82" s="10"/>
      <c r="B82" s="20">
        <v>45975</v>
      </c>
      <c r="C82" s="18"/>
      <c r="D82" s="86" t="s">
        <v>808</v>
      </c>
      <c r="E82" s="86" t="s">
        <v>809</v>
      </c>
      <c r="F82" s="18" t="s">
        <v>537</v>
      </c>
      <c r="G82" s="18" t="s">
        <v>3073</v>
      </c>
      <c r="H82" s="21">
        <v>45978</v>
      </c>
      <c r="I82" s="22">
        <v>0.44791666666666669</v>
      </c>
      <c r="J82" s="18" t="s">
        <v>3076</v>
      </c>
      <c r="K82" s="18" t="s">
        <v>249</v>
      </c>
      <c r="L82" s="19">
        <v>200</v>
      </c>
      <c r="M82" s="65"/>
      <c r="N82" s="17" t="s">
        <v>44</v>
      </c>
      <c r="O82" s="18" t="s">
        <v>2818</v>
      </c>
      <c r="P82" s="17" t="s">
        <v>2819</v>
      </c>
      <c r="Q82" s="19">
        <v>70</v>
      </c>
      <c r="R82" s="18"/>
      <c r="S82" s="17" t="s">
        <v>45</v>
      </c>
      <c r="T82" s="17" t="s">
        <v>44</v>
      </c>
      <c r="U82" s="19">
        <f>Table_529[[#This Row],[VALOR]]-Table_529[[#This Row],[ CUSTO]]</f>
        <v>130</v>
      </c>
      <c r="V82" s="19"/>
    </row>
    <row r="83" spans="1:22" s="93" customFormat="1" x14ac:dyDescent="0.25">
      <c r="A83" s="10"/>
      <c r="B83" s="20">
        <v>45977</v>
      </c>
      <c r="C83" s="18"/>
      <c r="D83" s="58" t="s">
        <v>694</v>
      </c>
      <c r="E83" s="58" t="s">
        <v>695</v>
      </c>
      <c r="F83" s="58" t="s">
        <v>394</v>
      </c>
      <c r="G83" s="18"/>
      <c r="H83" s="21">
        <v>45978</v>
      </c>
      <c r="I83" s="22"/>
      <c r="J83" s="18" t="s">
        <v>3089</v>
      </c>
      <c r="K83" s="18" t="s">
        <v>120</v>
      </c>
      <c r="L83" s="19">
        <v>300</v>
      </c>
      <c r="M83" s="65"/>
      <c r="N83" s="17" t="s">
        <v>44</v>
      </c>
      <c r="O83" s="18" t="s">
        <v>57</v>
      </c>
      <c r="P83" s="17"/>
      <c r="Q83" s="19"/>
      <c r="R83" s="18"/>
      <c r="S83" s="17" t="s">
        <v>2800</v>
      </c>
      <c r="T83" s="17" t="s">
        <v>44</v>
      </c>
      <c r="U83" s="19">
        <f>Table_529[[#This Row],[VALOR]]-Table_529[[#This Row],[ CUSTO]]</f>
        <v>300</v>
      </c>
      <c r="V83" s="19"/>
    </row>
    <row r="84" spans="1:22" s="93" customFormat="1" x14ac:dyDescent="0.25">
      <c r="A84" s="10"/>
      <c r="B84" s="20">
        <v>45975</v>
      </c>
      <c r="C84" s="18"/>
      <c r="D84" s="86" t="s">
        <v>220</v>
      </c>
      <c r="E84" s="86" t="s">
        <v>221</v>
      </c>
      <c r="F84" s="18" t="s">
        <v>726</v>
      </c>
      <c r="G84" s="18" t="s">
        <v>3067</v>
      </c>
      <c r="H84" s="21">
        <v>45979</v>
      </c>
      <c r="I84" s="22"/>
      <c r="J84" s="18" t="s">
        <v>2294</v>
      </c>
      <c r="K84" s="18" t="s">
        <v>56</v>
      </c>
      <c r="L84" s="19">
        <v>250</v>
      </c>
      <c r="M84" s="65"/>
      <c r="N84" s="17" t="s">
        <v>648</v>
      </c>
      <c r="O84" s="18" t="s">
        <v>3068</v>
      </c>
      <c r="P84" s="17" t="s">
        <v>3069</v>
      </c>
      <c r="Q84" s="19">
        <v>130</v>
      </c>
      <c r="R84" s="18"/>
      <c r="S84" s="17" t="s">
        <v>45</v>
      </c>
      <c r="T84" s="17" t="s">
        <v>44</v>
      </c>
      <c r="U84" s="19">
        <f>Table_529[[#This Row],[VALOR]]-Table_529[[#This Row],[ CUSTO]]</f>
        <v>120</v>
      </c>
      <c r="V84" s="19"/>
    </row>
    <row r="85" spans="1:22" s="93" customFormat="1" ht="25.5" x14ac:dyDescent="0.25">
      <c r="A85" s="10"/>
      <c r="B85" s="20">
        <v>45975</v>
      </c>
      <c r="C85" s="18"/>
      <c r="D85" s="86" t="s">
        <v>3064</v>
      </c>
      <c r="E85" s="86" t="s">
        <v>2703</v>
      </c>
      <c r="F85" s="86" t="s">
        <v>537</v>
      </c>
      <c r="G85" s="18" t="s">
        <v>3065</v>
      </c>
      <c r="H85" s="21">
        <v>45979</v>
      </c>
      <c r="I85" s="22">
        <v>0.61805555555555558</v>
      </c>
      <c r="J85" s="18" t="s">
        <v>3066</v>
      </c>
      <c r="K85" s="18" t="s">
        <v>56</v>
      </c>
      <c r="L85" s="19">
        <v>230</v>
      </c>
      <c r="M85" s="65"/>
      <c r="N85" s="17" t="s">
        <v>44</v>
      </c>
      <c r="O85" s="18" t="s">
        <v>745</v>
      </c>
      <c r="P85" s="17" t="s">
        <v>142</v>
      </c>
      <c r="Q85" s="19">
        <v>120</v>
      </c>
      <c r="R85" s="18"/>
      <c r="S85" s="17" t="s">
        <v>2800</v>
      </c>
      <c r="T85" s="17" t="s">
        <v>44</v>
      </c>
      <c r="U85" s="19">
        <f>Table_529[[#This Row],[VALOR]]-Table_529[[#This Row],[ CUSTO]]</f>
        <v>110</v>
      </c>
      <c r="V85" s="19"/>
    </row>
    <row r="86" spans="1:22" s="93" customFormat="1" ht="25.5" x14ac:dyDescent="0.25">
      <c r="A86" s="10"/>
      <c r="B86" s="20">
        <v>45975</v>
      </c>
      <c r="C86" s="18"/>
      <c r="D86" s="86" t="s">
        <v>808</v>
      </c>
      <c r="E86" s="86" t="s">
        <v>809</v>
      </c>
      <c r="F86" s="86" t="s">
        <v>537</v>
      </c>
      <c r="G86" s="18" t="s">
        <v>3074</v>
      </c>
      <c r="H86" s="21">
        <v>45979</v>
      </c>
      <c r="I86" s="22">
        <v>0.57638888888888895</v>
      </c>
      <c r="J86" s="18" t="s">
        <v>524</v>
      </c>
      <c r="K86" s="18" t="s">
        <v>151</v>
      </c>
      <c r="L86" s="19">
        <v>200</v>
      </c>
      <c r="M86" s="65"/>
      <c r="N86" s="17" t="s">
        <v>44</v>
      </c>
      <c r="O86" s="18" t="s">
        <v>152</v>
      </c>
      <c r="P86" s="17" t="s">
        <v>153</v>
      </c>
      <c r="Q86" s="19">
        <v>70</v>
      </c>
      <c r="R86" s="18"/>
      <c r="S86" s="17" t="s">
        <v>2800</v>
      </c>
      <c r="T86" s="17" t="s">
        <v>44</v>
      </c>
      <c r="U86" s="19">
        <f>Table_529[[#This Row],[VALOR]]-Table_529[[#This Row],[ CUSTO]]</f>
        <v>130</v>
      </c>
      <c r="V86" s="19"/>
    </row>
    <row r="87" spans="1:22" s="93" customFormat="1" ht="25.5" x14ac:dyDescent="0.25">
      <c r="A87" s="10"/>
      <c r="B87" s="20">
        <v>45978</v>
      </c>
      <c r="C87" s="18"/>
      <c r="D87" s="86" t="s">
        <v>137</v>
      </c>
      <c r="E87" s="86" t="s">
        <v>138</v>
      </c>
      <c r="F87" s="18" t="s">
        <v>537</v>
      </c>
      <c r="G87" s="18" t="s">
        <v>3087</v>
      </c>
      <c r="H87" s="21">
        <v>45979</v>
      </c>
      <c r="I87" s="22">
        <v>0.47916666666666669</v>
      </c>
      <c r="J87" s="18" t="s">
        <v>784</v>
      </c>
      <c r="K87" s="18" t="s">
        <v>56</v>
      </c>
      <c r="L87" s="19">
        <v>170</v>
      </c>
      <c r="M87" s="65"/>
      <c r="N87" s="17" t="s">
        <v>44</v>
      </c>
      <c r="O87" s="18" t="s">
        <v>745</v>
      </c>
      <c r="P87" s="17" t="s">
        <v>142</v>
      </c>
      <c r="Q87" s="19">
        <v>70</v>
      </c>
      <c r="R87" s="18"/>
      <c r="S87" s="17" t="s">
        <v>2800</v>
      </c>
      <c r="T87" s="17" t="s">
        <v>44</v>
      </c>
      <c r="U87" s="19">
        <f>Table_529[[#This Row],[VALOR]]-Table_529[[#This Row],[ CUSTO]]</f>
        <v>100</v>
      </c>
      <c r="V87" s="19"/>
    </row>
    <row r="88" spans="1:22" s="93" customFormat="1" x14ac:dyDescent="0.25">
      <c r="A88" s="10"/>
      <c r="B88" s="20">
        <v>45975</v>
      </c>
      <c r="C88" s="18"/>
      <c r="D88" s="18" t="s">
        <v>1335</v>
      </c>
      <c r="E88" s="18" t="s">
        <v>1336</v>
      </c>
      <c r="F88" s="18" t="s">
        <v>1437</v>
      </c>
      <c r="G88" s="18" t="s">
        <v>3082</v>
      </c>
      <c r="H88" s="21">
        <v>45979.354166666664</v>
      </c>
      <c r="I88" s="22">
        <v>0.35416666666666669</v>
      </c>
      <c r="J88" s="18" t="s">
        <v>99</v>
      </c>
      <c r="K88" s="18" t="s">
        <v>1765</v>
      </c>
      <c r="L88" s="19">
        <v>70</v>
      </c>
      <c r="M88" s="65" t="s">
        <v>3142</v>
      </c>
      <c r="N88" s="17" t="s">
        <v>648</v>
      </c>
      <c r="O88" s="18" t="s">
        <v>1222</v>
      </c>
      <c r="P88" s="17" t="s">
        <v>1223</v>
      </c>
      <c r="Q88" s="19">
        <v>40</v>
      </c>
      <c r="R88" s="18"/>
      <c r="S88" s="17" t="s">
        <v>2800</v>
      </c>
      <c r="T88" s="17" t="s">
        <v>44</v>
      </c>
      <c r="U88" s="19">
        <f>Table_529[[#This Row],[VALOR]]-Table_529[[#This Row],[ CUSTO]]</f>
        <v>30</v>
      </c>
      <c r="V88" s="19"/>
    </row>
    <row r="89" spans="1:22" s="93" customFormat="1" ht="25.5" x14ac:dyDescent="0.25">
      <c r="A89" s="10"/>
      <c r="B89" s="20">
        <v>45975</v>
      </c>
      <c r="C89" s="18"/>
      <c r="D89" s="86" t="s">
        <v>808</v>
      </c>
      <c r="E89" s="86" t="s">
        <v>809</v>
      </c>
      <c r="F89" s="18" t="s">
        <v>60</v>
      </c>
      <c r="G89" s="18" t="s">
        <v>3075</v>
      </c>
      <c r="H89" s="21">
        <v>45980</v>
      </c>
      <c r="I89" s="22">
        <v>0.4375</v>
      </c>
      <c r="J89" s="18" t="s">
        <v>3077</v>
      </c>
      <c r="K89" s="18" t="s">
        <v>299</v>
      </c>
      <c r="L89" s="19">
        <v>200</v>
      </c>
      <c r="M89" s="65"/>
      <c r="N89" s="17" t="s">
        <v>44</v>
      </c>
      <c r="O89" s="18" t="s">
        <v>3101</v>
      </c>
      <c r="P89" s="17" t="s">
        <v>3102</v>
      </c>
      <c r="Q89" s="19">
        <v>80</v>
      </c>
      <c r="R89" s="18"/>
      <c r="S89" s="17" t="s">
        <v>45</v>
      </c>
      <c r="T89" s="17" t="s">
        <v>44</v>
      </c>
      <c r="U89" s="19">
        <f>Table_529[[#This Row],[VALOR]]-Table_529[[#This Row],[ CUSTO]]</f>
        <v>120</v>
      </c>
      <c r="V89" s="19"/>
    </row>
    <row r="90" spans="1:22" s="93" customFormat="1" ht="25.5" x14ac:dyDescent="0.25">
      <c r="A90" s="10"/>
      <c r="B90" s="20">
        <v>45975</v>
      </c>
      <c r="C90" s="18"/>
      <c r="D90" s="86" t="s">
        <v>1978</v>
      </c>
      <c r="E90" s="86" t="s">
        <v>1412</v>
      </c>
      <c r="F90" s="18" t="s">
        <v>60</v>
      </c>
      <c r="G90" s="18" t="s">
        <v>3078</v>
      </c>
      <c r="H90" s="21">
        <v>45980</v>
      </c>
      <c r="I90" s="22">
        <v>0.38194444444444442</v>
      </c>
      <c r="J90" s="18" t="s">
        <v>558</v>
      </c>
      <c r="K90" s="18" t="s">
        <v>3079</v>
      </c>
      <c r="L90" s="19">
        <v>150</v>
      </c>
      <c r="M90" s="65" t="s">
        <v>3142</v>
      </c>
      <c r="N90" s="17" t="s">
        <v>648</v>
      </c>
      <c r="O90" s="18" t="s">
        <v>3093</v>
      </c>
      <c r="P90" s="17" t="s">
        <v>3094</v>
      </c>
      <c r="Q90" s="19">
        <v>60</v>
      </c>
      <c r="R90" s="18"/>
      <c r="S90" s="17" t="s">
        <v>45</v>
      </c>
      <c r="T90" s="17" t="s">
        <v>44</v>
      </c>
      <c r="U90" s="19">
        <f>Table_529[[#This Row],[VALOR]]-Table_529[[#This Row],[ CUSTO]]</f>
        <v>90</v>
      </c>
      <c r="V90" s="19"/>
    </row>
    <row r="91" spans="1:22" s="93" customFormat="1" x14ac:dyDescent="0.25">
      <c r="A91" s="10"/>
      <c r="B91" s="20">
        <v>45975</v>
      </c>
      <c r="C91" s="18"/>
      <c r="D91" s="18" t="s">
        <v>1335</v>
      </c>
      <c r="E91" s="18" t="s">
        <v>1336</v>
      </c>
      <c r="F91" s="18" t="s">
        <v>1437</v>
      </c>
      <c r="G91" s="18" t="s">
        <v>3083</v>
      </c>
      <c r="H91" s="21">
        <v>45979.590277777781</v>
      </c>
      <c r="I91" s="22">
        <v>0.59027777777777779</v>
      </c>
      <c r="J91" s="18" t="s">
        <v>185</v>
      </c>
      <c r="K91" s="18" t="s">
        <v>2080</v>
      </c>
      <c r="L91" s="19">
        <v>70</v>
      </c>
      <c r="M91" s="65" t="s">
        <v>3142</v>
      </c>
      <c r="N91" s="17" t="s">
        <v>648</v>
      </c>
      <c r="O91" s="18" t="s">
        <v>1222</v>
      </c>
      <c r="P91" s="17" t="s">
        <v>1223</v>
      </c>
      <c r="Q91" s="19">
        <v>40</v>
      </c>
      <c r="R91" s="18"/>
      <c r="S91" s="17" t="s">
        <v>2800</v>
      </c>
      <c r="T91" s="17" t="s">
        <v>44</v>
      </c>
      <c r="U91" s="19">
        <f>Table_529[[#This Row],[VALOR]]-Table_529[[#This Row],[ CUSTO]]</f>
        <v>30</v>
      </c>
      <c r="V91" s="19"/>
    </row>
    <row r="92" spans="1:22" s="93" customFormat="1" x14ac:dyDescent="0.25">
      <c r="A92" s="10"/>
      <c r="B92" s="20">
        <v>45975</v>
      </c>
      <c r="C92" s="18"/>
      <c r="D92" s="86" t="s">
        <v>1335</v>
      </c>
      <c r="E92" s="86" t="s">
        <v>1336</v>
      </c>
      <c r="F92" s="18" t="s">
        <v>1437</v>
      </c>
      <c r="G92" s="18" t="s">
        <v>3084</v>
      </c>
      <c r="H92" s="21">
        <v>45979.680555555555</v>
      </c>
      <c r="I92" s="22">
        <v>0.68055555555555547</v>
      </c>
      <c r="J92" s="18" t="s">
        <v>62</v>
      </c>
      <c r="K92" s="18" t="s">
        <v>1577</v>
      </c>
      <c r="L92" s="19">
        <v>70</v>
      </c>
      <c r="M92" s="65" t="s">
        <v>3142</v>
      </c>
      <c r="N92" s="17" t="s">
        <v>648</v>
      </c>
      <c r="O92" s="18" t="s">
        <v>1222</v>
      </c>
      <c r="P92" s="17" t="s">
        <v>1223</v>
      </c>
      <c r="Q92" s="19">
        <v>40</v>
      </c>
      <c r="R92" s="18"/>
      <c r="S92" s="17" t="s">
        <v>2800</v>
      </c>
      <c r="T92" s="17" t="s">
        <v>44</v>
      </c>
      <c r="U92" s="19">
        <f>Table_529[[#This Row],[VALOR]]-Table_529[[#This Row],[ CUSTO]]</f>
        <v>30</v>
      </c>
      <c r="V92" s="19"/>
    </row>
    <row r="93" spans="1:22" s="95" customFormat="1" ht="25.5" x14ac:dyDescent="0.25">
      <c r="A93" s="10"/>
      <c r="B93" s="20">
        <v>45979</v>
      </c>
      <c r="C93" s="18"/>
      <c r="D93" s="86" t="s">
        <v>3049</v>
      </c>
      <c r="E93" s="86" t="s">
        <v>2789</v>
      </c>
      <c r="F93" s="18" t="s">
        <v>3110</v>
      </c>
      <c r="G93" s="18" t="s">
        <v>3111</v>
      </c>
      <c r="H93" s="21">
        <v>45980</v>
      </c>
      <c r="I93" s="22">
        <v>0.67361111111111116</v>
      </c>
      <c r="J93" s="18" t="s">
        <v>1345</v>
      </c>
      <c r="K93" s="18" t="s">
        <v>3112</v>
      </c>
      <c r="L93" s="19">
        <v>250</v>
      </c>
      <c r="M93" s="65"/>
      <c r="N93" s="17" t="s">
        <v>648</v>
      </c>
      <c r="O93" s="18" t="s">
        <v>3113</v>
      </c>
      <c r="P93" s="17" t="s">
        <v>3114</v>
      </c>
      <c r="Q93" s="19">
        <v>150</v>
      </c>
      <c r="R93" s="18"/>
      <c r="S93" s="17" t="s">
        <v>2800</v>
      </c>
      <c r="T93" s="17" t="s">
        <v>44</v>
      </c>
      <c r="U93" s="19">
        <f>Table_529[[#This Row],[VALOR]]-Table_529[[#This Row],[ CUSTO]]</f>
        <v>100</v>
      </c>
      <c r="V93" s="19"/>
    </row>
    <row r="94" spans="1:22" s="95" customFormat="1" x14ac:dyDescent="0.25">
      <c r="A94" s="10"/>
      <c r="B94" s="20">
        <v>45975</v>
      </c>
      <c r="C94" s="18"/>
      <c r="D94" s="58" t="s">
        <v>1335</v>
      </c>
      <c r="E94" s="58" t="s">
        <v>1336</v>
      </c>
      <c r="F94" s="18" t="s">
        <v>1438</v>
      </c>
      <c r="G94" s="18" t="s">
        <v>3085</v>
      </c>
      <c r="H94" s="21">
        <v>45980.378472222219</v>
      </c>
      <c r="I94" s="22">
        <v>0.40972222222222227</v>
      </c>
      <c r="J94" s="18" t="s">
        <v>185</v>
      </c>
      <c r="K94" s="18" t="s">
        <v>1570</v>
      </c>
      <c r="L94" s="19">
        <v>70</v>
      </c>
      <c r="M94" s="65" t="s">
        <v>3142</v>
      </c>
      <c r="N94" s="17" t="s">
        <v>648</v>
      </c>
      <c r="O94" s="18" t="s">
        <v>1222</v>
      </c>
      <c r="P94" s="17" t="s">
        <v>1223</v>
      </c>
      <c r="Q94" s="19">
        <v>40</v>
      </c>
      <c r="R94" s="18"/>
      <c r="S94" s="17" t="s">
        <v>2800</v>
      </c>
      <c r="T94" s="17" t="s">
        <v>44</v>
      </c>
      <c r="U94" s="19">
        <f>Table_529[[#This Row],[VALOR]]-Table_529[[#This Row],[ CUSTO]]</f>
        <v>30</v>
      </c>
      <c r="V94" s="19"/>
    </row>
    <row r="95" spans="1:22" s="95" customFormat="1" ht="51" x14ac:dyDescent="0.25">
      <c r="A95" s="10"/>
      <c r="B95" s="20">
        <v>45977</v>
      </c>
      <c r="C95" s="18"/>
      <c r="D95" s="58" t="s">
        <v>3091</v>
      </c>
      <c r="E95" s="58" t="s">
        <v>3090</v>
      </c>
      <c r="F95" s="86" t="s">
        <v>537</v>
      </c>
      <c r="G95" s="18" t="s">
        <v>3092</v>
      </c>
      <c r="H95" s="21">
        <v>45978</v>
      </c>
      <c r="I95" s="22">
        <v>0.52083333333333337</v>
      </c>
      <c r="J95" s="18" t="s">
        <v>2331</v>
      </c>
      <c r="K95" s="18" t="s">
        <v>56</v>
      </c>
      <c r="L95" s="19">
        <v>75</v>
      </c>
      <c r="M95" s="65"/>
      <c r="N95" s="17" t="s">
        <v>44</v>
      </c>
      <c r="O95" s="18" t="s">
        <v>3095</v>
      </c>
      <c r="P95" s="17" t="s">
        <v>3096</v>
      </c>
      <c r="Q95" s="19">
        <v>25</v>
      </c>
      <c r="R95" s="18"/>
      <c r="S95" s="17" t="s">
        <v>45</v>
      </c>
      <c r="T95" s="17" t="s">
        <v>44</v>
      </c>
      <c r="U95" s="19">
        <f>Table_529[[#This Row],[VALOR]]-Table_529[[#This Row],[ CUSTO]]</f>
        <v>50</v>
      </c>
      <c r="V95" s="19"/>
    </row>
    <row r="96" spans="1:22" s="95" customFormat="1" x14ac:dyDescent="0.25">
      <c r="A96" s="10"/>
      <c r="B96" s="20">
        <v>45975</v>
      </c>
      <c r="C96" s="18"/>
      <c r="D96" s="58" t="s">
        <v>1335</v>
      </c>
      <c r="E96" s="58" t="s">
        <v>1336</v>
      </c>
      <c r="F96" s="18" t="s">
        <v>1438</v>
      </c>
      <c r="G96" s="18" t="s">
        <v>3086</v>
      </c>
      <c r="H96" s="21">
        <v>45980.572916666664</v>
      </c>
      <c r="I96" s="22">
        <v>0.57291666666666663</v>
      </c>
      <c r="J96" s="18" t="s">
        <v>1971</v>
      </c>
      <c r="K96" s="18" t="s">
        <v>1577</v>
      </c>
      <c r="L96" s="19">
        <v>70</v>
      </c>
      <c r="M96" s="65" t="s">
        <v>3142</v>
      </c>
      <c r="N96" s="17" t="s">
        <v>648</v>
      </c>
      <c r="O96" s="18" t="s">
        <v>1222</v>
      </c>
      <c r="P96" s="17" t="s">
        <v>1223</v>
      </c>
      <c r="Q96" s="19">
        <v>40</v>
      </c>
      <c r="R96" s="18"/>
      <c r="S96" s="17" t="s">
        <v>2800</v>
      </c>
      <c r="T96" s="17" t="s">
        <v>44</v>
      </c>
      <c r="U96" s="19">
        <f>Table_529[[#This Row],[VALOR]]-Table_529[[#This Row],[ CUSTO]]</f>
        <v>30</v>
      </c>
      <c r="V96" s="19"/>
    </row>
    <row r="97" spans="1:22" s="95" customFormat="1" ht="51" x14ac:dyDescent="0.25">
      <c r="A97" s="10"/>
      <c r="B97" s="20">
        <v>45978</v>
      </c>
      <c r="C97" s="18"/>
      <c r="D97" s="18" t="s">
        <v>52</v>
      </c>
      <c r="E97" s="18" t="s">
        <v>53</v>
      </c>
      <c r="F97" s="18" t="s">
        <v>2254</v>
      </c>
      <c r="G97" s="18" t="s">
        <v>3099</v>
      </c>
      <c r="H97" s="21">
        <v>45979</v>
      </c>
      <c r="I97" s="22">
        <v>0.41666666666666669</v>
      </c>
      <c r="J97" s="18" t="s">
        <v>3100</v>
      </c>
      <c r="K97" s="18" t="s">
        <v>935</v>
      </c>
      <c r="L97" s="19">
        <v>200</v>
      </c>
      <c r="M97" s="65" t="s">
        <v>3169</v>
      </c>
      <c r="N97" s="17" t="s">
        <v>44</v>
      </c>
      <c r="O97" s="18" t="s">
        <v>2930</v>
      </c>
      <c r="P97" s="17" t="s">
        <v>2931</v>
      </c>
      <c r="Q97" s="19">
        <v>100</v>
      </c>
      <c r="R97" s="20"/>
      <c r="S97" s="17" t="s">
        <v>45</v>
      </c>
      <c r="T97" s="17" t="s">
        <v>44</v>
      </c>
      <c r="U97" s="19">
        <f>Table_529[[#This Row],[VALOR]]-Table_529[[#This Row],[ CUSTO]]</f>
        <v>100</v>
      </c>
      <c r="V97" s="19"/>
    </row>
    <row r="98" spans="1:22" s="95" customFormat="1" ht="25.5" x14ac:dyDescent="0.25">
      <c r="A98" s="10"/>
      <c r="B98" s="20">
        <v>45979</v>
      </c>
      <c r="C98" s="18"/>
      <c r="D98" s="86" t="s">
        <v>3070</v>
      </c>
      <c r="E98" s="86" t="s">
        <v>3072</v>
      </c>
      <c r="F98" s="86" t="s">
        <v>3071</v>
      </c>
      <c r="G98" s="18"/>
      <c r="H98" s="21">
        <v>45988</v>
      </c>
      <c r="I98" s="22"/>
      <c r="J98" s="18" t="s">
        <v>2812</v>
      </c>
      <c r="K98" s="18" t="s">
        <v>56</v>
      </c>
      <c r="L98" s="19">
        <v>130</v>
      </c>
      <c r="M98" s="65"/>
      <c r="N98" s="17" t="s">
        <v>648</v>
      </c>
      <c r="O98" s="18" t="s">
        <v>3080</v>
      </c>
      <c r="P98" s="17" t="s">
        <v>3081</v>
      </c>
      <c r="Q98" s="19">
        <v>80</v>
      </c>
      <c r="R98" s="18"/>
      <c r="S98" s="17" t="s">
        <v>45</v>
      </c>
      <c r="T98" s="17" t="s">
        <v>44</v>
      </c>
      <c r="U98" s="19">
        <f>Table_529[[#This Row],[VALOR]]-Table_529[[#This Row],[ CUSTO]]</f>
        <v>50</v>
      </c>
      <c r="V98" s="19"/>
    </row>
    <row r="99" spans="1:22" s="95" customFormat="1" ht="25.5" x14ac:dyDescent="0.25">
      <c r="A99" s="10"/>
      <c r="B99" s="20">
        <v>45979</v>
      </c>
      <c r="C99" s="18"/>
      <c r="D99" s="86" t="s">
        <v>3107</v>
      </c>
      <c r="E99" s="86" t="s">
        <v>3108</v>
      </c>
      <c r="F99" s="18" t="s">
        <v>394</v>
      </c>
      <c r="G99" s="18"/>
      <c r="H99" s="21">
        <v>45980</v>
      </c>
      <c r="I99" s="22"/>
      <c r="J99" s="18"/>
      <c r="K99" s="18" t="s">
        <v>1022</v>
      </c>
      <c r="L99" s="19">
        <v>130</v>
      </c>
      <c r="M99" s="65"/>
      <c r="N99" s="17" t="s">
        <v>44</v>
      </c>
      <c r="O99" s="18" t="s">
        <v>3109</v>
      </c>
      <c r="P99" s="17" t="s">
        <v>1024</v>
      </c>
      <c r="Q99" s="19">
        <v>80</v>
      </c>
      <c r="R99" s="18"/>
      <c r="S99" s="17" t="s">
        <v>45</v>
      </c>
      <c r="T99" s="17" t="s">
        <v>44</v>
      </c>
      <c r="U99" s="19">
        <f>Table_529[[#This Row],[VALOR]]-Table_529[[#This Row],[ CUSTO]]</f>
        <v>50</v>
      </c>
      <c r="V99" s="19"/>
    </row>
    <row r="100" spans="1:22" s="95" customFormat="1" ht="25.5" x14ac:dyDescent="0.25">
      <c r="A100" s="10"/>
      <c r="B100" s="20">
        <v>45982</v>
      </c>
      <c r="C100" s="18"/>
      <c r="D100" s="58" t="s">
        <v>808</v>
      </c>
      <c r="E100" s="58" t="s">
        <v>809</v>
      </c>
      <c r="F100" s="18" t="s">
        <v>593</v>
      </c>
      <c r="G100" s="18" t="s">
        <v>3115</v>
      </c>
      <c r="H100" s="21">
        <v>45985</v>
      </c>
      <c r="I100" s="22">
        <v>0.4375</v>
      </c>
      <c r="J100" s="18" t="s">
        <v>187</v>
      </c>
      <c r="K100" s="18" t="s">
        <v>3116</v>
      </c>
      <c r="L100" s="19">
        <v>200</v>
      </c>
      <c r="M100" s="65"/>
      <c r="N100" s="17" t="s">
        <v>44</v>
      </c>
      <c r="O100" s="18" t="s">
        <v>517</v>
      </c>
      <c r="P100" s="17" t="s">
        <v>518</v>
      </c>
      <c r="Q100" s="19">
        <v>100</v>
      </c>
      <c r="R100" s="18"/>
      <c r="S100" s="17" t="s">
        <v>2800</v>
      </c>
      <c r="T100" s="17" t="s">
        <v>44</v>
      </c>
      <c r="U100" s="19">
        <f>Table_529[[#This Row],[VALOR]]-Table_529[[#This Row],[ CUSTO]]</f>
        <v>100</v>
      </c>
      <c r="V100" s="19"/>
    </row>
    <row r="101" spans="1:22" s="95" customFormat="1" ht="25.5" x14ac:dyDescent="0.25">
      <c r="A101" s="10"/>
      <c r="B101" s="20">
        <v>45979</v>
      </c>
      <c r="C101" s="18"/>
      <c r="D101" s="58" t="s">
        <v>3107</v>
      </c>
      <c r="E101" s="58" t="s">
        <v>3108</v>
      </c>
      <c r="F101" s="18" t="s">
        <v>394</v>
      </c>
      <c r="G101" s="18"/>
      <c r="H101" s="21">
        <v>45980</v>
      </c>
      <c r="I101" s="22"/>
      <c r="J101" s="18"/>
      <c r="K101" s="18" t="s">
        <v>1022</v>
      </c>
      <c r="L101" s="19">
        <v>80</v>
      </c>
      <c r="M101" s="65"/>
      <c r="N101" s="17" t="s">
        <v>44</v>
      </c>
      <c r="O101" s="18" t="s">
        <v>3131</v>
      </c>
      <c r="P101" s="17" t="s">
        <v>2625</v>
      </c>
      <c r="Q101" s="19">
        <v>30</v>
      </c>
      <c r="R101" s="18"/>
      <c r="S101" s="17" t="s">
        <v>45</v>
      </c>
      <c r="T101" s="17" t="s">
        <v>44</v>
      </c>
      <c r="U101" s="19">
        <f>Table_529[[#This Row],[VALOR]]-Table_529[[#This Row],[ CUSTO]]</f>
        <v>50</v>
      </c>
      <c r="V101" s="19"/>
    </row>
    <row r="102" spans="1:22" s="99" customFormat="1" ht="25.5" x14ac:dyDescent="0.25">
      <c r="A102" s="10"/>
      <c r="B102" s="20">
        <v>45979</v>
      </c>
      <c r="C102" s="18" t="s">
        <v>1849</v>
      </c>
      <c r="D102" s="58" t="s">
        <v>52</v>
      </c>
      <c r="E102" s="58" t="s">
        <v>53</v>
      </c>
      <c r="F102" s="18" t="s">
        <v>2641</v>
      </c>
      <c r="G102" s="18" t="s">
        <v>3103</v>
      </c>
      <c r="H102" s="21">
        <v>45982</v>
      </c>
      <c r="I102" s="22">
        <v>0.625</v>
      </c>
      <c r="J102" s="18" t="s">
        <v>1286</v>
      </c>
      <c r="K102" s="18" t="s">
        <v>249</v>
      </c>
      <c r="L102" s="19">
        <v>300</v>
      </c>
      <c r="M102" s="65"/>
      <c r="N102" s="17" t="s">
        <v>648</v>
      </c>
      <c r="O102" s="18" t="s">
        <v>2848</v>
      </c>
      <c r="P102" s="17" t="s">
        <v>2849</v>
      </c>
      <c r="Q102" s="19">
        <v>100</v>
      </c>
      <c r="R102" s="18"/>
      <c r="S102" s="17" t="s">
        <v>45</v>
      </c>
      <c r="T102" s="17" t="s">
        <v>44</v>
      </c>
      <c r="U102" s="19">
        <f>Table_529[[#This Row],[VALOR]]-Table_529[[#This Row],[ CUSTO]]</f>
        <v>200</v>
      </c>
      <c r="V102" s="19"/>
    </row>
    <row r="103" spans="1:22" s="95" customFormat="1" ht="25.5" x14ac:dyDescent="0.25">
      <c r="A103" s="10"/>
      <c r="B103" s="20">
        <v>45979</v>
      </c>
      <c r="C103" s="18" t="s">
        <v>1849</v>
      </c>
      <c r="D103" s="58" t="s">
        <v>52</v>
      </c>
      <c r="E103" s="58" t="s">
        <v>53</v>
      </c>
      <c r="F103" s="18" t="s">
        <v>2641</v>
      </c>
      <c r="G103" s="18" t="s">
        <v>3103</v>
      </c>
      <c r="H103" s="21">
        <v>45986</v>
      </c>
      <c r="I103" s="22">
        <v>0.45833333333333331</v>
      </c>
      <c r="J103" s="18" t="s">
        <v>1286</v>
      </c>
      <c r="K103" s="18" t="s">
        <v>249</v>
      </c>
      <c r="L103" s="19">
        <f>300+57.99</f>
        <v>357.99</v>
      </c>
      <c r="M103" s="65" t="s">
        <v>3169</v>
      </c>
      <c r="N103" s="17" t="s">
        <v>44</v>
      </c>
      <c r="O103" s="18" t="s">
        <v>2848</v>
      </c>
      <c r="P103" s="17" t="s">
        <v>2849</v>
      </c>
      <c r="Q103" s="19">
        <f>100+57.99</f>
        <v>157.99</v>
      </c>
      <c r="R103" s="18"/>
      <c r="S103" s="17" t="s">
        <v>45</v>
      </c>
      <c r="T103" s="17" t="s">
        <v>44</v>
      </c>
      <c r="U103" s="19">
        <f>Table_529[[#This Row],[VALOR]]-Table_529[[#This Row],[ CUSTO]]</f>
        <v>200</v>
      </c>
      <c r="V103" s="19"/>
    </row>
    <row r="104" spans="1:22" s="95" customFormat="1" ht="25.5" x14ac:dyDescent="0.25">
      <c r="A104" s="10"/>
      <c r="B104" s="20">
        <v>45982</v>
      </c>
      <c r="C104" s="18"/>
      <c r="D104" s="58" t="s">
        <v>3064</v>
      </c>
      <c r="E104" s="58" t="s">
        <v>2703</v>
      </c>
      <c r="F104" s="18" t="s">
        <v>537</v>
      </c>
      <c r="G104" s="18" t="s">
        <v>3121</v>
      </c>
      <c r="H104" s="21">
        <v>45985</v>
      </c>
      <c r="I104" s="22">
        <v>0.3888888888888889</v>
      </c>
      <c r="J104" s="18" t="s">
        <v>2207</v>
      </c>
      <c r="K104" s="18" t="s">
        <v>56</v>
      </c>
      <c r="L104" s="19">
        <v>220</v>
      </c>
      <c r="M104" s="65"/>
      <c r="N104" s="17" t="s">
        <v>44</v>
      </c>
      <c r="O104" s="18" t="s">
        <v>745</v>
      </c>
      <c r="P104" s="17" t="s">
        <v>142</v>
      </c>
      <c r="Q104" s="19">
        <v>120</v>
      </c>
      <c r="R104" s="18"/>
      <c r="S104" s="17" t="s">
        <v>2800</v>
      </c>
      <c r="T104" s="17" t="s">
        <v>44</v>
      </c>
      <c r="U104" s="19">
        <f>Table_529[[#This Row],[VALOR]]-Table_529[[#This Row],[ CUSTO]]</f>
        <v>100</v>
      </c>
      <c r="V104" s="19"/>
    </row>
    <row r="105" spans="1:22" s="95" customFormat="1" ht="25.5" x14ac:dyDescent="0.25">
      <c r="A105" s="10"/>
      <c r="B105" s="20">
        <v>45982</v>
      </c>
      <c r="C105" s="18"/>
      <c r="D105" s="58" t="s">
        <v>1539</v>
      </c>
      <c r="E105" s="58" t="s">
        <v>1540</v>
      </c>
      <c r="F105" s="18" t="s">
        <v>60</v>
      </c>
      <c r="G105" s="18" t="s">
        <v>3124</v>
      </c>
      <c r="H105" s="21">
        <v>45985</v>
      </c>
      <c r="I105" s="22">
        <v>0.38194444444444442</v>
      </c>
      <c r="J105" s="18" t="s">
        <v>185</v>
      </c>
      <c r="K105" s="18" t="s">
        <v>1769</v>
      </c>
      <c r="L105" s="19">
        <v>200</v>
      </c>
      <c r="M105" s="65"/>
      <c r="N105" s="17" t="s">
        <v>44</v>
      </c>
      <c r="O105" s="18" t="s">
        <v>1470</v>
      </c>
      <c r="P105" s="17" t="s">
        <v>77</v>
      </c>
      <c r="Q105" s="19">
        <v>60</v>
      </c>
      <c r="R105" s="18"/>
      <c r="S105" s="17" t="s">
        <v>2800</v>
      </c>
      <c r="T105" s="17" t="s">
        <v>44</v>
      </c>
      <c r="U105" s="19">
        <f>Table_529[[#This Row],[VALOR]]-Table_529[[#This Row],[ CUSTO]]</f>
        <v>140</v>
      </c>
      <c r="V105" s="19"/>
    </row>
    <row r="106" spans="1:22" s="95" customFormat="1" ht="25.5" x14ac:dyDescent="0.25">
      <c r="A106" s="10"/>
      <c r="B106" s="20">
        <v>45982</v>
      </c>
      <c r="C106" s="18"/>
      <c r="D106" s="58" t="s">
        <v>1539</v>
      </c>
      <c r="E106" s="58" t="s">
        <v>1540</v>
      </c>
      <c r="F106" s="18" t="s">
        <v>60</v>
      </c>
      <c r="G106" s="18" t="s">
        <v>3125</v>
      </c>
      <c r="H106" s="21">
        <v>45985</v>
      </c>
      <c r="I106" s="22">
        <v>0.63888888888888895</v>
      </c>
      <c r="J106" s="18" t="s">
        <v>2160</v>
      </c>
      <c r="K106" s="18" t="s">
        <v>1769</v>
      </c>
      <c r="L106" s="19">
        <v>200</v>
      </c>
      <c r="M106" s="65"/>
      <c r="N106" s="17" t="s">
        <v>44</v>
      </c>
      <c r="O106" s="18" t="s">
        <v>1470</v>
      </c>
      <c r="P106" s="17" t="s">
        <v>77</v>
      </c>
      <c r="Q106" s="19">
        <v>60</v>
      </c>
      <c r="R106" s="18"/>
      <c r="S106" s="17" t="s">
        <v>2800</v>
      </c>
      <c r="T106" s="17" t="s">
        <v>44</v>
      </c>
      <c r="U106" s="19">
        <f>Table_529[[#This Row],[VALOR]]-Table_529[[#This Row],[ CUSTO]]</f>
        <v>140</v>
      </c>
      <c r="V106" s="19"/>
    </row>
    <row r="107" spans="1:22" s="95" customFormat="1" ht="25.5" x14ac:dyDescent="0.25">
      <c r="A107" s="10"/>
      <c r="B107" s="20">
        <v>45980</v>
      </c>
      <c r="C107" s="18"/>
      <c r="D107" s="86" t="s">
        <v>2863</v>
      </c>
      <c r="E107" s="86" t="s">
        <v>1485</v>
      </c>
      <c r="F107" s="18" t="s">
        <v>148</v>
      </c>
      <c r="G107" s="18"/>
      <c r="H107" s="21">
        <v>45980</v>
      </c>
      <c r="I107" s="22">
        <v>0.47916666666666669</v>
      </c>
      <c r="J107" s="18"/>
      <c r="K107" s="18" t="s">
        <v>56</v>
      </c>
      <c r="L107" s="19">
        <v>150</v>
      </c>
      <c r="M107" s="65"/>
      <c r="N107" s="17" t="s">
        <v>44</v>
      </c>
      <c r="O107" s="18" t="s">
        <v>3104</v>
      </c>
      <c r="P107" s="17" t="s">
        <v>3105</v>
      </c>
      <c r="Q107" s="19">
        <v>50</v>
      </c>
      <c r="R107" s="18"/>
      <c r="S107" s="17" t="s">
        <v>45</v>
      </c>
      <c r="T107" s="17" t="s">
        <v>44</v>
      </c>
      <c r="U107" s="19">
        <f>Table_529[[#This Row],[VALOR]]-Table_529[[#This Row],[ CUSTO]]</f>
        <v>100</v>
      </c>
      <c r="V107" s="19"/>
    </row>
    <row r="108" spans="1:22" s="96" customFormat="1" ht="25.5" x14ac:dyDescent="0.25">
      <c r="A108" s="10"/>
      <c r="B108" s="20">
        <v>45980</v>
      </c>
      <c r="C108" s="18"/>
      <c r="D108" s="86" t="s">
        <v>2428</v>
      </c>
      <c r="E108" s="86" t="s">
        <v>2429</v>
      </c>
      <c r="F108" s="18" t="s">
        <v>537</v>
      </c>
      <c r="G108" s="18" t="s">
        <v>3106</v>
      </c>
      <c r="H108" s="21">
        <v>45985</v>
      </c>
      <c r="I108" s="22">
        <v>0.54513888888888895</v>
      </c>
      <c r="J108" s="18" t="s">
        <v>289</v>
      </c>
      <c r="K108" s="18" t="s">
        <v>2112</v>
      </c>
      <c r="L108" s="19">
        <v>200</v>
      </c>
      <c r="M108" s="65"/>
      <c r="N108" s="17" t="s">
        <v>44</v>
      </c>
      <c r="O108" s="18" t="s">
        <v>3132</v>
      </c>
      <c r="P108" s="17" t="s">
        <v>3133</v>
      </c>
      <c r="Q108" s="19">
        <v>100</v>
      </c>
      <c r="R108" s="18"/>
      <c r="S108" s="17" t="s">
        <v>45</v>
      </c>
      <c r="T108" s="17" t="s">
        <v>44</v>
      </c>
      <c r="U108" s="19">
        <f>Table_529[[#This Row],[VALOR]]-Table_529[[#This Row],[ CUSTO]]</f>
        <v>100</v>
      </c>
      <c r="V108" s="19"/>
    </row>
    <row r="109" spans="1:22" s="96" customFormat="1" ht="25.5" x14ac:dyDescent="0.25">
      <c r="A109" s="10"/>
      <c r="B109" s="20">
        <v>45982</v>
      </c>
      <c r="C109" s="18"/>
      <c r="D109" s="86" t="s">
        <v>1539</v>
      </c>
      <c r="E109" s="86" t="s">
        <v>1540</v>
      </c>
      <c r="F109" s="18" t="s">
        <v>60</v>
      </c>
      <c r="G109" s="18" t="s">
        <v>3126</v>
      </c>
      <c r="H109" s="21">
        <v>45985</v>
      </c>
      <c r="I109" s="22">
        <v>0.64236111111111105</v>
      </c>
      <c r="J109" s="18" t="s">
        <v>160</v>
      </c>
      <c r="K109" s="18" t="s">
        <v>1769</v>
      </c>
      <c r="L109" s="19">
        <v>200</v>
      </c>
      <c r="M109" s="65"/>
      <c r="N109" s="17" t="s">
        <v>44</v>
      </c>
      <c r="O109" s="18" t="s">
        <v>1470</v>
      </c>
      <c r="P109" s="17" t="s">
        <v>77</v>
      </c>
      <c r="Q109" s="19">
        <v>60</v>
      </c>
      <c r="R109" s="18"/>
      <c r="S109" s="17" t="s">
        <v>2800</v>
      </c>
      <c r="T109" s="17" t="s">
        <v>44</v>
      </c>
      <c r="U109" s="19">
        <f>Table_529[[#This Row],[VALOR]]-Table_529[[#This Row],[ CUSTO]]</f>
        <v>140</v>
      </c>
      <c r="V109" s="19"/>
    </row>
    <row r="110" spans="1:22" s="96" customFormat="1" ht="25.5" x14ac:dyDescent="0.25">
      <c r="A110" s="10"/>
      <c r="B110" s="20">
        <v>45982</v>
      </c>
      <c r="C110" s="18"/>
      <c r="D110" s="86" t="s">
        <v>2863</v>
      </c>
      <c r="E110" s="86" t="s">
        <v>1485</v>
      </c>
      <c r="F110" s="18" t="s">
        <v>92</v>
      </c>
      <c r="G110" s="18"/>
      <c r="H110" s="21">
        <v>45985</v>
      </c>
      <c r="I110" s="22">
        <v>0.57013888888888886</v>
      </c>
      <c r="J110" s="18" t="s">
        <v>136</v>
      </c>
      <c r="K110" s="18" t="s">
        <v>56</v>
      </c>
      <c r="L110" s="19">
        <v>200</v>
      </c>
      <c r="M110" s="65"/>
      <c r="N110" s="17" t="s">
        <v>648</v>
      </c>
      <c r="O110" s="18" t="s">
        <v>745</v>
      </c>
      <c r="P110" s="17" t="s">
        <v>142</v>
      </c>
      <c r="Q110" s="19">
        <v>120</v>
      </c>
      <c r="R110" s="18"/>
      <c r="S110" s="17" t="s">
        <v>2800</v>
      </c>
      <c r="T110" s="17" t="s">
        <v>44</v>
      </c>
      <c r="U110" s="19">
        <f>Table_529[[#This Row],[VALOR]]-Table_529[[#This Row],[ CUSTO]]</f>
        <v>80</v>
      </c>
      <c r="V110" s="19"/>
    </row>
    <row r="111" spans="1:22" s="96" customFormat="1" x14ac:dyDescent="0.25">
      <c r="A111" s="10"/>
      <c r="B111" s="20">
        <v>45982</v>
      </c>
      <c r="C111" s="18"/>
      <c r="D111" s="86" t="s">
        <v>694</v>
      </c>
      <c r="E111" s="86" t="s">
        <v>695</v>
      </c>
      <c r="F111" s="18" t="s">
        <v>394</v>
      </c>
      <c r="G111" s="18"/>
      <c r="H111" s="21">
        <v>45978</v>
      </c>
      <c r="I111" s="22"/>
      <c r="J111" s="18" t="s">
        <v>3089</v>
      </c>
      <c r="K111" s="18" t="s">
        <v>120</v>
      </c>
      <c r="L111" s="19">
        <v>300</v>
      </c>
      <c r="M111" s="65"/>
      <c r="N111" s="17" t="s">
        <v>44</v>
      </c>
      <c r="O111" s="18" t="s">
        <v>57</v>
      </c>
      <c r="P111" s="17"/>
      <c r="Q111" s="19"/>
      <c r="R111" s="18"/>
      <c r="S111" s="17" t="s">
        <v>45</v>
      </c>
      <c r="T111" s="17" t="s">
        <v>44</v>
      </c>
      <c r="U111" s="19">
        <f>Table_529[[#This Row],[VALOR]]-Table_529[[#This Row],[ CUSTO]]</f>
        <v>300</v>
      </c>
      <c r="V111" s="19"/>
    </row>
    <row r="112" spans="1:22" s="96" customFormat="1" ht="25.5" x14ac:dyDescent="0.25">
      <c r="A112" s="10"/>
      <c r="B112" s="20">
        <v>45982</v>
      </c>
      <c r="C112" s="18"/>
      <c r="D112" s="86" t="s">
        <v>808</v>
      </c>
      <c r="E112" s="86" t="s">
        <v>809</v>
      </c>
      <c r="F112" s="18" t="s">
        <v>537</v>
      </c>
      <c r="G112" s="18" t="s">
        <v>3117</v>
      </c>
      <c r="H112" s="21">
        <v>45986</v>
      </c>
      <c r="I112" s="22">
        <v>0.39583333333333331</v>
      </c>
      <c r="J112" s="18" t="s">
        <v>1420</v>
      </c>
      <c r="K112" s="18" t="s">
        <v>249</v>
      </c>
      <c r="L112" s="19">
        <v>200</v>
      </c>
      <c r="M112" s="65"/>
      <c r="N112" s="17" t="s">
        <v>44</v>
      </c>
      <c r="O112" s="18" t="s">
        <v>3134</v>
      </c>
      <c r="P112" s="17" t="s">
        <v>3135</v>
      </c>
      <c r="Q112" s="19">
        <v>80</v>
      </c>
      <c r="R112" s="18"/>
      <c r="S112" s="17" t="s">
        <v>2800</v>
      </c>
      <c r="T112" s="17" t="s">
        <v>44</v>
      </c>
      <c r="U112" s="19">
        <f>Table_529[[#This Row],[VALOR]]-Table_529[[#This Row],[ CUSTO]]</f>
        <v>120</v>
      </c>
      <c r="V112" s="19"/>
    </row>
    <row r="113" spans="1:22" s="96" customFormat="1" ht="25.5" x14ac:dyDescent="0.25">
      <c r="A113" s="10"/>
      <c r="B113" s="20">
        <v>45982</v>
      </c>
      <c r="C113" s="18"/>
      <c r="D113" s="58" t="s">
        <v>2863</v>
      </c>
      <c r="E113" s="58" t="s">
        <v>1485</v>
      </c>
      <c r="F113" s="18" t="s">
        <v>274</v>
      </c>
      <c r="G113" s="18"/>
      <c r="H113" s="21">
        <v>45986</v>
      </c>
      <c r="I113" s="22">
        <v>0.4375</v>
      </c>
      <c r="J113" s="18" t="s">
        <v>289</v>
      </c>
      <c r="K113" s="18" t="s">
        <v>3120</v>
      </c>
      <c r="L113" s="19">
        <v>200</v>
      </c>
      <c r="M113" s="65"/>
      <c r="N113" s="17" t="s">
        <v>648</v>
      </c>
      <c r="O113" s="18" t="s">
        <v>1496</v>
      </c>
      <c r="P113" s="17" t="s">
        <v>1534</v>
      </c>
      <c r="Q113" s="19">
        <v>100</v>
      </c>
      <c r="R113" s="18"/>
      <c r="S113" s="17" t="s">
        <v>2800</v>
      </c>
      <c r="T113" s="17" t="s">
        <v>44</v>
      </c>
      <c r="U113" s="19">
        <f>Table_529[[#This Row],[VALOR]]-Table_529[[#This Row],[ CUSTO]]</f>
        <v>100</v>
      </c>
      <c r="V113" s="19"/>
    </row>
    <row r="114" spans="1:22" s="96" customFormat="1" ht="25.5" x14ac:dyDescent="0.25">
      <c r="A114" s="10"/>
      <c r="B114" s="20">
        <v>45982</v>
      </c>
      <c r="C114" s="18"/>
      <c r="D114" s="58" t="s">
        <v>3049</v>
      </c>
      <c r="E114" s="58" t="s">
        <v>2789</v>
      </c>
      <c r="F114" s="18" t="s">
        <v>165</v>
      </c>
      <c r="G114" s="18" t="s">
        <v>3122</v>
      </c>
      <c r="H114" s="21">
        <v>45985</v>
      </c>
      <c r="I114" s="22">
        <v>0.40277777777777773</v>
      </c>
      <c r="J114" s="18" t="s">
        <v>1345</v>
      </c>
      <c r="K114" s="18" t="s">
        <v>3050</v>
      </c>
      <c r="L114" s="19">
        <v>250</v>
      </c>
      <c r="M114" s="65"/>
      <c r="N114" s="17" t="s">
        <v>648</v>
      </c>
      <c r="O114" s="18" t="s">
        <v>3051</v>
      </c>
      <c r="P114" s="17" t="s">
        <v>3052</v>
      </c>
      <c r="Q114" s="19">
        <v>85</v>
      </c>
      <c r="R114" s="18"/>
      <c r="S114" s="17" t="s">
        <v>45</v>
      </c>
      <c r="T114" s="17" t="s">
        <v>44</v>
      </c>
      <c r="U114" s="19">
        <f>Table_529[[#This Row],[VALOR]]-Table_529[[#This Row],[ CUSTO]]</f>
        <v>165</v>
      </c>
      <c r="V114" s="19"/>
    </row>
    <row r="115" spans="1:22" s="96" customFormat="1" ht="25.5" x14ac:dyDescent="0.25">
      <c r="A115" s="10"/>
      <c r="B115" s="20">
        <v>45982</v>
      </c>
      <c r="C115" s="18"/>
      <c r="D115" s="58" t="s">
        <v>2863</v>
      </c>
      <c r="E115" s="58" t="s">
        <v>1485</v>
      </c>
      <c r="F115" s="18" t="s">
        <v>537</v>
      </c>
      <c r="G115" s="18" t="s">
        <v>3127</v>
      </c>
      <c r="H115" s="21">
        <v>45986</v>
      </c>
      <c r="I115" s="22">
        <v>0.45833333333333331</v>
      </c>
      <c r="J115" s="18" t="s">
        <v>162</v>
      </c>
      <c r="K115" s="18" t="s">
        <v>56</v>
      </c>
      <c r="L115" s="19">
        <v>150</v>
      </c>
      <c r="M115" s="65"/>
      <c r="N115" s="17" t="s">
        <v>648</v>
      </c>
      <c r="O115" s="18" t="s">
        <v>3138</v>
      </c>
      <c r="P115" s="17" t="s">
        <v>71</v>
      </c>
      <c r="Q115" s="19">
        <v>70</v>
      </c>
      <c r="R115" s="18"/>
      <c r="S115" s="17" t="s">
        <v>2800</v>
      </c>
      <c r="T115" s="17" t="s">
        <v>44</v>
      </c>
      <c r="U115" s="19">
        <f>Table_529[[#This Row],[VALOR]]-Table_529[[#This Row],[ CUSTO]]</f>
        <v>80</v>
      </c>
      <c r="V115" s="19"/>
    </row>
    <row r="116" spans="1:22" s="96" customFormat="1" ht="25.5" x14ac:dyDescent="0.25">
      <c r="A116" s="10"/>
      <c r="B116" s="20">
        <v>45984</v>
      </c>
      <c r="C116" s="18"/>
      <c r="D116" s="58" t="s">
        <v>3136</v>
      </c>
      <c r="E116" s="58" t="s">
        <v>86</v>
      </c>
      <c r="F116" s="18" t="s">
        <v>537</v>
      </c>
      <c r="G116" s="18"/>
      <c r="H116" s="21">
        <v>45986</v>
      </c>
      <c r="I116" s="22">
        <v>0.4236111111111111</v>
      </c>
      <c r="J116" s="18" t="s">
        <v>3137</v>
      </c>
      <c r="K116" s="18" t="s">
        <v>56</v>
      </c>
      <c r="L116" s="19">
        <v>200</v>
      </c>
      <c r="M116" s="65" t="s">
        <v>84</v>
      </c>
      <c r="N116" s="17" t="s">
        <v>44</v>
      </c>
      <c r="O116" s="18" t="s">
        <v>3138</v>
      </c>
      <c r="P116" s="17" t="s">
        <v>71</v>
      </c>
      <c r="Q116" s="19">
        <v>70</v>
      </c>
      <c r="R116" s="18"/>
      <c r="S116" s="17" t="s">
        <v>2800</v>
      </c>
      <c r="T116" s="17" t="s">
        <v>44</v>
      </c>
      <c r="U116" s="19">
        <f>Table_529[[#This Row],[VALOR]]-Table_529[[#This Row],[ CUSTO]]</f>
        <v>130</v>
      </c>
      <c r="V116" s="19"/>
    </row>
    <row r="117" spans="1:22" s="96" customFormat="1" ht="38.25" x14ac:dyDescent="0.25">
      <c r="A117" s="10"/>
      <c r="B117" s="20">
        <v>45985</v>
      </c>
      <c r="C117" s="18"/>
      <c r="D117" s="58" t="s">
        <v>2083</v>
      </c>
      <c r="E117" s="58" t="s">
        <v>2717</v>
      </c>
      <c r="F117" s="18" t="s">
        <v>60</v>
      </c>
      <c r="G117" s="18" t="s">
        <v>3150</v>
      </c>
      <c r="H117" s="21">
        <v>45986</v>
      </c>
      <c r="I117" s="22">
        <v>0.41666666666666669</v>
      </c>
      <c r="J117" s="18" t="s">
        <v>777</v>
      </c>
      <c r="K117" s="18" t="s">
        <v>935</v>
      </c>
      <c r="L117" s="19">
        <v>500</v>
      </c>
      <c r="M117" s="65"/>
      <c r="N117" s="17" t="s">
        <v>44</v>
      </c>
      <c r="O117" s="18" t="s">
        <v>3152</v>
      </c>
      <c r="P117" s="17" t="s">
        <v>2732</v>
      </c>
      <c r="Q117" s="19">
        <v>80</v>
      </c>
      <c r="R117" s="18"/>
      <c r="S117" s="17" t="s">
        <v>2800</v>
      </c>
      <c r="T117" s="17" t="s">
        <v>44</v>
      </c>
      <c r="U117" s="19">
        <f>Table_529[[#This Row],[VALOR]]-Table_529[[#This Row],[ CUSTO]]</f>
        <v>420</v>
      </c>
      <c r="V117" s="19"/>
    </row>
    <row r="118" spans="1:22" s="96" customFormat="1" ht="25.5" x14ac:dyDescent="0.25">
      <c r="A118" s="10"/>
      <c r="B118" s="20">
        <v>45985</v>
      </c>
      <c r="C118" s="18"/>
      <c r="D118" s="58" t="s">
        <v>2882</v>
      </c>
      <c r="E118" s="58" t="s">
        <v>2875</v>
      </c>
      <c r="F118" s="18" t="s">
        <v>60</v>
      </c>
      <c r="G118" s="18" t="s">
        <v>3151</v>
      </c>
      <c r="H118" s="21">
        <v>45986</v>
      </c>
      <c r="I118" s="22">
        <v>0.4375</v>
      </c>
      <c r="J118" s="18" t="s">
        <v>426</v>
      </c>
      <c r="K118" s="18" t="s">
        <v>249</v>
      </c>
      <c r="L118" s="19">
        <v>400</v>
      </c>
      <c r="M118" s="65"/>
      <c r="N118" s="17" t="s">
        <v>44</v>
      </c>
      <c r="O118" s="18" t="s">
        <v>1222</v>
      </c>
      <c r="P118" s="17" t="s">
        <v>1223</v>
      </c>
      <c r="Q118" s="19">
        <v>80</v>
      </c>
      <c r="R118" s="18"/>
      <c r="S118" s="17" t="s">
        <v>2800</v>
      </c>
      <c r="T118" s="17" t="s">
        <v>44</v>
      </c>
      <c r="U118" s="19">
        <f>Table_529[[#This Row],[VALOR]]-Table_529[[#This Row],[ CUSTO]]</f>
        <v>320</v>
      </c>
      <c r="V118" s="19"/>
    </row>
    <row r="119" spans="1:22" s="96" customFormat="1" ht="51" x14ac:dyDescent="0.25">
      <c r="A119" s="10"/>
      <c r="B119" s="20">
        <v>45985</v>
      </c>
      <c r="C119" s="18"/>
      <c r="D119" s="58" t="s">
        <v>3155</v>
      </c>
      <c r="E119" s="58" t="s">
        <v>3154</v>
      </c>
      <c r="F119" s="18" t="s">
        <v>537</v>
      </c>
      <c r="G119" s="18" t="s">
        <v>3156</v>
      </c>
      <c r="H119" s="21">
        <v>45986</v>
      </c>
      <c r="I119" s="22">
        <v>0.44444444444444442</v>
      </c>
      <c r="J119" s="18" t="s">
        <v>2180</v>
      </c>
      <c r="K119" s="18" t="s">
        <v>56</v>
      </c>
      <c r="L119" s="19">
        <v>200</v>
      </c>
      <c r="M119" s="65"/>
      <c r="N119" s="17" t="s">
        <v>648</v>
      </c>
      <c r="O119" s="18" t="s">
        <v>95</v>
      </c>
      <c r="P119" s="17" t="s">
        <v>96</v>
      </c>
      <c r="Q119" s="19">
        <v>80</v>
      </c>
      <c r="R119" s="18"/>
      <c r="S119" s="17" t="s">
        <v>2800</v>
      </c>
      <c r="T119" s="17" t="s">
        <v>44</v>
      </c>
      <c r="U119" s="19">
        <f>Table_529[[#This Row],[VALOR]]-Table_529[[#This Row],[ CUSTO]]</f>
        <v>120</v>
      </c>
      <c r="V119" s="19"/>
    </row>
    <row r="120" spans="1:22" s="96" customFormat="1" ht="25.5" x14ac:dyDescent="0.25">
      <c r="A120" s="10"/>
      <c r="B120" s="20">
        <v>45986</v>
      </c>
      <c r="C120" s="18"/>
      <c r="D120" s="58" t="s">
        <v>103</v>
      </c>
      <c r="E120" s="58" t="s">
        <v>104</v>
      </c>
      <c r="F120" s="18" t="s">
        <v>537</v>
      </c>
      <c r="G120" s="18" t="s">
        <v>3158</v>
      </c>
      <c r="H120" s="21">
        <v>45986</v>
      </c>
      <c r="I120" s="22">
        <v>0.5625</v>
      </c>
      <c r="J120" s="18" t="s">
        <v>524</v>
      </c>
      <c r="K120" s="18" t="s">
        <v>316</v>
      </c>
      <c r="L120" s="19">
        <v>200</v>
      </c>
      <c r="M120" s="65"/>
      <c r="N120" s="17" t="s">
        <v>648</v>
      </c>
      <c r="O120" s="18" t="s">
        <v>2978</v>
      </c>
      <c r="P120" s="17" t="s">
        <v>225</v>
      </c>
      <c r="Q120" s="19">
        <v>90</v>
      </c>
      <c r="R120" s="18"/>
      <c r="S120" s="17" t="s">
        <v>2800</v>
      </c>
      <c r="T120" s="17" t="s">
        <v>44</v>
      </c>
      <c r="U120" s="19">
        <f>Table_529[[#This Row],[VALOR]]-Table_529[[#This Row],[ CUSTO]]</f>
        <v>110</v>
      </c>
      <c r="V120" s="19"/>
    </row>
    <row r="121" spans="1:22" s="96" customFormat="1" ht="38.25" x14ac:dyDescent="0.25">
      <c r="A121" s="10"/>
      <c r="B121" s="20">
        <v>45974</v>
      </c>
      <c r="C121" s="18"/>
      <c r="D121" s="58" t="s">
        <v>2115</v>
      </c>
      <c r="E121" s="58" t="s">
        <v>2116</v>
      </c>
      <c r="F121" s="18" t="s">
        <v>60</v>
      </c>
      <c r="G121" s="18" t="s">
        <v>2117</v>
      </c>
      <c r="H121" s="21">
        <v>45987</v>
      </c>
      <c r="I121" s="22">
        <v>0.4548611111111111</v>
      </c>
      <c r="J121" s="18" t="s">
        <v>2118</v>
      </c>
      <c r="K121" s="18" t="s">
        <v>56</v>
      </c>
      <c r="L121" s="19">
        <v>200</v>
      </c>
      <c r="M121" s="65"/>
      <c r="N121" s="17" t="s">
        <v>44</v>
      </c>
      <c r="O121" s="18" t="s">
        <v>745</v>
      </c>
      <c r="P121" s="17" t="s">
        <v>142</v>
      </c>
      <c r="Q121" s="19">
        <v>70</v>
      </c>
      <c r="R121" s="18"/>
      <c r="S121" s="17" t="s">
        <v>2800</v>
      </c>
      <c r="T121" s="17" t="s">
        <v>44</v>
      </c>
      <c r="U121" s="19">
        <f>Table_529[[#This Row],[VALOR]]-Table_529[[#This Row],[ CUSTO]]</f>
        <v>130</v>
      </c>
      <c r="V121" s="19"/>
    </row>
    <row r="122" spans="1:22" s="95" customFormat="1" ht="25.5" x14ac:dyDescent="0.25">
      <c r="A122" s="10"/>
      <c r="B122" s="20">
        <v>45982</v>
      </c>
      <c r="C122" s="18"/>
      <c r="D122" s="58" t="s">
        <v>137</v>
      </c>
      <c r="E122" s="58" t="s">
        <v>2285</v>
      </c>
      <c r="F122" s="18" t="s">
        <v>92</v>
      </c>
      <c r="G122" s="18"/>
      <c r="H122" s="21">
        <v>45986</v>
      </c>
      <c r="I122" s="22">
        <v>0.44444444444444442</v>
      </c>
      <c r="J122" s="18" t="s">
        <v>1205</v>
      </c>
      <c r="K122" s="18" t="s">
        <v>249</v>
      </c>
      <c r="L122" s="19">
        <v>180</v>
      </c>
      <c r="M122" s="65"/>
      <c r="N122" s="17" t="s">
        <v>44</v>
      </c>
      <c r="O122" s="18" t="s">
        <v>2818</v>
      </c>
      <c r="P122" s="17" t="s">
        <v>2819</v>
      </c>
      <c r="Q122" s="19">
        <v>70</v>
      </c>
      <c r="R122" s="18"/>
      <c r="S122" s="17" t="s">
        <v>45</v>
      </c>
      <c r="T122" s="17" t="s">
        <v>44</v>
      </c>
      <c r="U122" s="19">
        <f>Table_529[[#This Row],[VALOR]]-Table_529[[#This Row],[ CUSTO]]</f>
        <v>110</v>
      </c>
      <c r="V122" s="19"/>
    </row>
    <row r="123" spans="1:22" s="95" customFormat="1" ht="25.5" x14ac:dyDescent="0.25">
      <c r="A123" s="10"/>
      <c r="B123" s="20">
        <v>45979</v>
      </c>
      <c r="C123" s="18"/>
      <c r="D123" s="86" t="s">
        <v>1978</v>
      </c>
      <c r="E123" s="86" t="s">
        <v>1412</v>
      </c>
      <c r="F123" s="18" t="s">
        <v>60</v>
      </c>
      <c r="G123" s="18" t="s">
        <v>3128</v>
      </c>
      <c r="H123" s="21">
        <v>45987</v>
      </c>
      <c r="I123" s="22">
        <v>0.625</v>
      </c>
      <c r="J123" s="18" t="s">
        <v>187</v>
      </c>
      <c r="K123" s="18" t="s">
        <v>958</v>
      </c>
      <c r="L123" s="19">
        <f>200+150+150+150</f>
        <v>650</v>
      </c>
      <c r="M123" s="65"/>
      <c r="N123" s="17" t="s">
        <v>648</v>
      </c>
      <c r="O123" s="18" t="s">
        <v>1957</v>
      </c>
      <c r="P123" s="17" t="s">
        <v>1443</v>
      </c>
      <c r="Q123" s="19">
        <f>120+80+80+80</f>
        <v>360</v>
      </c>
      <c r="R123" s="18"/>
      <c r="S123" s="17" t="s">
        <v>2800</v>
      </c>
      <c r="T123" s="17" t="s">
        <v>44</v>
      </c>
      <c r="U123" s="19">
        <f>Table_529[[#This Row],[VALOR]]-Table_529[[#This Row],[ CUSTO]]</f>
        <v>290</v>
      </c>
      <c r="V123" s="19"/>
    </row>
    <row r="124" spans="1:22" s="95" customFormat="1" ht="25.5" x14ac:dyDescent="0.25">
      <c r="A124" s="10"/>
      <c r="B124" s="20">
        <v>45982</v>
      </c>
      <c r="C124" s="18"/>
      <c r="D124" s="58" t="s">
        <v>808</v>
      </c>
      <c r="E124" s="58" t="s">
        <v>809</v>
      </c>
      <c r="F124" s="18" t="s">
        <v>60</v>
      </c>
      <c r="G124" s="18" t="s">
        <v>3118</v>
      </c>
      <c r="H124" s="21">
        <v>45987</v>
      </c>
      <c r="I124" s="22">
        <v>0.54166666666666663</v>
      </c>
      <c r="J124" s="18" t="s">
        <v>558</v>
      </c>
      <c r="K124" s="18" t="s">
        <v>1353</v>
      </c>
      <c r="L124" s="19">
        <v>200</v>
      </c>
      <c r="M124" s="65"/>
      <c r="N124" s="17" t="s">
        <v>44</v>
      </c>
      <c r="O124" s="18" t="s">
        <v>3140</v>
      </c>
      <c r="P124" s="17" t="s">
        <v>3141</v>
      </c>
      <c r="Q124" s="19">
        <v>100</v>
      </c>
      <c r="R124" s="18"/>
      <c r="S124" s="17" t="s">
        <v>2800</v>
      </c>
      <c r="T124" s="17" t="s">
        <v>44</v>
      </c>
      <c r="U124" s="19">
        <f>Table_529[[#This Row],[VALOR]]-Table_529[[#This Row],[ CUSTO]]</f>
        <v>100</v>
      </c>
      <c r="V124" s="19"/>
    </row>
    <row r="125" spans="1:22" s="95" customFormat="1" ht="25.5" x14ac:dyDescent="0.25">
      <c r="A125" s="10"/>
      <c r="B125" s="20">
        <v>45982</v>
      </c>
      <c r="C125" s="18"/>
      <c r="D125" s="58" t="s">
        <v>137</v>
      </c>
      <c r="E125" s="58" t="s">
        <v>2285</v>
      </c>
      <c r="F125" s="18" t="s">
        <v>92</v>
      </c>
      <c r="G125" s="18"/>
      <c r="H125" s="21">
        <v>45987</v>
      </c>
      <c r="I125" s="22">
        <v>0.38194444444444442</v>
      </c>
      <c r="J125" s="18" t="s">
        <v>2036</v>
      </c>
      <c r="K125" s="18" t="s">
        <v>1725</v>
      </c>
      <c r="L125" s="19">
        <v>180</v>
      </c>
      <c r="M125" s="65"/>
      <c r="N125" s="17" t="s">
        <v>44</v>
      </c>
      <c r="O125" s="18" t="s">
        <v>2945</v>
      </c>
      <c r="P125" s="17" t="s">
        <v>831</v>
      </c>
      <c r="Q125" s="19">
        <v>70</v>
      </c>
      <c r="R125" s="18"/>
      <c r="S125" s="17" t="s">
        <v>2800</v>
      </c>
      <c r="T125" s="17" t="s">
        <v>44</v>
      </c>
      <c r="U125" s="19">
        <f>Table_529[[#This Row],[VALOR]]-Table_529[[#This Row],[ CUSTO]]</f>
        <v>110</v>
      </c>
      <c r="V125" s="19"/>
    </row>
    <row r="126" spans="1:22" s="93" customFormat="1" ht="51" x14ac:dyDescent="0.25">
      <c r="A126" s="10"/>
      <c r="B126" s="20">
        <v>45979</v>
      </c>
      <c r="C126" s="18"/>
      <c r="D126" s="86" t="s">
        <v>52</v>
      </c>
      <c r="E126" s="86" t="s">
        <v>53</v>
      </c>
      <c r="F126" s="18" t="s">
        <v>2254</v>
      </c>
      <c r="G126" s="18" t="s">
        <v>3099</v>
      </c>
      <c r="H126" s="21">
        <v>45988</v>
      </c>
      <c r="I126" s="22">
        <v>0.8125</v>
      </c>
      <c r="J126" s="18" t="s">
        <v>3100</v>
      </c>
      <c r="K126" s="18" t="s">
        <v>935</v>
      </c>
      <c r="L126" s="19">
        <v>300</v>
      </c>
      <c r="M126" s="65" t="s">
        <v>3169</v>
      </c>
      <c r="N126" s="17" t="s">
        <v>44</v>
      </c>
      <c r="O126" s="18" t="s">
        <v>2930</v>
      </c>
      <c r="P126" s="17" t="s">
        <v>2931</v>
      </c>
      <c r="Q126" s="19">
        <v>100</v>
      </c>
      <c r="R126" s="20"/>
      <c r="S126" s="17" t="s">
        <v>2800</v>
      </c>
      <c r="T126" s="17" t="s">
        <v>44</v>
      </c>
      <c r="U126" s="19">
        <f>Table_529[[#This Row],[VALOR]]-Table_529[[#This Row],[ CUSTO]]</f>
        <v>200</v>
      </c>
      <c r="V126" s="19"/>
    </row>
    <row r="127" spans="1:22" s="98" customFormat="1" ht="25.5" x14ac:dyDescent="0.25">
      <c r="A127" s="10"/>
      <c r="B127" s="20">
        <v>45979</v>
      </c>
      <c r="C127" s="18"/>
      <c r="D127" s="58" t="s">
        <v>1978</v>
      </c>
      <c r="E127" s="58" t="s">
        <v>1412</v>
      </c>
      <c r="F127" s="18" t="s">
        <v>537</v>
      </c>
      <c r="G127" s="18" t="s">
        <v>3129</v>
      </c>
      <c r="H127" s="21">
        <v>45988</v>
      </c>
      <c r="I127" s="22">
        <v>0.33333333333333331</v>
      </c>
      <c r="J127" s="18" t="s">
        <v>3130</v>
      </c>
      <c r="K127" s="18" t="s">
        <v>516</v>
      </c>
      <c r="L127" s="19">
        <v>200</v>
      </c>
      <c r="M127" s="65"/>
      <c r="N127" s="17" t="s">
        <v>648</v>
      </c>
      <c r="O127" s="18" t="s">
        <v>3043</v>
      </c>
      <c r="P127" s="17" t="s">
        <v>3044</v>
      </c>
      <c r="Q127" s="19">
        <v>100</v>
      </c>
      <c r="R127" s="18"/>
      <c r="S127" s="17" t="s">
        <v>2800</v>
      </c>
      <c r="T127" s="17" t="s">
        <v>44</v>
      </c>
      <c r="U127" s="19">
        <f>Table_529[[#This Row],[VALOR]]-Table_529[[#This Row],[ CUSTO]]</f>
        <v>100</v>
      </c>
      <c r="V127" s="19"/>
    </row>
    <row r="128" spans="1:22" s="98" customFormat="1" ht="25.5" x14ac:dyDescent="0.25">
      <c r="A128" s="10"/>
      <c r="B128" s="20">
        <v>45980</v>
      </c>
      <c r="C128" s="18"/>
      <c r="D128" s="86" t="s">
        <v>1299</v>
      </c>
      <c r="E128" s="86" t="s">
        <v>439</v>
      </c>
      <c r="F128" s="18" t="s">
        <v>537</v>
      </c>
      <c r="G128" s="18" t="s">
        <v>3143</v>
      </c>
      <c r="H128" s="21">
        <v>45988</v>
      </c>
      <c r="I128" s="22">
        <v>0.49305555555555558</v>
      </c>
      <c r="J128" s="18" t="s">
        <v>558</v>
      </c>
      <c r="K128" s="18" t="s">
        <v>500</v>
      </c>
      <c r="L128" s="19">
        <v>180</v>
      </c>
      <c r="M128" s="65"/>
      <c r="N128" s="17" t="s">
        <v>648</v>
      </c>
      <c r="O128" s="18" t="s">
        <v>3145</v>
      </c>
      <c r="P128" s="17" t="s">
        <v>3144</v>
      </c>
      <c r="Q128" s="19">
        <v>100</v>
      </c>
      <c r="R128" s="18"/>
      <c r="S128" s="17" t="s">
        <v>2800</v>
      </c>
      <c r="T128" s="17" t="s">
        <v>44</v>
      </c>
      <c r="U128" s="19">
        <f>Table_529[[#This Row],[VALOR]]-Table_529[[#This Row],[ CUSTO]]</f>
        <v>80</v>
      </c>
      <c r="V128" s="19"/>
    </row>
    <row r="129" spans="1:22" s="98" customFormat="1" ht="25.5" x14ac:dyDescent="0.25">
      <c r="A129" s="10"/>
      <c r="B129" s="20">
        <v>45982</v>
      </c>
      <c r="C129" s="18"/>
      <c r="D129" s="86" t="s">
        <v>808</v>
      </c>
      <c r="E129" s="86" t="s">
        <v>809</v>
      </c>
      <c r="F129" s="18" t="s">
        <v>60</v>
      </c>
      <c r="G129" s="18" t="s">
        <v>3119</v>
      </c>
      <c r="H129" s="21">
        <v>45988</v>
      </c>
      <c r="I129" s="22">
        <v>0.61111111111111105</v>
      </c>
      <c r="J129" s="18" t="s">
        <v>614</v>
      </c>
      <c r="K129" s="18" t="s">
        <v>1163</v>
      </c>
      <c r="L129" s="19">
        <v>200</v>
      </c>
      <c r="M129" s="65"/>
      <c r="N129" s="17" t="s">
        <v>44</v>
      </c>
      <c r="O129" s="18" t="s">
        <v>3139</v>
      </c>
      <c r="P129" s="17" t="s">
        <v>1165</v>
      </c>
      <c r="Q129" s="19">
        <v>100</v>
      </c>
      <c r="R129" s="18"/>
      <c r="S129" s="17" t="s">
        <v>2800</v>
      </c>
      <c r="T129" s="17" t="s">
        <v>44</v>
      </c>
      <c r="U129" s="19">
        <f>Table_529[[#This Row],[VALOR]]-Table_529[[#This Row],[ CUSTO]]</f>
        <v>100</v>
      </c>
      <c r="V129" s="19"/>
    </row>
    <row r="130" spans="1:22" s="98" customFormat="1" ht="25.5" x14ac:dyDescent="0.25">
      <c r="A130" s="10"/>
      <c r="B130" s="20">
        <v>45982</v>
      </c>
      <c r="C130" s="18"/>
      <c r="D130" s="86" t="s">
        <v>214</v>
      </c>
      <c r="E130" s="86" t="s">
        <v>215</v>
      </c>
      <c r="F130" s="18" t="s">
        <v>92</v>
      </c>
      <c r="G130" s="18" t="s">
        <v>3123</v>
      </c>
      <c r="H130" s="21">
        <v>45988</v>
      </c>
      <c r="I130" s="22">
        <v>0.375</v>
      </c>
      <c r="J130" s="18" t="s">
        <v>614</v>
      </c>
      <c r="K130" s="18" t="s">
        <v>2610</v>
      </c>
      <c r="L130" s="19">
        <v>250</v>
      </c>
      <c r="M130" s="65"/>
      <c r="N130" s="17" t="s">
        <v>648</v>
      </c>
      <c r="O130" s="18" t="s">
        <v>2928</v>
      </c>
      <c r="P130" s="17" t="s">
        <v>2929</v>
      </c>
      <c r="Q130" s="19">
        <v>70</v>
      </c>
      <c r="R130" s="18"/>
      <c r="S130" s="17" t="s">
        <v>2800</v>
      </c>
      <c r="T130" s="17" t="s">
        <v>44</v>
      </c>
      <c r="U130" s="19">
        <f>Table_529[[#This Row],[VALOR]]-Table_529[[#This Row],[ CUSTO]]</f>
        <v>180</v>
      </c>
      <c r="V130" s="19"/>
    </row>
    <row r="131" spans="1:22" s="98" customFormat="1" x14ac:dyDescent="0.25">
      <c r="A131" s="10"/>
      <c r="B131" s="20">
        <v>45986</v>
      </c>
      <c r="C131" s="18"/>
      <c r="D131" s="18" t="s">
        <v>2474</v>
      </c>
      <c r="E131" s="18" t="s">
        <v>2475</v>
      </c>
      <c r="F131" s="18" t="s">
        <v>274</v>
      </c>
      <c r="G131" s="18" t="s">
        <v>3159</v>
      </c>
      <c r="H131" s="21">
        <v>45988</v>
      </c>
      <c r="I131" s="22">
        <v>0.34027777777777773</v>
      </c>
      <c r="J131" s="18" t="s">
        <v>187</v>
      </c>
      <c r="K131" s="18" t="s">
        <v>785</v>
      </c>
      <c r="L131" s="19">
        <v>180</v>
      </c>
      <c r="M131" s="65"/>
      <c r="N131" s="17" t="s">
        <v>648</v>
      </c>
      <c r="O131" s="18" t="s">
        <v>1491</v>
      </c>
      <c r="P131" s="17" t="s">
        <v>787</v>
      </c>
      <c r="Q131" s="19">
        <v>90</v>
      </c>
      <c r="R131" s="18"/>
      <c r="S131" s="17" t="s">
        <v>2800</v>
      </c>
      <c r="T131" s="17" t="s">
        <v>44</v>
      </c>
      <c r="U131" s="19">
        <f>Table_529[[#This Row],[VALOR]]-Table_529[[#This Row],[ CUSTO]]</f>
        <v>90</v>
      </c>
      <c r="V131" s="19"/>
    </row>
    <row r="132" spans="1:22" s="98" customFormat="1" x14ac:dyDescent="0.25">
      <c r="A132" s="10"/>
      <c r="B132" s="20">
        <v>45987</v>
      </c>
      <c r="C132" s="18"/>
      <c r="D132" s="18" t="s">
        <v>220</v>
      </c>
      <c r="E132" s="18" t="s">
        <v>221</v>
      </c>
      <c r="F132" s="18" t="s">
        <v>60</v>
      </c>
      <c r="G132" s="18"/>
      <c r="H132" s="21">
        <v>45988</v>
      </c>
      <c r="I132" s="22">
        <v>0.60416666666666663</v>
      </c>
      <c r="J132" s="18" t="s">
        <v>549</v>
      </c>
      <c r="K132" s="18" t="s">
        <v>549</v>
      </c>
      <c r="L132" s="19">
        <v>150</v>
      </c>
      <c r="M132" s="65"/>
      <c r="N132" s="17" t="s">
        <v>648</v>
      </c>
      <c r="O132" s="18" t="s">
        <v>1222</v>
      </c>
      <c r="P132" s="17" t="s">
        <v>1223</v>
      </c>
      <c r="Q132" s="19">
        <v>60</v>
      </c>
      <c r="R132" s="18"/>
      <c r="S132" s="17" t="s">
        <v>2800</v>
      </c>
      <c r="T132" s="17" t="s">
        <v>44</v>
      </c>
      <c r="U132" s="19">
        <f>Table_529[[#This Row],[VALOR]]-Table_529[[#This Row],[ CUSTO]]</f>
        <v>90</v>
      </c>
      <c r="V132" s="19"/>
    </row>
    <row r="133" spans="1:22" s="98" customFormat="1" x14ac:dyDescent="0.25">
      <c r="A133" s="10"/>
      <c r="B133" s="20">
        <v>45980</v>
      </c>
      <c r="C133" s="18"/>
      <c r="D133" s="18" t="s">
        <v>282</v>
      </c>
      <c r="E133" s="18" t="s">
        <v>283</v>
      </c>
      <c r="F133" s="18" t="s">
        <v>60</v>
      </c>
      <c r="G133" s="18" t="s">
        <v>3157</v>
      </c>
      <c r="H133" s="21">
        <v>45989</v>
      </c>
      <c r="I133" s="22">
        <v>0.60416666666666663</v>
      </c>
      <c r="J133" s="18" t="s">
        <v>187</v>
      </c>
      <c r="K133" s="18" t="s">
        <v>2846</v>
      </c>
      <c r="L133" s="19">
        <v>250</v>
      </c>
      <c r="M133" s="65"/>
      <c r="N133" s="17" t="s">
        <v>648</v>
      </c>
      <c r="O133" s="18" t="s">
        <v>3020</v>
      </c>
      <c r="P133" s="17" t="s">
        <v>3021</v>
      </c>
      <c r="Q133" s="19">
        <v>130</v>
      </c>
      <c r="R133" s="18"/>
      <c r="S133" s="17" t="s">
        <v>2800</v>
      </c>
      <c r="T133" s="17" t="s">
        <v>44</v>
      </c>
      <c r="U133" s="19">
        <f>Table_529[[#This Row],[VALOR]]-Table_529[[#This Row],[ CUSTO]]</f>
        <v>120</v>
      </c>
      <c r="V133" s="19"/>
    </row>
    <row r="134" spans="1:22" s="98" customFormat="1" ht="25.5" x14ac:dyDescent="0.25">
      <c r="A134" s="10"/>
      <c r="B134" s="20">
        <v>45987</v>
      </c>
      <c r="C134" s="18"/>
      <c r="D134" s="18" t="s">
        <v>3161</v>
      </c>
      <c r="E134" s="18" t="s">
        <v>3162</v>
      </c>
      <c r="F134" s="18" t="s">
        <v>593</v>
      </c>
      <c r="G134" s="18" t="s">
        <v>3164</v>
      </c>
      <c r="H134" s="21">
        <v>45989</v>
      </c>
      <c r="I134" s="22">
        <v>0.56597222222222221</v>
      </c>
      <c r="J134" s="18" t="s">
        <v>448</v>
      </c>
      <c r="K134" s="18" t="s">
        <v>56</v>
      </c>
      <c r="L134" s="19">
        <v>180</v>
      </c>
      <c r="M134" s="65"/>
      <c r="N134" s="17" t="s">
        <v>648</v>
      </c>
      <c r="O134" s="18" t="s">
        <v>1401</v>
      </c>
      <c r="P134" s="17" t="s">
        <v>1400</v>
      </c>
      <c r="Q134" s="19">
        <v>80</v>
      </c>
      <c r="R134" s="18"/>
      <c r="S134" s="17" t="s">
        <v>2800</v>
      </c>
      <c r="T134" s="17" t="s">
        <v>648</v>
      </c>
      <c r="U134" s="19">
        <f>Table_529[[#This Row],[VALOR]]-Table_529[[#This Row],[ CUSTO]]</f>
        <v>100</v>
      </c>
      <c r="V134" s="19"/>
    </row>
    <row r="135" spans="1:22" s="98" customFormat="1" ht="38.25" x14ac:dyDescent="0.25">
      <c r="A135" s="10"/>
      <c r="B135" s="20">
        <v>45985</v>
      </c>
      <c r="C135" s="18"/>
      <c r="D135" s="86" t="s">
        <v>52</v>
      </c>
      <c r="E135" s="86" t="s">
        <v>53</v>
      </c>
      <c r="F135" s="18" t="s">
        <v>2641</v>
      </c>
      <c r="G135" s="18"/>
      <c r="H135" s="21">
        <v>45990</v>
      </c>
      <c r="I135" s="22">
        <v>0.45833333333333331</v>
      </c>
      <c r="J135" s="18" t="s">
        <v>3146</v>
      </c>
      <c r="K135" s="18" t="s">
        <v>3147</v>
      </c>
      <c r="L135" s="19">
        <v>300</v>
      </c>
      <c r="M135" s="65"/>
      <c r="N135" s="17" t="s">
        <v>648</v>
      </c>
      <c r="O135" s="18" t="s">
        <v>3148</v>
      </c>
      <c r="P135" s="17" t="s">
        <v>3149</v>
      </c>
      <c r="Q135" s="19">
        <v>100</v>
      </c>
      <c r="R135" s="18"/>
      <c r="S135" s="17" t="s">
        <v>2800</v>
      </c>
      <c r="T135" s="17" t="s">
        <v>44</v>
      </c>
      <c r="U135" s="19">
        <f>Table_529[[#This Row],[VALOR]]-Table_529[[#This Row],[ CUSTO]]</f>
        <v>200</v>
      </c>
      <c r="V135" s="19"/>
    </row>
    <row r="136" spans="1:22" s="98" customFormat="1" ht="25.5" x14ac:dyDescent="0.25">
      <c r="A136" s="10"/>
      <c r="B136" s="20">
        <v>45988</v>
      </c>
      <c r="C136" s="18"/>
      <c r="D136" s="86" t="s">
        <v>52</v>
      </c>
      <c r="E136" s="86" t="s">
        <v>53</v>
      </c>
      <c r="F136" s="18" t="s">
        <v>2641</v>
      </c>
      <c r="G136" s="18" t="s">
        <v>3099</v>
      </c>
      <c r="H136" s="21">
        <v>45980</v>
      </c>
      <c r="I136" s="22">
        <v>0.79166666666666663</v>
      </c>
      <c r="J136" s="18" t="s">
        <v>1286</v>
      </c>
      <c r="K136" s="18" t="s">
        <v>935</v>
      </c>
      <c r="L136" s="19">
        <v>300</v>
      </c>
      <c r="M136" s="65" t="s">
        <v>3169</v>
      </c>
      <c r="N136" s="17" t="s">
        <v>44</v>
      </c>
      <c r="O136" s="18" t="s">
        <v>2930</v>
      </c>
      <c r="P136" s="17" t="s">
        <v>2931</v>
      </c>
      <c r="Q136" s="19">
        <v>150</v>
      </c>
      <c r="R136" s="18"/>
      <c r="S136" s="17" t="s">
        <v>45</v>
      </c>
      <c r="T136" s="17" t="s">
        <v>44</v>
      </c>
      <c r="U136" s="19">
        <f>Table_529[[#This Row],[VALOR]]-Table_529[[#This Row],[ CUSTO]]</f>
        <v>150</v>
      </c>
      <c r="V136" s="19"/>
    </row>
    <row r="137" spans="1:22" s="98" customFormat="1" ht="25.5" x14ac:dyDescent="0.25">
      <c r="A137" s="10"/>
      <c r="B137" s="20"/>
      <c r="C137" s="18"/>
      <c r="D137" s="18" t="s">
        <v>3165</v>
      </c>
      <c r="E137" s="18" t="s">
        <v>3166</v>
      </c>
      <c r="F137" s="18"/>
      <c r="G137" s="18"/>
      <c r="H137" s="21"/>
      <c r="I137" s="22"/>
      <c r="J137" s="18"/>
      <c r="K137" s="18"/>
      <c r="L137" s="19"/>
      <c r="M137" s="65"/>
      <c r="N137" s="17"/>
      <c r="O137" s="18"/>
      <c r="P137" s="17"/>
      <c r="Q137" s="19"/>
      <c r="R137" s="18"/>
      <c r="S137" s="17"/>
      <c r="T137" s="17"/>
      <c r="U137" s="19">
        <f>Table_529[[#This Row],[VALOR]]-Table_529[[#This Row],[ CUSTO]]</f>
        <v>0</v>
      </c>
      <c r="V137" s="19"/>
    </row>
    <row r="138" spans="1:22" s="98" customFormat="1" x14ac:dyDescent="0.25">
      <c r="A138" s="10"/>
      <c r="B138" s="20"/>
      <c r="C138" s="18"/>
      <c r="D138" s="18"/>
      <c r="E138" s="18"/>
      <c r="F138" s="18"/>
      <c r="G138" s="18"/>
      <c r="H138" s="21"/>
      <c r="I138" s="22"/>
      <c r="J138" s="18"/>
      <c r="K138" s="18"/>
      <c r="L138" s="19"/>
      <c r="M138" s="65"/>
      <c r="N138" s="17"/>
      <c r="O138" s="18"/>
      <c r="P138" s="17"/>
      <c r="Q138" s="19"/>
      <c r="R138" s="18"/>
      <c r="S138" s="17"/>
      <c r="T138" s="17"/>
      <c r="U138" s="19">
        <f>Table_529[[#This Row],[VALOR]]-Table_529[[#This Row],[ CUSTO]]</f>
        <v>0</v>
      </c>
      <c r="V138" s="19"/>
    </row>
    <row r="139" spans="1:22" s="98" customFormat="1" x14ac:dyDescent="0.25">
      <c r="A139" s="10"/>
      <c r="B139" s="20"/>
      <c r="C139" s="18"/>
      <c r="D139" s="18"/>
      <c r="E139" s="18"/>
      <c r="F139" s="18"/>
      <c r="G139" s="18"/>
      <c r="H139" s="21"/>
      <c r="I139" s="22"/>
      <c r="J139" s="18"/>
      <c r="K139" s="18"/>
      <c r="L139" s="19"/>
      <c r="M139" s="65"/>
      <c r="N139" s="17"/>
      <c r="O139" s="18"/>
      <c r="P139" s="17"/>
      <c r="Q139" s="19"/>
      <c r="R139" s="18"/>
      <c r="S139" s="17"/>
      <c r="T139" s="17"/>
      <c r="U139" s="19">
        <f>Table_529[[#This Row],[VALOR]]-Table_529[[#This Row],[ CUSTO]]</f>
        <v>0</v>
      </c>
      <c r="V139" s="19"/>
    </row>
    <row r="140" spans="1:22" s="93" customFormat="1" x14ac:dyDescent="0.25">
      <c r="A140" s="10"/>
      <c r="B140" s="20"/>
      <c r="C140" s="18"/>
      <c r="D140" s="58"/>
      <c r="E140" s="58"/>
      <c r="F140" s="18"/>
      <c r="G140" s="18"/>
      <c r="H140" s="21"/>
      <c r="I140" s="22"/>
      <c r="J140" s="18"/>
      <c r="K140" s="18"/>
      <c r="L140" s="19"/>
      <c r="M140" s="65"/>
      <c r="N140" s="17"/>
      <c r="O140" s="18"/>
      <c r="P140" s="17"/>
      <c r="Q140" s="19"/>
      <c r="R140" s="18"/>
      <c r="S140" s="17"/>
      <c r="T140" s="17"/>
      <c r="U140" s="19">
        <f>Table_529[[#This Row],[VALOR]]-Table_529[[#This Row],[ CUSTO]]</f>
        <v>0</v>
      </c>
      <c r="V140" s="19"/>
    </row>
    <row r="141" spans="1:22" s="93" customFormat="1" x14ac:dyDescent="0.25">
      <c r="A141" s="10"/>
      <c r="B141" s="20"/>
      <c r="C141" s="18"/>
      <c r="D141" s="58"/>
      <c r="E141" s="58"/>
      <c r="F141" s="18"/>
      <c r="G141" s="18"/>
      <c r="H141" s="21"/>
      <c r="I141" s="22"/>
      <c r="J141" s="18"/>
      <c r="K141" s="18"/>
      <c r="L141" s="19"/>
      <c r="M141" s="65"/>
      <c r="N141" s="17"/>
      <c r="O141" s="18"/>
      <c r="P141" s="17"/>
      <c r="Q141" s="19"/>
      <c r="R141" s="18"/>
      <c r="S141" s="17"/>
      <c r="T141" s="17"/>
      <c r="U141" s="19">
        <f>Table_529[[#This Row],[VALOR]]-Table_529[[#This Row],[ CUSTO]]</f>
        <v>0</v>
      </c>
      <c r="V141" s="19"/>
    </row>
    <row r="142" spans="1:22" s="93" customFormat="1" x14ac:dyDescent="0.25">
      <c r="A142" s="10"/>
      <c r="B142" s="20"/>
      <c r="C142" s="18"/>
      <c r="D142" s="58"/>
      <c r="E142" s="58"/>
      <c r="F142" s="18"/>
      <c r="G142" s="18"/>
      <c r="H142" s="21"/>
      <c r="I142" s="22"/>
      <c r="J142" s="18"/>
      <c r="K142" s="18"/>
      <c r="L142" s="19"/>
      <c r="M142" s="65"/>
      <c r="N142" s="17"/>
      <c r="O142" s="18"/>
      <c r="P142" s="17"/>
      <c r="Q142" s="19"/>
      <c r="R142" s="18"/>
      <c r="S142" s="17"/>
      <c r="T142" s="17"/>
      <c r="U142" s="19">
        <f>Table_529[[#This Row],[VALOR]]-Table_529[[#This Row],[ CUSTO]]</f>
        <v>0</v>
      </c>
      <c r="V142" s="19"/>
    </row>
    <row r="143" spans="1:22" ht="15.75" customHeight="1" x14ac:dyDescent="0.25">
      <c r="A143" s="10"/>
      <c r="B143" s="20"/>
      <c r="C143" s="18"/>
      <c r="D143" s="18"/>
      <c r="E143" s="18"/>
      <c r="F143" s="18"/>
      <c r="G143" s="18"/>
      <c r="H143" s="21"/>
      <c r="I143" s="22"/>
      <c r="J143" s="18"/>
      <c r="K143" s="18"/>
      <c r="L143" s="19"/>
      <c r="M143" s="65"/>
      <c r="N143" s="17" t="s">
        <v>44</v>
      </c>
      <c r="O143" s="18"/>
      <c r="P143" s="17"/>
      <c r="Q143" s="19">
        <f>5920.43-2000</f>
        <v>3920.4300000000003</v>
      </c>
      <c r="R143" s="18"/>
      <c r="S143" s="17" t="s">
        <v>45</v>
      </c>
      <c r="T143" s="17"/>
      <c r="U143" s="19">
        <f>Table_529[[#This Row],[VALOR]]-Table_529[[#This Row],[ CUSTO]]</f>
        <v>-3920.4300000000003</v>
      </c>
      <c r="V143" s="19"/>
    </row>
    <row r="144" spans="1:22" ht="15.75" customHeight="1" x14ac:dyDescent="0.25">
      <c r="A144" s="10"/>
      <c r="B144" s="11"/>
      <c r="C144" s="12"/>
      <c r="D144" s="11"/>
      <c r="E144" s="12"/>
      <c r="F144" s="12"/>
      <c r="G144" s="12"/>
      <c r="H144" s="11"/>
      <c r="I144" s="11"/>
      <c r="J144" s="11"/>
      <c r="K144" s="13"/>
      <c r="L144" s="11"/>
      <c r="M144" s="12"/>
      <c r="N144" s="11"/>
      <c r="O144" s="12"/>
      <c r="P144" s="14"/>
      <c r="Q144" s="11"/>
      <c r="R144" s="11"/>
      <c r="S144" s="15"/>
      <c r="T144" s="10"/>
      <c r="U144" s="10"/>
      <c r="V144" s="10"/>
    </row>
    <row r="145" spans="1:22" ht="15.75" customHeight="1" x14ac:dyDescent="0.25">
      <c r="A145" s="10"/>
      <c r="B145" s="11"/>
      <c r="C145" s="12"/>
      <c r="D145" s="11"/>
      <c r="E145" s="12"/>
      <c r="F145" s="12"/>
      <c r="G145" s="12"/>
      <c r="H145" s="11"/>
      <c r="I145" s="11"/>
      <c r="J145" s="11"/>
      <c r="K145" s="23"/>
      <c r="L145" s="11"/>
      <c r="M145" s="12"/>
      <c r="N145" s="11"/>
      <c r="O145" s="12"/>
      <c r="P145" s="14"/>
      <c r="Q145" s="11"/>
      <c r="R145" s="11"/>
      <c r="S145" s="15"/>
      <c r="T145" s="10"/>
      <c r="U145" s="10"/>
      <c r="V145" s="10"/>
    </row>
    <row r="146" spans="1:22" ht="15.75" customHeight="1" x14ac:dyDescent="0.25">
      <c r="A146" s="10"/>
      <c r="B146" s="11"/>
      <c r="C146" s="12"/>
      <c r="D146" s="11"/>
      <c r="E146" s="12"/>
      <c r="F146" s="12"/>
      <c r="G146" s="12"/>
      <c r="H146" s="11"/>
      <c r="I146" s="11"/>
      <c r="J146" s="11"/>
      <c r="K146" s="13"/>
      <c r="L146" s="11"/>
      <c r="M146" s="12"/>
      <c r="N146" s="11"/>
      <c r="O146" s="12"/>
      <c r="P146" s="14"/>
      <c r="Q146" s="11"/>
      <c r="R146" s="11"/>
      <c r="S146" s="15"/>
      <c r="T146" s="10"/>
      <c r="U146" s="10"/>
      <c r="V146" s="10"/>
    </row>
    <row r="147" spans="1:22" ht="15.75" customHeight="1" x14ac:dyDescent="0.25">
      <c r="A147" s="10"/>
      <c r="B147" s="11"/>
      <c r="C147" s="12"/>
      <c r="D147" s="11"/>
      <c r="E147" s="12"/>
      <c r="F147" s="12"/>
      <c r="G147" s="12"/>
      <c r="H147" s="11"/>
      <c r="I147" s="11"/>
      <c r="J147" s="11"/>
      <c r="K147" s="13"/>
      <c r="L147" s="11"/>
      <c r="M147" s="12"/>
      <c r="N147" s="11"/>
      <c r="O147" s="12"/>
      <c r="P147" s="14"/>
      <c r="Q147" s="11"/>
      <c r="R147" s="11"/>
      <c r="S147" s="15"/>
      <c r="T147" s="10"/>
      <c r="U147" s="10"/>
      <c r="V147" s="10"/>
    </row>
    <row r="148" spans="1:22" ht="15.75" customHeight="1" x14ac:dyDescent="0.25">
      <c r="A148" s="10"/>
      <c r="B148" s="114" t="s">
        <v>2</v>
      </c>
      <c r="C148" s="111"/>
      <c r="D148" s="24">
        <f>SUM(NOVEMBRO!$L$5:$L$143)</f>
        <v>27363.640000000003</v>
      </c>
      <c r="E148" s="12"/>
      <c r="F148" s="12"/>
      <c r="G148" s="12"/>
      <c r="H148" s="11"/>
      <c r="I148" s="11"/>
      <c r="J148" s="11"/>
      <c r="K148" s="13"/>
      <c r="L148" s="11"/>
      <c r="M148" s="12"/>
      <c r="N148" s="11"/>
      <c r="O148" s="12"/>
      <c r="P148" s="14"/>
      <c r="Q148" s="11"/>
      <c r="R148" s="11"/>
      <c r="S148" s="15"/>
      <c r="T148" s="10"/>
      <c r="U148" s="10"/>
      <c r="V148" s="10"/>
    </row>
    <row r="149" spans="1:22" ht="15.75" customHeight="1" x14ac:dyDescent="0.25">
      <c r="A149" s="10"/>
      <c r="B149" s="115" t="s">
        <v>3</v>
      </c>
      <c r="C149" s="111"/>
      <c r="D149" s="25">
        <f>SUM(NOVEMBRO!$U$5:$U$143)</f>
        <v>12294.57</v>
      </c>
      <c r="E149" s="12"/>
      <c r="F149" s="12"/>
      <c r="G149" s="12"/>
      <c r="H149" s="11"/>
      <c r="I149" s="11"/>
      <c r="J149" s="11"/>
      <c r="K149" s="13"/>
      <c r="L149" s="11"/>
      <c r="M149" s="12"/>
      <c r="N149" s="11"/>
      <c r="O149" s="12"/>
      <c r="P149" s="14"/>
      <c r="Q149" s="11"/>
      <c r="R149" s="11"/>
      <c r="S149" s="15"/>
      <c r="T149" s="10"/>
      <c r="U149" s="10"/>
      <c r="V149" s="10"/>
    </row>
    <row r="150" spans="1:22" ht="15.75" customHeight="1" x14ac:dyDescent="0.25">
      <c r="A150" s="10"/>
      <c r="B150" s="116" t="s">
        <v>4</v>
      </c>
      <c r="C150" s="111"/>
      <c r="D150" s="26">
        <f>SUM(NOVEMBRO!$Q$5:$Q$143)</f>
        <v>15069.07</v>
      </c>
      <c r="E150" s="12"/>
      <c r="F150" s="12"/>
      <c r="G150" s="12"/>
      <c r="H150" s="11"/>
      <c r="I150" s="11"/>
      <c r="J150" s="11"/>
      <c r="K150" s="13"/>
      <c r="L150" s="11"/>
      <c r="M150" s="12"/>
      <c r="N150" s="11"/>
      <c r="O150" s="12"/>
      <c r="P150" s="14"/>
      <c r="Q150" s="11"/>
      <c r="R150" s="11"/>
      <c r="S150" s="15"/>
      <c r="T150" s="10"/>
      <c r="U150" s="10"/>
      <c r="V150" s="10"/>
    </row>
    <row r="151" spans="1:22" ht="15.75" customHeight="1" x14ac:dyDescent="0.25">
      <c r="A151" s="10"/>
      <c r="B151" s="117" t="s">
        <v>5</v>
      </c>
      <c r="C151" s="111"/>
      <c r="D151" s="27">
        <f>SUMIF(NOVEMBRO!$N$5:$N$143,"PENDENTE",NOVEMBRO!$U$5:$U$143)</f>
        <v>3310</v>
      </c>
      <c r="E151" s="12"/>
      <c r="F151" s="12"/>
      <c r="G151" s="12"/>
      <c r="H151" s="11"/>
      <c r="I151" s="11"/>
      <c r="J151" s="11"/>
      <c r="K151" s="13"/>
      <c r="L151" s="11"/>
      <c r="M151" s="12"/>
      <c r="N151" s="11"/>
      <c r="O151" s="12"/>
      <c r="P151" s="14"/>
      <c r="Q151" s="11"/>
      <c r="R151" s="11"/>
      <c r="S151" s="15"/>
      <c r="T151" s="10"/>
      <c r="U151" s="10"/>
      <c r="V151" s="10"/>
    </row>
    <row r="152" spans="1:22" ht="15.75" customHeight="1" x14ac:dyDescent="0.25">
      <c r="A152" s="10"/>
      <c r="B152" s="110" t="s">
        <v>6</v>
      </c>
      <c r="C152" s="111"/>
      <c r="D152" s="28">
        <f>SUMIF(NOVEMBRO!$S$5:$S$143,"NÃO",NOVEMBRO!$Q$5:$Q$143)</f>
        <v>6180.95</v>
      </c>
      <c r="E152" s="12"/>
      <c r="F152" s="12"/>
      <c r="G152" s="12"/>
      <c r="H152" s="11"/>
      <c r="I152" s="11"/>
      <c r="J152" s="11"/>
      <c r="K152" s="13"/>
      <c r="L152" s="11"/>
      <c r="M152" s="12"/>
      <c r="N152" s="11"/>
      <c r="O152" s="12"/>
      <c r="P152" s="14"/>
      <c r="Q152" s="11"/>
      <c r="R152" s="11"/>
      <c r="S152" s="15"/>
      <c r="T152" s="10"/>
      <c r="U152" s="10"/>
      <c r="V152" s="10"/>
    </row>
    <row r="153" spans="1:22" ht="15.75" customHeight="1" x14ac:dyDescent="0.25">
      <c r="A153" s="10"/>
      <c r="B153" s="112" t="s">
        <v>7</v>
      </c>
      <c r="C153" s="111"/>
      <c r="D153" s="29">
        <f>SUMIF(NOVEMBRO!$S$5:$S$143,"SIM",NOVEMBRO!$Q$5:$Q$143)</f>
        <v>8888.1200000000008</v>
      </c>
      <c r="E153" s="12"/>
      <c r="F153" s="12"/>
      <c r="G153" s="12"/>
      <c r="H153" s="11"/>
      <c r="I153" s="11"/>
      <c r="J153" s="11"/>
      <c r="K153" s="13"/>
      <c r="L153" s="11"/>
      <c r="M153" s="12"/>
      <c r="N153" s="11"/>
      <c r="O153" s="12"/>
      <c r="P153" s="14"/>
      <c r="Q153" s="11"/>
      <c r="R153" s="11"/>
      <c r="S153" s="15"/>
      <c r="T153" s="10"/>
      <c r="U153" s="10"/>
      <c r="V153" s="10"/>
    </row>
    <row r="154" spans="1:22" ht="15.75" customHeight="1" x14ac:dyDescent="0.25">
      <c r="A154" s="10"/>
      <c r="B154" s="113" t="s">
        <v>229</v>
      </c>
      <c r="C154" s="111"/>
      <c r="D154" s="30">
        <f>SUMIF(NOVEMBRO!$N$5:$N$143,"CUMPRIDO",NOVEMBRO!$U$5:$U$143)</f>
        <v>8984.57</v>
      </c>
      <c r="E154" s="14"/>
      <c r="F154" s="12"/>
      <c r="G154" s="12"/>
      <c r="H154" s="11"/>
      <c r="I154" s="11"/>
      <c r="J154" s="11"/>
      <c r="K154" s="13"/>
      <c r="L154" s="11"/>
      <c r="M154" s="12"/>
      <c r="N154" s="11"/>
      <c r="O154" s="12"/>
      <c r="P154" s="14"/>
      <c r="Q154" s="11"/>
      <c r="R154" s="11"/>
      <c r="S154" s="15"/>
      <c r="T154" s="10"/>
      <c r="U154" s="10"/>
      <c r="V154" s="10"/>
    </row>
    <row r="155" spans="1:22" ht="15.75" customHeight="1" x14ac:dyDescent="0.25">
      <c r="A155" s="10"/>
      <c r="B155" s="11"/>
      <c r="C155" s="12"/>
      <c r="D155" s="11"/>
      <c r="E155" s="12"/>
      <c r="F155" s="12"/>
      <c r="G155" s="12"/>
      <c r="H155" s="11"/>
      <c r="I155" s="11"/>
      <c r="J155" s="11"/>
      <c r="K155" s="13"/>
      <c r="L155" s="11"/>
      <c r="M155" s="12"/>
      <c r="N155" s="11"/>
      <c r="O155" s="12"/>
      <c r="P155" s="14"/>
      <c r="Q155" s="11"/>
      <c r="R155" s="11"/>
      <c r="S155" s="15"/>
      <c r="T155" s="10"/>
      <c r="U155" s="10"/>
      <c r="V155" s="10"/>
    </row>
    <row r="156" spans="1:22" ht="15.75" customHeight="1" x14ac:dyDescent="0.25">
      <c r="K156" s="1"/>
    </row>
    <row r="157" spans="1:22" ht="15.75" customHeight="1" x14ac:dyDescent="0.25">
      <c r="K157" s="1"/>
    </row>
    <row r="158" spans="1:22" ht="15.75" customHeight="1" x14ac:dyDescent="0.25">
      <c r="K158" s="1"/>
    </row>
    <row r="159" spans="1:22" ht="15.75" customHeight="1" x14ac:dyDescent="0.25">
      <c r="K159" s="1"/>
    </row>
    <row r="160" spans="1:22" ht="15.75" customHeight="1" x14ac:dyDescent="0.25">
      <c r="K160" s="1"/>
    </row>
    <row r="161" spans="11:11" ht="15.75" customHeight="1" x14ac:dyDescent="0.25">
      <c r="K161" s="1"/>
    </row>
    <row r="162" spans="11:11" ht="15.75" customHeight="1" x14ac:dyDescent="0.25">
      <c r="K162" s="1"/>
    </row>
    <row r="163" spans="11:11" ht="15.75" customHeight="1" x14ac:dyDescent="0.25">
      <c r="K163" s="1"/>
    </row>
    <row r="164" spans="11:11" ht="15.75" customHeight="1" x14ac:dyDescent="0.25">
      <c r="K164" s="1"/>
    </row>
    <row r="165" spans="11:11" ht="15.75" customHeight="1" x14ac:dyDescent="0.25">
      <c r="K165" s="1"/>
    </row>
    <row r="166" spans="11:11" ht="15.75" customHeight="1" x14ac:dyDescent="0.25">
      <c r="K166" s="1"/>
    </row>
    <row r="167" spans="11:11" ht="15.75" customHeight="1" x14ac:dyDescent="0.25">
      <c r="K167" s="1"/>
    </row>
    <row r="168" spans="11:11" ht="15.75" customHeight="1" x14ac:dyDescent="0.25">
      <c r="K168" s="1"/>
    </row>
    <row r="169" spans="11:11" ht="15.75" customHeight="1" x14ac:dyDescent="0.25">
      <c r="K169" s="1"/>
    </row>
    <row r="170" spans="11:11" ht="15.75" customHeight="1" x14ac:dyDescent="0.25">
      <c r="K170" s="1"/>
    </row>
    <row r="171" spans="11:11" ht="15.75" customHeight="1" x14ac:dyDescent="0.25">
      <c r="K171" s="1"/>
    </row>
    <row r="172" spans="11:11" ht="15.75" customHeight="1" x14ac:dyDescent="0.25">
      <c r="K172" s="1"/>
    </row>
    <row r="173" spans="11:11" ht="15.75" customHeight="1" x14ac:dyDescent="0.25">
      <c r="K173" s="1"/>
    </row>
    <row r="174" spans="11:11" ht="15.75" customHeight="1" x14ac:dyDescent="0.25">
      <c r="K174" s="1"/>
    </row>
    <row r="175" spans="11:11" ht="15.75" customHeight="1" x14ac:dyDescent="0.25">
      <c r="K175" s="1"/>
    </row>
    <row r="176" spans="11:11" ht="15.75" customHeight="1" x14ac:dyDescent="0.25">
      <c r="K176" s="1"/>
    </row>
    <row r="177" spans="11:11" ht="15.75" customHeight="1" x14ac:dyDescent="0.25">
      <c r="K177" s="1"/>
    </row>
    <row r="178" spans="11:11" ht="15.75" customHeight="1" x14ac:dyDescent="0.25">
      <c r="K178" s="1"/>
    </row>
    <row r="179" spans="11:11" ht="15.75" customHeight="1" x14ac:dyDescent="0.25">
      <c r="K179" s="1"/>
    </row>
    <row r="180" spans="11:11" ht="15.75" customHeight="1" x14ac:dyDescent="0.25">
      <c r="K180" s="1"/>
    </row>
    <row r="181" spans="11:11" ht="15.75" customHeight="1" x14ac:dyDescent="0.25">
      <c r="K181" s="1"/>
    </row>
    <row r="182" spans="11:11" ht="15.75" customHeight="1" x14ac:dyDescent="0.25">
      <c r="K182" s="1"/>
    </row>
    <row r="183" spans="11:11" ht="15.75" customHeight="1" x14ac:dyDescent="0.25">
      <c r="K183" s="1"/>
    </row>
    <row r="184" spans="11:11" ht="15.75" customHeight="1" x14ac:dyDescent="0.25">
      <c r="K184" s="1"/>
    </row>
    <row r="185" spans="11:11" ht="15.75" customHeight="1" x14ac:dyDescent="0.25">
      <c r="K185" s="1"/>
    </row>
    <row r="186" spans="11:11" ht="15.75" customHeight="1" x14ac:dyDescent="0.25">
      <c r="K186" s="1"/>
    </row>
    <row r="187" spans="11:11" ht="15.75" customHeight="1" x14ac:dyDescent="0.25">
      <c r="K187" s="1"/>
    </row>
    <row r="188" spans="11:11" ht="15.75" customHeight="1" x14ac:dyDescent="0.25">
      <c r="K188" s="1"/>
    </row>
    <row r="189" spans="11:11" ht="15.75" customHeight="1" x14ac:dyDescent="0.25">
      <c r="K189" s="1"/>
    </row>
    <row r="190" spans="11:11" ht="15.75" customHeight="1" x14ac:dyDescent="0.25">
      <c r="K190" s="1"/>
    </row>
    <row r="191" spans="11:11" ht="15.75" customHeight="1" x14ac:dyDescent="0.25">
      <c r="K191" s="1"/>
    </row>
    <row r="192" spans="11:11" ht="15.75" customHeight="1" x14ac:dyDescent="0.25">
      <c r="K192" s="1"/>
    </row>
    <row r="193" spans="11:11" ht="15.75" customHeight="1" x14ac:dyDescent="0.25">
      <c r="K193" s="1"/>
    </row>
    <row r="194" spans="11:11" ht="15.75" customHeight="1" x14ac:dyDescent="0.25">
      <c r="K194" s="1"/>
    </row>
    <row r="195" spans="11:11" ht="15.75" customHeight="1" x14ac:dyDescent="0.25">
      <c r="K195" s="1"/>
    </row>
    <row r="196" spans="11:11" ht="15.75" customHeight="1" x14ac:dyDescent="0.25">
      <c r="K196" s="1"/>
    </row>
    <row r="197" spans="11:11" ht="15.75" customHeight="1" x14ac:dyDescent="0.25">
      <c r="K197" s="1"/>
    </row>
    <row r="198" spans="11:11" ht="15.75" customHeight="1" x14ac:dyDescent="0.25">
      <c r="K198" s="1"/>
    </row>
    <row r="199" spans="11:11" ht="15.75" customHeight="1" x14ac:dyDescent="0.25">
      <c r="K199" s="1"/>
    </row>
    <row r="200" spans="11:11" ht="15.75" customHeight="1" x14ac:dyDescent="0.25">
      <c r="K200" s="1"/>
    </row>
    <row r="201" spans="11:11" ht="15.75" customHeight="1" x14ac:dyDescent="0.25">
      <c r="K201" s="1"/>
    </row>
    <row r="202" spans="11:11" ht="15.75" customHeight="1" x14ac:dyDescent="0.25">
      <c r="K202" s="1"/>
    </row>
    <row r="203" spans="11:11" ht="15.75" customHeight="1" x14ac:dyDescent="0.25">
      <c r="K203" s="1"/>
    </row>
    <row r="204" spans="11:11" ht="15.75" customHeight="1" x14ac:dyDescent="0.25">
      <c r="K204" s="1"/>
    </row>
    <row r="205" spans="11:11" ht="15.75" customHeight="1" x14ac:dyDescent="0.25">
      <c r="K205" s="1"/>
    </row>
    <row r="206" spans="11:11" ht="15.75" customHeight="1" x14ac:dyDescent="0.25">
      <c r="K206" s="1"/>
    </row>
    <row r="207" spans="11:11" ht="15.75" customHeight="1" x14ac:dyDescent="0.25">
      <c r="K207" s="1"/>
    </row>
    <row r="208" spans="11:11" ht="15.75" customHeight="1" x14ac:dyDescent="0.25">
      <c r="K208" s="1"/>
    </row>
    <row r="209" spans="11:11" ht="15.75" customHeight="1" x14ac:dyDescent="0.25">
      <c r="K209" s="1"/>
    </row>
    <row r="210" spans="11:11" ht="15.75" customHeight="1" x14ac:dyDescent="0.25">
      <c r="K210" s="1"/>
    </row>
    <row r="211" spans="11:11" ht="15.75" customHeight="1" x14ac:dyDescent="0.25">
      <c r="K211" s="1"/>
    </row>
    <row r="212" spans="11:11" ht="15.75" customHeight="1" x14ac:dyDescent="0.25">
      <c r="K212" s="1"/>
    </row>
    <row r="213" spans="11:11" ht="15.75" customHeight="1" x14ac:dyDescent="0.25">
      <c r="K213" s="1"/>
    </row>
    <row r="214" spans="11:11" ht="15.75" customHeight="1" x14ac:dyDescent="0.25">
      <c r="K214" s="1"/>
    </row>
    <row r="215" spans="11:11" ht="15.75" customHeight="1" x14ac:dyDescent="0.25">
      <c r="K215" s="1"/>
    </row>
    <row r="216" spans="11:11" ht="15.75" customHeight="1" x14ac:dyDescent="0.25">
      <c r="K216" s="1"/>
    </row>
    <row r="217" spans="11:11" ht="15.75" customHeight="1" x14ac:dyDescent="0.25">
      <c r="K217" s="1"/>
    </row>
    <row r="218" spans="11:11" ht="15.75" customHeight="1" x14ac:dyDescent="0.25">
      <c r="K218" s="1"/>
    </row>
    <row r="219" spans="11:11" ht="15.75" customHeight="1" x14ac:dyDescent="0.25">
      <c r="K219" s="1"/>
    </row>
    <row r="220" spans="11:11" ht="15.75" customHeight="1" x14ac:dyDescent="0.25">
      <c r="K220" s="1"/>
    </row>
    <row r="221" spans="11:11" ht="15.75" customHeight="1" x14ac:dyDescent="0.25">
      <c r="K221" s="1"/>
    </row>
    <row r="222" spans="11:11" ht="15.75" customHeight="1" x14ac:dyDescent="0.25">
      <c r="K222" s="1"/>
    </row>
    <row r="223" spans="11:11" ht="15.75" customHeight="1" x14ac:dyDescent="0.25">
      <c r="K223" s="1"/>
    </row>
    <row r="224" spans="11:11" ht="15.75" customHeight="1" x14ac:dyDescent="0.25">
      <c r="K224" s="1"/>
    </row>
    <row r="225" spans="11:11" ht="15.75" customHeight="1" x14ac:dyDescent="0.25">
      <c r="K225" s="1"/>
    </row>
    <row r="226" spans="11:11" ht="15.75" customHeight="1" x14ac:dyDescent="0.25">
      <c r="K226" s="1"/>
    </row>
    <row r="227" spans="11:11" ht="15.75" customHeight="1" x14ac:dyDescent="0.25">
      <c r="K227" s="1"/>
    </row>
    <row r="228" spans="11:11" ht="15.75" customHeight="1" x14ac:dyDescent="0.25">
      <c r="K228" s="1"/>
    </row>
    <row r="229" spans="11:11" ht="15.75" customHeight="1" x14ac:dyDescent="0.25">
      <c r="K229" s="1"/>
    </row>
    <row r="230" spans="11:11" ht="15.75" customHeight="1" x14ac:dyDescent="0.25">
      <c r="K230" s="1"/>
    </row>
    <row r="231" spans="11:11" ht="15.75" customHeight="1" x14ac:dyDescent="0.25">
      <c r="K231" s="1"/>
    </row>
    <row r="232" spans="11:11" ht="15.75" customHeight="1" x14ac:dyDescent="0.25">
      <c r="K232" s="1"/>
    </row>
    <row r="233" spans="11:11" ht="15.75" customHeight="1" x14ac:dyDescent="0.25">
      <c r="K233" s="1"/>
    </row>
    <row r="234" spans="11:11" ht="15.75" customHeight="1" x14ac:dyDescent="0.25">
      <c r="K234" s="1"/>
    </row>
    <row r="235" spans="11:11" ht="15.75" customHeight="1" x14ac:dyDescent="0.25">
      <c r="K235" s="1"/>
    </row>
    <row r="236" spans="11:11" ht="15.75" customHeight="1" x14ac:dyDescent="0.25">
      <c r="K236" s="1"/>
    </row>
    <row r="237" spans="11:11" ht="15.75" customHeight="1" x14ac:dyDescent="0.25">
      <c r="K237" s="1"/>
    </row>
    <row r="238" spans="11:11" ht="15.75" customHeight="1" x14ac:dyDescent="0.25">
      <c r="K238" s="1"/>
    </row>
    <row r="239" spans="11:11" ht="15.75" customHeight="1" x14ac:dyDescent="0.25">
      <c r="K239" s="1"/>
    </row>
    <row r="240" spans="11:11" ht="15.75" customHeight="1" x14ac:dyDescent="0.25">
      <c r="K240" s="1"/>
    </row>
    <row r="241" spans="11:11" ht="15.75" customHeight="1" x14ac:dyDescent="0.25">
      <c r="K241" s="1"/>
    </row>
    <row r="242" spans="11:11" ht="15.75" customHeight="1" x14ac:dyDescent="0.25">
      <c r="K242" s="1"/>
    </row>
    <row r="243" spans="11:11" ht="15.75" customHeight="1" x14ac:dyDescent="0.25">
      <c r="K243" s="1"/>
    </row>
    <row r="244" spans="11:11" ht="15.75" customHeight="1" x14ac:dyDescent="0.25">
      <c r="K244" s="1"/>
    </row>
    <row r="245" spans="11:11" ht="15.75" customHeight="1" x14ac:dyDescent="0.25">
      <c r="K245" s="1"/>
    </row>
    <row r="246" spans="11:11" ht="15.75" customHeight="1" x14ac:dyDescent="0.25">
      <c r="K246" s="1"/>
    </row>
    <row r="247" spans="11:11" ht="15.75" customHeight="1" x14ac:dyDescent="0.25">
      <c r="K247" s="1"/>
    </row>
    <row r="248" spans="11:11" ht="15.75" customHeight="1" x14ac:dyDescent="0.25">
      <c r="K248" s="1"/>
    </row>
    <row r="249" spans="11:11" ht="15.75" customHeight="1" x14ac:dyDescent="0.25">
      <c r="K249" s="1"/>
    </row>
    <row r="250" spans="11:11" ht="15.75" customHeight="1" x14ac:dyDescent="0.25">
      <c r="K250" s="1"/>
    </row>
    <row r="251" spans="11:11" ht="15.75" customHeight="1" x14ac:dyDescent="0.25">
      <c r="K251" s="1"/>
    </row>
    <row r="252" spans="11:11" ht="15.75" customHeight="1" x14ac:dyDescent="0.25">
      <c r="K252" s="1"/>
    </row>
    <row r="253" spans="11:11" ht="15.75" customHeight="1" x14ac:dyDescent="0.25">
      <c r="K253" s="1"/>
    </row>
    <row r="254" spans="11:11" ht="15.75" customHeight="1" x14ac:dyDescent="0.25">
      <c r="K254" s="1"/>
    </row>
    <row r="255" spans="11:11" ht="15.75" customHeight="1" x14ac:dyDescent="0.25">
      <c r="K255" s="1"/>
    </row>
    <row r="256" spans="11:11" ht="15.75" customHeight="1" x14ac:dyDescent="0.25">
      <c r="K256" s="1"/>
    </row>
    <row r="257" spans="11:11" ht="15.75" customHeight="1" x14ac:dyDescent="0.25">
      <c r="K257" s="1"/>
    </row>
    <row r="258" spans="11:11" ht="15.75" customHeight="1" x14ac:dyDescent="0.25">
      <c r="K258" s="1"/>
    </row>
    <row r="259" spans="11:11" ht="15.75" customHeight="1" x14ac:dyDescent="0.25">
      <c r="K259" s="1"/>
    </row>
    <row r="260" spans="11:11" ht="15.75" customHeight="1" x14ac:dyDescent="0.25">
      <c r="K260" s="1"/>
    </row>
    <row r="261" spans="11:11" ht="15.75" customHeight="1" x14ac:dyDescent="0.25">
      <c r="K261" s="1"/>
    </row>
    <row r="262" spans="11:11" ht="15.75" customHeight="1" x14ac:dyDescent="0.25">
      <c r="K262" s="1"/>
    </row>
    <row r="263" spans="11:11" ht="15.75" customHeight="1" x14ac:dyDescent="0.25">
      <c r="K263" s="1"/>
    </row>
    <row r="264" spans="11:11" ht="15.75" customHeight="1" x14ac:dyDescent="0.25">
      <c r="K264" s="1"/>
    </row>
    <row r="265" spans="11:11" ht="15.75" customHeight="1" x14ac:dyDescent="0.25">
      <c r="K265" s="1"/>
    </row>
    <row r="266" spans="11:11" ht="15.75" customHeight="1" x14ac:dyDescent="0.25">
      <c r="K266" s="1"/>
    </row>
    <row r="267" spans="11:11" ht="15.75" customHeight="1" x14ac:dyDescent="0.25">
      <c r="K267" s="1"/>
    </row>
    <row r="268" spans="11:11" ht="15.75" customHeight="1" x14ac:dyDescent="0.25">
      <c r="K268" s="1"/>
    </row>
    <row r="269" spans="11:11" ht="15.75" customHeight="1" x14ac:dyDescent="0.25">
      <c r="K269" s="1"/>
    </row>
    <row r="270" spans="11:11" ht="15.75" customHeight="1" x14ac:dyDescent="0.25">
      <c r="K270" s="1"/>
    </row>
    <row r="271" spans="11:11" ht="15.75" customHeight="1" x14ac:dyDescent="0.25">
      <c r="K271" s="1"/>
    </row>
    <row r="272" spans="11:11" ht="15.75" customHeight="1" x14ac:dyDescent="0.25">
      <c r="K272" s="1"/>
    </row>
    <row r="273" spans="11:11" ht="15.75" customHeight="1" x14ac:dyDescent="0.25">
      <c r="K273" s="1"/>
    </row>
    <row r="274" spans="11:11" ht="15.75" customHeight="1" x14ac:dyDescent="0.25">
      <c r="K274" s="1"/>
    </row>
    <row r="275" spans="11:11" ht="15.75" customHeight="1" x14ac:dyDescent="0.25">
      <c r="K275" s="1"/>
    </row>
    <row r="276" spans="11:11" ht="15.75" customHeight="1" x14ac:dyDescent="0.25">
      <c r="K276" s="1"/>
    </row>
    <row r="277" spans="11:11" ht="15.75" customHeight="1" x14ac:dyDescent="0.25">
      <c r="K277" s="1"/>
    </row>
    <row r="278" spans="11:11" ht="15.75" customHeight="1" x14ac:dyDescent="0.25">
      <c r="K278" s="1"/>
    </row>
    <row r="279" spans="11:11" ht="15.75" customHeight="1" x14ac:dyDescent="0.25">
      <c r="K279" s="1"/>
    </row>
    <row r="280" spans="11:11" ht="15.75" customHeight="1" x14ac:dyDescent="0.25">
      <c r="K280" s="1"/>
    </row>
    <row r="281" spans="11:11" ht="15.75" customHeight="1" x14ac:dyDescent="0.25">
      <c r="K281" s="1"/>
    </row>
    <row r="282" spans="11:11" ht="15.75" customHeight="1" x14ac:dyDescent="0.25">
      <c r="K282" s="1"/>
    </row>
    <row r="283" spans="11:11" ht="15.75" customHeight="1" x14ac:dyDescent="0.25">
      <c r="K283" s="1"/>
    </row>
    <row r="284" spans="11:11" ht="15.75" customHeight="1" x14ac:dyDescent="0.25">
      <c r="K284" s="1"/>
    </row>
    <row r="285" spans="11:11" ht="15.75" customHeight="1" x14ac:dyDescent="0.25">
      <c r="K285" s="1"/>
    </row>
    <row r="286" spans="11:11" ht="15.75" customHeight="1" x14ac:dyDescent="0.25">
      <c r="K286" s="1"/>
    </row>
    <row r="287" spans="11:11" ht="15.75" customHeight="1" x14ac:dyDescent="0.25">
      <c r="K287" s="1"/>
    </row>
    <row r="288" spans="11:11" ht="15.75" customHeight="1" x14ac:dyDescent="0.25">
      <c r="K288" s="1"/>
    </row>
    <row r="289" spans="11:11" ht="15.75" customHeight="1" x14ac:dyDescent="0.25">
      <c r="K289" s="1"/>
    </row>
    <row r="290" spans="11:11" ht="15.75" customHeight="1" x14ac:dyDescent="0.25">
      <c r="K290" s="1"/>
    </row>
    <row r="291" spans="11:11" ht="15.75" customHeight="1" x14ac:dyDescent="0.25">
      <c r="K291" s="1"/>
    </row>
    <row r="292" spans="11:11" ht="15.75" customHeight="1" x14ac:dyDescent="0.25">
      <c r="K292" s="1"/>
    </row>
    <row r="293" spans="11:11" ht="15.75" customHeight="1" x14ac:dyDescent="0.25">
      <c r="K293" s="1"/>
    </row>
    <row r="294" spans="11:11" ht="15.75" customHeight="1" x14ac:dyDescent="0.25">
      <c r="K294" s="1"/>
    </row>
    <row r="295" spans="11:11" ht="15.75" customHeight="1" x14ac:dyDescent="0.25">
      <c r="K295" s="1"/>
    </row>
    <row r="296" spans="11:11" ht="15.75" customHeight="1" x14ac:dyDescent="0.25">
      <c r="K296" s="1"/>
    </row>
    <row r="297" spans="11:11" ht="15.75" customHeight="1" x14ac:dyDescent="0.25">
      <c r="K297" s="1"/>
    </row>
    <row r="298" spans="11:11" ht="15.75" customHeight="1" x14ac:dyDescent="0.25">
      <c r="K298" s="1"/>
    </row>
    <row r="299" spans="11:11" ht="15.75" customHeight="1" x14ac:dyDescent="0.25">
      <c r="K299" s="1"/>
    </row>
    <row r="300" spans="11:11" ht="15.75" customHeight="1" x14ac:dyDescent="0.25">
      <c r="K300" s="1"/>
    </row>
    <row r="301" spans="11:11" ht="15.75" customHeight="1" x14ac:dyDescent="0.25">
      <c r="K301" s="1"/>
    </row>
    <row r="302" spans="11:11" ht="15.75" customHeight="1" x14ac:dyDescent="0.25">
      <c r="K302" s="1"/>
    </row>
    <row r="303" spans="11:11" ht="15.75" customHeight="1" x14ac:dyDescent="0.25">
      <c r="K303" s="1"/>
    </row>
    <row r="304" spans="11:11" ht="15.75" customHeight="1" x14ac:dyDescent="0.25">
      <c r="K304" s="1"/>
    </row>
    <row r="305" spans="11:11" ht="15.75" customHeight="1" x14ac:dyDescent="0.25">
      <c r="K305" s="1"/>
    </row>
    <row r="306" spans="11:11" ht="15.75" customHeight="1" x14ac:dyDescent="0.25">
      <c r="K306" s="1"/>
    </row>
    <row r="307" spans="11:11" ht="15.75" customHeight="1" x14ac:dyDescent="0.25">
      <c r="K307" s="1"/>
    </row>
    <row r="308" spans="11:11" ht="15.75" customHeight="1" x14ac:dyDescent="0.25">
      <c r="K308" s="1"/>
    </row>
    <row r="309" spans="11:11" ht="15.75" customHeight="1" x14ac:dyDescent="0.25">
      <c r="K309" s="1"/>
    </row>
    <row r="310" spans="11:11" ht="15.75" customHeight="1" x14ac:dyDescent="0.25">
      <c r="K310" s="1"/>
    </row>
    <row r="311" spans="11:11" ht="15.75" customHeight="1" x14ac:dyDescent="0.25">
      <c r="K311" s="1"/>
    </row>
    <row r="312" spans="11:11" ht="15.75" customHeight="1" x14ac:dyDescent="0.25">
      <c r="K312" s="1"/>
    </row>
    <row r="313" spans="11:11" ht="15.75" customHeight="1" x14ac:dyDescent="0.25">
      <c r="K313" s="1"/>
    </row>
    <row r="314" spans="11:11" ht="15.75" customHeight="1" x14ac:dyDescent="0.25">
      <c r="K314" s="1"/>
    </row>
    <row r="315" spans="11:11" ht="15.75" customHeight="1" x14ac:dyDescent="0.25">
      <c r="K315" s="1"/>
    </row>
    <row r="316" spans="11:11" ht="15.75" customHeight="1" x14ac:dyDescent="0.25">
      <c r="K316" s="1"/>
    </row>
    <row r="317" spans="11:11" ht="15.75" customHeight="1" x14ac:dyDescent="0.25">
      <c r="K317" s="1"/>
    </row>
    <row r="318" spans="11:11" ht="15.75" customHeight="1" x14ac:dyDescent="0.25">
      <c r="K318" s="1"/>
    </row>
    <row r="319" spans="11:11" ht="15.75" customHeight="1" x14ac:dyDescent="0.25">
      <c r="K319" s="1"/>
    </row>
    <row r="320" spans="11:11" ht="15.75" customHeight="1" x14ac:dyDescent="0.25">
      <c r="K320" s="1"/>
    </row>
    <row r="321" spans="11:11" ht="15.75" customHeight="1" x14ac:dyDescent="0.25">
      <c r="K321" s="1"/>
    </row>
    <row r="322" spans="11:11" ht="15.75" customHeight="1" x14ac:dyDescent="0.25">
      <c r="K322" s="1"/>
    </row>
    <row r="323" spans="11:11" ht="15.75" customHeight="1" x14ac:dyDescent="0.25">
      <c r="K323" s="1"/>
    </row>
    <row r="324" spans="11:11" ht="15.75" customHeight="1" x14ac:dyDescent="0.25">
      <c r="K324" s="1"/>
    </row>
    <row r="325" spans="11:11" ht="15.75" customHeight="1" x14ac:dyDescent="0.25">
      <c r="K325" s="1"/>
    </row>
    <row r="326" spans="11:11" ht="15.75" customHeight="1" x14ac:dyDescent="0.25">
      <c r="K326" s="1"/>
    </row>
    <row r="327" spans="11:11" ht="15.75" customHeight="1" x14ac:dyDescent="0.25">
      <c r="K327" s="1"/>
    </row>
    <row r="328" spans="11:11" ht="15.75" customHeight="1" x14ac:dyDescent="0.25">
      <c r="K328" s="1"/>
    </row>
    <row r="329" spans="11:11" ht="15.75" customHeight="1" x14ac:dyDescent="0.25">
      <c r="K329" s="1"/>
    </row>
    <row r="330" spans="11:11" ht="15.75" customHeight="1" x14ac:dyDescent="0.25">
      <c r="K330" s="1"/>
    </row>
    <row r="331" spans="11:11" ht="15.75" customHeight="1" x14ac:dyDescent="0.25">
      <c r="K331" s="1"/>
    </row>
    <row r="332" spans="11:11" ht="15.75" customHeight="1" x14ac:dyDescent="0.25">
      <c r="K332" s="1"/>
    </row>
    <row r="333" spans="11:11" ht="15.75" customHeight="1" x14ac:dyDescent="0.25">
      <c r="K333" s="1"/>
    </row>
    <row r="334" spans="11:11" ht="15.75" customHeight="1" x14ac:dyDescent="0.25">
      <c r="K334" s="1"/>
    </row>
    <row r="335" spans="11:11" ht="15.75" customHeight="1" x14ac:dyDescent="0.25">
      <c r="K335" s="1"/>
    </row>
    <row r="336" spans="11:11" ht="15.75" customHeight="1" x14ac:dyDescent="0.25">
      <c r="K336" s="1"/>
    </row>
    <row r="337" spans="11:11" ht="15.75" customHeight="1" x14ac:dyDescent="0.25">
      <c r="K337" s="1"/>
    </row>
    <row r="338" spans="11:11" ht="15.75" customHeight="1" x14ac:dyDescent="0.25">
      <c r="K338" s="1"/>
    </row>
    <row r="339" spans="11:11" ht="15.75" customHeight="1" x14ac:dyDescent="0.25">
      <c r="K339" s="1"/>
    </row>
    <row r="340" spans="11:11" ht="15.75" customHeight="1" x14ac:dyDescent="0.25">
      <c r="K340" s="1"/>
    </row>
    <row r="341" spans="11:11" ht="15.75" customHeight="1" x14ac:dyDescent="0.25">
      <c r="K341" s="1"/>
    </row>
    <row r="342" spans="11:11" ht="15.75" customHeight="1" x14ac:dyDescent="0.25">
      <c r="K342" s="1"/>
    </row>
    <row r="343" spans="11:11" ht="15.75" customHeight="1" x14ac:dyDescent="0.25">
      <c r="K343" s="1"/>
    </row>
    <row r="344" spans="11:11" ht="15.75" customHeight="1" x14ac:dyDescent="0.25">
      <c r="K344" s="1"/>
    </row>
    <row r="345" spans="11:11" ht="15.75" customHeight="1" x14ac:dyDescent="0.25">
      <c r="K345" s="1"/>
    </row>
    <row r="346" spans="11:11" ht="15.75" customHeight="1" x14ac:dyDescent="0.25">
      <c r="K346" s="1"/>
    </row>
    <row r="347" spans="11:11" ht="15.75" customHeight="1" x14ac:dyDescent="0.25">
      <c r="K347" s="1"/>
    </row>
    <row r="348" spans="11:11" ht="15.75" customHeight="1" x14ac:dyDescent="0.25">
      <c r="K348" s="1"/>
    </row>
    <row r="349" spans="11:11" ht="15.75" customHeight="1" x14ac:dyDescent="0.25">
      <c r="K349" s="1"/>
    </row>
    <row r="350" spans="11:11" ht="15.75" customHeight="1" x14ac:dyDescent="0.25">
      <c r="K350" s="1"/>
    </row>
    <row r="351" spans="11:11" ht="15.75" customHeight="1" x14ac:dyDescent="0.25">
      <c r="K351" s="1"/>
    </row>
    <row r="352" spans="11:11" ht="15.75" customHeight="1" x14ac:dyDescent="0.25">
      <c r="K352" s="1"/>
    </row>
    <row r="353" spans="11:11" ht="15.75" customHeight="1" x14ac:dyDescent="0.25">
      <c r="K353" s="1"/>
    </row>
    <row r="354" spans="11:11" ht="15.75" customHeight="1" x14ac:dyDescent="0.25">
      <c r="K354" s="1"/>
    </row>
    <row r="355" spans="11:11" ht="15.75" customHeight="1" x14ac:dyDescent="0.25">
      <c r="K355" s="1"/>
    </row>
    <row r="356" spans="11:11" ht="15.75" customHeight="1" x14ac:dyDescent="0.25">
      <c r="K356" s="1"/>
    </row>
    <row r="357" spans="11:11" ht="15.75" customHeight="1" x14ac:dyDescent="0.25">
      <c r="K357" s="1"/>
    </row>
    <row r="358" spans="11:11" ht="15.75" customHeight="1" x14ac:dyDescent="0.25">
      <c r="K358" s="1"/>
    </row>
    <row r="359" spans="11:11" ht="15.75" customHeight="1" x14ac:dyDescent="0.25">
      <c r="K359" s="1"/>
    </row>
    <row r="360" spans="11:11" ht="15.75" customHeight="1" x14ac:dyDescent="0.25">
      <c r="K360" s="1"/>
    </row>
    <row r="361" spans="11:11" ht="15.75" customHeight="1" x14ac:dyDescent="0.25">
      <c r="K361" s="1"/>
    </row>
    <row r="362" spans="11:11" ht="15.75" customHeight="1" x14ac:dyDescent="0.25">
      <c r="K362" s="1"/>
    </row>
    <row r="363" spans="11:11" ht="15.75" customHeight="1" x14ac:dyDescent="0.25">
      <c r="K363" s="1"/>
    </row>
    <row r="364" spans="11:11" ht="15.75" customHeight="1" x14ac:dyDescent="0.25">
      <c r="K364" s="1"/>
    </row>
    <row r="365" spans="11:11" ht="15.75" customHeight="1" x14ac:dyDescent="0.25">
      <c r="K365" s="1"/>
    </row>
    <row r="366" spans="11:11" ht="15.75" customHeight="1" x14ac:dyDescent="0.25">
      <c r="K366" s="1"/>
    </row>
    <row r="367" spans="11:11" ht="15.75" customHeight="1" x14ac:dyDescent="0.25">
      <c r="K367" s="1"/>
    </row>
    <row r="368" spans="11:11" ht="15.75" customHeight="1" x14ac:dyDescent="0.25">
      <c r="K368" s="1"/>
    </row>
    <row r="369" spans="11:11" ht="15.75" customHeight="1" x14ac:dyDescent="0.25">
      <c r="K369" s="1"/>
    </row>
    <row r="370" spans="11:11" ht="15.75" customHeight="1" x14ac:dyDescent="0.25">
      <c r="K370" s="1"/>
    </row>
    <row r="371" spans="11:11" ht="15.75" customHeight="1" x14ac:dyDescent="0.25">
      <c r="K371" s="1"/>
    </row>
    <row r="372" spans="11:11" ht="15.75" customHeight="1" x14ac:dyDescent="0.25">
      <c r="K372" s="1"/>
    </row>
    <row r="373" spans="11:11" ht="15.75" customHeight="1" x14ac:dyDescent="0.25">
      <c r="K373" s="1"/>
    </row>
    <row r="374" spans="11:11" ht="15.75" customHeight="1" x14ac:dyDescent="0.25">
      <c r="K374" s="1"/>
    </row>
    <row r="375" spans="11:11" ht="15.75" customHeight="1" x14ac:dyDescent="0.25">
      <c r="K375" s="1"/>
    </row>
    <row r="376" spans="11:11" ht="15.75" customHeight="1" x14ac:dyDescent="0.25">
      <c r="K376" s="1"/>
    </row>
    <row r="377" spans="11:11" ht="15.75" customHeight="1" x14ac:dyDescent="0.25">
      <c r="K377" s="1"/>
    </row>
    <row r="378" spans="11:11" ht="15.75" customHeight="1" x14ac:dyDescent="0.25">
      <c r="K378" s="1"/>
    </row>
    <row r="379" spans="11:11" ht="15.75" customHeight="1" x14ac:dyDescent="0.25">
      <c r="K379" s="1"/>
    </row>
    <row r="380" spans="11:11" ht="15.75" customHeight="1" x14ac:dyDescent="0.25">
      <c r="K380" s="1"/>
    </row>
    <row r="381" spans="11:11" ht="15.75" customHeight="1" x14ac:dyDescent="0.25">
      <c r="K381" s="1"/>
    </row>
    <row r="382" spans="11:11" ht="15.75" customHeight="1" x14ac:dyDescent="0.25">
      <c r="K382" s="1"/>
    </row>
    <row r="383" spans="11:11" ht="15.75" customHeight="1" x14ac:dyDescent="0.25">
      <c r="K383" s="1"/>
    </row>
    <row r="384" spans="11:11" ht="15.75" customHeight="1" x14ac:dyDescent="0.25">
      <c r="K384" s="1"/>
    </row>
    <row r="385" spans="11:11" ht="15.75" customHeight="1" x14ac:dyDescent="0.25">
      <c r="K385" s="1"/>
    </row>
    <row r="386" spans="11:11" ht="15.75" customHeight="1" x14ac:dyDescent="0.25">
      <c r="K386" s="1"/>
    </row>
    <row r="387" spans="11:11" ht="15.75" customHeight="1" x14ac:dyDescent="0.25">
      <c r="K387" s="1"/>
    </row>
    <row r="388" spans="11:11" ht="15.75" customHeight="1" x14ac:dyDescent="0.25">
      <c r="K388" s="1"/>
    </row>
    <row r="389" spans="11:11" ht="15.75" customHeight="1" x14ac:dyDescent="0.25">
      <c r="K389" s="1"/>
    </row>
    <row r="390" spans="11:11" ht="15.75" customHeight="1" x14ac:dyDescent="0.25">
      <c r="K390" s="1"/>
    </row>
    <row r="391" spans="11:11" ht="15.75" customHeight="1" x14ac:dyDescent="0.25">
      <c r="K391" s="1"/>
    </row>
    <row r="392" spans="11:11" ht="15.75" customHeight="1" x14ac:dyDescent="0.25">
      <c r="K392" s="1"/>
    </row>
    <row r="393" spans="11:11" ht="15.75" customHeight="1" x14ac:dyDescent="0.25">
      <c r="K393" s="1"/>
    </row>
    <row r="394" spans="11:11" ht="15.75" customHeight="1" x14ac:dyDescent="0.25">
      <c r="K394" s="1"/>
    </row>
    <row r="395" spans="11:11" ht="15.75" customHeight="1" x14ac:dyDescent="0.25">
      <c r="K395" s="1"/>
    </row>
    <row r="396" spans="11:11" ht="15.75" customHeight="1" x14ac:dyDescent="0.25">
      <c r="K396" s="1"/>
    </row>
    <row r="397" spans="11:11" ht="15.75" customHeight="1" x14ac:dyDescent="0.25">
      <c r="K397" s="1"/>
    </row>
    <row r="398" spans="11:11" ht="15.75" customHeight="1" x14ac:dyDescent="0.25">
      <c r="K398" s="1"/>
    </row>
    <row r="399" spans="11:11" ht="15.75" customHeight="1" x14ac:dyDescent="0.25">
      <c r="K399" s="1"/>
    </row>
    <row r="400" spans="11:11" ht="15.75" customHeight="1" x14ac:dyDescent="0.25">
      <c r="K400" s="1"/>
    </row>
    <row r="401" spans="11:11" ht="15.75" customHeight="1" x14ac:dyDescent="0.25">
      <c r="K401" s="1"/>
    </row>
    <row r="402" spans="11:11" ht="15.75" customHeight="1" x14ac:dyDescent="0.25">
      <c r="K402" s="1"/>
    </row>
    <row r="403" spans="11:11" ht="15.75" customHeight="1" x14ac:dyDescent="0.25">
      <c r="K403" s="1"/>
    </row>
    <row r="404" spans="11:11" ht="15.75" customHeight="1" x14ac:dyDescent="0.25">
      <c r="K404" s="1"/>
    </row>
    <row r="405" spans="11:11" ht="15.75" customHeight="1" x14ac:dyDescent="0.25">
      <c r="K405" s="1"/>
    </row>
    <row r="406" spans="11:11" ht="15.75" customHeight="1" x14ac:dyDescent="0.25">
      <c r="K406" s="1"/>
    </row>
    <row r="407" spans="11:11" ht="15.75" customHeight="1" x14ac:dyDescent="0.25">
      <c r="K407" s="1"/>
    </row>
    <row r="408" spans="11:11" ht="15.75" customHeight="1" x14ac:dyDescent="0.25">
      <c r="K408" s="1"/>
    </row>
    <row r="409" spans="11:11" ht="15.75" customHeight="1" x14ac:dyDescent="0.25">
      <c r="K409" s="1"/>
    </row>
    <row r="410" spans="11:11" ht="15.75" customHeight="1" x14ac:dyDescent="0.25">
      <c r="K410" s="1"/>
    </row>
    <row r="411" spans="11:11" ht="15.75" customHeight="1" x14ac:dyDescent="0.25">
      <c r="K411" s="1"/>
    </row>
    <row r="412" spans="11:11" ht="15.75" customHeight="1" x14ac:dyDescent="0.25">
      <c r="K412" s="1"/>
    </row>
    <row r="413" spans="11:11" ht="15.75" customHeight="1" x14ac:dyDescent="0.25">
      <c r="K413" s="1"/>
    </row>
    <row r="414" spans="11:11" ht="15.75" customHeight="1" x14ac:dyDescent="0.25">
      <c r="K414" s="1"/>
    </row>
    <row r="415" spans="11:11" ht="15.75" customHeight="1" x14ac:dyDescent="0.25">
      <c r="K415" s="1"/>
    </row>
    <row r="416" spans="11:11" ht="15.75" customHeight="1" x14ac:dyDescent="0.25">
      <c r="K416" s="1"/>
    </row>
    <row r="417" spans="11:11" ht="15.75" customHeight="1" x14ac:dyDescent="0.25">
      <c r="K417" s="1"/>
    </row>
    <row r="418" spans="11:11" ht="15.75" customHeight="1" x14ac:dyDescent="0.25">
      <c r="K418" s="1"/>
    </row>
    <row r="419" spans="11:11" ht="15.75" customHeight="1" x14ac:dyDescent="0.25">
      <c r="K419" s="1"/>
    </row>
    <row r="420" spans="11:11" ht="15.75" customHeight="1" x14ac:dyDescent="0.25">
      <c r="K420" s="1"/>
    </row>
    <row r="421" spans="11:11" ht="15.75" customHeight="1" x14ac:dyDescent="0.25">
      <c r="K421" s="1"/>
    </row>
    <row r="422" spans="11:11" ht="15.75" customHeight="1" x14ac:dyDescent="0.25">
      <c r="K422" s="1"/>
    </row>
    <row r="423" spans="11:11" ht="15.75" customHeight="1" x14ac:dyDescent="0.25">
      <c r="K423" s="1"/>
    </row>
    <row r="424" spans="11:11" ht="15.75" customHeight="1" x14ac:dyDescent="0.25">
      <c r="K424" s="1"/>
    </row>
    <row r="425" spans="11:11" ht="15.75" customHeight="1" x14ac:dyDescent="0.25">
      <c r="K425" s="1"/>
    </row>
    <row r="426" spans="11:11" ht="15.75" customHeight="1" x14ac:dyDescent="0.25">
      <c r="K426" s="1"/>
    </row>
    <row r="427" spans="11:11" ht="15.75" customHeight="1" x14ac:dyDescent="0.25">
      <c r="K427" s="1"/>
    </row>
    <row r="428" spans="11:11" ht="15.75" customHeight="1" x14ac:dyDescent="0.25">
      <c r="K428" s="1"/>
    </row>
    <row r="429" spans="11:11" ht="15.75" customHeight="1" x14ac:dyDescent="0.25">
      <c r="K429" s="1"/>
    </row>
    <row r="430" spans="11:11" ht="15.75" customHeight="1" x14ac:dyDescent="0.25">
      <c r="K430" s="1"/>
    </row>
    <row r="431" spans="11:11" ht="15.75" customHeight="1" x14ac:dyDescent="0.25">
      <c r="K431" s="1"/>
    </row>
    <row r="432" spans="11:11" ht="15.75" customHeight="1" x14ac:dyDescent="0.25">
      <c r="K432" s="1"/>
    </row>
    <row r="433" spans="11:11" ht="15.75" customHeight="1" x14ac:dyDescent="0.25">
      <c r="K433" s="1"/>
    </row>
    <row r="434" spans="11:11" ht="15.75" customHeight="1" x14ac:dyDescent="0.25">
      <c r="K434" s="1"/>
    </row>
    <row r="435" spans="11:11" ht="15.75" customHeight="1" x14ac:dyDescent="0.25">
      <c r="K435" s="1"/>
    </row>
    <row r="436" spans="11:11" ht="15.75" customHeight="1" x14ac:dyDescent="0.25">
      <c r="K436" s="1"/>
    </row>
    <row r="437" spans="11:11" ht="15.75" customHeight="1" x14ac:dyDescent="0.25">
      <c r="K437" s="1"/>
    </row>
    <row r="438" spans="11:11" ht="15.75" customHeight="1" x14ac:dyDescent="0.25">
      <c r="K438" s="1"/>
    </row>
    <row r="439" spans="11:11" ht="15.75" customHeight="1" x14ac:dyDescent="0.25">
      <c r="K439" s="1"/>
    </row>
    <row r="440" spans="11:11" ht="15.75" customHeight="1" x14ac:dyDescent="0.25">
      <c r="K440" s="1"/>
    </row>
    <row r="441" spans="11:11" ht="15.75" customHeight="1" x14ac:dyDescent="0.25">
      <c r="K441" s="1"/>
    </row>
    <row r="442" spans="11:11" ht="15.75" customHeight="1" x14ac:dyDescent="0.25">
      <c r="K442" s="1"/>
    </row>
    <row r="443" spans="11:11" ht="15.75" customHeight="1" x14ac:dyDescent="0.25">
      <c r="K443" s="1"/>
    </row>
    <row r="444" spans="11:11" ht="15.75" customHeight="1" x14ac:dyDescent="0.25">
      <c r="K444" s="1"/>
    </row>
    <row r="445" spans="11:11" ht="15.75" customHeight="1" x14ac:dyDescent="0.25">
      <c r="K445" s="1"/>
    </row>
    <row r="446" spans="11:11" ht="15.75" customHeight="1" x14ac:dyDescent="0.25">
      <c r="K446" s="1"/>
    </row>
    <row r="447" spans="11:11" ht="15.75" customHeight="1" x14ac:dyDescent="0.25">
      <c r="K447" s="1"/>
    </row>
    <row r="448" spans="11:11" ht="15.75" customHeight="1" x14ac:dyDescent="0.25">
      <c r="K448" s="1"/>
    </row>
    <row r="449" spans="11:11" ht="15.75" customHeight="1" x14ac:dyDescent="0.25">
      <c r="K449" s="1"/>
    </row>
    <row r="450" spans="11:11" ht="15.75" customHeight="1" x14ac:dyDescent="0.25">
      <c r="K450" s="1"/>
    </row>
    <row r="451" spans="11:11" ht="15.75" customHeight="1" x14ac:dyDescent="0.25">
      <c r="K451" s="1"/>
    </row>
    <row r="452" spans="11:11" ht="15.75" customHeight="1" x14ac:dyDescent="0.25">
      <c r="K452" s="1"/>
    </row>
    <row r="453" spans="11:11" ht="15.75" customHeight="1" x14ac:dyDescent="0.25">
      <c r="K453" s="1"/>
    </row>
    <row r="454" spans="11:11" ht="15.75" customHeight="1" x14ac:dyDescent="0.25">
      <c r="K454" s="1"/>
    </row>
    <row r="455" spans="11:11" ht="15.75" customHeight="1" x14ac:dyDescent="0.25">
      <c r="K455" s="1"/>
    </row>
    <row r="456" spans="11:11" ht="15.75" customHeight="1" x14ac:dyDescent="0.25">
      <c r="K456" s="1"/>
    </row>
    <row r="457" spans="11:11" ht="15.75" customHeight="1" x14ac:dyDescent="0.25">
      <c r="K457" s="1"/>
    </row>
    <row r="458" spans="11:11" ht="15.75" customHeight="1" x14ac:dyDescent="0.25">
      <c r="K458" s="1"/>
    </row>
    <row r="459" spans="11:11" ht="15.75" customHeight="1" x14ac:dyDescent="0.25">
      <c r="K459" s="1"/>
    </row>
    <row r="460" spans="11:11" ht="15.75" customHeight="1" x14ac:dyDescent="0.25">
      <c r="K460" s="1"/>
    </row>
    <row r="461" spans="11:11" ht="15.75" customHeight="1" x14ac:dyDescent="0.25">
      <c r="K461" s="1"/>
    </row>
    <row r="462" spans="11:11" ht="15.75" customHeight="1" x14ac:dyDescent="0.25">
      <c r="K462" s="1"/>
    </row>
    <row r="463" spans="11:11" ht="15.75" customHeight="1" x14ac:dyDescent="0.25">
      <c r="K463" s="1"/>
    </row>
    <row r="464" spans="11:11" ht="15.75" customHeight="1" x14ac:dyDescent="0.25">
      <c r="K464" s="1"/>
    </row>
    <row r="465" spans="11:11" ht="15.75" customHeight="1" x14ac:dyDescent="0.25">
      <c r="K465" s="1"/>
    </row>
    <row r="466" spans="11:11" ht="15.75" customHeight="1" x14ac:dyDescent="0.25">
      <c r="K466" s="1"/>
    </row>
    <row r="467" spans="11:11" ht="15.75" customHeight="1" x14ac:dyDescent="0.25">
      <c r="K467" s="1"/>
    </row>
    <row r="468" spans="11:11" ht="15.75" customHeight="1" x14ac:dyDescent="0.25">
      <c r="K468" s="1"/>
    </row>
    <row r="469" spans="11:11" ht="15.75" customHeight="1" x14ac:dyDescent="0.25">
      <c r="K469" s="1"/>
    </row>
    <row r="470" spans="11:11" ht="15.75" customHeight="1" x14ac:dyDescent="0.25">
      <c r="K470" s="1"/>
    </row>
    <row r="471" spans="11:11" ht="15.75" customHeight="1" x14ac:dyDescent="0.25">
      <c r="K471" s="1"/>
    </row>
    <row r="472" spans="11:11" ht="15.75" customHeight="1" x14ac:dyDescent="0.25">
      <c r="K472" s="1"/>
    </row>
    <row r="473" spans="11:11" ht="15.75" customHeight="1" x14ac:dyDescent="0.25">
      <c r="K473" s="1"/>
    </row>
    <row r="474" spans="11:11" ht="15.75" customHeight="1" x14ac:dyDescent="0.25">
      <c r="K474" s="1"/>
    </row>
    <row r="475" spans="11:11" ht="15.75" customHeight="1" x14ac:dyDescent="0.25">
      <c r="K475" s="1"/>
    </row>
    <row r="476" spans="11:11" ht="15.75" customHeight="1" x14ac:dyDescent="0.25">
      <c r="K476" s="1"/>
    </row>
    <row r="477" spans="11:11" ht="15.75" customHeight="1" x14ac:dyDescent="0.25">
      <c r="K477" s="1"/>
    </row>
    <row r="478" spans="11:11" ht="15.75" customHeight="1" x14ac:dyDescent="0.25">
      <c r="K478" s="1"/>
    </row>
    <row r="479" spans="11:11" ht="15.75" customHeight="1" x14ac:dyDescent="0.25">
      <c r="K479" s="1"/>
    </row>
    <row r="480" spans="11:11" ht="15.75" customHeight="1" x14ac:dyDescent="0.25">
      <c r="K480" s="1"/>
    </row>
    <row r="481" spans="11:11" ht="15.75" customHeight="1" x14ac:dyDescent="0.25">
      <c r="K481" s="1"/>
    </row>
    <row r="482" spans="11:11" ht="15.75" customHeight="1" x14ac:dyDescent="0.25">
      <c r="K482" s="1"/>
    </row>
    <row r="483" spans="11:11" ht="15.75" customHeight="1" x14ac:dyDescent="0.25">
      <c r="K483" s="1"/>
    </row>
    <row r="484" spans="11:11" ht="15.75" customHeight="1" x14ac:dyDescent="0.25">
      <c r="K484" s="1"/>
    </row>
    <row r="485" spans="11:11" ht="15.75" customHeight="1" x14ac:dyDescent="0.25">
      <c r="K485" s="1"/>
    </row>
    <row r="486" spans="11:11" ht="15.75" customHeight="1" x14ac:dyDescent="0.25">
      <c r="K486" s="1"/>
    </row>
    <row r="487" spans="11:11" ht="15.75" customHeight="1" x14ac:dyDescent="0.25">
      <c r="K487" s="1"/>
    </row>
    <row r="488" spans="11:11" ht="15.75" customHeight="1" x14ac:dyDescent="0.25">
      <c r="K488" s="1"/>
    </row>
    <row r="489" spans="11:11" ht="15.75" customHeight="1" x14ac:dyDescent="0.25">
      <c r="K489" s="1"/>
    </row>
    <row r="490" spans="11:11" ht="15.75" customHeight="1" x14ac:dyDescent="0.25">
      <c r="K490" s="1"/>
    </row>
    <row r="491" spans="11:11" ht="15.75" customHeight="1" x14ac:dyDescent="0.25">
      <c r="K491" s="1"/>
    </row>
    <row r="492" spans="11:11" ht="15.75" customHeight="1" x14ac:dyDescent="0.25">
      <c r="K492" s="1"/>
    </row>
    <row r="493" spans="11:11" ht="15.75" customHeight="1" x14ac:dyDescent="0.25">
      <c r="K493" s="1"/>
    </row>
    <row r="494" spans="11:11" ht="15.75" customHeight="1" x14ac:dyDescent="0.25">
      <c r="K494" s="1"/>
    </row>
    <row r="495" spans="11:11" ht="15.75" customHeight="1" x14ac:dyDescent="0.25">
      <c r="K495" s="1"/>
    </row>
    <row r="496" spans="11:11" ht="15.75" customHeight="1" x14ac:dyDescent="0.25">
      <c r="K496" s="1"/>
    </row>
    <row r="497" spans="11:11" ht="15.75" customHeight="1" x14ac:dyDescent="0.25">
      <c r="K497" s="1"/>
    </row>
    <row r="498" spans="11:11" ht="15.75" customHeight="1" x14ac:dyDescent="0.25">
      <c r="K498" s="1"/>
    </row>
    <row r="499" spans="11:11" ht="15.75" customHeight="1" x14ac:dyDescent="0.25">
      <c r="K499" s="1"/>
    </row>
    <row r="500" spans="11:11" ht="15.75" customHeight="1" x14ac:dyDescent="0.25">
      <c r="K500" s="1"/>
    </row>
    <row r="501" spans="11:11" ht="15.75" customHeight="1" x14ac:dyDescent="0.25">
      <c r="K501" s="1"/>
    </row>
    <row r="502" spans="11:11" ht="15.75" customHeight="1" x14ac:dyDescent="0.25">
      <c r="K502" s="1"/>
    </row>
    <row r="503" spans="11:11" ht="15.75" customHeight="1" x14ac:dyDescent="0.25">
      <c r="K503" s="1"/>
    </row>
    <row r="504" spans="11:11" ht="15.75" customHeight="1" x14ac:dyDescent="0.25">
      <c r="K504" s="1"/>
    </row>
    <row r="505" spans="11:11" ht="15.75" customHeight="1" x14ac:dyDescent="0.25">
      <c r="K505" s="1"/>
    </row>
    <row r="506" spans="11:11" ht="15.75" customHeight="1" x14ac:dyDescent="0.25">
      <c r="K506" s="1"/>
    </row>
    <row r="507" spans="11:11" ht="15.75" customHeight="1" x14ac:dyDescent="0.25">
      <c r="K507" s="1"/>
    </row>
    <row r="508" spans="11:11" ht="15.75" customHeight="1" x14ac:dyDescent="0.25">
      <c r="K508" s="1"/>
    </row>
    <row r="509" spans="11:11" ht="15.75" customHeight="1" x14ac:dyDescent="0.25">
      <c r="K509" s="1"/>
    </row>
    <row r="510" spans="11:11" ht="15.75" customHeight="1" x14ac:dyDescent="0.25">
      <c r="K510" s="1"/>
    </row>
    <row r="511" spans="11:11" ht="15.75" customHeight="1" x14ac:dyDescent="0.25">
      <c r="K511" s="1"/>
    </row>
    <row r="512" spans="11:11" ht="15.75" customHeight="1" x14ac:dyDescent="0.25">
      <c r="K512" s="1"/>
    </row>
    <row r="513" spans="11:11" ht="15.75" customHeight="1" x14ac:dyDescent="0.25">
      <c r="K513" s="1"/>
    </row>
    <row r="514" spans="11:11" ht="15.75" customHeight="1" x14ac:dyDescent="0.25">
      <c r="K514" s="1"/>
    </row>
    <row r="515" spans="11:11" ht="15.75" customHeight="1" x14ac:dyDescent="0.25">
      <c r="K515" s="1"/>
    </row>
    <row r="516" spans="11:11" ht="15.75" customHeight="1" x14ac:dyDescent="0.25">
      <c r="K516" s="1"/>
    </row>
    <row r="517" spans="11:11" ht="15.75" customHeight="1" x14ac:dyDescent="0.25">
      <c r="K517" s="1"/>
    </row>
    <row r="518" spans="11:11" ht="15.75" customHeight="1" x14ac:dyDescent="0.25">
      <c r="K518" s="1"/>
    </row>
    <row r="519" spans="11:11" ht="15.75" customHeight="1" x14ac:dyDescent="0.25">
      <c r="K519" s="1"/>
    </row>
    <row r="520" spans="11:11" ht="15.75" customHeight="1" x14ac:dyDescent="0.25">
      <c r="K520" s="1"/>
    </row>
    <row r="521" spans="11:11" ht="15.75" customHeight="1" x14ac:dyDescent="0.25">
      <c r="K521" s="1"/>
    </row>
    <row r="522" spans="11:11" ht="15.75" customHeight="1" x14ac:dyDescent="0.25">
      <c r="K522" s="1"/>
    </row>
    <row r="523" spans="11:11" ht="15.75" customHeight="1" x14ac:dyDescent="0.25">
      <c r="K523" s="1"/>
    </row>
    <row r="524" spans="11:11" ht="15.75" customHeight="1" x14ac:dyDescent="0.25">
      <c r="K524" s="1"/>
    </row>
    <row r="525" spans="11:11" ht="15.75" customHeight="1" x14ac:dyDescent="0.25">
      <c r="K525" s="1"/>
    </row>
    <row r="526" spans="11:11" ht="15.75" customHeight="1" x14ac:dyDescent="0.25">
      <c r="K526" s="1"/>
    </row>
    <row r="527" spans="11:11" ht="15.75" customHeight="1" x14ac:dyDescent="0.25">
      <c r="K527" s="1"/>
    </row>
    <row r="528" spans="11:11" ht="15.75" customHeight="1" x14ac:dyDescent="0.25">
      <c r="K528" s="1"/>
    </row>
    <row r="529" spans="11:11" ht="15.75" customHeight="1" x14ac:dyDescent="0.25">
      <c r="K529" s="1"/>
    </row>
    <row r="530" spans="11:11" ht="15.75" customHeight="1" x14ac:dyDescent="0.25">
      <c r="K530" s="1"/>
    </row>
    <row r="531" spans="11:11" ht="15.75" customHeight="1" x14ac:dyDescent="0.25">
      <c r="K531" s="1"/>
    </row>
    <row r="532" spans="11:11" ht="15.75" customHeight="1" x14ac:dyDescent="0.25">
      <c r="K532" s="1"/>
    </row>
    <row r="533" spans="11:11" ht="15.75" customHeight="1" x14ac:dyDescent="0.25">
      <c r="K533" s="1"/>
    </row>
    <row r="534" spans="11:11" ht="15.75" customHeight="1" x14ac:dyDescent="0.25">
      <c r="K534" s="1"/>
    </row>
    <row r="535" spans="11:11" ht="15.75" customHeight="1" x14ac:dyDescent="0.25">
      <c r="K535" s="1"/>
    </row>
    <row r="536" spans="11:11" ht="15.75" customHeight="1" x14ac:dyDescent="0.25">
      <c r="K536" s="1"/>
    </row>
    <row r="537" spans="11:11" ht="15.75" customHeight="1" x14ac:dyDescent="0.25">
      <c r="K537" s="1"/>
    </row>
    <row r="538" spans="11:11" ht="15.75" customHeight="1" x14ac:dyDescent="0.25">
      <c r="K538" s="1"/>
    </row>
    <row r="539" spans="11:11" ht="15.75" customHeight="1" x14ac:dyDescent="0.25">
      <c r="K539" s="1"/>
    </row>
    <row r="540" spans="11:11" ht="15.75" customHeight="1" x14ac:dyDescent="0.25">
      <c r="K540" s="1"/>
    </row>
    <row r="541" spans="11:11" ht="15.75" customHeight="1" x14ac:dyDescent="0.25">
      <c r="K541" s="1"/>
    </row>
    <row r="542" spans="11:11" ht="15.75" customHeight="1" x14ac:dyDescent="0.25">
      <c r="K542" s="1"/>
    </row>
    <row r="543" spans="11:11" ht="15.75" customHeight="1" x14ac:dyDescent="0.25">
      <c r="K543" s="1"/>
    </row>
    <row r="544" spans="11:11" ht="15.75" customHeight="1" x14ac:dyDescent="0.25">
      <c r="K544" s="1"/>
    </row>
    <row r="545" spans="11:11" ht="15.75" customHeight="1" x14ac:dyDescent="0.25">
      <c r="K545" s="1"/>
    </row>
    <row r="546" spans="11:11" ht="15.75" customHeight="1" x14ac:dyDescent="0.25">
      <c r="K546" s="1"/>
    </row>
    <row r="547" spans="11:11" ht="15.75" customHeight="1" x14ac:dyDescent="0.25">
      <c r="K547" s="1"/>
    </row>
    <row r="548" spans="11:11" ht="15.75" customHeight="1" x14ac:dyDescent="0.25">
      <c r="K548" s="1"/>
    </row>
    <row r="549" spans="11:11" ht="15.75" customHeight="1" x14ac:dyDescent="0.25">
      <c r="K549" s="1"/>
    </row>
    <row r="550" spans="11:11" ht="15.75" customHeight="1" x14ac:dyDescent="0.25">
      <c r="K550" s="1"/>
    </row>
    <row r="551" spans="11:11" ht="15.75" customHeight="1" x14ac:dyDescent="0.25">
      <c r="K551" s="1"/>
    </row>
    <row r="552" spans="11:11" ht="15.75" customHeight="1" x14ac:dyDescent="0.25">
      <c r="K552" s="1"/>
    </row>
    <row r="553" spans="11:11" ht="15.75" customHeight="1" x14ac:dyDescent="0.25">
      <c r="K553" s="1"/>
    </row>
    <row r="554" spans="11:11" ht="15.75" customHeight="1" x14ac:dyDescent="0.25">
      <c r="K554" s="1"/>
    </row>
    <row r="555" spans="11:11" ht="15.75" customHeight="1" x14ac:dyDescent="0.25">
      <c r="K555" s="1"/>
    </row>
    <row r="556" spans="11:11" ht="15.75" customHeight="1" x14ac:dyDescent="0.25">
      <c r="K556" s="1"/>
    </row>
    <row r="557" spans="11:11" ht="15.75" customHeight="1" x14ac:dyDescent="0.25">
      <c r="K557" s="1"/>
    </row>
    <row r="558" spans="11:11" ht="15.75" customHeight="1" x14ac:dyDescent="0.25">
      <c r="K558" s="1"/>
    </row>
    <row r="559" spans="11:11" ht="15.75" customHeight="1" x14ac:dyDescent="0.25">
      <c r="K559" s="1"/>
    </row>
    <row r="560" spans="11:11" ht="15.75" customHeight="1" x14ac:dyDescent="0.25">
      <c r="K560" s="1"/>
    </row>
    <row r="561" spans="11:11" ht="15.75" customHeight="1" x14ac:dyDescent="0.25">
      <c r="K561" s="1"/>
    </row>
    <row r="562" spans="11:11" ht="15.75" customHeight="1" x14ac:dyDescent="0.25">
      <c r="K562" s="1"/>
    </row>
    <row r="563" spans="11:11" ht="15.75" customHeight="1" x14ac:dyDescent="0.25">
      <c r="K563" s="1"/>
    </row>
    <row r="564" spans="11:11" ht="15.75" customHeight="1" x14ac:dyDescent="0.25">
      <c r="K564" s="1"/>
    </row>
    <row r="565" spans="11:11" ht="15.75" customHeight="1" x14ac:dyDescent="0.25">
      <c r="K565" s="1"/>
    </row>
    <row r="566" spans="11:11" ht="15.75" customHeight="1" x14ac:dyDescent="0.25">
      <c r="K566" s="1"/>
    </row>
    <row r="567" spans="11:11" ht="15.75" customHeight="1" x14ac:dyDescent="0.25">
      <c r="K567" s="1"/>
    </row>
    <row r="568" spans="11:11" ht="15.75" customHeight="1" x14ac:dyDescent="0.25">
      <c r="K568" s="1"/>
    </row>
    <row r="569" spans="11:11" ht="15.75" customHeight="1" x14ac:dyDescent="0.25">
      <c r="K569" s="1"/>
    </row>
    <row r="570" spans="11:11" ht="15.75" customHeight="1" x14ac:dyDescent="0.25">
      <c r="K570" s="1"/>
    </row>
    <row r="571" spans="11:11" ht="15.75" customHeight="1" x14ac:dyDescent="0.25">
      <c r="K571" s="1"/>
    </row>
    <row r="572" spans="11:11" ht="15.75" customHeight="1" x14ac:dyDescent="0.25">
      <c r="K572" s="1"/>
    </row>
    <row r="573" spans="11:11" ht="15.75" customHeight="1" x14ac:dyDescent="0.25">
      <c r="K573" s="1"/>
    </row>
    <row r="574" spans="11:11" ht="15.75" customHeight="1" x14ac:dyDescent="0.25">
      <c r="K574" s="1"/>
    </row>
    <row r="575" spans="11:11" ht="15.75" customHeight="1" x14ac:dyDescent="0.25">
      <c r="K575" s="1"/>
    </row>
    <row r="576" spans="11:11" ht="15.75" customHeight="1" x14ac:dyDescent="0.25">
      <c r="K576" s="1"/>
    </row>
    <row r="577" spans="11:11" ht="15.75" customHeight="1" x14ac:dyDescent="0.25">
      <c r="K577" s="1"/>
    </row>
    <row r="578" spans="11:11" ht="15.75" customHeight="1" x14ac:dyDescent="0.25">
      <c r="K578" s="1"/>
    </row>
    <row r="579" spans="11:11" ht="15.75" customHeight="1" x14ac:dyDescent="0.25">
      <c r="K579" s="1"/>
    </row>
    <row r="580" spans="11:11" ht="15.75" customHeight="1" x14ac:dyDescent="0.25">
      <c r="K580" s="1"/>
    </row>
    <row r="581" spans="11:11" ht="15.75" customHeight="1" x14ac:dyDescent="0.25">
      <c r="K581" s="1"/>
    </row>
    <row r="582" spans="11:11" ht="15.75" customHeight="1" x14ac:dyDescent="0.25">
      <c r="K582" s="1"/>
    </row>
    <row r="583" spans="11:11" ht="15.75" customHeight="1" x14ac:dyDescent="0.25">
      <c r="K583" s="1"/>
    </row>
    <row r="584" spans="11:11" ht="15.75" customHeight="1" x14ac:dyDescent="0.25">
      <c r="K584" s="1"/>
    </row>
    <row r="585" spans="11:11" ht="15.75" customHeight="1" x14ac:dyDescent="0.25">
      <c r="K585" s="1"/>
    </row>
    <row r="586" spans="11:11" ht="15.75" customHeight="1" x14ac:dyDescent="0.25">
      <c r="K586" s="1"/>
    </row>
    <row r="587" spans="11:11" ht="15.75" customHeight="1" x14ac:dyDescent="0.25">
      <c r="K587" s="1"/>
    </row>
    <row r="588" spans="11:11" ht="15.75" customHeight="1" x14ac:dyDescent="0.25">
      <c r="K588" s="1"/>
    </row>
    <row r="589" spans="11:11" ht="15.75" customHeight="1" x14ac:dyDescent="0.25">
      <c r="K589" s="1"/>
    </row>
    <row r="590" spans="11:11" ht="15.75" customHeight="1" x14ac:dyDescent="0.25">
      <c r="K590" s="1"/>
    </row>
    <row r="591" spans="11:11" ht="15.75" customHeight="1" x14ac:dyDescent="0.25">
      <c r="K591" s="1"/>
    </row>
    <row r="592" spans="11:11" ht="15.75" customHeight="1" x14ac:dyDescent="0.25">
      <c r="K592" s="1"/>
    </row>
    <row r="593" spans="11:11" ht="15.75" customHeight="1" x14ac:dyDescent="0.25">
      <c r="K593" s="1"/>
    </row>
    <row r="594" spans="11:11" ht="15.75" customHeight="1" x14ac:dyDescent="0.25">
      <c r="K594" s="1"/>
    </row>
    <row r="595" spans="11:11" ht="15.75" customHeight="1" x14ac:dyDescent="0.25">
      <c r="K595" s="1"/>
    </row>
    <row r="596" spans="11:11" ht="15.75" customHeight="1" x14ac:dyDescent="0.25">
      <c r="K596" s="1"/>
    </row>
    <row r="597" spans="11:11" ht="15.75" customHeight="1" x14ac:dyDescent="0.25">
      <c r="K597" s="1"/>
    </row>
    <row r="598" spans="11:11" ht="15.75" customHeight="1" x14ac:dyDescent="0.25">
      <c r="K598" s="1"/>
    </row>
    <row r="599" spans="11:11" ht="15.75" customHeight="1" x14ac:dyDescent="0.25">
      <c r="K599" s="1"/>
    </row>
    <row r="600" spans="11:11" ht="15.75" customHeight="1" x14ac:dyDescent="0.25">
      <c r="K600" s="1"/>
    </row>
    <row r="601" spans="11:11" ht="15.75" customHeight="1" x14ac:dyDescent="0.25">
      <c r="K601" s="1"/>
    </row>
    <row r="602" spans="11:11" ht="15.75" customHeight="1" x14ac:dyDescent="0.25">
      <c r="K602" s="1"/>
    </row>
    <row r="603" spans="11:11" ht="15.75" customHeight="1" x14ac:dyDescent="0.25">
      <c r="K603" s="1"/>
    </row>
    <row r="604" spans="11:11" ht="15.75" customHeight="1" x14ac:dyDescent="0.25">
      <c r="K604" s="1"/>
    </row>
    <row r="605" spans="11:11" ht="15.75" customHeight="1" x14ac:dyDescent="0.25">
      <c r="K605" s="1"/>
    </row>
    <row r="606" spans="11:11" ht="15.75" customHeight="1" x14ac:dyDescent="0.25">
      <c r="K606" s="1"/>
    </row>
    <row r="607" spans="11:11" ht="15.75" customHeight="1" x14ac:dyDescent="0.25">
      <c r="K607" s="1"/>
    </row>
    <row r="608" spans="11:11" ht="15.75" customHeight="1" x14ac:dyDescent="0.25">
      <c r="K608" s="1"/>
    </row>
    <row r="609" spans="11:11" ht="15.75" customHeight="1" x14ac:dyDescent="0.25">
      <c r="K609" s="1"/>
    </row>
    <row r="610" spans="11:11" ht="15.75" customHeight="1" x14ac:dyDescent="0.25">
      <c r="K610" s="1"/>
    </row>
    <row r="611" spans="11:11" ht="15.75" customHeight="1" x14ac:dyDescent="0.25">
      <c r="K611" s="1"/>
    </row>
    <row r="612" spans="11:11" ht="15.75" customHeight="1" x14ac:dyDescent="0.25">
      <c r="K612" s="1"/>
    </row>
    <row r="613" spans="11:11" ht="15.75" customHeight="1" x14ac:dyDescent="0.25">
      <c r="K613" s="1"/>
    </row>
    <row r="614" spans="11:11" ht="15.75" customHeight="1" x14ac:dyDescent="0.25">
      <c r="K614" s="1"/>
    </row>
    <row r="615" spans="11:11" ht="15.75" customHeight="1" x14ac:dyDescent="0.25">
      <c r="K615" s="1"/>
    </row>
    <row r="616" spans="11:11" ht="15.75" customHeight="1" x14ac:dyDescent="0.25">
      <c r="K616" s="1"/>
    </row>
    <row r="617" spans="11:11" ht="15.75" customHeight="1" x14ac:dyDescent="0.25">
      <c r="K617" s="1"/>
    </row>
    <row r="618" spans="11:11" ht="15.75" customHeight="1" x14ac:dyDescent="0.25">
      <c r="K618" s="1"/>
    </row>
    <row r="619" spans="11:11" ht="15.75" customHeight="1" x14ac:dyDescent="0.25">
      <c r="K619" s="1"/>
    </row>
    <row r="620" spans="11:11" ht="15.75" customHeight="1" x14ac:dyDescent="0.25">
      <c r="K620" s="1"/>
    </row>
    <row r="621" spans="11:11" ht="15.75" customHeight="1" x14ac:dyDescent="0.25">
      <c r="K621" s="1"/>
    </row>
    <row r="622" spans="11:11" ht="15.75" customHeight="1" x14ac:dyDescent="0.25">
      <c r="K622" s="1"/>
    </row>
    <row r="623" spans="11:11" ht="15.75" customHeight="1" x14ac:dyDescent="0.25">
      <c r="K623" s="1"/>
    </row>
    <row r="624" spans="11:11" ht="15.75" customHeight="1" x14ac:dyDescent="0.25">
      <c r="K624" s="1"/>
    </row>
    <row r="625" spans="11:11" ht="15.75" customHeight="1" x14ac:dyDescent="0.25">
      <c r="K625" s="1"/>
    </row>
    <row r="626" spans="11:11" ht="15.75" customHeight="1" x14ac:dyDescent="0.25">
      <c r="K626" s="1"/>
    </row>
    <row r="627" spans="11:11" ht="15.75" customHeight="1" x14ac:dyDescent="0.25">
      <c r="K627" s="1"/>
    </row>
    <row r="628" spans="11:11" ht="15.75" customHeight="1" x14ac:dyDescent="0.25">
      <c r="K628" s="1"/>
    </row>
    <row r="629" spans="11:11" ht="15.75" customHeight="1" x14ac:dyDescent="0.25">
      <c r="K629" s="1"/>
    </row>
    <row r="630" spans="11:11" ht="15.75" customHeight="1" x14ac:dyDescent="0.25">
      <c r="K630" s="1"/>
    </row>
    <row r="631" spans="11:11" ht="15.75" customHeight="1" x14ac:dyDescent="0.25">
      <c r="K631" s="1"/>
    </row>
    <row r="632" spans="11:11" ht="15.75" customHeight="1" x14ac:dyDescent="0.25">
      <c r="K632" s="1"/>
    </row>
    <row r="633" spans="11:11" ht="15.75" customHeight="1" x14ac:dyDescent="0.25">
      <c r="K633" s="1"/>
    </row>
    <row r="634" spans="11:11" ht="15.75" customHeight="1" x14ac:dyDescent="0.25">
      <c r="K634" s="1"/>
    </row>
    <row r="635" spans="11:11" ht="15.75" customHeight="1" x14ac:dyDescent="0.25">
      <c r="K635" s="1"/>
    </row>
    <row r="636" spans="11:11" ht="15.75" customHeight="1" x14ac:dyDescent="0.25">
      <c r="K636" s="1"/>
    </row>
    <row r="637" spans="11:11" ht="15.75" customHeight="1" x14ac:dyDescent="0.25">
      <c r="K637" s="1"/>
    </row>
    <row r="638" spans="11:11" ht="15.75" customHeight="1" x14ac:dyDescent="0.25">
      <c r="K638" s="1"/>
    </row>
    <row r="639" spans="11:11" ht="15.75" customHeight="1" x14ac:dyDescent="0.25">
      <c r="K639" s="1"/>
    </row>
    <row r="640" spans="11:11" ht="15.75" customHeight="1" x14ac:dyDescent="0.25">
      <c r="K640" s="1"/>
    </row>
    <row r="641" spans="11:11" ht="15.75" customHeight="1" x14ac:dyDescent="0.25">
      <c r="K641" s="1"/>
    </row>
    <row r="642" spans="11:11" ht="15.75" customHeight="1" x14ac:dyDescent="0.25">
      <c r="K642" s="1"/>
    </row>
    <row r="643" spans="11:11" ht="15.75" customHeight="1" x14ac:dyDescent="0.25">
      <c r="K643" s="1"/>
    </row>
    <row r="644" spans="11:11" ht="15.75" customHeight="1" x14ac:dyDescent="0.25">
      <c r="K644" s="1"/>
    </row>
    <row r="645" spans="11:11" ht="15.75" customHeight="1" x14ac:dyDescent="0.25">
      <c r="K645" s="1"/>
    </row>
    <row r="646" spans="11:11" ht="15.75" customHeight="1" x14ac:dyDescent="0.25">
      <c r="K646" s="1"/>
    </row>
    <row r="647" spans="11:11" ht="15.75" customHeight="1" x14ac:dyDescent="0.25">
      <c r="K647" s="1"/>
    </row>
    <row r="648" spans="11:11" ht="15.75" customHeight="1" x14ac:dyDescent="0.25">
      <c r="K648" s="1"/>
    </row>
    <row r="649" spans="11:11" ht="15.75" customHeight="1" x14ac:dyDescent="0.25">
      <c r="K649" s="1"/>
    </row>
    <row r="650" spans="11:11" ht="15.75" customHeight="1" x14ac:dyDescent="0.25">
      <c r="K650" s="1"/>
    </row>
    <row r="651" spans="11:11" ht="15.75" customHeight="1" x14ac:dyDescent="0.25">
      <c r="K651" s="1"/>
    </row>
    <row r="652" spans="11:11" ht="15.75" customHeight="1" x14ac:dyDescent="0.25">
      <c r="K652" s="1"/>
    </row>
    <row r="653" spans="11:11" ht="15.75" customHeight="1" x14ac:dyDescent="0.25">
      <c r="K653" s="1"/>
    </row>
    <row r="654" spans="11:11" ht="15.75" customHeight="1" x14ac:dyDescent="0.25">
      <c r="K654" s="1"/>
    </row>
    <row r="655" spans="11:11" ht="15.75" customHeight="1" x14ac:dyDescent="0.25">
      <c r="K655" s="1"/>
    </row>
    <row r="656" spans="11:11" ht="15.75" customHeight="1" x14ac:dyDescent="0.25">
      <c r="K656" s="1"/>
    </row>
    <row r="657" spans="11:11" ht="15.75" customHeight="1" x14ac:dyDescent="0.25">
      <c r="K657" s="1"/>
    </row>
    <row r="658" spans="11:11" ht="15.75" customHeight="1" x14ac:dyDescent="0.25">
      <c r="K658" s="1"/>
    </row>
    <row r="659" spans="11:11" ht="15.75" customHeight="1" x14ac:dyDescent="0.25">
      <c r="K659" s="1"/>
    </row>
    <row r="660" spans="11:11" ht="15.75" customHeight="1" x14ac:dyDescent="0.25">
      <c r="K660" s="1"/>
    </row>
    <row r="661" spans="11:11" ht="15.75" customHeight="1" x14ac:dyDescent="0.25">
      <c r="K661" s="1"/>
    </row>
    <row r="662" spans="11:11" ht="15.75" customHeight="1" x14ac:dyDescent="0.25">
      <c r="K662" s="1"/>
    </row>
    <row r="663" spans="11:11" ht="15.75" customHeight="1" x14ac:dyDescent="0.25">
      <c r="K663" s="1"/>
    </row>
    <row r="664" spans="11:11" ht="15.75" customHeight="1" x14ac:dyDescent="0.25">
      <c r="K664" s="1"/>
    </row>
    <row r="665" spans="11:11" ht="15.75" customHeight="1" x14ac:dyDescent="0.25">
      <c r="K665" s="1"/>
    </row>
    <row r="666" spans="11:11" ht="15.75" customHeight="1" x14ac:dyDescent="0.25">
      <c r="K666" s="1"/>
    </row>
    <row r="667" spans="11:11" ht="15.75" customHeight="1" x14ac:dyDescent="0.25">
      <c r="K667" s="1"/>
    </row>
    <row r="668" spans="11:11" ht="15.75" customHeight="1" x14ac:dyDescent="0.25">
      <c r="K668" s="1"/>
    </row>
    <row r="669" spans="11:11" ht="15.75" customHeight="1" x14ac:dyDescent="0.25">
      <c r="K669" s="1"/>
    </row>
    <row r="670" spans="11:11" ht="15.75" customHeight="1" x14ac:dyDescent="0.25">
      <c r="K670" s="1"/>
    </row>
    <row r="671" spans="11:11" ht="15.75" customHeight="1" x14ac:dyDescent="0.25">
      <c r="K671" s="1"/>
    </row>
    <row r="672" spans="11:11" ht="15.75" customHeight="1" x14ac:dyDescent="0.25">
      <c r="K672" s="1"/>
    </row>
    <row r="673" spans="11:11" ht="15.75" customHeight="1" x14ac:dyDescent="0.25">
      <c r="K673" s="1"/>
    </row>
    <row r="674" spans="11:11" ht="15.75" customHeight="1" x14ac:dyDescent="0.25">
      <c r="K674" s="1"/>
    </row>
    <row r="675" spans="11:11" ht="15.75" customHeight="1" x14ac:dyDescent="0.25">
      <c r="K675" s="1"/>
    </row>
    <row r="676" spans="11:11" ht="15.75" customHeight="1" x14ac:dyDescent="0.25">
      <c r="K676" s="1"/>
    </row>
    <row r="677" spans="11:11" ht="15.75" customHeight="1" x14ac:dyDescent="0.25">
      <c r="K677" s="1"/>
    </row>
    <row r="678" spans="11:11" ht="15.75" customHeight="1" x14ac:dyDescent="0.25">
      <c r="K678" s="1"/>
    </row>
    <row r="679" spans="11:11" ht="15.75" customHeight="1" x14ac:dyDescent="0.25">
      <c r="K679" s="1"/>
    </row>
    <row r="680" spans="11:11" ht="15.75" customHeight="1" x14ac:dyDescent="0.25">
      <c r="K680" s="1"/>
    </row>
    <row r="681" spans="11:11" ht="15.75" customHeight="1" x14ac:dyDescent="0.25">
      <c r="K681" s="1"/>
    </row>
    <row r="682" spans="11:11" ht="15.75" customHeight="1" x14ac:dyDescent="0.25">
      <c r="K682" s="1"/>
    </row>
    <row r="683" spans="11:11" ht="15.75" customHeight="1" x14ac:dyDescent="0.25">
      <c r="K683" s="1"/>
    </row>
    <row r="684" spans="11:11" ht="15.75" customHeight="1" x14ac:dyDescent="0.25">
      <c r="K684" s="1"/>
    </row>
    <row r="685" spans="11:11" ht="15.75" customHeight="1" x14ac:dyDescent="0.25">
      <c r="K685" s="1"/>
    </row>
    <row r="686" spans="11:11" ht="15.75" customHeight="1" x14ac:dyDescent="0.25">
      <c r="K686" s="1"/>
    </row>
    <row r="687" spans="11:11" ht="15.75" customHeight="1" x14ac:dyDescent="0.25">
      <c r="K687" s="1"/>
    </row>
    <row r="688" spans="11:11" ht="15.75" customHeight="1" x14ac:dyDescent="0.25">
      <c r="K688" s="1"/>
    </row>
    <row r="689" spans="11:11" ht="15.75" customHeight="1" x14ac:dyDescent="0.25">
      <c r="K689" s="1"/>
    </row>
    <row r="690" spans="11:11" ht="15.75" customHeight="1" x14ac:dyDescent="0.25">
      <c r="K690" s="1"/>
    </row>
    <row r="691" spans="11:11" ht="15.75" customHeight="1" x14ac:dyDescent="0.25">
      <c r="K691" s="1"/>
    </row>
    <row r="692" spans="11:11" ht="15.75" customHeight="1" x14ac:dyDescent="0.25">
      <c r="K692" s="1"/>
    </row>
    <row r="693" spans="11:11" ht="15.75" customHeight="1" x14ac:dyDescent="0.25">
      <c r="K693" s="1"/>
    </row>
    <row r="694" spans="11:11" ht="15.75" customHeight="1" x14ac:dyDescent="0.25">
      <c r="K694" s="1"/>
    </row>
    <row r="695" spans="11:11" ht="15.75" customHeight="1" x14ac:dyDescent="0.25">
      <c r="K695" s="1"/>
    </row>
    <row r="696" spans="11:11" ht="15.75" customHeight="1" x14ac:dyDescent="0.25">
      <c r="K696" s="1"/>
    </row>
    <row r="697" spans="11:11" ht="15.75" customHeight="1" x14ac:dyDescent="0.25">
      <c r="K697" s="1"/>
    </row>
    <row r="698" spans="11:11" ht="15.75" customHeight="1" x14ac:dyDescent="0.25">
      <c r="K698" s="1"/>
    </row>
    <row r="699" spans="11:11" ht="15.75" customHeight="1" x14ac:dyDescent="0.25">
      <c r="K699" s="1"/>
    </row>
    <row r="700" spans="11:11" ht="15.75" customHeight="1" x14ac:dyDescent="0.25">
      <c r="K700" s="1"/>
    </row>
    <row r="701" spans="11:11" ht="15.75" customHeight="1" x14ac:dyDescent="0.25">
      <c r="K701" s="1"/>
    </row>
    <row r="702" spans="11:11" ht="15.75" customHeight="1" x14ac:dyDescent="0.25">
      <c r="K702" s="1"/>
    </row>
    <row r="703" spans="11:11" ht="15.75" customHeight="1" x14ac:dyDescent="0.25">
      <c r="K703" s="1"/>
    </row>
    <row r="704" spans="11:11" ht="15.75" customHeight="1" x14ac:dyDescent="0.25">
      <c r="K704" s="1"/>
    </row>
    <row r="705" spans="11:11" ht="15.75" customHeight="1" x14ac:dyDescent="0.25">
      <c r="K705" s="1"/>
    </row>
    <row r="706" spans="11:11" ht="15.75" customHeight="1" x14ac:dyDescent="0.25">
      <c r="K706" s="1"/>
    </row>
    <row r="707" spans="11:11" ht="15.75" customHeight="1" x14ac:dyDescent="0.25">
      <c r="K707" s="1"/>
    </row>
    <row r="708" spans="11:11" ht="15.75" customHeight="1" x14ac:dyDescent="0.25">
      <c r="K708" s="1"/>
    </row>
    <row r="709" spans="11:11" ht="15.75" customHeight="1" x14ac:dyDescent="0.25">
      <c r="K709" s="1"/>
    </row>
    <row r="710" spans="11:11" ht="15.75" customHeight="1" x14ac:dyDescent="0.25">
      <c r="K710" s="1"/>
    </row>
    <row r="711" spans="11:11" ht="15.75" customHeight="1" x14ac:dyDescent="0.25">
      <c r="K711" s="1"/>
    </row>
    <row r="712" spans="11:11" ht="15.75" customHeight="1" x14ac:dyDescent="0.25">
      <c r="K712" s="1"/>
    </row>
    <row r="713" spans="11:11" ht="15.75" customHeight="1" x14ac:dyDescent="0.25">
      <c r="K713" s="1"/>
    </row>
    <row r="714" spans="11:11" ht="15.75" customHeight="1" x14ac:dyDescent="0.25">
      <c r="K714" s="1"/>
    </row>
    <row r="715" spans="11:11" ht="15.75" customHeight="1" x14ac:dyDescent="0.25">
      <c r="K715" s="1"/>
    </row>
    <row r="716" spans="11:11" ht="15.75" customHeight="1" x14ac:dyDescent="0.25">
      <c r="K716" s="1"/>
    </row>
    <row r="717" spans="11:11" ht="15.75" customHeight="1" x14ac:dyDescent="0.25">
      <c r="K717" s="1"/>
    </row>
    <row r="718" spans="11:11" ht="15.75" customHeight="1" x14ac:dyDescent="0.25">
      <c r="K718" s="1"/>
    </row>
    <row r="719" spans="11:11" ht="15.75" customHeight="1" x14ac:dyDescent="0.25">
      <c r="K719" s="1"/>
    </row>
    <row r="720" spans="11:11" ht="15.75" customHeight="1" x14ac:dyDescent="0.25">
      <c r="K720" s="1"/>
    </row>
    <row r="721" spans="11:11" ht="15.75" customHeight="1" x14ac:dyDescent="0.25">
      <c r="K721" s="1"/>
    </row>
    <row r="722" spans="11:11" ht="15.75" customHeight="1" x14ac:dyDescent="0.25">
      <c r="K722" s="1"/>
    </row>
    <row r="723" spans="11:11" ht="15.75" customHeight="1" x14ac:dyDescent="0.25">
      <c r="K723" s="1"/>
    </row>
    <row r="724" spans="11:11" ht="15.75" customHeight="1" x14ac:dyDescent="0.25">
      <c r="K724" s="1"/>
    </row>
    <row r="725" spans="11:11" ht="15.75" customHeight="1" x14ac:dyDescent="0.25">
      <c r="K725" s="1"/>
    </row>
    <row r="726" spans="11:11" ht="15.75" customHeight="1" x14ac:dyDescent="0.25">
      <c r="K726" s="1"/>
    </row>
    <row r="727" spans="11:11" ht="15.75" customHeight="1" x14ac:dyDescent="0.25">
      <c r="K727" s="1"/>
    </row>
    <row r="728" spans="11:11" ht="15.75" customHeight="1" x14ac:dyDescent="0.25">
      <c r="K728" s="1"/>
    </row>
    <row r="729" spans="11:11" ht="15.75" customHeight="1" x14ac:dyDescent="0.25">
      <c r="K729" s="1"/>
    </row>
    <row r="730" spans="11:11" ht="15.75" customHeight="1" x14ac:dyDescent="0.25">
      <c r="K730" s="1"/>
    </row>
    <row r="731" spans="11:11" ht="15.75" customHeight="1" x14ac:dyDescent="0.25">
      <c r="K731" s="1"/>
    </row>
    <row r="732" spans="11:11" ht="15.75" customHeight="1" x14ac:dyDescent="0.25">
      <c r="K732" s="1"/>
    </row>
    <row r="733" spans="11:11" ht="15.75" customHeight="1" x14ac:dyDescent="0.25">
      <c r="K733" s="1"/>
    </row>
    <row r="734" spans="11:11" ht="15.75" customHeight="1" x14ac:dyDescent="0.25">
      <c r="K734" s="1"/>
    </row>
    <row r="735" spans="11:11" ht="15.75" customHeight="1" x14ac:dyDescent="0.25">
      <c r="K735" s="1"/>
    </row>
    <row r="736" spans="11:11" ht="15.75" customHeight="1" x14ac:dyDescent="0.25">
      <c r="K736" s="1"/>
    </row>
    <row r="737" spans="11:11" ht="15.75" customHeight="1" x14ac:dyDescent="0.25">
      <c r="K737" s="1"/>
    </row>
    <row r="738" spans="11:11" ht="15.75" customHeight="1" x14ac:dyDescent="0.25">
      <c r="K738" s="1"/>
    </row>
    <row r="739" spans="11:11" ht="15.75" customHeight="1" x14ac:dyDescent="0.25">
      <c r="K739" s="1"/>
    </row>
    <row r="740" spans="11:11" ht="15.75" customHeight="1" x14ac:dyDescent="0.25">
      <c r="K740" s="1"/>
    </row>
    <row r="741" spans="11:11" ht="15.75" customHeight="1" x14ac:dyDescent="0.25">
      <c r="K741" s="1"/>
    </row>
    <row r="742" spans="11:11" ht="15.75" customHeight="1" x14ac:dyDescent="0.25">
      <c r="K742" s="1"/>
    </row>
    <row r="743" spans="11:11" ht="15.75" customHeight="1" x14ac:dyDescent="0.25">
      <c r="K743" s="1"/>
    </row>
    <row r="744" spans="11:11" ht="15.75" customHeight="1" x14ac:dyDescent="0.25">
      <c r="K744" s="1"/>
    </row>
    <row r="745" spans="11:11" ht="15.75" customHeight="1" x14ac:dyDescent="0.25">
      <c r="K745" s="1"/>
    </row>
    <row r="746" spans="11:11" ht="15.75" customHeight="1" x14ac:dyDescent="0.25">
      <c r="K746" s="1"/>
    </row>
    <row r="747" spans="11:11" ht="15.75" customHeight="1" x14ac:dyDescent="0.25">
      <c r="K747" s="1"/>
    </row>
    <row r="748" spans="11:11" ht="15.75" customHeight="1" x14ac:dyDescent="0.25">
      <c r="K748" s="1"/>
    </row>
    <row r="749" spans="11:11" ht="15.75" customHeight="1" x14ac:dyDescent="0.25">
      <c r="K749" s="1"/>
    </row>
    <row r="750" spans="11:11" ht="15.75" customHeight="1" x14ac:dyDescent="0.25">
      <c r="K750" s="1"/>
    </row>
    <row r="751" spans="11:11" ht="15.75" customHeight="1" x14ac:dyDescent="0.25">
      <c r="K751" s="1"/>
    </row>
    <row r="752" spans="11:11" ht="15.75" customHeight="1" x14ac:dyDescent="0.25">
      <c r="K752" s="1"/>
    </row>
    <row r="753" spans="11:11" ht="15.75" customHeight="1" x14ac:dyDescent="0.25">
      <c r="K753" s="1"/>
    </row>
    <row r="754" spans="11:11" ht="15.75" customHeight="1" x14ac:dyDescent="0.25">
      <c r="K754" s="1"/>
    </row>
    <row r="755" spans="11:11" ht="15.75" customHeight="1" x14ac:dyDescent="0.25">
      <c r="K755" s="1"/>
    </row>
    <row r="756" spans="11:11" ht="15.75" customHeight="1" x14ac:dyDescent="0.25">
      <c r="K756" s="1"/>
    </row>
    <row r="757" spans="11:11" ht="15.75" customHeight="1" x14ac:dyDescent="0.25">
      <c r="K757" s="1"/>
    </row>
    <row r="758" spans="11:11" ht="15.75" customHeight="1" x14ac:dyDescent="0.25">
      <c r="K758" s="1"/>
    </row>
    <row r="759" spans="11:11" ht="15.75" customHeight="1" x14ac:dyDescent="0.25">
      <c r="K759" s="1"/>
    </row>
    <row r="760" spans="11:11" ht="15.75" customHeight="1" x14ac:dyDescent="0.25">
      <c r="K760" s="1"/>
    </row>
    <row r="761" spans="11:11" ht="15.75" customHeight="1" x14ac:dyDescent="0.25">
      <c r="K761" s="1"/>
    </row>
    <row r="762" spans="11:11" ht="15.75" customHeight="1" x14ac:dyDescent="0.25">
      <c r="K762" s="1"/>
    </row>
    <row r="763" spans="11:11" ht="15.75" customHeight="1" x14ac:dyDescent="0.25">
      <c r="K763" s="1"/>
    </row>
    <row r="764" spans="11:11" ht="15.75" customHeight="1" x14ac:dyDescent="0.25">
      <c r="K764" s="1"/>
    </row>
    <row r="765" spans="11:11" ht="15.75" customHeight="1" x14ac:dyDescent="0.25">
      <c r="K765" s="1"/>
    </row>
    <row r="766" spans="11:11" ht="15.75" customHeight="1" x14ac:dyDescent="0.25">
      <c r="K766" s="1"/>
    </row>
    <row r="767" spans="11:11" ht="15.75" customHeight="1" x14ac:dyDescent="0.25">
      <c r="K767" s="1"/>
    </row>
    <row r="768" spans="11:11" ht="15.75" customHeight="1" x14ac:dyDescent="0.25">
      <c r="K768" s="1"/>
    </row>
    <row r="769" spans="11:11" ht="15.75" customHeight="1" x14ac:dyDescent="0.25">
      <c r="K769" s="1"/>
    </row>
    <row r="770" spans="11:11" ht="15.75" customHeight="1" x14ac:dyDescent="0.25">
      <c r="K770" s="1"/>
    </row>
    <row r="771" spans="11:11" ht="15.75" customHeight="1" x14ac:dyDescent="0.25">
      <c r="K771" s="1"/>
    </row>
    <row r="772" spans="11:11" ht="15.75" customHeight="1" x14ac:dyDescent="0.25">
      <c r="K772" s="1"/>
    </row>
    <row r="773" spans="11:11" ht="15.75" customHeight="1" x14ac:dyDescent="0.25">
      <c r="K773" s="1"/>
    </row>
    <row r="774" spans="11:11" ht="15.75" customHeight="1" x14ac:dyDescent="0.25">
      <c r="K774" s="1"/>
    </row>
    <row r="775" spans="11:11" ht="15.75" customHeight="1" x14ac:dyDescent="0.25">
      <c r="K775" s="1"/>
    </row>
    <row r="776" spans="11:11" ht="15.75" customHeight="1" x14ac:dyDescent="0.25">
      <c r="K776" s="1"/>
    </row>
    <row r="777" spans="11:11" ht="15.75" customHeight="1" x14ac:dyDescent="0.25">
      <c r="K777" s="1"/>
    </row>
    <row r="778" spans="11:11" ht="15.75" customHeight="1" x14ac:dyDescent="0.25">
      <c r="K778" s="1"/>
    </row>
    <row r="779" spans="11:11" ht="15.75" customHeight="1" x14ac:dyDescent="0.25">
      <c r="K779" s="1"/>
    </row>
    <row r="780" spans="11:11" ht="15.75" customHeight="1" x14ac:dyDescent="0.25">
      <c r="K780" s="1"/>
    </row>
    <row r="781" spans="11:11" ht="15.75" customHeight="1" x14ac:dyDescent="0.25">
      <c r="K781" s="1"/>
    </row>
    <row r="782" spans="11:11" ht="15.75" customHeight="1" x14ac:dyDescent="0.25">
      <c r="K782" s="1"/>
    </row>
    <row r="783" spans="11:11" ht="15.75" customHeight="1" x14ac:dyDescent="0.25">
      <c r="K783" s="1"/>
    </row>
    <row r="784" spans="11:11" ht="15.75" customHeight="1" x14ac:dyDescent="0.25">
      <c r="K784" s="1"/>
    </row>
    <row r="785" spans="11:11" ht="15.75" customHeight="1" x14ac:dyDescent="0.25">
      <c r="K785" s="1"/>
    </row>
    <row r="786" spans="11:11" ht="15.75" customHeight="1" x14ac:dyDescent="0.25">
      <c r="K786" s="1"/>
    </row>
    <row r="787" spans="11:11" ht="15.75" customHeight="1" x14ac:dyDescent="0.25">
      <c r="K787" s="1"/>
    </row>
    <row r="788" spans="11:11" ht="15.75" customHeight="1" x14ac:dyDescent="0.25">
      <c r="K788" s="1"/>
    </row>
    <row r="789" spans="11:11" ht="15.75" customHeight="1" x14ac:dyDescent="0.25">
      <c r="K789" s="1"/>
    </row>
    <row r="790" spans="11:11" ht="15.75" customHeight="1" x14ac:dyDescent="0.25">
      <c r="K790" s="1"/>
    </row>
    <row r="791" spans="11:11" ht="15.75" customHeight="1" x14ac:dyDescent="0.25">
      <c r="K791" s="1"/>
    </row>
    <row r="792" spans="11:11" ht="15.75" customHeight="1" x14ac:dyDescent="0.25">
      <c r="K792" s="1"/>
    </row>
    <row r="793" spans="11:11" ht="15.75" customHeight="1" x14ac:dyDescent="0.25">
      <c r="K793" s="1"/>
    </row>
    <row r="794" spans="11:11" ht="15.75" customHeight="1" x14ac:dyDescent="0.25">
      <c r="K794" s="1"/>
    </row>
    <row r="795" spans="11:11" ht="15.75" customHeight="1" x14ac:dyDescent="0.25">
      <c r="K795" s="1"/>
    </row>
    <row r="796" spans="11:11" ht="15.75" customHeight="1" x14ac:dyDescent="0.25">
      <c r="K796" s="1"/>
    </row>
    <row r="797" spans="11:11" ht="15.75" customHeight="1" x14ac:dyDescent="0.25">
      <c r="K797" s="1"/>
    </row>
    <row r="798" spans="11:11" ht="15.75" customHeight="1" x14ac:dyDescent="0.25">
      <c r="K798" s="1"/>
    </row>
    <row r="799" spans="11:11" ht="15.75" customHeight="1" x14ac:dyDescent="0.25">
      <c r="K799" s="1"/>
    </row>
    <row r="800" spans="11:11" ht="15.75" customHeight="1" x14ac:dyDescent="0.25">
      <c r="K800" s="1"/>
    </row>
    <row r="801" spans="11:11" ht="15.75" customHeight="1" x14ac:dyDescent="0.25">
      <c r="K801" s="1"/>
    </row>
    <row r="802" spans="11:11" ht="15.75" customHeight="1" x14ac:dyDescent="0.25">
      <c r="K802" s="1"/>
    </row>
    <row r="803" spans="11:11" ht="15.75" customHeight="1" x14ac:dyDescent="0.25">
      <c r="K803" s="1"/>
    </row>
    <row r="804" spans="11:11" ht="15.75" customHeight="1" x14ac:dyDescent="0.25">
      <c r="K804" s="1"/>
    </row>
    <row r="805" spans="11:11" ht="15.75" customHeight="1" x14ac:dyDescent="0.25">
      <c r="K805" s="1"/>
    </row>
    <row r="806" spans="11:11" ht="15.75" customHeight="1" x14ac:dyDescent="0.25">
      <c r="K806" s="1"/>
    </row>
    <row r="807" spans="11:11" ht="15.75" customHeight="1" x14ac:dyDescent="0.25">
      <c r="K807" s="1"/>
    </row>
    <row r="808" spans="11:11" ht="15.75" customHeight="1" x14ac:dyDescent="0.25">
      <c r="K808" s="1"/>
    </row>
    <row r="809" spans="11:11" ht="15.75" customHeight="1" x14ac:dyDescent="0.25">
      <c r="K809" s="1"/>
    </row>
    <row r="810" spans="11:11" ht="15.75" customHeight="1" x14ac:dyDescent="0.25">
      <c r="K810" s="1"/>
    </row>
    <row r="811" spans="11:11" ht="15.75" customHeight="1" x14ac:dyDescent="0.25">
      <c r="K811" s="1"/>
    </row>
    <row r="812" spans="11:11" ht="15.75" customHeight="1" x14ac:dyDescent="0.25">
      <c r="K812" s="1"/>
    </row>
    <row r="813" spans="11:11" ht="15.75" customHeight="1" x14ac:dyDescent="0.25">
      <c r="K813" s="1"/>
    </row>
    <row r="814" spans="11:11" ht="15.75" customHeight="1" x14ac:dyDescent="0.25">
      <c r="K814" s="1"/>
    </row>
    <row r="815" spans="11:11" ht="15.75" customHeight="1" x14ac:dyDescent="0.25">
      <c r="K815" s="1"/>
    </row>
    <row r="816" spans="11:11" ht="15.75" customHeight="1" x14ac:dyDescent="0.25">
      <c r="K816" s="1"/>
    </row>
    <row r="817" spans="11:11" ht="15.75" customHeight="1" x14ac:dyDescent="0.25">
      <c r="K817" s="1"/>
    </row>
    <row r="818" spans="11:11" ht="15.75" customHeight="1" x14ac:dyDescent="0.25">
      <c r="K818" s="1"/>
    </row>
    <row r="819" spans="11:11" ht="15.75" customHeight="1" x14ac:dyDescent="0.25">
      <c r="K819" s="1"/>
    </row>
    <row r="820" spans="11:11" ht="15.75" customHeight="1" x14ac:dyDescent="0.25">
      <c r="K820" s="1"/>
    </row>
    <row r="821" spans="11:11" ht="15.75" customHeight="1" x14ac:dyDescent="0.25">
      <c r="K821" s="1"/>
    </row>
    <row r="822" spans="11:11" ht="15.75" customHeight="1" x14ac:dyDescent="0.25">
      <c r="K822" s="1"/>
    </row>
    <row r="823" spans="11:11" ht="15.75" customHeight="1" x14ac:dyDescent="0.25">
      <c r="K823" s="1"/>
    </row>
    <row r="824" spans="11:11" ht="15.75" customHeight="1" x14ac:dyDescent="0.25">
      <c r="K824" s="1"/>
    </row>
    <row r="825" spans="11:11" ht="15.75" customHeight="1" x14ac:dyDescent="0.25">
      <c r="K825" s="1"/>
    </row>
    <row r="826" spans="11:11" ht="15.75" customHeight="1" x14ac:dyDescent="0.25">
      <c r="K826" s="1"/>
    </row>
    <row r="827" spans="11:11" ht="15.75" customHeight="1" x14ac:dyDescent="0.25">
      <c r="K827" s="1"/>
    </row>
    <row r="828" spans="11:11" ht="15.75" customHeight="1" x14ac:dyDescent="0.25">
      <c r="K828" s="1"/>
    </row>
    <row r="829" spans="11:11" ht="15.75" customHeight="1" x14ac:dyDescent="0.25">
      <c r="K829" s="1"/>
    </row>
    <row r="830" spans="11:11" ht="15.75" customHeight="1" x14ac:dyDescent="0.25">
      <c r="K830" s="1"/>
    </row>
    <row r="831" spans="11:11" ht="15.75" customHeight="1" x14ac:dyDescent="0.25">
      <c r="K831" s="1"/>
    </row>
    <row r="832" spans="11:11" ht="15.75" customHeight="1" x14ac:dyDescent="0.25">
      <c r="K832" s="1"/>
    </row>
    <row r="833" spans="11:11" ht="15.75" customHeight="1" x14ac:dyDescent="0.25">
      <c r="K833" s="1"/>
    </row>
    <row r="834" spans="11:11" ht="15.75" customHeight="1" x14ac:dyDescent="0.25">
      <c r="K834" s="1"/>
    </row>
    <row r="835" spans="11:11" ht="15.75" customHeight="1" x14ac:dyDescent="0.25">
      <c r="K835" s="1"/>
    </row>
    <row r="836" spans="11:11" ht="15.75" customHeight="1" x14ac:dyDescent="0.25">
      <c r="K836" s="1"/>
    </row>
    <row r="837" spans="11:11" ht="15.75" customHeight="1" x14ac:dyDescent="0.25">
      <c r="K837" s="1"/>
    </row>
    <row r="838" spans="11:11" ht="15.75" customHeight="1" x14ac:dyDescent="0.25">
      <c r="K838" s="1"/>
    </row>
    <row r="839" spans="11:11" ht="15.75" customHeight="1" x14ac:dyDescent="0.25">
      <c r="K839" s="1"/>
    </row>
    <row r="840" spans="11:11" ht="15.75" customHeight="1" x14ac:dyDescent="0.25">
      <c r="K840" s="1"/>
    </row>
    <row r="841" spans="11:11" ht="15.75" customHeight="1" x14ac:dyDescent="0.25">
      <c r="K841" s="1"/>
    </row>
    <row r="842" spans="11:11" ht="15.75" customHeight="1" x14ac:dyDescent="0.25">
      <c r="K842" s="1"/>
    </row>
    <row r="843" spans="11:11" ht="15.75" customHeight="1" x14ac:dyDescent="0.25">
      <c r="K843" s="1"/>
    </row>
    <row r="844" spans="11:11" ht="15.75" customHeight="1" x14ac:dyDescent="0.25">
      <c r="K844" s="1"/>
    </row>
    <row r="845" spans="11:11" ht="15.75" customHeight="1" x14ac:dyDescent="0.25">
      <c r="K845" s="1"/>
    </row>
    <row r="846" spans="11:11" ht="15.75" customHeight="1" x14ac:dyDescent="0.25">
      <c r="K846" s="1"/>
    </row>
    <row r="847" spans="11:11" ht="15.75" customHeight="1" x14ac:dyDescent="0.25">
      <c r="K847" s="1"/>
    </row>
    <row r="848" spans="11:11" ht="15.75" customHeight="1" x14ac:dyDescent="0.25">
      <c r="K848" s="1"/>
    </row>
    <row r="849" spans="11:11" ht="15.75" customHeight="1" x14ac:dyDescent="0.25">
      <c r="K849" s="1"/>
    </row>
    <row r="850" spans="11:11" ht="15.75" customHeight="1" x14ac:dyDescent="0.25">
      <c r="K850" s="1"/>
    </row>
    <row r="851" spans="11:11" ht="15.75" customHeight="1" x14ac:dyDescent="0.25">
      <c r="K851" s="1"/>
    </row>
    <row r="852" spans="11:11" ht="15.75" customHeight="1" x14ac:dyDescent="0.25">
      <c r="K852" s="1"/>
    </row>
    <row r="853" spans="11:11" ht="15.75" customHeight="1" x14ac:dyDescent="0.25">
      <c r="K853" s="1"/>
    </row>
    <row r="854" spans="11:11" ht="15.75" customHeight="1" x14ac:dyDescent="0.25">
      <c r="K854" s="1"/>
    </row>
    <row r="855" spans="11:11" ht="15.75" customHeight="1" x14ac:dyDescent="0.25">
      <c r="K855" s="1"/>
    </row>
    <row r="856" spans="11:11" ht="15.75" customHeight="1" x14ac:dyDescent="0.25">
      <c r="K856" s="1"/>
    </row>
    <row r="857" spans="11:11" ht="15.75" customHeight="1" x14ac:dyDescent="0.25">
      <c r="K857" s="1"/>
    </row>
    <row r="858" spans="11:11" ht="15.75" customHeight="1" x14ac:dyDescent="0.25">
      <c r="K858" s="1"/>
    </row>
    <row r="859" spans="11:11" ht="15.75" customHeight="1" x14ac:dyDescent="0.25">
      <c r="K859" s="1"/>
    </row>
    <row r="860" spans="11:11" ht="15.75" customHeight="1" x14ac:dyDescent="0.25">
      <c r="K860" s="1"/>
    </row>
    <row r="861" spans="11:11" ht="15.75" customHeight="1" x14ac:dyDescent="0.25">
      <c r="K861" s="1"/>
    </row>
    <row r="862" spans="11:11" ht="15.75" customHeight="1" x14ac:dyDescent="0.25">
      <c r="K862" s="1"/>
    </row>
    <row r="863" spans="11:11" ht="15.75" customHeight="1" x14ac:dyDescent="0.25">
      <c r="K863" s="1"/>
    </row>
    <row r="864" spans="11:11" ht="15.75" customHeight="1" x14ac:dyDescent="0.25">
      <c r="K864" s="1"/>
    </row>
    <row r="865" spans="11:11" ht="15.75" customHeight="1" x14ac:dyDescent="0.25">
      <c r="K865" s="1"/>
    </row>
    <row r="866" spans="11:11" ht="15.75" customHeight="1" x14ac:dyDescent="0.25">
      <c r="K866" s="1"/>
    </row>
    <row r="867" spans="11:11" ht="15.75" customHeight="1" x14ac:dyDescent="0.25">
      <c r="K867" s="1"/>
    </row>
    <row r="868" spans="11:11" ht="15.75" customHeight="1" x14ac:dyDescent="0.25">
      <c r="K868" s="1"/>
    </row>
    <row r="869" spans="11:11" ht="15.75" customHeight="1" x14ac:dyDescent="0.25">
      <c r="K869" s="1"/>
    </row>
    <row r="870" spans="11:11" ht="15.75" customHeight="1" x14ac:dyDescent="0.25">
      <c r="K870" s="1"/>
    </row>
    <row r="871" spans="11:11" ht="15.75" customHeight="1" x14ac:dyDescent="0.25">
      <c r="K871" s="1"/>
    </row>
    <row r="872" spans="11:11" ht="15.75" customHeight="1" x14ac:dyDescent="0.25">
      <c r="K872" s="1"/>
    </row>
    <row r="873" spans="11:11" ht="15.75" customHeight="1" x14ac:dyDescent="0.25">
      <c r="K873" s="1"/>
    </row>
    <row r="874" spans="11:11" ht="15.75" customHeight="1" x14ac:dyDescent="0.25">
      <c r="K874" s="1"/>
    </row>
    <row r="875" spans="11:11" ht="15.75" customHeight="1" x14ac:dyDescent="0.25">
      <c r="K875" s="1"/>
    </row>
    <row r="876" spans="11:11" ht="15.75" customHeight="1" x14ac:dyDescent="0.25">
      <c r="K876" s="1"/>
    </row>
    <row r="877" spans="11:11" ht="15.75" customHeight="1" x14ac:dyDescent="0.25">
      <c r="K877" s="1"/>
    </row>
    <row r="878" spans="11:11" ht="15.75" customHeight="1" x14ac:dyDescent="0.25">
      <c r="K878" s="1"/>
    </row>
    <row r="879" spans="11:11" ht="15.75" customHeight="1" x14ac:dyDescent="0.25">
      <c r="K879" s="1"/>
    </row>
    <row r="880" spans="11:11" ht="15.75" customHeight="1" x14ac:dyDescent="0.25">
      <c r="K880" s="1"/>
    </row>
    <row r="881" spans="11:11" ht="15.75" customHeight="1" x14ac:dyDescent="0.25">
      <c r="K881" s="1"/>
    </row>
    <row r="882" spans="11:11" ht="15.75" customHeight="1" x14ac:dyDescent="0.25">
      <c r="K882" s="1"/>
    </row>
    <row r="883" spans="11:11" ht="15.75" customHeight="1" x14ac:dyDescent="0.25">
      <c r="K883" s="1"/>
    </row>
    <row r="884" spans="11:11" ht="15.75" customHeight="1" x14ac:dyDescent="0.25">
      <c r="K884" s="1"/>
    </row>
    <row r="885" spans="11:11" ht="15.75" customHeight="1" x14ac:dyDescent="0.25">
      <c r="K885" s="1"/>
    </row>
    <row r="886" spans="11:11" ht="15.75" customHeight="1" x14ac:dyDescent="0.25">
      <c r="K886" s="1"/>
    </row>
    <row r="887" spans="11:11" ht="15.75" customHeight="1" x14ac:dyDescent="0.25">
      <c r="K887" s="1"/>
    </row>
    <row r="888" spans="11:11" ht="15.75" customHeight="1" x14ac:dyDescent="0.25">
      <c r="K888" s="1"/>
    </row>
    <row r="889" spans="11:11" ht="15.75" customHeight="1" x14ac:dyDescent="0.25">
      <c r="K889" s="1"/>
    </row>
    <row r="890" spans="11:11" ht="15.75" customHeight="1" x14ac:dyDescent="0.25">
      <c r="K890" s="1"/>
    </row>
    <row r="891" spans="11:11" ht="15.75" customHeight="1" x14ac:dyDescent="0.25">
      <c r="K891" s="1"/>
    </row>
    <row r="892" spans="11:11" ht="15.75" customHeight="1" x14ac:dyDescent="0.25">
      <c r="K892" s="1"/>
    </row>
    <row r="893" spans="11:11" ht="15.75" customHeight="1" x14ac:dyDescent="0.25">
      <c r="K893" s="1"/>
    </row>
    <row r="894" spans="11:11" ht="15.75" customHeight="1" x14ac:dyDescent="0.25">
      <c r="K894" s="1"/>
    </row>
    <row r="895" spans="11:11" ht="15.75" customHeight="1" x14ac:dyDescent="0.25">
      <c r="K895" s="1"/>
    </row>
    <row r="896" spans="11:11" ht="15.75" customHeight="1" x14ac:dyDescent="0.25">
      <c r="K896" s="1"/>
    </row>
    <row r="897" spans="11:11" ht="15.75" customHeight="1" x14ac:dyDescent="0.25">
      <c r="K897" s="1"/>
    </row>
    <row r="898" spans="11:11" ht="15.75" customHeight="1" x14ac:dyDescent="0.25">
      <c r="K898" s="1"/>
    </row>
    <row r="899" spans="11:11" ht="15.75" customHeight="1" x14ac:dyDescent="0.25">
      <c r="K899" s="1"/>
    </row>
    <row r="900" spans="11:11" ht="15.75" customHeight="1" x14ac:dyDescent="0.25">
      <c r="K900" s="1"/>
    </row>
    <row r="901" spans="11:11" ht="15.75" customHeight="1" x14ac:dyDescent="0.25">
      <c r="K901" s="1"/>
    </row>
    <row r="902" spans="11:11" ht="15.75" customHeight="1" x14ac:dyDescent="0.25">
      <c r="K902" s="1"/>
    </row>
    <row r="903" spans="11:11" ht="15.75" customHeight="1" x14ac:dyDescent="0.25">
      <c r="K903" s="1"/>
    </row>
    <row r="904" spans="11:11" ht="15.75" customHeight="1" x14ac:dyDescent="0.25">
      <c r="K904" s="1"/>
    </row>
    <row r="905" spans="11:11" ht="15.75" customHeight="1" x14ac:dyDescent="0.25">
      <c r="K905" s="1"/>
    </row>
    <row r="906" spans="11:11" ht="15.75" customHeight="1" x14ac:dyDescent="0.25">
      <c r="K906" s="1"/>
    </row>
    <row r="907" spans="11:11" ht="15.75" customHeight="1" x14ac:dyDescent="0.25">
      <c r="K907" s="1"/>
    </row>
    <row r="908" spans="11:11" ht="15.75" customHeight="1" x14ac:dyDescent="0.25">
      <c r="K908" s="1"/>
    </row>
    <row r="909" spans="11:11" ht="15.75" customHeight="1" x14ac:dyDescent="0.25">
      <c r="K909" s="1"/>
    </row>
    <row r="910" spans="11:11" ht="15.75" customHeight="1" x14ac:dyDescent="0.25">
      <c r="K910" s="1"/>
    </row>
    <row r="911" spans="11:11" ht="15.75" customHeight="1" x14ac:dyDescent="0.25">
      <c r="K911" s="1"/>
    </row>
    <row r="912" spans="11:11" ht="15.75" customHeight="1" x14ac:dyDescent="0.25">
      <c r="K912" s="1"/>
    </row>
    <row r="913" spans="11:11" ht="15.75" customHeight="1" x14ac:dyDescent="0.25">
      <c r="K913" s="1"/>
    </row>
    <row r="914" spans="11:11" ht="15.75" customHeight="1" x14ac:dyDescent="0.25">
      <c r="K914" s="1"/>
    </row>
    <row r="915" spans="11:11" ht="15.75" customHeight="1" x14ac:dyDescent="0.25">
      <c r="K915" s="1"/>
    </row>
    <row r="916" spans="11:11" ht="15.75" customHeight="1" x14ac:dyDescent="0.25">
      <c r="K916" s="1"/>
    </row>
    <row r="917" spans="11:11" ht="15.75" customHeight="1" x14ac:dyDescent="0.25">
      <c r="K917" s="1"/>
    </row>
    <row r="918" spans="11:11" ht="15.75" customHeight="1" x14ac:dyDescent="0.25">
      <c r="K918" s="1"/>
    </row>
    <row r="919" spans="11:11" ht="15.75" customHeight="1" x14ac:dyDescent="0.25">
      <c r="K919" s="1"/>
    </row>
    <row r="920" spans="11:11" ht="15.75" customHeight="1" x14ac:dyDescent="0.25">
      <c r="K920" s="1"/>
    </row>
    <row r="921" spans="11:11" ht="15.75" customHeight="1" x14ac:dyDescent="0.25">
      <c r="K921" s="1"/>
    </row>
    <row r="922" spans="11:11" ht="15.75" customHeight="1" x14ac:dyDescent="0.25">
      <c r="K922" s="1"/>
    </row>
    <row r="923" spans="11:11" ht="15.75" customHeight="1" x14ac:dyDescent="0.25">
      <c r="K923" s="1"/>
    </row>
    <row r="924" spans="11:11" ht="15.75" customHeight="1" x14ac:dyDescent="0.25">
      <c r="K924" s="1"/>
    </row>
    <row r="925" spans="11:11" ht="15.75" customHeight="1" x14ac:dyDescent="0.25">
      <c r="K925" s="1"/>
    </row>
    <row r="926" spans="11:11" ht="15.75" customHeight="1" x14ac:dyDescent="0.25">
      <c r="K926" s="1"/>
    </row>
    <row r="927" spans="11:11" ht="15.75" customHeight="1" x14ac:dyDescent="0.25">
      <c r="K927" s="1"/>
    </row>
    <row r="928" spans="11:11" ht="15.75" customHeight="1" x14ac:dyDescent="0.25">
      <c r="K928" s="1"/>
    </row>
    <row r="929" spans="11:11" ht="15.75" customHeight="1" x14ac:dyDescent="0.25">
      <c r="K929" s="1"/>
    </row>
    <row r="930" spans="11:11" ht="15.75" customHeight="1" x14ac:dyDescent="0.25">
      <c r="K930" s="1"/>
    </row>
    <row r="931" spans="11:11" ht="15.75" customHeight="1" x14ac:dyDescent="0.25">
      <c r="K931" s="1"/>
    </row>
    <row r="932" spans="11:11" ht="15.75" customHeight="1" x14ac:dyDescent="0.25">
      <c r="K932" s="1"/>
    </row>
    <row r="933" spans="11:11" ht="15.75" customHeight="1" x14ac:dyDescent="0.25">
      <c r="K933" s="1"/>
    </row>
    <row r="934" spans="11:11" ht="15.75" customHeight="1" x14ac:dyDescent="0.25">
      <c r="K934" s="1"/>
    </row>
    <row r="935" spans="11:11" ht="15.75" customHeight="1" x14ac:dyDescent="0.25">
      <c r="K935" s="1"/>
    </row>
    <row r="936" spans="11:11" ht="15.75" customHeight="1" x14ac:dyDescent="0.25">
      <c r="K936" s="1"/>
    </row>
    <row r="937" spans="11:11" ht="15.75" customHeight="1" x14ac:dyDescent="0.25">
      <c r="K937" s="1"/>
    </row>
    <row r="938" spans="11:11" ht="15.75" customHeight="1" x14ac:dyDescent="0.25">
      <c r="K938" s="1"/>
    </row>
    <row r="939" spans="11:11" ht="15.75" customHeight="1" x14ac:dyDescent="0.25">
      <c r="K939" s="1"/>
    </row>
    <row r="940" spans="11:11" ht="15.75" customHeight="1" x14ac:dyDescent="0.25">
      <c r="K940" s="1"/>
    </row>
    <row r="941" spans="11:11" ht="15.75" customHeight="1" x14ac:dyDescent="0.25">
      <c r="K941" s="1"/>
    </row>
    <row r="942" spans="11:11" ht="15.75" customHeight="1" x14ac:dyDescent="0.25">
      <c r="K942" s="1"/>
    </row>
    <row r="943" spans="11:11" ht="15.75" customHeight="1" x14ac:dyDescent="0.25">
      <c r="K943" s="1"/>
    </row>
    <row r="944" spans="11:11" ht="15.75" customHeight="1" x14ac:dyDescent="0.25">
      <c r="K944" s="1"/>
    </row>
    <row r="945" spans="11:11" ht="15.75" customHeight="1" x14ac:dyDescent="0.25">
      <c r="K945" s="1"/>
    </row>
    <row r="946" spans="11:11" ht="15.75" customHeight="1" x14ac:dyDescent="0.25">
      <c r="K946" s="1"/>
    </row>
    <row r="947" spans="11:11" ht="15.75" customHeight="1" x14ac:dyDescent="0.25">
      <c r="K947" s="1"/>
    </row>
    <row r="948" spans="11:11" ht="15.75" customHeight="1" x14ac:dyDescent="0.25">
      <c r="K948" s="1"/>
    </row>
    <row r="949" spans="11:11" ht="15.75" customHeight="1" x14ac:dyDescent="0.25">
      <c r="K949" s="1"/>
    </row>
    <row r="950" spans="11:11" ht="15.75" customHeight="1" x14ac:dyDescent="0.25">
      <c r="K950" s="1"/>
    </row>
    <row r="951" spans="11:11" ht="15.75" customHeight="1" x14ac:dyDescent="0.25">
      <c r="K951" s="1"/>
    </row>
    <row r="952" spans="11:11" ht="15.75" customHeight="1" x14ac:dyDescent="0.25">
      <c r="K952" s="1"/>
    </row>
    <row r="953" spans="11:11" ht="15.75" customHeight="1" x14ac:dyDescent="0.25">
      <c r="K953" s="1"/>
    </row>
    <row r="954" spans="11:11" ht="15.75" customHeight="1" x14ac:dyDescent="0.25">
      <c r="K954" s="1"/>
    </row>
    <row r="955" spans="11:11" ht="15.75" customHeight="1" x14ac:dyDescent="0.25">
      <c r="K955" s="1"/>
    </row>
    <row r="956" spans="11:11" ht="15.75" customHeight="1" x14ac:dyDescent="0.25">
      <c r="K956" s="1"/>
    </row>
    <row r="957" spans="11:11" ht="15.75" customHeight="1" x14ac:dyDescent="0.25">
      <c r="K957" s="1"/>
    </row>
    <row r="958" spans="11:11" ht="15.75" customHeight="1" x14ac:dyDescent="0.25">
      <c r="K958" s="1"/>
    </row>
    <row r="959" spans="11:11" ht="15.75" customHeight="1" x14ac:dyDescent="0.25">
      <c r="K959" s="1"/>
    </row>
    <row r="960" spans="11:11" ht="15.75" customHeight="1" x14ac:dyDescent="0.25">
      <c r="K960" s="1"/>
    </row>
    <row r="961" spans="11:11" ht="15.75" customHeight="1" x14ac:dyDescent="0.25">
      <c r="K961" s="1"/>
    </row>
    <row r="962" spans="11:11" ht="15.75" customHeight="1" x14ac:dyDescent="0.25">
      <c r="K962" s="1"/>
    </row>
    <row r="963" spans="11:11" ht="15.75" customHeight="1" x14ac:dyDescent="0.25">
      <c r="K963" s="1"/>
    </row>
    <row r="964" spans="11:11" ht="15.75" customHeight="1" x14ac:dyDescent="0.25">
      <c r="K964" s="1"/>
    </row>
    <row r="965" spans="11:11" ht="15.75" customHeight="1" x14ac:dyDescent="0.25">
      <c r="K965" s="1"/>
    </row>
    <row r="966" spans="11:11" ht="15.75" customHeight="1" x14ac:dyDescent="0.25">
      <c r="K966" s="1"/>
    </row>
    <row r="967" spans="11:11" ht="15.75" customHeight="1" x14ac:dyDescent="0.25">
      <c r="K967" s="1"/>
    </row>
    <row r="968" spans="11:11" ht="15.75" customHeight="1" x14ac:dyDescent="0.25">
      <c r="K968" s="1"/>
    </row>
    <row r="969" spans="11:11" ht="15.75" customHeight="1" x14ac:dyDescent="0.25">
      <c r="K969" s="1"/>
    </row>
    <row r="970" spans="11:11" ht="15.75" customHeight="1" x14ac:dyDescent="0.25">
      <c r="K970" s="1"/>
    </row>
    <row r="971" spans="11:11" ht="15.75" customHeight="1" x14ac:dyDescent="0.25">
      <c r="K971" s="1"/>
    </row>
    <row r="972" spans="11:11" ht="15.75" customHeight="1" x14ac:dyDescent="0.25">
      <c r="K972" s="1"/>
    </row>
    <row r="973" spans="11:11" ht="15.75" customHeight="1" x14ac:dyDescent="0.25">
      <c r="K973" s="1"/>
    </row>
    <row r="974" spans="11:11" ht="15.75" customHeight="1" x14ac:dyDescent="0.25">
      <c r="K974" s="1"/>
    </row>
    <row r="975" spans="11:11" ht="15.75" customHeight="1" x14ac:dyDescent="0.25">
      <c r="K975" s="1"/>
    </row>
    <row r="976" spans="11:11" ht="15.75" customHeight="1" x14ac:dyDescent="0.25">
      <c r="K976" s="1"/>
    </row>
    <row r="977" spans="11:11" ht="15.75" customHeight="1" x14ac:dyDescent="0.25">
      <c r="K977" s="1"/>
    </row>
    <row r="978" spans="11:11" ht="15.75" customHeight="1" x14ac:dyDescent="0.25">
      <c r="K978" s="1"/>
    </row>
    <row r="979" spans="11:11" ht="15.75" customHeight="1" x14ac:dyDescent="0.25">
      <c r="K979" s="1"/>
    </row>
    <row r="980" spans="11:11" ht="15.75" customHeight="1" x14ac:dyDescent="0.25">
      <c r="K980" s="1"/>
    </row>
    <row r="981" spans="11:11" ht="15.75" customHeight="1" x14ac:dyDescent="0.25">
      <c r="K981" s="1"/>
    </row>
    <row r="982" spans="11:11" ht="15.75" customHeight="1" x14ac:dyDescent="0.25">
      <c r="K982" s="1"/>
    </row>
    <row r="983" spans="11:11" ht="15.75" customHeight="1" x14ac:dyDescent="0.25">
      <c r="K983" s="1"/>
    </row>
    <row r="984" spans="11:11" ht="15.75" customHeight="1" x14ac:dyDescent="0.25">
      <c r="K984" s="1"/>
    </row>
    <row r="985" spans="11:11" ht="15.75" customHeight="1" x14ac:dyDescent="0.25">
      <c r="K985" s="1"/>
    </row>
    <row r="986" spans="11:11" ht="15.75" customHeight="1" x14ac:dyDescent="0.25">
      <c r="K986" s="1"/>
    </row>
    <row r="987" spans="11:11" ht="15.75" customHeight="1" x14ac:dyDescent="0.25">
      <c r="K987" s="1"/>
    </row>
    <row r="988" spans="11:11" ht="15.75" customHeight="1" x14ac:dyDescent="0.25">
      <c r="K988" s="1"/>
    </row>
    <row r="989" spans="11:11" ht="15.75" customHeight="1" x14ac:dyDescent="0.25">
      <c r="K989" s="1"/>
    </row>
    <row r="990" spans="11:11" ht="15.75" customHeight="1" x14ac:dyDescent="0.25">
      <c r="K990" s="1"/>
    </row>
    <row r="991" spans="11:11" ht="15.75" customHeight="1" x14ac:dyDescent="0.25">
      <c r="K991" s="1"/>
    </row>
    <row r="992" spans="11:11" ht="15.75" customHeight="1" x14ac:dyDescent="0.25">
      <c r="K992" s="1"/>
    </row>
    <row r="993" spans="11:11" ht="15.75" customHeight="1" x14ac:dyDescent="0.25">
      <c r="K993" s="1"/>
    </row>
    <row r="994" spans="11:11" ht="15.75" customHeight="1" x14ac:dyDescent="0.25">
      <c r="K994" s="1"/>
    </row>
    <row r="995" spans="11:11" ht="15.75" customHeight="1" x14ac:dyDescent="0.25">
      <c r="K995" s="1"/>
    </row>
    <row r="996" spans="11:11" ht="15.75" customHeight="1" x14ac:dyDescent="0.25">
      <c r="K996" s="1"/>
    </row>
    <row r="997" spans="11:11" ht="15.75" customHeight="1" x14ac:dyDescent="0.25">
      <c r="K997" s="1"/>
    </row>
    <row r="998" spans="11:11" ht="15.75" customHeight="1" x14ac:dyDescent="0.25">
      <c r="K998" s="1"/>
    </row>
    <row r="999" spans="11:11" ht="15.75" customHeight="1" x14ac:dyDescent="0.25">
      <c r="K999" s="1"/>
    </row>
    <row r="1000" spans="11:11" ht="15.75" customHeight="1" x14ac:dyDescent="0.25">
      <c r="K1000" s="1"/>
    </row>
    <row r="1001" spans="11:11" ht="15.75" customHeight="1" x14ac:dyDescent="0.25">
      <c r="K1001" s="1"/>
    </row>
    <row r="1002" spans="11:11" ht="15.75" customHeight="1" x14ac:dyDescent="0.25">
      <c r="K1002" s="1"/>
    </row>
    <row r="1003" spans="11:11" ht="15.75" customHeight="1" x14ac:dyDescent="0.25">
      <c r="K1003" s="1"/>
    </row>
    <row r="1004" spans="11:11" ht="15.75" customHeight="1" x14ac:dyDescent="0.25">
      <c r="K1004" s="1"/>
    </row>
    <row r="1005" spans="11:11" ht="15.75" customHeight="1" x14ac:dyDescent="0.25">
      <c r="K1005" s="1"/>
    </row>
    <row r="1006" spans="11:11" ht="15.75" customHeight="1" x14ac:dyDescent="0.25">
      <c r="K1006" s="1"/>
    </row>
    <row r="1007" spans="11:11" ht="15.75" customHeight="1" x14ac:dyDescent="0.25">
      <c r="K1007" s="1"/>
    </row>
    <row r="1008" spans="11:11" ht="15.75" customHeight="1" x14ac:dyDescent="0.25">
      <c r="K1008" s="1"/>
    </row>
    <row r="1009" spans="11:11" ht="15.75" customHeight="1" x14ac:dyDescent="0.25">
      <c r="K1009" s="1"/>
    </row>
    <row r="1010" spans="11:11" ht="15.75" customHeight="1" x14ac:dyDescent="0.25">
      <c r="K1010" s="1"/>
    </row>
    <row r="1011" spans="11:11" ht="15.75" customHeight="1" x14ac:dyDescent="0.25">
      <c r="K1011" s="1"/>
    </row>
    <row r="1012" spans="11:11" ht="15.75" customHeight="1" x14ac:dyDescent="0.25">
      <c r="K1012" s="1"/>
    </row>
    <row r="1013" spans="11:11" ht="15.75" customHeight="1" x14ac:dyDescent="0.25">
      <c r="K1013" s="1"/>
    </row>
    <row r="1014" spans="11:11" ht="15.75" customHeight="1" x14ac:dyDescent="0.25">
      <c r="K1014" s="1"/>
    </row>
    <row r="1015" spans="11:11" ht="15.75" customHeight="1" x14ac:dyDescent="0.25">
      <c r="K1015" s="1"/>
    </row>
    <row r="1016" spans="11:11" ht="15.75" customHeight="1" x14ac:dyDescent="0.25">
      <c r="K1016" s="1"/>
    </row>
    <row r="1017" spans="11:11" ht="15.75" customHeight="1" x14ac:dyDescent="0.25">
      <c r="K1017" s="1"/>
    </row>
    <row r="1018" spans="11:11" ht="15.75" customHeight="1" x14ac:dyDescent="0.25">
      <c r="K1018" s="1"/>
    </row>
    <row r="1019" spans="11:11" ht="15.75" customHeight="1" x14ac:dyDescent="0.25">
      <c r="K1019" s="1"/>
    </row>
    <row r="1020" spans="11:11" ht="15.75" customHeight="1" x14ac:dyDescent="0.25">
      <c r="K1020" s="1"/>
    </row>
    <row r="1021" spans="11:11" ht="15.75" customHeight="1" x14ac:dyDescent="0.25">
      <c r="K1021" s="1"/>
    </row>
    <row r="1022" spans="11:11" ht="15.75" customHeight="1" x14ac:dyDescent="0.25">
      <c r="K1022" s="1"/>
    </row>
    <row r="1023" spans="11:11" ht="15.75" customHeight="1" x14ac:dyDescent="0.25">
      <c r="K1023" s="1"/>
    </row>
    <row r="1024" spans="11:11" ht="15.75" customHeight="1" x14ac:dyDescent="0.25">
      <c r="K1024" s="1"/>
    </row>
    <row r="1025" spans="11:11" ht="15.75" customHeight="1" x14ac:dyDescent="0.25">
      <c r="K1025" s="1"/>
    </row>
    <row r="1026" spans="11:11" ht="15.75" customHeight="1" x14ac:dyDescent="0.25">
      <c r="K1026" s="1"/>
    </row>
    <row r="1027" spans="11:11" ht="15.75" customHeight="1" x14ac:dyDescent="0.25">
      <c r="K1027" s="1"/>
    </row>
    <row r="1028" spans="11:11" ht="15.75" customHeight="1" x14ac:dyDescent="0.25">
      <c r="K1028" s="1"/>
    </row>
    <row r="1029" spans="11:11" ht="15.75" customHeight="1" x14ac:dyDescent="0.25">
      <c r="K1029" s="1"/>
    </row>
    <row r="1030" spans="11:11" ht="15.75" customHeight="1" x14ac:dyDescent="0.25">
      <c r="K1030" s="1"/>
    </row>
    <row r="1031" spans="11:11" ht="15.75" customHeight="1" x14ac:dyDescent="0.25">
      <c r="K1031" s="1"/>
    </row>
    <row r="1032" spans="11:11" ht="15.75" customHeight="1" x14ac:dyDescent="0.25">
      <c r="K1032" s="1"/>
    </row>
    <row r="1033" spans="11:11" ht="15.75" customHeight="1" x14ac:dyDescent="0.25">
      <c r="K1033" s="1"/>
    </row>
    <row r="1034" spans="11:11" ht="15.75" customHeight="1" x14ac:dyDescent="0.25">
      <c r="K1034" s="1"/>
    </row>
    <row r="1035" spans="11:11" ht="15.75" customHeight="1" x14ac:dyDescent="0.25">
      <c r="K1035" s="1"/>
    </row>
    <row r="1036" spans="11:11" ht="15.75" customHeight="1" x14ac:dyDescent="0.25">
      <c r="K1036" s="1"/>
    </row>
    <row r="1037" spans="11:11" ht="15.75" customHeight="1" x14ac:dyDescent="0.25">
      <c r="K1037" s="1"/>
    </row>
    <row r="1038" spans="11:11" ht="15.75" customHeight="1" x14ac:dyDescent="0.25">
      <c r="K1038" s="1"/>
    </row>
    <row r="1039" spans="11:11" ht="15.75" customHeight="1" x14ac:dyDescent="0.25">
      <c r="K1039" s="1"/>
    </row>
    <row r="1040" spans="11:11" ht="15.75" customHeight="1" x14ac:dyDescent="0.25">
      <c r="K1040" s="1"/>
    </row>
    <row r="1041" spans="11:11" ht="15.75" customHeight="1" x14ac:dyDescent="0.25">
      <c r="K1041" s="1"/>
    </row>
    <row r="1042" spans="11:11" ht="15.75" customHeight="1" x14ac:dyDescent="0.25">
      <c r="K1042" s="1"/>
    </row>
    <row r="1043" spans="11:11" ht="15.75" customHeight="1" x14ac:dyDescent="0.25">
      <c r="K1043" s="1"/>
    </row>
    <row r="1044" spans="11:11" ht="15.75" customHeight="1" x14ac:dyDescent="0.25">
      <c r="K1044" s="1"/>
    </row>
    <row r="1045" spans="11:11" ht="15.75" customHeight="1" x14ac:dyDescent="0.25">
      <c r="K1045" s="1"/>
    </row>
    <row r="1046" spans="11:11" ht="15.75" customHeight="1" x14ac:dyDescent="0.25">
      <c r="K1046" s="1"/>
    </row>
    <row r="1047" spans="11:11" ht="15.75" customHeight="1" x14ac:dyDescent="0.25">
      <c r="K1047" s="1"/>
    </row>
    <row r="1048" spans="11:11" ht="15.75" customHeight="1" x14ac:dyDescent="0.25">
      <c r="K1048" s="1"/>
    </row>
    <row r="1049" spans="11:11" ht="15.75" customHeight="1" x14ac:dyDescent="0.25">
      <c r="K1049" s="1"/>
    </row>
    <row r="1050" spans="11:11" ht="15.75" customHeight="1" x14ac:dyDescent="0.25">
      <c r="K1050" s="1"/>
    </row>
    <row r="1051" spans="11:11" ht="15.75" customHeight="1" x14ac:dyDescent="0.25">
      <c r="K1051" s="1"/>
    </row>
    <row r="1052" spans="11:11" ht="15.75" customHeight="1" x14ac:dyDescent="0.25">
      <c r="K1052" s="1"/>
    </row>
    <row r="1053" spans="11:11" ht="15.75" customHeight="1" x14ac:dyDescent="0.25">
      <c r="K1053" s="1"/>
    </row>
    <row r="1054" spans="11:11" ht="15.75" customHeight="1" x14ac:dyDescent="0.25">
      <c r="K1054" s="1"/>
    </row>
    <row r="1055" spans="11:11" ht="15.75" customHeight="1" x14ac:dyDescent="0.25">
      <c r="K1055" s="1"/>
    </row>
    <row r="1056" spans="11:11" ht="15.75" customHeight="1" x14ac:dyDescent="0.25">
      <c r="K1056" s="1"/>
    </row>
    <row r="1057" spans="11:11" ht="15.75" customHeight="1" x14ac:dyDescent="0.25">
      <c r="K1057" s="1"/>
    </row>
    <row r="1058" spans="11:11" ht="15.75" customHeight="1" x14ac:dyDescent="0.25">
      <c r="K1058" s="1"/>
    </row>
    <row r="1059" spans="11:11" ht="15.75" customHeight="1" x14ac:dyDescent="0.25">
      <c r="K1059" s="1"/>
    </row>
    <row r="1060" spans="11:11" ht="15.75" customHeight="1" x14ac:dyDescent="0.25">
      <c r="K1060" s="1"/>
    </row>
    <row r="1061" spans="11:11" ht="15.75" customHeight="1" x14ac:dyDescent="0.25">
      <c r="K1061" s="1"/>
    </row>
    <row r="1062" spans="11:11" ht="15.75" customHeight="1" x14ac:dyDescent="0.25">
      <c r="K1062" s="1"/>
    </row>
    <row r="1063" spans="11:11" ht="15.75" customHeight="1" x14ac:dyDescent="0.25">
      <c r="K1063" s="1"/>
    </row>
    <row r="1064" spans="11:11" ht="15.75" customHeight="1" x14ac:dyDescent="0.25">
      <c r="K1064" s="1"/>
    </row>
    <row r="1065" spans="11:11" ht="15.75" customHeight="1" x14ac:dyDescent="0.25">
      <c r="K1065" s="1"/>
    </row>
    <row r="1066" spans="11:11" ht="15.75" customHeight="1" x14ac:dyDescent="0.25">
      <c r="K1066" s="1"/>
    </row>
    <row r="1067" spans="11:11" ht="15.75" customHeight="1" x14ac:dyDescent="0.25">
      <c r="K1067" s="1"/>
    </row>
    <row r="1068" spans="11:11" ht="15.75" customHeight="1" x14ac:dyDescent="0.25">
      <c r="K1068" s="1"/>
    </row>
    <row r="1069" spans="11:11" ht="15.75" customHeight="1" x14ac:dyDescent="0.25">
      <c r="K1069" s="1"/>
    </row>
    <row r="1070" spans="11:11" ht="15.75" customHeight="1" x14ac:dyDescent="0.25">
      <c r="K1070" s="1"/>
    </row>
    <row r="1071" spans="11:11" ht="15.75" customHeight="1" x14ac:dyDescent="0.25">
      <c r="K1071" s="1"/>
    </row>
    <row r="1072" spans="11:11" ht="15.75" customHeight="1" x14ac:dyDescent="0.25">
      <c r="K1072" s="1"/>
    </row>
    <row r="1073" spans="11:11" ht="15.75" customHeight="1" x14ac:dyDescent="0.25">
      <c r="K1073" s="1"/>
    </row>
  </sheetData>
  <mergeCells count="8">
    <mergeCell ref="B152:C152"/>
    <mergeCell ref="B153:C153"/>
    <mergeCell ref="B154:C154"/>
    <mergeCell ref="B2:U3"/>
    <mergeCell ref="B148:C148"/>
    <mergeCell ref="B149:C149"/>
    <mergeCell ref="B150:C150"/>
    <mergeCell ref="B151:C151"/>
  </mergeCells>
  <phoneticPr fontId="10" type="noConversion"/>
  <conditionalFormatting sqref="L145:O145 Q145 L146:R155 D149:D150 B149:B154">
    <cfRule type="containsText" dxfId="10873" priority="1261" operator="containsText" text="CANCELADO">
      <formula>NOT(ISERROR(SEARCH(("CANCELADO"),(B220))))</formula>
    </cfRule>
    <cfRule type="containsText" dxfId="10872" priority="1262" operator="containsText" text="PENDENTE">
      <formula>NOT(ISERROR(SEARCH(("PENDENTE"),(B220))))</formula>
    </cfRule>
    <cfRule type="containsText" dxfId="10871" priority="1263" operator="containsText" text="CUMPRIDO">
      <formula>NOT(ISERROR(SEARCH(("CUMPRIDO"),(B220))))</formula>
    </cfRule>
  </conditionalFormatting>
  <conditionalFormatting sqref="L144:Q144">
    <cfRule type="containsText" dxfId="10870" priority="1242" operator="containsText" text="CANCELADO">
      <formula>NOT(ISERROR(SEARCH(("CANCELADO"),(L219))))</formula>
    </cfRule>
    <cfRule type="containsText" dxfId="10869" priority="1243" operator="containsText" text="PENDENTE">
      <formula>NOT(ISERROR(SEARCH(("PENDENTE"),(L219))))</formula>
    </cfRule>
    <cfRule type="containsText" dxfId="10868" priority="1244" operator="containsText" text="CUMPRIDO">
      <formula>NOT(ISERROR(SEARCH(("CUMPRIDO"),(L219))))</formula>
    </cfRule>
  </conditionalFormatting>
  <conditionalFormatting sqref="N6:N9 N37:N53 N71:N96 N138:N143 N132:N136 N106:N122">
    <cfRule type="containsText" dxfId="10867" priority="1119" operator="containsText" text="CUMPRIDO">
      <formula>NOT(ISERROR(SEARCH(("CUMPRIDO"),(N6))))</formula>
    </cfRule>
    <cfRule type="containsText" dxfId="10866" priority="1120" operator="containsText" text="PENDENTE">
      <formula>NOT(ISERROR(SEARCH(("PENDENTE"),(N6))))</formula>
    </cfRule>
    <cfRule type="containsText" dxfId="10865" priority="1121" operator="containsText" text="CANCELADO">
      <formula>NOT(ISERROR(SEARCH(("CANCELADO"),(N6))))</formula>
    </cfRule>
  </conditionalFormatting>
  <conditionalFormatting sqref="N6:N9 N37:N53 N71:N96 N138:N143 N132:N136 N106:N122">
    <cfRule type="containsText" dxfId="10864" priority="1085" operator="containsText" text="CUMPRIDO">
      <formula>NOT(ISERROR(SEARCH("CUMPRIDO",N6)))</formula>
    </cfRule>
  </conditionalFormatting>
  <conditionalFormatting sqref="R5:R6 R9">
    <cfRule type="containsText" dxfId="10863" priority="1122" operator="containsText" text="CUMPRIDO">
      <formula>NOT(ISERROR(SEARCH(("CUMPRIDO"),(R6))))</formula>
    </cfRule>
  </conditionalFormatting>
  <conditionalFormatting sqref="N143 O5:P5 Q5:Q11 O7:P8 O55:P55 O57:P61 O43:P51 O66:P77 O83:P92 O94:P96 O122:P125 O116:P120 O135:P136 O138:P143 O79:P80 O98:P106">
    <cfRule type="containsText" dxfId="10862" priority="1123" operator="containsText" text="CANCELADO">
      <formula>NOT(ISERROR(SEARCH(("CANCELADO"),(N5))))</formula>
    </cfRule>
  </conditionalFormatting>
  <conditionalFormatting sqref="S119:S120 S128:S131 S13 Q15:R15">
    <cfRule type="containsText" dxfId="10861" priority="1223" operator="containsText" text="CANCELADO">
      <formula>NOT(ISERROR(SEARCH(("CANCELADO"),(Q157))))</formula>
    </cfRule>
  </conditionalFormatting>
  <conditionalFormatting sqref="R8">
    <cfRule type="containsText" dxfId="10860" priority="1221" operator="containsText" text="CUMPRIDO">
      <formula>NOT(ISERROR(SEARCH(("CUMPRIDO"),(R10))))</formula>
    </cfRule>
  </conditionalFormatting>
  <conditionalFormatting sqref="S123:S126">
    <cfRule type="containsText" dxfId="10859" priority="1116" operator="containsText" text="CANCELADO">
      <formula>NOT(ISERROR(SEARCH(("CANCELADO"),(S267))))</formula>
    </cfRule>
  </conditionalFormatting>
  <conditionalFormatting sqref="O22:P24">
    <cfRule type="containsText" dxfId="10858" priority="1124" operator="containsText" text="CUMPRIDO">
      <formula>NOT(ISERROR(SEARCH(("CUMPRIDO"),(O22))))</formula>
    </cfRule>
  </conditionalFormatting>
  <conditionalFormatting sqref="O5:Q5 O7:Q8 Q6 O55:P55 O57:P61 O43:P51 O66:P77 O83:P92 O94:P96 O122:P125 O116:P120 O135:P136 O138:P143 O79:P80 O98:P106">
    <cfRule type="containsText" dxfId="10857" priority="1246" operator="containsText" text="CUMPRIDO">
      <formula>NOT(ISERROR(SEARCH(("CUMPRIDO"),(O5))))</formula>
    </cfRule>
    <cfRule type="containsText" dxfId="10856" priority="1247" operator="containsText" text="PENDENTE">
      <formula>NOT(ISERROR(SEARCH(("PENDENTE"),(O5))))</formula>
    </cfRule>
  </conditionalFormatting>
  <conditionalFormatting sqref="N4:T4 R6:R10 S7 R5:S5 Q12:R14">
    <cfRule type="containsText" dxfId="10855" priority="1212" operator="containsText" text="CANCELADO">
      <formula>NOT(ISERROR(SEARCH(("CANCELADO"),(N149))))</formula>
    </cfRule>
  </conditionalFormatting>
  <conditionalFormatting sqref="O11:P11">
    <cfRule type="containsText" dxfId="10854" priority="1027" operator="containsText" text="CUMPRIDO">
      <formula>NOT(ISERROR(SEARCH(("CUMPRIDO"),(O11))))</formula>
    </cfRule>
    <cfRule type="containsText" dxfId="10853" priority="1028" operator="containsText" text="PENDENTE">
      <formula>NOT(ISERROR(SEARCH(("PENDENTE"),(O11))))</formula>
    </cfRule>
  </conditionalFormatting>
  <conditionalFormatting sqref="O11:P13 O19:P20 P18">
    <cfRule type="containsText" dxfId="10852" priority="1102" operator="containsText" text="CANCELADO">
      <formula>NOT(ISERROR(SEARCH(("CANCELADO"),(O11))))</formula>
    </cfRule>
  </conditionalFormatting>
  <conditionalFormatting sqref="O12:P13 O19:P20">
    <cfRule type="containsText" dxfId="10851" priority="1129" operator="containsText" text="CUMPRIDO">
      <formula>NOT(ISERROR(SEARCH(("CUMPRIDO"),(O12))))</formula>
    </cfRule>
    <cfRule type="containsText" dxfId="10850" priority="1130" operator="containsText" text="PENDENTE">
      <formula>NOT(ISERROR(SEARCH(("PENDENTE"),(O12))))</formula>
    </cfRule>
  </conditionalFormatting>
  <conditionalFormatting sqref="P18">
    <cfRule type="containsText" dxfId="10849" priority="1100" operator="containsText" text="CUMPRIDO">
      <formula>NOT(ISERROR(SEARCH(("CUMPRIDO"),(P18))))</formula>
    </cfRule>
    <cfRule type="containsText" dxfId="10848" priority="1101" operator="containsText" text="PENDENTE">
      <formula>NOT(ISERROR(SEARCH(("PENDENTE"),(P18))))</formula>
    </cfRule>
  </conditionalFormatting>
  <conditionalFormatting sqref="N143 R5:R9 O22:P24">
    <cfRule type="containsText" dxfId="10847" priority="1125" operator="containsText" text="PENDENTE">
      <formula>NOT(ISERROR(SEARCH(("PENDENTE"),(N5))))</formula>
    </cfRule>
  </conditionalFormatting>
  <conditionalFormatting sqref="O22:P31 O33:P34 O36:P41">
    <cfRule type="containsText" dxfId="10846" priority="1115" operator="containsText" text="CANCELADO">
      <formula>NOT(ISERROR(SEARCH(("CANCELADO"),(O22))))</formula>
    </cfRule>
  </conditionalFormatting>
  <conditionalFormatting sqref="O23:P23">
    <cfRule type="containsText" dxfId="10845" priority="1086" operator="containsText" text="CUMPRIDO">
      <formula>NOT(ISERROR(SEARCH(("CUMPRIDO"),(O23))))</formula>
    </cfRule>
    <cfRule type="containsText" dxfId="10844" priority="1087" operator="containsText" text="PENDENTE">
      <formula>NOT(ISERROR(SEARCH(("PENDENTE"),(O23))))</formula>
    </cfRule>
  </conditionalFormatting>
  <conditionalFormatting sqref="O25:P31 O33:P34 O36:P41">
    <cfRule type="containsText" dxfId="10843" priority="1107" operator="containsText" text="CUMPRIDO">
      <formula>NOT(ISERROR(SEARCH(("CUMPRIDO"),(O25))))</formula>
    </cfRule>
    <cfRule type="containsText" dxfId="10842" priority="1108" operator="containsText" text="PENDENTE">
      <formula>NOT(ISERROR(SEARCH(("PENDENTE"),(O25))))</formula>
    </cfRule>
  </conditionalFormatting>
  <conditionalFormatting sqref="O21:Q21">
    <cfRule type="containsText" dxfId="10841" priority="1104" operator="containsText" text="CUMPRIDO">
      <formula>NOT(ISERROR(SEARCH(("CUMPRIDO"),(O21))))</formula>
    </cfRule>
    <cfRule type="containsText" dxfId="10840" priority="1105" operator="containsText" text="PENDENTE">
      <formula>NOT(ISERROR(SEARCH(("PENDENTE"),(O21))))</formula>
    </cfRule>
    <cfRule type="containsText" dxfId="10839" priority="1106" operator="containsText" text="CANCELADO">
      <formula>NOT(ISERROR(SEARCH(("CANCELADO"),(O21))))</formula>
    </cfRule>
  </conditionalFormatting>
  <conditionalFormatting sqref="Q1 Q144">
    <cfRule type="containsText" dxfId="10838" priority="1254" operator="containsText" text="NÃO">
      <formula>NOT(ISERROR(SEARCH(("NÃO"),(Q1))))</formula>
    </cfRule>
    <cfRule type="containsText" dxfId="10837" priority="1260" operator="containsText" text="SIM">
      <formula>NOT(ISERROR(SEARCH(("SIM"),(Q1))))</formula>
    </cfRule>
  </conditionalFormatting>
  <conditionalFormatting sqref="Q10:Q11">
    <cfRule type="containsText" dxfId="10836" priority="1136" operator="containsText" text="CUMPRIDO">
      <formula>NOT(ISERROR(SEARCH(("CUMPRIDO"),(Q10))))</formula>
    </cfRule>
    <cfRule type="containsText" dxfId="10835" priority="1137" operator="containsText" text="PENDENTE">
      <formula>NOT(ISERROR(SEARCH(("PENDENTE"),(Q10))))</formula>
    </cfRule>
  </conditionalFormatting>
  <conditionalFormatting sqref="Q9">
    <cfRule type="containsText" dxfId="10834" priority="1030" operator="containsText" text="CUMPRIDO">
      <formula>NOT(ISERROR(SEARCH(("CUMPRIDO"),(Q20))))</formula>
    </cfRule>
    <cfRule type="containsText" dxfId="10833" priority="1031" operator="containsText" text="PENDENTE">
      <formula>NOT(ISERROR(SEARCH(("PENDENTE"),(Q20))))</formula>
    </cfRule>
  </conditionalFormatting>
  <conditionalFormatting sqref="Q22:R22 Q18 R18:R21">
    <cfRule type="containsText" dxfId="10832" priority="1218" operator="containsText" text="CUMPRIDO">
      <formula>NOT(ISERROR(SEARCH(("CUMPRIDO"),(Q159))))</formula>
    </cfRule>
    <cfRule type="containsText" dxfId="10831" priority="1219" operator="containsText" text="PENDENTE">
      <formula>NOT(ISERROR(SEARCH(("PENDENTE"),(Q159))))</formula>
    </cfRule>
  </conditionalFormatting>
  <conditionalFormatting sqref="Q19:Q20 Q33:Q53 Q55:Q90 Q138:Q142 Q92:Q96 Q98:Q136">
    <cfRule type="containsText" dxfId="10830" priority="1160" operator="containsText" text="CANCELADO">
      <formula>NOT(ISERROR(SEARCH(("CANCELADO"),(Q19))))</formula>
    </cfRule>
    <cfRule type="containsText" dxfId="10829" priority="1161" operator="containsText" text="CUMPRIDO">
      <formula>NOT(ISERROR(SEARCH(("CUMPRIDO"),(Q19))))</formula>
    </cfRule>
    <cfRule type="containsText" dxfId="10828" priority="1162" operator="containsText" text="PENDENTE">
      <formula>NOT(ISERROR(SEARCH(("PENDENTE"),(Q19))))</formula>
    </cfRule>
  </conditionalFormatting>
  <conditionalFormatting sqref="Q26:Q31">
    <cfRule type="containsText" dxfId="10827" priority="1138" operator="containsText" text="CANCELADO">
      <formula>NOT(ISERROR(SEARCH(("CANCELADO"),(Q26))))</formula>
    </cfRule>
    <cfRule type="containsText" dxfId="10826" priority="1139" operator="containsText" text="CUMPRIDO">
      <formula>NOT(ISERROR(SEARCH(("CUMPRIDO"),(Q26))))</formula>
    </cfRule>
    <cfRule type="containsText" dxfId="10825" priority="1140" operator="containsText" text="PENDENTE">
      <formula>NOT(ISERROR(SEARCH(("PENDENTE"),(Q26))))</formula>
    </cfRule>
  </conditionalFormatting>
  <conditionalFormatting sqref="Q145:Q155">
    <cfRule type="containsText" dxfId="10824" priority="1361" operator="containsText" text="NÃO">
      <formula>NOT(ISERROR(SEARCH(("NÃO"),(Q145))))</formula>
    </cfRule>
    <cfRule type="containsText" dxfId="10823" priority="1400" operator="containsText" text="SIM">
      <formula>NOT(ISERROR(SEARCH(("SIM"),(Q145))))</formula>
    </cfRule>
  </conditionalFormatting>
  <conditionalFormatting sqref="Q23:R23 R24 Q17:R17">
    <cfRule type="containsText" dxfId="10822" priority="1215" operator="containsText" text="CUMPRIDO">
      <formula>NOT(ISERROR(SEARCH(("CUMPRIDO"),(Q159))))</formula>
    </cfRule>
    <cfRule type="containsText" dxfId="10821" priority="1216" operator="containsText" text="PENDENTE">
      <formula>NOT(ISERROR(SEARCH(("PENDENTE"),(Q159))))</formula>
    </cfRule>
  </conditionalFormatting>
  <conditionalFormatting sqref="Q25:R25 Q16:R16">
    <cfRule type="containsText" dxfId="10820" priority="1203" operator="containsText" text="CUMPRIDO">
      <formula>NOT(ISERROR(SEARCH(("CUMPRIDO"),(Q159))))</formula>
    </cfRule>
    <cfRule type="containsText" dxfId="10819" priority="1204" operator="containsText" text="PENDENTE">
      <formula>NOT(ISERROR(SEARCH(("PENDENTE"),(Q159))))</formula>
    </cfRule>
  </conditionalFormatting>
  <conditionalFormatting sqref="S132 R19:R21 Q18:R18 Q22:R22">
    <cfRule type="containsText" dxfId="10818" priority="1220" operator="containsText" text="CANCELADO">
      <formula>NOT(ISERROR(SEARCH(("CANCELADO"),(Q159))))</formula>
    </cfRule>
  </conditionalFormatting>
  <conditionalFormatting sqref="S133:S136 S107 Q17:R17 S69:S75 S88:S97 Q23:R23 R24 S102:S105">
    <cfRule type="containsText" dxfId="10817" priority="1189" operator="containsText" text="CANCELADO">
      <formula>NOT(ISERROR(SEARCH(("CANCELADO"),(Q159))))</formula>
    </cfRule>
  </conditionalFormatting>
  <conditionalFormatting sqref="R9">
    <cfRule type="containsText" dxfId="10816" priority="1109" operator="containsText" text="CUMPRIDO">
      <formula>NOT(ISERROR(SEARCH(("CUMPRIDO"),(R10))))</formula>
    </cfRule>
    <cfRule type="containsText" dxfId="10815" priority="1110" operator="containsText" text="PENDENTE">
      <formula>NOT(ISERROR(SEARCH(("PENDENTE"),(R9))))</formula>
    </cfRule>
  </conditionalFormatting>
  <conditionalFormatting sqref="R10">
    <cfRule type="containsText" dxfId="10814" priority="1200" operator="containsText" text="CUMPRIDO">
      <formula>NOT(ISERROR(SEARCH(("CUMPRIDO"),(#REF!))))</formula>
    </cfRule>
    <cfRule type="containsText" dxfId="10813" priority="1201" operator="containsText" text="PENDENTE">
      <formula>NOT(ISERROR(SEARCH(("PENDENTE"),(R10))))</formula>
    </cfRule>
  </conditionalFormatting>
  <conditionalFormatting sqref="Q15:R15">
    <cfRule type="containsText" dxfId="10812" priority="1224" operator="containsText" text="CUMPRIDO">
      <formula>NOT(ISERROR(SEARCH(("CUMPRIDO"),(Q159))))</formula>
    </cfRule>
    <cfRule type="containsText" dxfId="10811" priority="1225" operator="containsText" text="PENDENTE">
      <formula>NOT(ISERROR(SEARCH(("PENDENTE"),(Q159))))</formula>
    </cfRule>
  </conditionalFormatting>
  <conditionalFormatting sqref="R9">
    <cfRule type="containsText" dxfId="10810" priority="1032" operator="containsText" text="CANCELADO">
      <formula>NOT(ISERROR(SEARCH(("CANCELADO"),(R153))))</formula>
    </cfRule>
  </conditionalFormatting>
  <conditionalFormatting sqref="S4">
    <cfRule type="containsText" dxfId="10809" priority="1213" operator="containsText" text="SIM">
      <formula>NOT(ISERROR(SEARCH(("SIM"),(#REF!))))</formula>
    </cfRule>
  </conditionalFormatting>
  <conditionalFormatting sqref="S4:S5 S68:S87 S114:S120 S128:S142">
    <cfRule type="containsText" dxfId="10808" priority="1171" operator="containsText" text="NÃO">
      <formula>NOT(ISERROR(SEARCH(("NÃO"),(S4))))</formula>
    </cfRule>
  </conditionalFormatting>
  <conditionalFormatting sqref="S5 S68:S87 S114:S120 S128:S143">
    <cfRule type="containsText" dxfId="10807" priority="1097" operator="containsText" text="SIM">
      <formula>NOT(ISERROR(SEARCH("SIM",S5)))</formula>
    </cfRule>
  </conditionalFormatting>
  <conditionalFormatting sqref="S143">
    <cfRule type="containsText" dxfId="10806" priority="1179" operator="containsText" text="NÃO">
      <formula>NOT(ISERROR(SEARCH(("NÃO"),(S143))))</formula>
    </cfRule>
  </conditionalFormatting>
  <conditionalFormatting sqref="S143">
    <cfRule type="containsText" dxfId="10805" priority="1178" operator="containsText" text="SIM">
      <formula>NOT(ISERROR(SEARCH(("SIM"),(S143))))</formula>
    </cfRule>
  </conditionalFormatting>
  <conditionalFormatting sqref="T5 T68:T143">
    <cfRule type="containsText" dxfId="10804" priority="1103" operator="containsText" text="CUMPRIDO">
      <formula>NOT(ISERROR(SEARCH("CUMPRIDO",T5)))</formula>
    </cfRule>
    <cfRule type="containsText" dxfId="10803" priority="1111" operator="containsText" text="PENDENTE">
      <formula>NOT(ISERROR(SEARCH("PENDENTE",T5)))</formula>
    </cfRule>
  </conditionalFormatting>
  <conditionalFormatting sqref="N5">
    <cfRule type="containsText" dxfId="10802" priority="1021" operator="containsText" text="CUMPRIDO">
      <formula>NOT(ISERROR(SEARCH(("CUMPRIDO"),(N5))))</formula>
    </cfRule>
    <cfRule type="containsText" dxfId="10801" priority="1022" operator="containsText" text="PENDENTE">
      <formula>NOT(ISERROR(SEARCH(("PENDENTE"),(N5))))</formula>
    </cfRule>
    <cfRule type="containsText" dxfId="10800" priority="1023" operator="containsText" text="CANCELADO">
      <formula>NOT(ISERROR(SEARCH(("CANCELADO"),(N5))))</formula>
    </cfRule>
  </conditionalFormatting>
  <conditionalFormatting sqref="N5">
    <cfRule type="containsText" dxfId="10799" priority="1020" operator="containsText" text="CUMPRIDO">
      <formula>NOT(ISERROR(SEARCH("CUMPRIDO",N5)))</formula>
    </cfRule>
  </conditionalFormatting>
  <conditionalFormatting sqref="S6">
    <cfRule type="containsText" dxfId="10798" priority="1014" operator="containsText" text="CANCELADO">
      <formula>NOT(ISERROR(SEARCH(("CANCELADO"),(S151))))</formula>
    </cfRule>
  </conditionalFormatting>
  <conditionalFormatting sqref="N4:T4 S5:S7">
    <cfRule type="containsText" dxfId="10797" priority="1012" operator="containsText" text="PENDENTE">
      <formula>NOT(ISERROR(SEARCH(("PENDENTE"),(N149))))</formula>
    </cfRule>
    <cfRule type="containsText" dxfId="10796" priority="1013" operator="containsText" text="CUMPRIDO">
      <formula>NOT(ISERROR(SEARCH(("CUMPRIDO"),(N149))))</formula>
    </cfRule>
  </conditionalFormatting>
  <conditionalFormatting sqref="S6">
    <cfRule type="containsText" dxfId="10795" priority="1008" operator="containsText" text="NÃO">
      <formula>NOT(ISERROR(SEARCH(("NÃO"),(S6))))</formula>
    </cfRule>
  </conditionalFormatting>
  <conditionalFormatting sqref="S5:S7">
    <cfRule type="containsText" dxfId="10794" priority="1015" operator="containsText" text="SIM">
      <formula>NOT(ISERROR(SEARCH(("SIM"),(S25))))</formula>
    </cfRule>
  </conditionalFormatting>
  <conditionalFormatting sqref="S6">
    <cfRule type="containsText" dxfId="10793" priority="1005" operator="containsText" text="SIM">
      <formula>NOT(ISERROR(SEARCH("SIM",S6)))</formula>
    </cfRule>
  </conditionalFormatting>
  <conditionalFormatting sqref="T5:T7">
    <cfRule type="containsText" dxfId="10792" priority="1009" operator="containsText" text="CANCELADO">
      <formula>NOT(ISERROR(SEARCH(("CANCELADO"),(T25))))</formula>
    </cfRule>
    <cfRule type="containsText" dxfId="10791" priority="1010" operator="containsText" text="CUMPRIDO">
      <formula>NOT(ISERROR(SEARCH(("CUMPRIDO"),(T25))))</formula>
    </cfRule>
    <cfRule type="containsText" dxfId="10790" priority="1011" operator="containsText" text="PENDENTE">
      <formula>NOT(ISERROR(SEARCH(("PENDENTE"),(T25))))</formula>
    </cfRule>
  </conditionalFormatting>
  <conditionalFormatting sqref="T6">
    <cfRule type="containsText" dxfId="10789" priority="1006" operator="containsText" text="CUMPRIDO">
      <formula>NOT(ISERROR(SEARCH("CUMPRIDO",T6)))</formula>
    </cfRule>
    <cfRule type="containsText" dxfId="10788" priority="1007" operator="containsText" text="PENDENTE">
      <formula>NOT(ISERROR(SEARCH("PENDENTE",T6)))</formula>
    </cfRule>
  </conditionalFormatting>
  <conditionalFormatting sqref="P9">
    <cfRule type="containsText" dxfId="10787" priority="1004" operator="containsText" text="CANCELADO">
      <formula>NOT(ISERROR(SEARCH(("CANCELADO"),(P9))))</formula>
    </cfRule>
  </conditionalFormatting>
  <conditionalFormatting sqref="P9">
    <cfRule type="containsText" dxfId="10786" priority="1002" operator="containsText" text="CUMPRIDO">
      <formula>NOT(ISERROR(SEARCH(("CUMPRIDO"),(P9))))</formula>
    </cfRule>
    <cfRule type="containsText" dxfId="10785" priority="1003" operator="containsText" text="PENDENTE">
      <formula>NOT(ISERROR(SEARCH(("PENDENTE"),(P9))))</formula>
    </cfRule>
  </conditionalFormatting>
  <conditionalFormatting sqref="O9">
    <cfRule type="containsText" dxfId="10784" priority="1001" operator="containsText" text="CANCELADO">
      <formula>NOT(ISERROR(SEARCH(("CANCELADO"),(O9))))</formula>
    </cfRule>
  </conditionalFormatting>
  <conditionalFormatting sqref="O9">
    <cfRule type="containsText" dxfId="10783" priority="999" operator="containsText" text="CUMPRIDO">
      <formula>NOT(ISERROR(SEARCH(("CUMPRIDO"),(O9))))</formula>
    </cfRule>
    <cfRule type="containsText" dxfId="10782" priority="1000" operator="containsText" text="PENDENTE">
      <formula>NOT(ISERROR(SEARCH(("PENDENTE"),(O9))))</formula>
    </cfRule>
  </conditionalFormatting>
  <conditionalFormatting sqref="N10">
    <cfRule type="containsText" dxfId="10781" priority="996" operator="containsText" text="CUMPRIDO">
      <formula>NOT(ISERROR(SEARCH(("CUMPRIDO"),(N10))))</formula>
    </cfRule>
    <cfRule type="containsText" dxfId="10780" priority="997" operator="containsText" text="PENDENTE">
      <formula>NOT(ISERROR(SEARCH(("PENDENTE"),(N10))))</formula>
    </cfRule>
    <cfRule type="containsText" dxfId="10779" priority="998" operator="containsText" text="CANCELADO">
      <formula>NOT(ISERROR(SEARCH(("CANCELADO"),(N10))))</formula>
    </cfRule>
  </conditionalFormatting>
  <conditionalFormatting sqref="N10">
    <cfRule type="containsText" dxfId="10778" priority="995" operator="containsText" text="CUMPRIDO">
      <formula>NOT(ISERROR(SEARCH("CUMPRIDO",N10)))</formula>
    </cfRule>
  </conditionalFormatting>
  <conditionalFormatting sqref="S7">
    <cfRule type="containsText" dxfId="10777" priority="976" operator="containsText" text="NÃO">
      <formula>NOT(ISERROR(SEARCH(("NÃO"),(S7))))</formula>
    </cfRule>
  </conditionalFormatting>
  <conditionalFormatting sqref="S7">
    <cfRule type="containsText" dxfId="10776" priority="973" operator="containsText" text="SIM">
      <formula>NOT(ISERROR(SEARCH("SIM",S7)))</formula>
    </cfRule>
  </conditionalFormatting>
  <conditionalFormatting sqref="T7">
    <cfRule type="containsText" dxfId="10775" priority="974" operator="containsText" text="CUMPRIDO">
      <formula>NOT(ISERROR(SEARCH("CUMPRIDO",T7)))</formula>
    </cfRule>
    <cfRule type="containsText" dxfId="10774" priority="975" operator="containsText" text="PENDENTE">
      <formula>NOT(ISERROR(SEARCH("PENDENTE",T7)))</formula>
    </cfRule>
  </conditionalFormatting>
  <conditionalFormatting sqref="S9">
    <cfRule type="containsText" dxfId="10773" priority="971" operator="containsText" text="CANCELADO">
      <formula>NOT(ISERROR(SEARCH(("CANCELADO"),(S153))))</formula>
    </cfRule>
  </conditionalFormatting>
  <conditionalFormatting sqref="S119:S120 S128:S131 S9:S10">
    <cfRule type="containsText" dxfId="10772" priority="969" operator="containsText" text="PENDENTE">
      <formula>NOT(ISERROR(SEARCH(("PENDENTE"),(S153))))</formula>
    </cfRule>
    <cfRule type="containsText" dxfId="10771" priority="970" operator="containsText" text="CUMPRIDO">
      <formula>NOT(ISERROR(SEARCH(("CUMPRIDO"),(S153))))</formula>
    </cfRule>
  </conditionalFormatting>
  <conditionalFormatting sqref="S9">
    <cfRule type="containsText" dxfId="10770" priority="965" operator="containsText" text="NÃO">
      <formula>NOT(ISERROR(SEARCH(("NÃO"),(S9))))</formula>
    </cfRule>
  </conditionalFormatting>
  <conditionalFormatting sqref="S9">
    <cfRule type="containsText" dxfId="10769" priority="972" operator="containsText" text="SIM">
      <formula>NOT(ISERROR(SEARCH(("SIM"),(S28))))</formula>
    </cfRule>
  </conditionalFormatting>
  <conditionalFormatting sqref="S9">
    <cfRule type="containsText" dxfId="10768" priority="962" operator="containsText" text="SIM">
      <formula>NOT(ISERROR(SEARCH("SIM",S9)))</formula>
    </cfRule>
  </conditionalFormatting>
  <conditionalFormatting sqref="T9">
    <cfRule type="containsText" dxfId="10767" priority="966" operator="containsText" text="CANCELADO">
      <formula>NOT(ISERROR(SEARCH(("CANCELADO"),(T28))))</formula>
    </cfRule>
    <cfRule type="containsText" dxfId="10766" priority="967" operator="containsText" text="CUMPRIDO">
      <formula>NOT(ISERROR(SEARCH(("CUMPRIDO"),(T28))))</formula>
    </cfRule>
    <cfRule type="containsText" dxfId="10765" priority="968" operator="containsText" text="PENDENTE">
      <formula>NOT(ISERROR(SEARCH(("PENDENTE"),(T28))))</formula>
    </cfRule>
  </conditionalFormatting>
  <conditionalFormatting sqref="T9">
    <cfRule type="containsText" dxfId="10764" priority="963" operator="containsText" text="CUMPRIDO">
      <formula>NOT(ISERROR(SEARCH("CUMPRIDO",T9)))</formula>
    </cfRule>
    <cfRule type="containsText" dxfId="10763" priority="964" operator="containsText" text="PENDENTE">
      <formula>NOT(ISERROR(SEARCH("PENDENTE",T9)))</formula>
    </cfRule>
  </conditionalFormatting>
  <conditionalFormatting sqref="S10">
    <cfRule type="containsText" dxfId="10762" priority="960" operator="containsText" text="CANCELADO">
      <formula>NOT(ISERROR(SEARCH(("CANCELADO"),(S154))))</formula>
    </cfRule>
  </conditionalFormatting>
  <conditionalFormatting sqref="S13">
    <cfRule type="containsText" dxfId="10761" priority="958" operator="containsText" text="PENDENTE">
      <formula>NOT(ISERROR(SEARCH(("PENDENTE"),(S157))))</formula>
    </cfRule>
    <cfRule type="containsText" dxfId="10760" priority="959" operator="containsText" text="CUMPRIDO">
      <formula>NOT(ISERROR(SEARCH(("CUMPRIDO"),(S157))))</formula>
    </cfRule>
  </conditionalFormatting>
  <conditionalFormatting sqref="S10">
    <cfRule type="containsText" dxfId="10759" priority="954" operator="containsText" text="NÃO">
      <formula>NOT(ISERROR(SEARCH(("NÃO"),(S10))))</formula>
    </cfRule>
  </conditionalFormatting>
  <conditionalFormatting sqref="S10">
    <cfRule type="containsText" dxfId="10758" priority="961" operator="containsText" text="SIM">
      <formula>NOT(ISERROR(SEARCH(("SIM"),(S29))))</formula>
    </cfRule>
  </conditionalFormatting>
  <conditionalFormatting sqref="S10">
    <cfRule type="containsText" dxfId="10757" priority="951" operator="containsText" text="SIM">
      <formula>NOT(ISERROR(SEARCH("SIM",S10)))</formula>
    </cfRule>
  </conditionalFormatting>
  <conditionalFormatting sqref="T10">
    <cfRule type="containsText" dxfId="10756" priority="955" operator="containsText" text="CANCELADO">
      <formula>NOT(ISERROR(SEARCH(("CANCELADO"),(T29))))</formula>
    </cfRule>
    <cfRule type="containsText" dxfId="10755" priority="956" operator="containsText" text="CUMPRIDO">
      <formula>NOT(ISERROR(SEARCH(("CUMPRIDO"),(T29))))</formula>
    </cfRule>
    <cfRule type="containsText" dxfId="10754" priority="957" operator="containsText" text="PENDENTE">
      <formula>NOT(ISERROR(SEARCH(("PENDENTE"),(T29))))</formula>
    </cfRule>
  </conditionalFormatting>
  <conditionalFormatting sqref="T10">
    <cfRule type="containsText" dxfId="10753" priority="952" operator="containsText" text="CUMPRIDO">
      <formula>NOT(ISERROR(SEARCH("CUMPRIDO",T10)))</formula>
    </cfRule>
    <cfRule type="containsText" dxfId="10752" priority="953" operator="containsText" text="PENDENTE">
      <formula>NOT(ISERROR(SEARCH("PENDENTE",T10)))</formula>
    </cfRule>
  </conditionalFormatting>
  <conditionalFormatting sqref="O10:P10">
    <cfRule type="containsText" dxfId="10751" priority="948" operator="containsText" text="CANCELADO">
      <formula>NOT(ISERROR(SEARCH(("CANCELADO"),(O10))))</formula>
    </cfRule>
  </conditionalFormatting>
  <conditionalFormatting sqref="O10:P10">
    <cfRule type="containsText" dxfId="10750" priority="949" operator="containsText" text="CUMPRIDO">
      <formula>NOT(ISERROR(SEARCH(("CUMPRIDO"),(O10))))</formula>
    </cfRule>
    <cfRule type="containsText" dxfId="10749" priority="950" operator="containsText" text="PENDENTE">
      <formula>NOT(ISERROR(SEARCH(("PENDENTE"),(O10))))</formula>
    </cfRule>
  </conditionalFormatting>
  <conditionalFormatting sqref="L1:R1">
    <cfRule type="containsText" dxfId="10748" priority="69836" operator="containsText" text="CANCELADO">
      <formula>NOT(ISERROR(SEARCH(("CANCELADO"),(L149))))</formula>
    </cfRule>
    <cfRule type="containsText" dxfId="10747" priority="69837" operator="containsText" text="PENDENTE">
      <formula>NOT(ISERROR(SEARCH(("PENDENTE"),(L149))))</formula>
    </cfRule>
    <cfRule type="containsText" dxfId="10746" priority="69838" operator="containsText" text="CUMPRIDO">
      <formula>NOT(ISERROR(SEARCH(("CUMPRIDO"),(L149))))</formula>
    </cfRule>
  </conditionalFormatting>
  <conditionalFormatting sqref="R8">
    <cfRule type="containsText" dxfId="10745" priority="69850" operator="containsText" text="CUMPRIDO">
      <formula>NOT(ISERROR(SEARCH(("CUMPRIDO"),(R10))))</formula>
    </cfRule>
    <cfRule type="containsText" dxfId="10744" priority="69851" operator="containsText" text="PENDENTE">
      <formula>NOT(ISERROR(SEARCH(("PENDENTE"),(R8))))</formula>
    </cfRule>
  </conditionalFormatting>
  <conditionalFormatting sqref="R7">
    <cfRule type="containsText" dxfId="10743" priority="69853" operator="containsText" text="CUMPRIDO">
      <formula>NOT(ISERROR(SEARCH(("CUMPRIDO"),(R9))))</formula>
    </cfRule>
  </conditionalFormatting>
  <conditionalFormatting sqref="R7">
    <cfRule type="containsText" dxfId="10742" priority="69879" operator="containsText" text="CUMPRIDO">
      <formula>NOT(ISERROR(SEARCH(("CUMPRIDO"),(R9))))</formula>
    </cfRule>
    <cfRule type="containsText" dxfId="10741" priority="69880" operator="containsText" text="PENDENTE">
      <formula>NOT(ISERROR(SEARCH(("PENDENTE"),(R7))))</formula>
    </cfRule>
  </conditionalFormatting>
  <conditionalFormatting sqref="S8 R7:R8">
    <cfRule type="containsText" dxfId="10740" priority="936" operator="containsText" text="CANCELADO">
      <formula>NOT(ISERROR(SEARCH(("CANCELADO"),(R153))))</formula>
    </cfRule>
  </conditionalFormatting>
  <conditionalFormatting sqref="T8">
    <cfRule type="containsText" dxfId="10739" priority="933" operator="containsText" text="CANCELADO">
      <formula>NOT(ISERROR(SEARCH(("CANCELADO"),(T29))))</formula>
    </cfRule>
    <cfRule type="containsText" dxfId="10738" priority="934" operator="containsText" text="CUMPRIDO">
      <formula>NOT(ISERROR(SEARCH(("CUMPRIDO"),(T29))))</formula>
    </cfRule>
    <cfRule type="containsText" dxfId="10737" priority="935" operator="containsText" text="PENDENTE">
      <formula>NOT(ISERROR(SEARCH(("PENDENTE"),(T29))))</formula>
    </cfRule>
  </conditionalFormatting>
  <conditionalFormatting sqref="S8">
    <cfRule type="containsText" dxfId="10736" priority="930" operator="containsText" text="PENDENTE">
      <formula>NOT(ISERROR(SEARCH(("PENDENTE"),(S154))))</formula>
    </cfRule>
    <cfRule type="containsText" dxfId="10735" priority="931" operator="containsText" text="CUMPRIDO">
      <formula>NOT(ISERROR(SEARCH(("CUMPRIDO"),(S154))))</formula>
    </cfRule>
  </conditionalFormatting>
  <conditionalFormatting sqref="S8">
    <cfRule type="containsText" dxfId="10734" priority="932" operator="containsText" text="SIM">
      <formula>NOT(ISERROR(SEARCH(("SIM"),(S29))))</formula>
    </cfRule>
  </conditionalFormatting>
  <conditionalFormatting sqref="S8">
    <cfRule type="containsText" dxfId="10733" priority="929" operator="containsText" text="NÃO">
      <formula>NOT(ISERROR(SEARCH(("NÃO"),(S8))))</formula>
    </cfRule>
  </conditionalFormatting>
  <conditionalFormatting sqref="S8">
    <cfRule type="containsText" dxfId="10732" priority="926" operator="containsText" text="SIM">
      <formula>NOT(ISERROR(SEARCH("SIM",S8)))</formula>
    </cfRule>
  </conditionalFormatting>
  <conditionalFormatting sqref="T8">
    <cfRule type="containsText" dxfId="10731" priority="927" operator="containsText" text="CUMPRIDO">
      <formula>NOT(ISERROR(SEARCH("CUMPRIDO",T8)))</formula>
    </cfRule>
    <cfRule type="containsText" dxfId="10730" priority="928" operator="containsText" text="PENDENTE">
      <formula>NOT(ISERROR(SEARCH("PENDENTE",T8)))</formula>
    </cfRule>
  </conditionalFormatting>
  <conditionalFormatting sqref="O6:P6">
    <cfRule type="containsText" dxfId="10729" priority="925" operator="containsText" text="CANCELADO">
      <formula>NOT(ISERROR(SEARCH(("CANCELADO"),(O6))))</formula>
    </cfRule>
  </conditionalFormatting>
  <conditionalFormatting sqref="O6:P6">
    <cfRule type="containsText" dxfId="10728" priority="923" operator="containsText" text="CUMPRIDO">
      <formula>NOT(ISERROR(SEARCH(("CUMPRIDO"),(O6))))</formula>
    </cfRule>
    <cfRule type="containsText" dxfId="10727" priority="924" operator="containsText" text="PENDENTE">
      <formula>NOT(ISERROR(SEARCH(("PENDENTE"),(O6))))</formula>
    </cfRule>
  </conditionalFormatting>
  <conditionalFormatting sqref="N11">
    <cfRule type="containsText" dxfId="10726" priority="920" operator="containsText" text="CUMPRIDO">
      <formula>NOT(ISERROR(SEARCH(("CUMPRIDO"),(N11))))</formula>
    </cfRule>
    <cfRule type="containsText" dxfId="10725" priority="921" operator="containsText" text="PENDENTE">
      <formula>NOT(ISERROR(SEARCH(("PENDENTE"),(N11))))</formula>
    </cfRule>
    <cfRule type="containsText" dxfId="10724" priority="922" operator="containsText" text="CANCELADO">
      <formula>NOT(ISERROR(SEARCH(("CANCELADO"),(N11))))</formula>
    </cfRule>
  </conditionalFormatting>
  <conditionalFormatting sqref="N11">
    <cfRule type="containsText" dxfId="10723" priority="919" operator="containsText" text="CUMPRIDO">
      <formula>NOT(ISERROR(SEARCH("CUMPRIDO",N11)))</formula>
    </cfRule>
  </conditionalFormatting>
  <conditionalFormatting sqref="S11">
    <cfRule type="containsText" dxfId="10722" priority="917" operator="containsText" text="CANCELADO">
      <formula>NOT(ISERROR(SEARCH(("CANCELADO"),(S155))))</formula>
    </cfRule>
  </conditionalFormatting>
  <conditionalFormatting sqref="S11">
    <cfRule type="containsText" dxfId="10721" priority="915" operator="containsText" text="PENDENTE">
      <formula>NOT(ISERROR(SEARCH(("PENDENTE"),(S155))))</formula>
    </cfRule>
    <cfRule type="containsText" dxfId="10720" priority="916" operator="containsText" text="CUMPRIDO">
      <formula>NOT(ISERROR(SEARCH(("CUMPRIDO"),(S155))))</formula>
    </cfRule>
  </conditionalFormatting>
  <conditionalFormatting sqref="S11">
    <cfRule type="containsText" dxfId="10719" priority="911" operator="containsText" text="NÃO">
      <formula>NOT(ISERROR(SEARCH(("NÃO"),(S11))))</formula>
    </cfRule>
  </conditionalFormatting>
  <conditionalFormatting sqref="S11">
    <cfRule type="containsText" dxfId="10718" priority="908" operator="containsText" text="SIM">
      <formula>NOT(ISERROR(SEARCH("SIM",S11)))</formula>
    </cfRule>
  </conditionalFormatting>
  <conditionalFormatting sqref="T11">
    <cfRule type="containsText" dxfId="10717" priority="909" operator="containsText" text="CUMPRIDO">
      <formula>NOT(ISERROR(SEARCH("CUMPRIDO",T11)))</formula>
    </cfRule>
    <cfRule type="containsText" dxfId="10716" priority="910" operator="containsText" text="PENDENTE">
      <formula>NOT(ISERROR(SEARCH("PENDENTE",T11)))</formula>
    </cfRule>
  </conditionalFormatting>
  <conditionalFormatting sqref="N12">
    <cfRule type="containsText" dxfId="10715" priority="905" operator="containsText" text="CUMPRIDO">
      <formula>NOT(ISERROR(SEARCH(("CUMPRIDO"),(N12))))</formula>
    </cfRule>
    <cfRule type="containsText" dxfId="10714" priority="906" operator="containsText" text="PENDENTE">
      <formula>NOT(ISERROR(SEARCH(("PENDENTE"),(N12))))</formula>
    </cfRule>
    <cfRule type="containsText" dxfId="10713" priority="907" operator="containsText" text="CANCELADO">
      <formula>NOT(ISERROR(SEARCH(("CANCELADO"),(N12))))</formula>
    </cfRule>
  </conditionalFormatting>
  <conditionalFormatting sqref="N12">
    <cfRule type="containsText" dxfId="10712" priority="904" operator="containsText" text="CUMPRIDO">
      <formula>NOT(ISERROR(SEARCH("CUMPRIDO",N12)))</formula>
    </cfRule>
  </conditionalFormatting>
  <conditionalFormatting sqref="S12">
    <cfRule type="containsText" dxfId="10711" priority="902" operator="containsText" text="CANCELADO">
      <formula>NOT(ISERROR(SEARCH(("CANCELADO"),(S156))))</formula>
    </cfRule>
  </conditionalFormatting>
  <conditionalFormatting sqref="S12">
    <cfRule type="containsText" dxfId="10710" priority="900" operator="containsText" text="PENDENTE">
      <formula>NOT(ISERROR(SEARCH(("PENDENTE"),(S156))))</formula>
    </cfRule>
    <cfRule type="containsText" dxfId="10709" priority="901" operator="containsText" text="CUMPRIDO">
      <formula>NOT(ISERROR(SEARCH(("CUMPRIDO"),(S156))))</formula>
    </cfRule>
  </conditionalFormatting>
  <conditionalFormatting sqref="S12">
    <cfRule type="containsText" dxfId="10708" priority="896" operator="containsText" text="NÃO">
      <formula>NOT(ISERROR(SEARCH(("NÃO"),(S12))))</formula>
    </cfRule>
  </conditionalFormatting>
  <conditionalFormatting sqref="S12">
    <cfRule type="containsText" dxfId="10707" priority="903" operator="containsText" text="SIM">
      <formula>NOT(ISERROR(SEARCH(("SIM"),(S143))))</formula>
    </cfRule>
  </conditionalFormatting>
  <conditionalFormatting sqref="S12">
    <cfRule type="containsText" dxfId="10706" priority="893" operator="containsText" text="SIM">
      <formula>NOT(ISERROR(SEARCH("SIM",S12)))</formula>
    </cfRule>
  </conditionalFormatting>
  <conditionalFormatting sqref="T12">
    <cfRule type="containsText" dxfId="10705" priority="897" operator="containsText" text="CANCELADO">
      <formula>NOT(ISERROR(SEARCH(("CANCELADO"),(T143))))</formula>
    </cfRule>
    <cfRule type="containsText" dxfId="10704" priority="898" operator="containsText" text="CUMPRIDO">
      <formula>NOT(ISERROR(SEARCH(("CUMPRIDO"),(T143))))</formula>
    </cfRule>
    <cfRule type="containsText" dxfId="10703" priority="899" operator="containsText" text="PENDENTE">
      <formula>NOT(ISERROR(SEARCH(("PENDENTE"),(T143))))</formula>
    </cfRule>
  </conditionalFormatting>
  <conditionalFormatting sqref="T12">
    <cfRule type="containsText" dxfId="10702" priority="894" operator="containsText" text="CUMPRIDO">
      <formula>NOT(ISERROR(SEARCH("CUMPRIDO",T12)))</formula>
    </cfRule>
    <cfRule type="containsText" dxfId="10701" priority="895" operator="containsText" text="PENDENTE">
      <formula>NOT(ISERROR(SEARCH("PENDENTE",T12)))</formula>
    </cfRule>
  </conditionalFormatting>
  <conditionalFormatting sqref="N13:N17">
    <cfRule type="containsText" dxfId="10700" priority="890" operator="containsText" text="CUMPRIDO">
      <formula>NOT(ISERROR(SEARCH(("CUMPRIDO"),(N13))))</formula>
    </cfRule>
    <cfRule type="containsText" dxfId="10699" priority="891" operator="containsText" text="PENDENTE">
      <formula>NOT(ISERROR(SEARCH(("PENDENTE"),(N13))))</formula>
    </cfRule>
    <cfRule type="containsText" dxfId="10698" priority="892" operator="containsText" text="CANCELADO">
      <formula>NOT(ISERROR(SEARCH(("CANCELADO"),(N13))))</formula>
    </cfRule>
  </conditionalFormatting>
  <conditionalFormatting sqref="N13:N17">
    <cfRule type="containsText" dxfId="10697" priority="889" operator="containsText" text="CUMPRIDO">
      <formula>NOT(ISERROR(SEARCH("CUMPRIDO",N13)))</formula>
    </cfRule>
  </conditionalFormatting>
  <conditionalFormatting sqref="N18">
    <cfRule type="containsText" dxfId="10696" priority="886" operator="containsText" text="CUMPRIDO">
      <formula>NOT(ISERROR(SEARCH(("CUMPRIDO"),(N18))))</formula>
    </cfRule>
    <cfRule type="containsText" dxfId="10695" priority="887" operator="containsText" text="PENDENTE">
      <formula>NOT(ISERROR(SEARCH(("PENDENTE"),(N18))))</formula>
    </cfRule>
    <cfRule type="containsText" dxfId="10694" priority="888" operator="containsText" text="CANCELADO">
      <formula>NOT(ISERROR(SEARCH(("CANCELADO"),(N18))))</formula>
    </cfRule>
  </conditionalFormatting>
  <conditionalFormatting sqref="N18">
    <cfRule type="containsText" dxfId="10693" priority="885" operator="containsText" text="CUMPRIDO">
      <formula>NOT(ISERROR(SEARCH("CUMPRIDO",N18)))</formula>
    </cfRule>
  </conditionalFormatting>
  <conditionalFormatting sqref="N19">
    <cfRule type="containsText" dxfId="10692" priority="882" operator="containsText" text="CUMPRIDO">
      <formula>NOT(ISERROR(SEARCH(("CUMPRIDO"),(N19))))</formula>
    </cfRule>
    <cfRule type="containsText" dxfId="10691" priority="883" operator="containsText" text="PENDENTE">
      <formula>NOT(ISERROR(SEARCH(("PENDENTE"),(N19))))</formula>
    </cfRule>
    <cfRule type="containsText" dxfId="10690" priority="884" operator="containsText" text="CANCELADO">
      <formula>NOT(ISERROR(SEARCH(("CANCELADO"),(N19))))</formula>
    </cfRule>
  </conditionalFormatting>
  <conditionalFormatting sqref="N19">
    <cfRule type="containsText" dxfId="10689" priority="881" operator="containsText" text="CUMPRIDO">
      <formula>NOT(ISERROR(SEARCH("CUMPRIDO",N19)))</formula>
    </cfRule>
  </conditionalFormatting>
  <conditionalFormatting sqref="N20">
    <cfRule type="containsText" dxfId="10688" priority="878" operator="containsText" text="CUMPRIDO">
      <formula>NOT(ISERROR(SEARCH(("CUMPRIDO"),(N20))))</formula>
    </cfRule>
    <cfRule type="containsText" dxfId="10687" priority="879" operator="containsText" text="PENDENTE">
      <formula>NOT(ISERROR(SEARCH(("PENDENTE"),(N20))))</formula>
    </cfRule>
    <cfRule type="containsText" dxfId="10686" priority="880" operator="containsText" text="CANCELADO">
      <formula>NOT(ISERROR(SEARCH(("CANCELADO"),(N20))))</formula>
    </cfRule>
  </conditionalFormatting>
  <conditionalFormatting sqref="N20">
    <cfRule type="containsText" dxfId="10685" priority="877" operator="containsText" text="CUMPRIDO">
      <formula>NOT(ISERROR(SEARCH("CUMPRIDO",N20)))</formula>
    </cfRule>
  </conditionalFormatting>
  <conditionalFormatting sqref="S13">
    <cfRule type="containsText" dxfId="10684" priority="869" operator="containsText" text="NÃO">
      <formula>NOT(ISERROR(SEARCH(("NÃO"),(S13))))</formula>
    </cfRule>
  </conditionalFormatting>
  <conditionalFormatting sqref="S13">
    <cfRule type="containsText" dxfId="10683" priority="866" operator="containsText" text="SIM">
      <formula>NOT(ISERROR(SEARCH("SIM",S13)))</formula>
    </cfRule>
  </conditionalFormatting>
  <conditionalFormatting sqref="T13">
    <cfRule type="containsText" dxfId="10682" priority="867" operator="containsText" text="CUMPRIDO">
      <formula>NOT(ISERROR(SEARCH("CUMPRIDO",T13)))</formula>
    </cfRule>
    <cfRule type="containsText" dxfId="10681" priority="868" operator="containsText" text="PENDENTE">
      <formula>NOT(ISERROR(SEARCH("PENDENTE",T13)))</formula>
    </cfRule>
  </conditionalFormatting>
  <conditionalFormatting sqref="S138:S139">
    <cfRule type="containsText" dxfId="10680" priority="853" operator="containsText" text="CANCELADO">
      <formula>NOT(ISERROR(SEARCH(("CANCELADO"),(S272))))</formula>
    </cfRule>
  </conditionalFormatting>
  <conditionalFormatting sqref="S138:S139">
    <cfRule type="containsText" dxfId="10679" priority="851" operator="containsText" text="PENDENTE">
      <formula>NOT(ISERROR(SEARCH(("PENDENTE"),(S272))))</formula>
    </cfRule>
    <cfRule type="containsText" dxfId="10678" priority="852" operator="containsText" text="CUMPRIDO">
      <formula>NOT(ISERROR(SEARCH(("CUMPRIDO"),(S272))))</formula>
    </cfRule>
  </conditionalFormatting>
  <conditionalFormatting sqref="S19">
    <cfRule type="containsText" dxfId="10677" priority="847" operator="containsText" text="NÃO">
      <formula>NOT(ISERROR(SEARCH(("NÃO"),(S19))))</formula>
    </cfRule>
  </conditionalFormatting>
  <conditionalFormatting sqref="S19">
    <cfRule type="containsText" dxfId="10676" priority="844" operator="containsText" text="SIM">
      <formula>NOT(ISERROR(SEARCH("SIM",S19)))</formula>
    </cfRule>
  </conditionalFormatting>
  <conditionalFormatting sqref="T19">
    <cfRule type="containsText" dxfId="10675" priority="845" operator="containsText" text="CUMPRIDO">
      <formula>NOT(ISERROR(SEARCH("CUMPRIDO",T19)))</formula>
    </cfRule>
    <cfRule type="containsText" dxfId="10674" priority="846" operator="containsText" text="PENDENTE">
      <formula>NOT(ISERROR(SEARCH("PENDENTE",T19)))</formula>
    </cfRule>
  </conditionalFormatting>
  <conditionalFormatting sqref="S20">
    <cfRule type="containsText" dxfId="10673" priority="836" operator="containsText" text="NÃO">
      <formula>NOT(ISERROR(SEARCH(("NÃO"),(S20))))</formula>
    </cfRule>
  </conditionalFormatting>
  <conditionalFormatting sqref="S20">
    <cfRule type="containsText" dxfId="10672" priority="833" operator="containsText" text="SIM">
      <formula>NOT(ISERROR(SEARCH("SIM",S20)))</formula>
    </cfRule>
  </conditionalFormatting>
  <conditionalFormatting sqref="T20:T27">
    <cfRule type="containsText" dxfId="10671" priority="834" operator="containsText" text="CUMPRIDO">
      <formula>NOT(ISERROR(SEARCH("CUMPRIDO",T20)))</formula>
    </cfRule>
    <cfRule type="containsText" dxfId="10670" priority="835" operator="containsText" text="PENDENTE">
      <formula>NOT(ISERROR(SEARCH("PENDENTE",T20)))</formula>
    </cfRule>
  </conditionalFormatting>
  <conditionalFormatting sqref="Q12:R14">
    <cfRule type="containsText" dxfId="10669" priority="70075" operator="containsText" text="CUMPRIDO">
      <formula>NOT(ISERROR(SEARCH(("CUMPRIDO"),(Q157))))</formula>
    </cfRule>
    <cfRule type="containsText" dxfId="10668" priority="70076" operator="containsText" text="PENDENTE">
      <formula>NOT(ISERROR(SEARCH(("PENDENTE"),(Q157))))</formula>
    </cfRule>
  </conditionalFormatting>
  <conditionalFormatting sqref="S14">
    <cfRule type="containsText" dxfId="10667" priority="829" operator="containsText" text="CANCELADO">
      <formula>NOT(ISERROR(SEARCH(("CANCELADO"),(S158))))</formula>
    </cfRule>
  </conditionalFormatting>
  <conditionalFormatting sqref="S14">
    <cfRule type="containsText" dxfId="10666" priority="826" operator="containsText" text="PENDENTE">
      <formula>NOT(ISERROR(SEARCH(("PENDENTE"),(S158))))</formula>
    </cfRule>
    <cfRule type="containsText" dxfId="10665" priority="827" operator="containsText" text="CUMPRIDO">
      <formula>NOT(ISERROR(SEARCH(("CUMPRIDO"),(S158))))</formula>
    </cfRule>
  </conditionalFormatting>
  <conditionalFormatting sqref="S14">
    <cfRule type="containsText" dxfId="10664" priority="825" operator="containsText" text="NÃO">
      <formula>NOT(ISERROR(SEARCH(("NÃO"),(S14))))</formula>
    </cfRule>
  </conditionalFormatting>
  <conditionalFormatting sqref="S14">
    <cfRule type="containsText" dxfId="10663" priority="822" operator="containsText" text="SIM">
      <formula>NOT(ISERROR(SEARCH("SIM",S14)))</formula>
    </cfRule>
  </conditionalFormatting>
  <conditionalFormatting sqref="T14">
    <cfRule type="containsText" dxfId="10662" priority="823" operator="containsText" text="CUMPRIDO">
      <formula>NOT(ISERROR(SEARCH("CUMPRIDO",T14)))</formula>
    </cfRule>
    <cfRule type="containsText" dxfId="10661" priority="824" operator="containsText" text="PENDENTE">
      <formula>NOT(ISERROR(SEARCH("PENDENTE",T14)))</formula>
    </cfRule>
  </conditionalFormatting>
  <conditionalFormatting sqref="S18">
    <cfRule type="containsText" dxfId="10660" priority="818" operator="containsText" text="CANCELADO">
      <formula>NOT(ISERROR(SEARCH(("CANCELADO"),(S162))))</formula>
    </cfRule>
  </conditionalFormatting>
  <conditionalFormatting sqref="S18">
    <cfRule type="containsText" dxfId="10659" priority="815" operator="containsText" text="PENDENTE">
      <formula>NOT(ISERROR(SEARCH(("PENDENTE"),(S162))))</formula>
    </cfRule>
    <cfRule type="containsText" dxfId="10658" priority="816" operator="containsText" text="CUMPRIDO">
      <formula>NOT(ISERROR(SEARCH(("CUMPRIDO"),(S162))))</formula>
    </cfRule>
  </conditionalFormatting>
  <conditionalFormatting sqref="S18">
    <cfRule type="containsText" dxfId="10657" priority="814" operator="containsText" text="NÃO">
      <formula>NOT(ISERROR(SEARCH(("NÃO"),(S18))))</formula>
    </cfRule>
  </conditionalFormatting>
  <conditionalFormatting sqref="S18">
    <cfRule type="containsText" dxfId="10656" priority="811" operator="containsText" text="SIM">
      <formula>NOT(ISERROR(SEARCH("SIM",S18)))</formula>
    </cfRule>
  </conditionalFormatting>
  <conditionalFormatting sqref="T18">
    <cfRule type="containsText" dxfId="10655" priority="812" operator="containsText" text="CUMPRIDO">
      <formula>NOT(ISERROR(SEARCH("CUMPRIDO",T18)))</formula>
    </cfRule>
    <cfRule type="containsText" dxfId="10654" priority="813" operator="containsText" text="PENDENTE">
      <formula>NOT(ISERROR(SEARCH("PENDENTE",T18)))</formula>
    </cfRule>
  </conditionalFormatting>
  <conditionalFormatting sqref="S17">
    <cfRule type="containsText" dxfId="10653" priority="807" operator="containsText" text="CANCELADO">
      <formula>NOT(ISERROR(SEARCH(("CANCELADO"),(S161))))</formula>
    </cfRule>
  </conditionalFormatting>
  <conditionalFormatting sqref="S17">
    <cfRule type="containsText" dxfId="10652" priority="804" operator="containsText" text="PENDENTE">
      <formula>NOT(ISERROR(SEARCH(("PENDENTE"),(S161))))</formula>
    </cfRule>
    <cfRule type="containsText" dxfId="10651" priority="805" operator="containsText" text="CUMPRIDO">
      <formula>NOT(ISERROR(SEARCH(("CUMPRIDO"),(S161))))</formula>
    </cfRule>
  </conditionalFormatting>
  <conditionalFormatting sqref="S17">
    <cfRule type="containsText" dxfId="10650" priority="803" operator="containsText" text="NÃO">
      <formula>NOT(ISERROR(SEARCH(("NÃO"),(S17))))</formula>
    </cfRule>
  </conditionalFormatting>
  <conditionalFormatting sqref="S17">
    <cfRule type="containsText" dxfId="10649" priority="800" operator="containsText" text="SIM">
      <formula>NOT(ISERROR(SEARCH("SIM",S17)))</formula>
    </cfRule>
  </conditionalFormatting>
  <conditionalFormatting sqref="T17">
    <cfRule type="containsText" dxfId="10648" priority="801" operator="containsText" text="CUMPRIDO">
      <formula>NOT(ISERROR(SEARCH("CUMPRIDO",T17)))</formula>
    </cfRule>
    <cfRule type="containsText" dxfId="10647" priority="802" operator="containsText" text="PENDENTE">
      <formula>NOT(ISERROR(SEARCH("PENDENTE",T17)))</formula>
    </cfRule>
  </conditionalFormatting>
  <conditionalFormatting sqref="S16">
    <cfRule type="containsText" dxfId="10646" priority="796" operator="containsText" text="CANCELADO">
      <formula>NOT(ISERROR(SEARCH(("CANCELADO"),(S160))))</formula>
    </cfRule>
  </conditionalFormatting>
  <conditionalFormatting sqref="S16">
    <cfRule type="containsText" dxfId="10645" priority="793" operator="containsText" text="PENDENTE">
      <formula>NOT(ISERROR(SEARCH(("PENDENTE"),(S160))))</formula>
    </cfRule>
    <cfRule type="containsText" dxfId="10644" priority="794" operator="containsText" text="CUMPRIDO">
      <formula>NOT(ISERROR(SEARCH(("CUMPRIDO"),(S160))))</formula>
    </cfRule>
  </conditionalFormatting>
  <conditionalFormatting sqref="S16">
    <cfRule type="containsText" dxfId="10643" priority="792" operator="containsText" text="NÃO">
      <formula>NOT(ISERROR(SEARCH(("NÃO"),(S16))))</formula>
    </cfRule>
  </conditionalFormatting>
  <conditionalFormatting sqref="S16">
    <cfRule type="containsText" dxfId="10642" priority="789" operator="containsText" text="SIM">
      <formula>NOT(ISERROR(SEARCH("SIM",S16)))</formula>
    </cfRule>
  </conditionalFormatting>
  <conditionalFormatting sqref="T16">
    <cfRule type="containsText" dxfId="10641" priority="790" operator="containsText" text="CUMPRIDO">
      <formula>NOT(ISERROR(SEARCH("CUMPRIDO",T16)))</formula>
    </cfRule>
    <cfRule type="containsText" dxfId="10640" priority="791" operator="containsText" text="PENDENTE">
      <formula>NOT(ISERROR(SEARCH("PENDENTE",T16)))</formula>
    </cfRule>
  </conditionalFormatting>
  <conditionalFormatting sqref="S15">
    <cfRule type="containsText" dxfId="10639" priority="785" operator="containsText" text="CANCELADO">
      <formula>NOT(ISERROR(SEARCH(("CANCELADO"),(S159))))</formula>
    </cfRule>
  </conditionalFormatting>
  <conditionalFormatting sqref="S15">
    <cfRule type="containsText" dxfId="10638" priority="782" operator="containsText" text="PENDENTE">
      <formula>NOT(ISERROR(SEARCH(("PENDENTE"),(S159))))</formula>
    </cfRule>
    <cfRule type="containsText" dxfId="10637" priority="783" operator="containsText" text="CUMPRIDO">
      <formula>NOT(ISERROR(SEARCH(("CUMPRIDO"),(S159))))</formula>
    </cfRule>
  </conditionalFormatting>
  <conditionalFormatting sqref="S15">
    <cfRule type="containsText" dxfId="10636" priority="781" operator="containsText" text="NÃO">
      <formula>NOT(ISERROR(SEARCH(("NÃO"),(S15))))</formula>
    </cfRule>
  </conditionalFormatting>
  <conditionalFormatting sqref="S15">
    <cfRule type="containsText" dxfId="10635" priority="778" operator="containsText" text="SIM">
      <formula>NOT(ISERROR(SEARCH("SIM",S15)))</formula>
    </cfRule>
  </conditionalFormatting>
  <conditionalFormatting sqref="T15">
    <cfRule type="containsText" dxfId="10634" priority="779" operator="containsText" text="CUMPRIDO">
      <formula>NOT(ISERROR(SEARCH("CUMPRIDO",T15)))</formula>
    </cfRule>
    <cfRule type="containsText" dxfId="10633" priority="780" operator="containsText" text="PENDENTE">
      <formula>NOT(ISERROR(SEARCH("PENDENTE",T15)))</formula>
    </cfRule>
  </conditionalFormatting>
  <conditionalFormatting sqref="N21">
    <cfRule type="containsText" dxfId="10632" priority="775" operator="containsText" text="CUMPRIDO">
      <formula>NOT(ISERROR(SEARCH(("CUMPRIDO"),(N21))))</formula>
    </cfRule>
    <cfRule type="containsText" dxfId="10631" priority="776" operator="containsText" text="PENDENTE">
      <formula>NOT(ISERROR(SEARCH(("PENDENTE"),(N21))))</formula>
    </cfRule>
    <cfRule type="containsText" dxfId="10630" priority="777" operator="containsText" text="CANCELADO">
      <formula>NOT(ISERROR(SEARCH(("CANCELADO"),(N21))))</formula>
    </cfRule>
  </conditionalFormatting>
  <conditionalFormatting sqref="N21">
    <cfRule type="containsText" dxfId="10629" priority="774" operator="containsText" text="CUMPRIDO">
      <formula>NOT(ISERROR(SEARCH("CUMPRIDO",N21)))</formula>
    </cfRule>
  </conditionalFormatting>
  <conditionalFormatting sqref="S21">
    <cfRule type="containsText" dxfId="10628" priority="766" operator="containsText" text="NÃO">
      <formula>NOT(ISERROR(SEARCH(("NÃO"),(S21))))</formula>
    </cfRule>
  </conditionalFormatting>
  <conditionalFormatting sqref="S21">
    <cfRule type="containsText" dxfId="10627" priority="763" operator="containsText" text="SIM">
      <formula>NOT(ISERROR(SEARCH("SIM",S21)))</formula>
    </cfRule>
  </conditionalFormatting>
  <conditionalFormatting sqref="N22">
    <cfRule type="containsText" dxfId="10626" priority="760" operator="containsText" text="CUMPRIDO">
      <formula>NOT(ISERROR(SEARCH(("CUMPRIDO"),(N22))))</formula>
    </cfRule>
    <cfRule type="containsText" dxfId="10625" priority="761" operator="containsText" text="PENDENTE">
      <formula>NOT(ISERROR(SEARCH(("PENDENTE"),(N22))))</formula>
    </cfRule>
    <cfRule type="containsText" dxfId="10624" priority="762" operator="containsText" text="CANCELADO">
      <formula>NOT(ISERROR(SEARCH(("CANCELADO"),(N22))))</formula>
    </cfRule>
  </conditionalFormatting>
  <conditionalFormatting sqref="N22">
    <cfRule type="containsText" dxfId="10623" priority="759" operator="containsText" text="CUMPRIDO">
      <formula>NOT(ISERROR(SEARCH("CUMPRIDO",N22)))</formula>
    </cfRule>
  </conditionalFormatting>
  <conditionalFormatting sqref="S133:S136 S107 S69:S75 S88:S97 S102:S105">
    <cfRule type="containsText" dxfId="10622" priority="755" operator="containsText" text="PENDENTE">
      <formula>NOT(ISERROR(SEARCH(("PENDENTE"),(S211))))</formula>
    </cfRule>
    <cfRule type="containsText" dxfId="10621" priority="756" operator="containsText" text="CUMPRIDO">
      <formula>NOT(ISERROR(SEARCH(("CUMPRIDO"),(S211))))</formula>
    </cfRule>
  </conditionalFormatting>
  <conditionalFormatting sqref="S22">
    <cfRule type="containsText" dxfId="10620" priority="751" operator="containsText" text="NÃO">
      <formula>NOT(ISERROR(SEARCH(("NÃO"),(S22))))</formula>
    </cfRule>
  </conditionalFormatting>
  <conditionalFormatting sqref="S22">
    <cfRule type="containsText" dxfId="10619" priority="748" operator="containsText" text="SIM">
      <formula>NOT(ISERROR(SEARCH("SIM",S22)))</formula>
    </cfRule>
  </conditionalFormatting>
  <conditionalFormatting sqref="N23">
    <cfRule type="containsText" dxfId="10618" priority="745" operator="containsText" text="CUMPRIDO">
      <formula>NOT(ISERROR(SEARCH(("CUMPRIDO"),(N23))))</formula>
    </cfRule>
    <cfRule type="containsText" dxfId="10617" priority="746" operator="containsText" text="PENDENTE">
      <formula>NOT(ISERROR(SEARCH(("PENDENTE"),(N23))))</formula>
    </cfRule>
    <cfRule type="containsText" dxfId="10616" priority="747" operator="containsText" text="CANCELADO">
      <formula>NOT(ISERROR(SEARCH(("CANCELADO"),(N23))))</formula>
    </cfRule>
  </conditionalFormatting>
  <conditionalFormatting sqref="N23">
    <cfRule type="containsText" dxfId="10615" priority="744" operator="containsText" text="CUMPRIDO">
      <formula>NOT(ISERROR(SEARCH("CUMPRIDO",N23)))</formula>
    </cfRule>
  </conditionalFormatting>
  <conditionalFormatting sqref="S19:S23">
    <cfRule type="containsText" dxfId="10614" priority="742" operator="containsText" text="CANCELADO">
      <formula>NOT(ISERROR(SEARCH(("CANCELADO"),(S159))))</formula>
    </cfRule>
  </conditionalFormatting>
  <conditionalFormatting sqref="S19:S23">
    <cfRule type="containsText" dxfId="10613" priority="740" operator="containsText" text="PENDENTE">
      <formula>NOT(ISERROR(SEARCH(("PENDENTE"),(S159))))</formula>
    </cfRule>
    <cfRule type="containsText" dxfId="10612" priority="741" operator="containsText" text="CUMPRIDO">
      <formula>NOT(ISERROR(SEARCH(("CUMPRIDO"),(S159))))</formula>
    </cfRule>
  </conditionalFormatting>
  <conditionalFormatting sqref="S23">
    <cfRule type="containsText" dxfId="10611" priority="736" operator="containsText" text="NÃO">
      <formula>NOT(ISERROR(SEARCH(("NÃO"),(S23))))</formula>
    </cfRule>
  </conditionalFormatting>
  <conditionalFormatting sqref="S23">
    <cfRule type="containsText" dxfId="10610" priority="733" operator="containsText" text="SIM">
      <formula>NOT(ISERROR(SEARCH("SIM",S23)))</formula>
    </cfRule>
  </conditionalFormatting>
  <conditionalFormatting sqref="N24">
    <cfRule type="containsText" dxfId="10609" priority="730" operator="containsText" text="CUMPRIDO">
      <formula>NOT(ISERROR(SEARCH(("CUMPRIDO"),(N24))))</formula>
    </cfRule>
    <cfRule type="containsText" dxfId="10608" priority="731" operator="containsText" text="PENDENTE">
      <formula>NOT(ISERROR(SEARCH(("PENDENTE"),(N24))))</formula>
    </cfRule>
    <cfRule type="containsText" dxfId="10607" priority="732" operator="containsText" text="CANCELADO">
      <formula>NOT(ISERROR(SEARCH(("CANCELADO"),(N24))))</formula>
    </cfRule>
  </conditionalFormatting>
  <conditionalFormatting sqref="N24">
    <cfRule type="containsText" dxfId="10606" priority="729" operator="containsText" text="CUMPRIDO">
      <formula>NOT(ISERROR(SEARCH("CUMPRIDO",N24)))</formula>
    </cfRule>
  </conditionalFormatting>
  <conditionalFormatting sqref="S24">
    <cfRule type="containsText" dxfId="10605" priority="727" operator="containsText" text="CANCELADO">
      <formula>NOT(ISERROR(SEARCH(("CANCELADO"),(S164))))</formula>
    </cfRule>
  </conditionalFormatting>
  <conditionalFormatting sqref="S24">
    <cfRule type="containsText" dxfId="10604" priority="725" operator="containsText" text="PENDENTE">
      <formula>NOT(ISERROR(SEARCH(("PENDENTE"),(S164))))</formula>
    </cfRule>
    <cfRule type="containsText" dxfId="10603" priority="726" operator="containsText" text="CUMPRIDO">
      <formula>NOT(ISERROR(SEARCH(("CUMPRIDO"),(S164))))</formula>
    </cfRule>
  </conditionalFormatting>
  <conditionalFormatting sqref="S24">
    <cfRule type="containsText" dxfId="10602" priority="721" operator="containsText" text="NÃO">
      <formula>NOT(ISERROR(SEARCH(("NÃO"),(S24))))</formula>
    </cfRule>
  </conditionalFormatting>
  <conditionalFormatting sqref="S24">
    <cfRule type="containsText" dxfId="10601" priority="718" operator="containsText" text="SIM">
      <formula>NOT(ISERROR(SEARCH("SIM",S24)))</formula>
    </cfRule>
  </conditionalFormatting>
  <conditionalFormatting sqref="N25">
    <cfRule type="containsText" dxfId="10600" priority="715" operator="containsText" text="CUMPRIDO">
      <formula>NOT(ISERROR(SEARCH(("CUMPRIDO"),(N25))))</formula>
    </cfRule>
    <cfRule type="containsText" dxfId="10599" priority="716" operator="containsText" text="PENDENTE">
      <formula>NOT(ISERROR(SEARCH(("PENDENTE"),(N25))))</formula>
    </cfRule>
    <cfRule type="containsText" dxfId="10598" priority="717" operator="containsText" text="CANCELADO">
      <formula>NOT(ISERROR(SEARCH(("CANCELADO"),(N25))))</formula>
    </cfRule>
  </conditionalFormatting>
  <conditionalFormatting sqref="N25">
    <cfRule type="containsText" dxfId="10597" priority="714" operator="containsText" text="CUMPRIDO">
      <formula>NOT(ISERROR(SEARCH("CUMPRIDO",N25)))</formula>
    </cfRule>
  </conditionalFormatting>
  <conditionalFormatting sqref="S25">
    <cfRule type="containsText" dxfId="10596" priority="712" operator="containsText" text="CANCELADO">
      <formula>NOT(ISERROR(SEARCH(("CANCELADO"),(S165))))</formula>
    </cfRule>
  </conditionalFormatting>
  <conditionalFormatting sqref="S25">
    <cfRule type="containsText" dxfId="10595" priority="710" operator="containsText" text="PENDENTE">
      <formula>NOT(ISERROR(SEARCH(("PENDENTE"),(S165))))</formula>
    </cfRule>
    <cfRule type="containsText" dxfId="10594" priority="711" operator="containsText" text="CUMPRIDO">
      <formula>NOT(ISERROR(SEARCH(("CUMPRIDO"),(S165))))</formula>
    </cfRule>
  </conditionalFormatting>
  <conditionalFormatting sqref="S25">
    <cfRule type="containsText" dxfId="10593" priority="706" operator="containsText" text="NÃO">
      <formula>NOT(ISERROR(SEARCH(("NÃO"),(S25))))</formula>
    </cfRule>
  </conditionalFormatting>
  <conditionalFormatting sqref="S25">
    <cfRule type="containsText" dxfId="10592" priority="703" operator="containsText" text="SIM">
      <formula>NOT(ISERROR(SEARCH("SIM",S25)))</formula>
    </cfRule>
  </conditionalFormatting>
  <conditionalFormatting sqref="O14:P14">
    <cfRule type="containsText" dxfId="10591" priority="700" operator="containsText" text="CANCELADO">
      <formula>NOT(ISERROR(SEARCH(("CANCELADO"),(O14))))</formula>
    </cfRule>
  </conditionalFormatting>
  <conditionalFormatting sqref="O14:P14">
    <cfRule type="containsText" dxfId="10590" priority="701" operator="containsText" text="CUMPRIDO">
      <formula>NOT(ISERROR(SEARCH(("CUMPRIDO"),(O14))))</formula>
    </cfRule>
    <cfRule type="containsText" dxfId="10589" priority="702" operator="containsText" text="PENDENTE">
      <formula>NOT(ISERROR(SEARCH(("PENDENTE"),(O14))))</formula>
    </cfRule>
  </conditionalFormatting>
  <conditionalFormatting sqref="O15:P15">
    <cfRule type="containsText" dxfId="10588" priority="697" operator="containsText" text="CANCELADO">
      <formula>NOT(ISERROR(SEARCH(("CANCELADO"),(O15))))</formula>
    </cfRule>
  </conditionalFormatting>
  <conditionalFormatting sqref="O15:P15">
    <cfRule type="containsText" dxfId="10587" priority="698" operator="containsText" text="CUMPRIDO">
      <formula>NOT(ISERROR(SEARCH(("CUMPRIDO"),(O15))))</formula>
    </cfRule>
    <cfRule type="containsText" dxfId="10586" priority="699" operator="containsText" text="PENDENTE">
      <formula>NOT(ISERROR(SEARCH(("PENDENTE"),(O15))))</formula>
    </cfRule>
  </conditionalFormatting>
  <conditionalFormatting sqref="O16:P16">
    <cfRule type="containsText" dxfId="10585" priority="694" operator="containsText" text="CANCELADO">
      <formula>NOT(ISERROR(SEARCH(("CANCELADO"),(O16))))</formula>
    </cfRule>
  </conditionalFormatting>
  <conditionalFormatting sqref="O16:P16">
    <cfRule type="containsText" dxfId="10584" priority="695" operator="containsText" text="CUMPRIDO">
      <formula>NOT(ISERROR(SEARCH(("CUMPRIDO"),(O16))))</formula>
    </cfRule>
    <cfRule type="containsText" dxfId="10583" priority="696" operator="containsText" text="PENDENTE">
      <formula>NOT(ISERROR(SEARCH(("PENDENTE"),(O16))))</formula>
    </cfRule>
  </conditionalFormatting>
  <conditionalFormatting sqref="O17:P17">
    <cfRule type="containsText" dxfId="10582" priority="691" operator="containsText" text="CANCELADO">
      <formula>NOT(ISERROR(SEARCH(("CANCELADO"),(O17))))</formula>
    </cfRule>
  </conditionalFormatting>
  <conditionalFormatting sqref="O17:P17">
    <cfRule type="containsText" dxfId="10581" priority="692" operator="containsText" text="CUMPRIDO">
      <formula>NOT(ISERROR(SEARCH(("CUMPRIDO"),(O17))))</formula>
    </cfRule>
    <cfRule type="containsText" dxfId="10580" priority="693" operator="containsText" text="PENDENTE">
      <formula>NOT(ISERROR(SEARCH(("PENDENTE"),(O17))))</formula>
    </cfRule>
  </conditionalFormatting>
  <conditionalFormatting sqref="N28">
    <cfRule type="containsText" dxfId="10579" priority="688" operator="containsText" text="CUMPRIDO">
      <formula>NOT(ISERROR(SEARCH(("CUMPRIDO"),(N28))))</formula>
    </cfRule>
    <cfRule type="containsText" dxfId="10578" priority="689" operator="containsText" text="PENDENTE">
      <formula>NOT(ISERROR(SEARCH(("PENDENTE"),(N28))))</formula>
    </cfRule>
    <cfRule type="containsText" dxfId="10577" priority="690" operator="containsText" text="CANCELADO">
      <formula>NOT(ISERROR(SEARCH(("CANCELADO"),(N28))))</formula>
    </cfRule>
  </conditionalFormatting>
  <conditionalFormatting sqref="N28">
    <cfRule type="containsText" dxfId="10576" priority="687" operator="containsText" text="CUMPRIDO">
      <formula>NOT(ISERROR(SEARCH("CUMPRIDO",N28)))</formula>
    </cfRule>
  </conditionalFormatting>
  <conditionalFormatting sqref="S28:S35">
    <cfRule type="containsText" dxfId="10575" priority="685" operator="containsText" text="CANCELADO">
      <formula>NOT(ISERROR(SEARCH(("CANCELADO"),(S168))))</formula>
    </cfRule>
  </conditionalFormatting>
  <conditionalFormatting sqref="S28:S35">
    <cfRule type="containsText" dxfId="10574" priority="683" operator="containsText" text="PENDENTE">
      <formula>NOT(ISERROR(SEARCH(("PENDENTE"),(S168))))</formula>
    </cfRule>
    <cfRule type="containsText" dxfId="10573" priority="684" operator="containsText" text="CUMPRIDO">
      <formula>NOT(ISERROR(SEARCH(("CUMPRIDO"),(S168))))</formula>
    </cfRule>
  </conditionalFormatting>
  <conditionalFormatting sqref="S28:S35">
    <cfRule type="containsText" dxfId="10572" priority="679" operator="containsText" text="NÃO">
      <formula>NOT(ISERROR(SEARCH(("NÃO"),(S28))))</formula>
    </cfRule>
  </conditionalFormatting>
  <conditionalFormatting sqref="S28:S35">
    <cfRule type="containsText" dxfId="10571" priority="676" operator="containsText" text="SIM">
      <formula>NOT(ISERROR(SEARCH("SIM",S28)))</formula>
    </cfRule>
  </conditionalFormatting>
  <conditionalFormatting sqref="T28:T32">
    <cfRule type="containsText" dxfId="10570" priority="677" operator="containsText" text="CUMPRIDO">
      <formula>NOT(ISERROR(SEARCH("CUMPRIDO",T28)))</formula>
    </cfRule>
    <cfRule type="containsText" dxfId="10569" priority="678" operator="containsText" text="PENDENTE">
      <formula>NOT(ISERROR(SEARCH("PENDENTE",T28)))</formula>
    </cfRule>
  </conditionalFormatting>
  <conditionalFormatting sqref="N143">
    <cfRule type="containsText" dxfId="10568" priority="70078" operator="containsText" text="CUMPRIDO">
      <formula>NOT(ISERROR(SEARCH(("CUMPRIDO"),(#REF!))))</formula>
    </cfRule>
  </conditionalFormatting>
  <conditionalFormatting sqref="Q143:R143">
    <cfRule type="containsText" dxfId="10567" priority="70089" operator="containsText" text="CANCELADO">
      <formula>NOT(ISERROR(SEARCH(("CANCELADO"),(#REF!))))</formula>
    </cfRule>
    <cfRule type="containsText" dxfId="10566" priority="70090" operator="containsText" text="PENDENTE">
      <formula>NOT(ISERROR(SEARCH(("PENDENTE"),(#REF!))))</formula>
    </cfRule>
  </conditionalFormatting>
  <conditionalFormatting sqref="Q143:R143">
    <cfRule type="containsText" dxfId="10565" priority="70093" operator="containsText" text="CUMPRIDO">
      <formula>NOT(ISERROR(SEARCH(("CUMPRIDO"),(#REF!))))</formula>
    </cfRule>
  </conditionalFormatting>
  <conditionalFormatting sqref="R27:R53 R55:R96 R98:R142">
    <cfRule type="containsText" dxfId="10564" priority="70111" operator="containsText" text="CUMPRIDO">
      <formula>NOT(ISERROR(SEARCH(("CUMPRIDO"),(#REF!))))</formula>
    </cfRule>
    <cfRule type="containsText" dxfId="10563" priority="70112" operator="containsText" text="CANCELADO">
      <formula>NOT(ISERROR(SEARCH(("CANCELADO"),(#REF!))))</formula>
    </cfRule>
    <cfRule type="containsText" dxfId="10562" priority="70113" operator="containsText" text="PENDENTE">
      <formula>NOT(ISERROR(SEARCH(("PENDENTE"),(#REF!))))</formula>
    </cfRule>
  </conditionalFormatting>
  <conditionalFormatting sqref="S143:T143 T68 T140:T142 T88:T97">
    <cfRule type="containsText" dxfId="10561" priority="70125" operator="containsText" text="CANCELADO">
      <formula>NOT(ISERROR(SEARCH(("CANCELADO"),(#REF!))))</formula>
    </cfRule>
  </conditionalFormatting>
  <conditionalFormatting sqref="T13:T18">
    <cfRule type="containsText" dxfId="10560" priority="70128" operator="containsText" text="CANCELADO">
      <formula>NOT(ISERROR(SEARCH(("CANCELADO"),(#REF!))))</formula>
    </cfRule>
    <cfRule type="containsText" dxfId="10559" priority="70129" operator="containsText" text="CUMPRIDO">
      <formula>NOT(ISERROR(SEARCH(("CUMPRIDO"),(#REF!))))</formula>
    </cfRule>
    <cfRule type="containsText" dxfId="10558" priority="70130" operator="containsText" text="PENDENTE">
      <formula>NOT(ISERROR(SEARCH(("PENDENTE"),(#REF!))))</formula>
    </cfRule>
  </conditionalFormatting>
  <conditionalFormatting sqref="S143:T143 T68 T140:T142 T88:T97">
    <cfRule type="containsText" dxfId="10557" priority="70134" operator="containsText" text="CUMPRIDO">
      <formula>NOT(ISERROR(SEARCH(("CUMPRIDO"),(#REF!))))</formula>
    </cfRule>
    <cfRule type="containsText" dxfId="10556" priority="70135" operator="containsText" text="PENDENTE">
      <formula>NOT(ISERROR(SEARCH(("PENDENTE"),(#REF!))))</formula>
    </cfRule>
  </conditionalFormatting>
  <conditionalFormatting sqref="S13:S18">
    <cfRule type="containsText" dxfId="10555" priority="70144" operator="containsText" text="SIM">
      <formula>NOT(ISERROR(SEARCH(("SIM"),(#REF!))))</formula>
    </cfRule>
  </conditionalFormatting>
  <conditionalFormatting sqref="S19:S25 S28:S35">
    <cfRule type="containsText" dxfId="10554" priority="70146" operator="containsText" text="SIM">
      <formula>NOT(ISERROR(SEARCH(("SIM"),(#REF!))))</formula>
    </cfRule>
  </conditionalFormatting>
  <conditionalFormatting sqref="T19:T32 T69:T139">
    <cfRule type="containsText" dxfId="10553" priority="70147" operator="containsText" text="CANCELADO">
      <formula>NOT(ISERROR(SEARCH(("CANCELADO"),(#REF!))))</formula>
    </cfRule>
    <cfRule type="containsText" dxfId="10552" priority="70148" operator="containsText" text="CUMPRIDO">
      <formula>NOT(ISERROR(SEARCH(("CUMPRIDO"),(#REF!))))</formula>
    </cfRule>
    <cfRule type="containsText" dxfId="10551" priority="70149" operator="containsText" text="PENDENTE">
      <formula>NOT(ISERROR(SEARCH(("PENDENTE"),(#REF!))))</formula>
    </cfRule>
  </conditionalFormatting>
  <conditionalFormatting sqref="S142">
    <cfRule type="containsText" dxfId="10550" priority="70214" operator="containsText" text="CANCELADO">
      <formula>NOT(ISERROR(SEARCH(("CANCELADO"),(S174))))</formula>
    </cfRule>
    <cfRule type="containsText" dxfId="10549" priority="70215" operator="containsText" text="PENDENTE">
      <formula>NOT(ISERROR(SEARCH(("PENDENTE"),(S174))))</formula>
    </cfRule>
    <cfRule type="containsText" dxfId="10548" priority="70216" operator="containsText" text="SIM">
      <formula>NOT(ISERROR(SEARCH(("SIM"),(#REF!))))</formula>
    </cfRule>
    <cfRule type="containsText" dxfId="10547" priority="70217" operator="containsText" text="CUMPRIDO">
      <formula>NOT(ISERROR(SEARCH(("CUMPRIDO"),(S174))))</formula>
    </cfRule>
  </conditionalFormatting>
  <conditionalFormatting sqref="S141">
    <cfRule type="containsText" dxfId="10546" priority="70248" operator="containsText" text="CANCELADO">
      <formula>NOT(ISERROR(SEARCH(("CANCELADO"),(S174))))</formula>
    </cfRule>
    <cfRule type="containsText" dxfId="10545" priority="70249" operator="containsText" text="PENDENTE">
      <formula>NOT(ISERROR(SEARCH(("PENDENTE"),(S174))))</formula>
    </cfRule>
    <cfRule type="containsText" dxfId="10544" priority="70250" operator="containsText" text="SIM">
      <formula>NOT(ISERROR(SEARCH(("SIM"),(#REF!))))</formula>
    </cfRule>
    <cfRule type="containsText" dxfId="10543" priority="70251" operator="containsText" text="CUMPRIDO">
      <formula>NOT(ISERROR(SEARCH(("CUMPRIDO"),(S174))))</formula>
    </cfRule>
  </conditionalFormatting>
  <conditionalFormatting sqref="S140">
    <cfRule type="containsText" dxfId="10542" priority="70282" operator="containsText" text="CANCELADO">
      <formula>NOT(ISERROR(SEARCH(("CANCELADO"),(S174))))</formula>
    </cfRule>
    <cfRule type="containsText" dxfId="10541" priority="70283" operator="containsText" text="PENDENTE">
      <formula>NOT(ISERROR(SEARCH(("PENDENTE"),(S174))))</formula>
    </cfRule>
    <cfRule type="containsText" dxfId="10540" priority="70284" operator="containsText" text="SIM">
      <formula>NOT(ISERROR(SEARCH(("SIM"),(#REF!))))</formula>
    </cfRule>
    <cfRule type="containsText" dxfId="10539" priority="70285" operator="containsText" text="CUMPRIDO">
      <formula>NOT(ISERROR(SEARCH(("CUMPRIDO"),(S174))))</formula>
    </cfRule>
  </conditionalFormatting>
  <conditionalFormatting sqref="S68">
    <cfRule type="containsText" dxfId="10538" priority="70622" operator="containsText" text="CANCELADO">
      <formula>NOT(ISERROR(SEARCH(("CANCELADO"),(S178))))</formula>
    </cfRule>
    <cfRule type="containsText" dxfId="10537" priority="70623" operator="containsText" text="PENDENTE">
      <formula>NOT(ISERROR(SEARCH(("PENDENTE"),(S178))))</formula>
    </cfRule>
    <cfRule type="containsText" dxfId="10536" priority="70624" operator="containsText" text="SIM">
      <formula>NOT(ISERROR(SEARCH(("SIM"),(#REF!))))</formula>
    </cfRule>
    <cfRule type="containsText" dxfId="10535" priority="70625" operator="containsText" text="CUMPRIDO">
      <formula>NOT(ISERROR(SEARCH(("CUMPRIDO"),(S178))))</formula>
    </cfRule>
  </conditionalFormatting>
  <conditionalFormatting sqref="O18">
    <cfRule type="containsText" dxfId="10534" priority="673" operator="containsText" text="CANCELADO">
      <formula>NOT(ISERROR(SEARCH(("CANCELADO"),(O18))))</formula>
    </cfRule>
  </conditionalFormatting>
  <conditionalFormatting sqref="O18">
    <cfRule type="containsText" dxfId="10533" priority="674" operator="containsText" text="CUMPRIDO">
      <formula>NOT(ISERROR(SEARCH(("CUMPRIDO"),(O18))))</formula>
    </cfRule>
    <cfRule type="containsText" dxfId="10532" priority="675" operator="containsText" text="PENDENTE">
      <formula>NOT(ISERROR(SEARCH(("PENDENTE"),(O18))))</formula>
    </cfRule>
  </conditionalFormatting>
  <conditionalFormatting sqref="O35:P35">
    <cfRule type="containsText" dxfId="10531" priority="670" operator="containsText" text="CANCELADO">
      <formula>NOT(ISERROR(SEARCH(("CANCELADO"),(O35))))</formula>
    </cfRule>
  </conditionalFormatting>
  <conditionalFormatting sqref="O35:P35">
    <cfRule type="containsText" dxfId="10530" priority="671" operator="containsText" text="CUMPRIDO">
      <formula>NOT(ISERROR(SEARCH(("CUMPRIDO"),(O35))))</formula>
    </cfRule>
    <cfRule type="containsText" dxfId="10529" priority="672" operator="containsText" text="PENDENTE">
      <formula>NOT(ISERROR(SEARCH(("PENDENTE"),(O35))))</formula>
    </cfRule>
  </conditionalFormatting>
  <conditionalFormatting sqref="N35">
    <cfRule type="containsText" dxfId="10528" priority="663" operator="containsText" text="CUMPRIDO">
      <formula>NOT(ISERROR(SEARCH(("CUMPRIDO"),(N35))))</formula>
    </cfRule>
    <cfRule type="containsText" dxfId="10527" priority="664" operator="containsText" text="PENDENTE">
      <formula>NOT(ISERROR(SEARCH(("PENDENTE"),(N35))))</formula>
    </cfRule>
    <cfRule type="containsText" dxfId="10526" priority="665" operator="containsText" text="CANCELADO">
      <formula>NOT(ISERROR(SEARCH(("CANCELADO"),(N35))))</formula>
    </cfRule>
  </conditionalFormatting>
  <conditionalFormatting sqref="N35">
    <cfRule type="containsText" dxfId="10525" priority="662" operator="containsText" text="CUMPRIDO">
      <formula>NOT(ISERROR(SEARCH("CUMPRIDO",N35)))</formula>
    </cfRule>
  </conditionalFormatting>
  <conditionalFormatting sqref="N29">
    <cfRule type="containsText" dxfId="10524" priority="659" operator="containsText" text="CUMPRIDO">
      <formula>NOT(ISERROR(SEARCH(("CUMPRIDO"),(N29))))</formula>
    </cfRule>
    <cfRule type="containsText" dxfId="10523" priority="660" operator="containsText" text="PENDENTE">
      <formula>NOT(ISERROR(SEARCH(("PENDENTE"),(N29))))</formula>
    </cfRule>
    <cfRule type="containsText" dxfId="10522" priority="661" operator="containsText" text="CANCELADO">
      <formula>NOT(ISERROR(SEARCH(("CANCELADO"),(N29))))</formula>
    </cfRule>
  </conditionalFormatting>
  <conditionalFormatting sqref="N29">
    <cfRule type="containsText" dxfId="10521" priority="658" operator="containsText" text="CUMPRIDO">
      <formula>NOT(ISERROR(SEARCH("CUMPRIDO",N29)))</formula>
    </cfRule>
  </conditionalFormatting>
  <conditionalFormatting sqref="N30">
    <cfRule type="containsText" dxfId="10520" priority="655" operator="containsText" text="CUMPRIDO">
      <formula>NOT(ISERROR(SEARCH(("CUMPRIDO"),(N30))))</formula>
    </cfRule>
    <cfRule type="containsText" dxfId="10519" priority="656" operator="containsText" text="PENDENTE">
      <formula>NOT(ISERROR(SEARCH(("PENDENTE"),(N30))))</formula>
    </cfRule>
    <cfRule type="containsText" dxfId="10518" priority="657" operator="containsText" text="CANCELADO">
      <formula>NOT(ISERROR(SEARCH(("CANCELADO"),(N30))))</formula>
    </cfRule>
  </conditionalFormatting>
  <conditionalFormatting sqref="N30">
    <cfRule type="containsText" dxfId="10517" priority="654" operator="containsText" text="CUMPRIDO">
      <formula>NOT(ISERROR(SEARCH("CUMPRIDO",N30)))</formula>
    </cfRule>
  </conditionalFormatting>
  <conditionalFormatting sqref="N31">
    <cfRule type="containsText" dxfId="10516" priority="651" operator="containsText" text="CUMPRIDO">
      <formula>NOT(ISERROR(SEARCH(("CUMPRIDO"),(N31))))</formula>
    </cfRule>
    <cfRule type="containsText" dxfId="10515" priority="652" operator="containsText" text="PENDENTE">
      <formula>NOT(ISERROR(SEARCH(("PENDENTE"),(N31))))</formula>
    </cfRule>
    <cfRule type="containsText" dxfId="10514" priority="653" operator="containsText" text="CANCELADO">
      <formula>NOT(ISERROR(SEARCH(("CANCELADO"),(N31))))</formula>
    </cfRule>
  </conditionalFormatting>
  <conditionalFormatting sqref="N31">
    <cfRule type="containsText" dxfId="10513" priority="650" operator="containsText" text="CUMPRIDO">
      <formula>NOT(ISERROR(SEARCH("CUMPRIDO",N31)))</formula>
    </cfRule>
  </conditionalFormatting>
  <conditionalFormatting sqref="N32">
    <cfRule type="containsText" dxfId="10512" priority="647" operator="containsText" text="CUMPRIDO">
      <formula>NOT(ISERROR(SEARCH(("CUMPRIDO"),(N32))))</formula>
    </cfRule>
    <cfRule type="containsText" dxfId="10511" priority="648" operator="containsText" text="PENDENTE">
      <formula>NOT(ISERROR(SEARCH(("PENDENTE"),(N32))))</formula>
    </cfRule>
    <cfRule type="containsText" dxfId="10510" priority="649" operator="containsText" text="CANCELADO">
      <formula>NOT(ISERROR(SEARCH(("CANCELADO"),(N32))))</formula>
    </cfRule>
  </conditionalFormatting>
  <conditionalFormatting sqref="N32">
    <cfRule type="containsText" dxfId="10509" priority="646" operator="containsText" text="CUMPRIDO">
      <formula>NOT(ISERROR(SEARCH("CUMPRIDO",N32)))</formula>
    </cfRule>
  </conditionalFormatting>
  <conditionalFormatting sqref="N34">
    <cfRule type="containsText" dxfId="10508" priority="643" operator="containsText" text="CUMPRIDO">
      <formula>NOT(ISERROR(SEARCH(("CUMPRIDO"),(N34))))</formula>
    </cfRule>
    <cfRule type="containsText" dxfId="10507" priority="644" operator="containsText" text="PENDENTE">
      <formula>NOT(ISERROR(SEARCH(("PENDENTE"),(N34))))</formula>
    </cfRule>
    <cfRule type="containsText" dxfId="10506" priority="645" operator="containsText" text="CANCELADO">
      <formula>NOT(ISERROR(SEARCH(("CANCELADO"),(N34))))</formula>
    </cfRule>
  </conditionalFormatting>
  <conditionalFormatting sqref="N34">
    <cfRule type="containsText" dxfId="10505" priority="642" operator="containsText" text="CUMPRIDO">
      <formula>NOT(ISERROR(SEARCH("CUMPRIDO",N34)))</formula>
    </cfRule>
  </conditionalFormatting>
  <conditionalFormatting sqref="N33">
    <cfRule type="containsText" dxfId="10504" priority="639" operator="containsText" text="CUMPRIDO">
      <formula>NOT(ISERROR(SEARCH(("CUMPRIDO"),(N33))))</formula>
    </cfRule>
    <cfRule type="containsText" dxfId="10503" priority="640" operator="containsText" text="PENDENTE">
      <formula>NOT(ISERROR(SEARCH(("PENDENTE"),(N33))))</formula>
    </cfRule>
    <cfRule type="containsText" dxfId="10502" priority="641" operator="containsText" text="CANCELADO">
      <formula>NOT(ISERROR(SEARCH(("CANCELADO"),(N33))))</formula>
    </cfRule>
  </conditionalFormatting>
  <conditionalFormatting sqref="N33">
    <cfRule type="containsText" dxfId="10501" priority="638" operator="containsText" text="CUMPRIDO">
      <formula>NOT(ISERROR(SEARCH("CUMPRIDO",N33)))</formula>
    </cfRule>
  </conditionalFormatting>
  <conditionalFormatting sqref="O32:P32">
    <cfRule type="containsText" dxfId="10500" priority="634" operator="containsText" text="CANCELADO">
      <formula>NOT(ISERROR(SEARCH(("CANCELADO"),(O32))))</formula>
    </cfRule>
  </conditionalFormatting>
  <conditionalFormatting sqref="O32:P32">
    <cfRule type="containsText" dxfId="10499" priority="632" operator="containsText" text="CUMPRIDO">
      <formula>NOT(ISERROR(SEARCH(("CUMPRIDO"),(O32))))</formula>
    </cfRule>
    <cfRule type="containsText" dxfId="10498" priority="633" operator="containsText" text="PENDENTE">
      <formula>NOT(ISERROR(SEARCH(("PENDENTE"),(O32))))</formula>
    </cfRule>
  </conditionalFormatting>
  <conditionalFormatting sqref="Q32">
    <cfRule type="containsText" dxfId="10497" priority="635" operator="containsText" text="CANCELADO">
      <formula>NOT(ISERROR(SEARCH(("CANCELADO"),(Q32))))</formula>
    </cfRule>
    <cfRule type="containsText" dxfId="10496" priority="636" operator="containsText" text="CUMPRIDO">
      <formula>NOT(ISERROR(SEARCH(("CUMPRIDO"),(Q32))))</formula>
    </cfRule>
    <cfRule type="containsText" dxfId="10495" priority="637" operator="containsText" text="PENDENTE">
      <formula>NOT(ISERROR(SEARCH(("PENDENTE"),(Q32))))</formula>
    </cfRule>
  </conditionalFormatting>
  <conditionalFormatting sqref="N36">
    <cfRule type="containsText" dxfId="10494" priority="629" operator="containsText" text="CUMPRIDO">
      <formula>NOT(ISERROR(SEARCH(("CUMPRIDO"),(N36))))</formula>
    </cfRule>
    <cfRule type="containsText" dxfId="10493" priority="630" operator="containsText" text="PENDENTE">
      <formula>NOT(ISERROR(SEARCH(("PENDENTE"),(N36))))</formula>
    </cfRule>
    <cfRule type="containsText" dxfId="10492" priority="631" operator="containsText" text="CANCELADO">
      <formula>NOT(ISERROR(SEARCH(("CANCELADO"),(N36))))</formula>
    </cfRule>
  </conditionalFormatting>
  <conditionalFormatting sqref="N36">
    <cfRule type="containsText" dxfId="10491" priority="628" operator="containsText" text="CUMPRIDO">
      <formula>NOT(ISERROR(SEARCH("CUMPRIDO",N36)))</formula>
    </cfRule>
  </conditionalFormatting>
  <conditionalFormatting sqref="S36">
    <cfRule type="containsText" dxfId="10490" priority="627" operator="containsText" text="CANCELADO">
      <formula>NOT(ISERROR(SEARCH(("CANCELADO"),(S176))))</formula>
    </cfRule>
  </conditionalFormatting>
  <conditionalFormatting sqref="S36">
    <cfRule type="containsText" dxfId="10489" priority="625" operator="containsText" text="PENDENTE">
      <formula>NOT(ISERROR(SEARCH(("PENDENTE"),(S176))))</formula>
    </cfRule>
    <cfRule type="containsText" dxfId="10488" priority="626" operator="containsText" text="CUMPRIDO">
      <formula>NOT(ISERROR(SEARCH(("CUMPRIDO"),(S176))))</formula>
    </cfRule>
  </conditionalFormatting>
  <conditionalFormatting sqref="S36">
    <cfRule type="containsText" dxfId="10487" priority="624" operator="containsText" text="NÃO">
      <formula>NOT(ISERROR(SEARCH(("NÃO"),(S36))))</formula>
    </cfRule>
  </conditionalFormatting>
  <conditionalFormatting sqref="S36">
    <cfRule type="containsText" dxfId="10486" priority="623" operator="containsText" text="SIM">
      <formula>NOT(ISERROR(SEARCH("SIM",S36)))</formula>
    </cfRule>
  </conditionalFormatting>
  <conditionalFormatting sqref="S36 S114:S120 S128:S139">
    <cfRule type="containsText" dxfId="10485" priority="620" operator="containsText" text="SIM">
      <formula>NOT(ISERROR(SEARCH(("SIM"),(#REF!))))</formula>
    </cfRule>
  </conditionalFormatting>
  <conditionalFormatting sqref="N27">
    <cfRule type="containsText" dxfId="10484" priority="614" operator="containsText" text="CUMPRIDO">
      <formula>NOT(ISERROR(SEARCH(("CUMPRIDO"),(N27))))</formula>
    </cfRule>
    <cfRule type="containsText" dxfId="10483" priority="615" operator="containsText" text="PENDENTE">
      <formula>NOT(ISERROR(SEARCH(("PENDENTE"),(N27))))</formula>
    </cfRule>
    <cfRule type="containsText" dxfId="10482" priority="616" operator="containsText" text="CANCELADO">
      <formula>NOT(ISERROR(SEARCH(("CANCELADO"),(N27))))</formula>
    </cfRule>
  </conditionalFormatting>
  <conditionalFormatting sqref="N27">
    <cfRule type="containsText" dxfId="10481" priority="613" operator="containsText" text="CUMPRIDO">
      <formula>NOT(ISERROR(SEARCH("CUMPRIDO",N27)))</formula>
    </cfRule>
  </conditionalFormatting>
  <conditionalFormatting sqref="S27">
    <cfRule type="containsText" dxfId="10480" priority="612" operator="containsText" text="CANCELADO">
      <formula>NOT(ISERROR(SEARCH(("CANCELADO"),(S167))))</formula>
    </cfRule>
  </conditionalFormatting>
  <conditionalFormatting sqref="S27">
    <cfRule type="containsText" dxfId="10479" priority="610" operator="containsText" text="PENDENTE">
      <formula>NOT(ISERROR(SEARCH(("PENDENTE"),(S167))))</formula>
    </cfRule>
    <cfRule type="containsText" dxfId="10478" priority="611" operator="containsText" text="CUMPRIDO">
      <formula>NOT(ISERROR(SEARCH(("CUMPRIDO"),(S167))))</formula>
    </cfRule>
  </conditionalFormatting>
  <conditionalFormatting sqref="S27">
    <cfRule type="containsText" dxfId="10477" priority="609" operator="containsText" text="NÃO">
      <formula>NOT(ISERROR(SEARCH(("NÃO"),(S27))))</formula>
    </cfRule>
  </conditionalFormatting>
  <conditionalFormatting sqref="S27">
    <cfRule type="containsText" dxfId="10476" priority="608" operator="containsText" text="SIM">
      <formula>NOT(ISERROR(SEARCH("SIM",S27)))</formula>
    </cfRule>
  </conditionalFormatting>
  <conditionalFormatting sqref="S27">
    <cfRule type="containsText" dxfId="10475" priority="605" operator="containsText" text="SIM">
      <formula>NOT(ISERROR(SEARCH(("SIM"),(#REF!))))</formula>
    </cfRule>
  </conditionalFormatting>
  <conditionalFormatting sqref="S26">
    <cfRule type="containsText" dxfId="10474" priority="601" operator="containsText" text="CANCELADO">
      <formula>NOT(ISERROR(SEARCH(("CANCELADO"),(S166))))</formula>
    </cfRule>
  </conditionalFormatting>
  <conditionalFormatting sqref="S26">
    <cfRule type="containsText" dxfId="10473" priority="599" operator="containsText" text="PENDENTE">
      <formula>NOT(ISERROR(SEARCH(("PENDENTE"),(S166))))</formula>
    </cfRule>
    <cfRule type="containsText" dxfId="10472" priority="600" operator="containsText" text="CUMPRIDO">
      <formula>NOT(ISERROR(SEARCH(("CUMPRIDO"),(S166))))</formula>
    </cfRule>
  </conditionalFormatting>
  <conditionalFormatting sqref="S26">
    <cfRule type="containsText" dxfId="10471" priority="598" operator="containsText" text="NÃO">
      <formula>NOT(ISERROR(SEARCH(("NÃO"),(S26))))</formula>
    </cfRule>
  </conditionalFormatting>
  <conditionalFormatting sqref="S26">
    <cfRule type="containsText" dxfId="10470" priority="597" operator="containsText" text="SIM">
      <formula>NOT(ISERROR(SEARCH("SIM",S26)))</formula>
    </cfRule>
  </conditionalFormatting>
  <conditionalFormatting sqref="S26">
    <cfRule type="containsText" dxfId="10469" priority="594" operator="containsText" text="SIM">
      <formula>NOT(ISERROR(SEARCH(("SIM"),(#REF!))))</formula>
    </cfRule>
  </conditionalFormatting>
  <conditionalFormatting sqref="N26">
    <cfRule type="containsText" dxfId="10468" priority="588" operator="containsText" text="CUMPRIDO">
      <formula>NOT(ISERROR(SEARCH(("CUMPRIDO"),(N26))))</formula>
    </cfRule>
    <cfRule type="containsText" dxfId="10467" priority="589" operator="containsText" text="PENDENTE">
      <formula>NOT(ISERROR(SEARCH(("PENDENTE"),(N26))))</formula>
    </cfRule>
    <cfRule type="containsText" dxfId="10466" priority="590" operator="containsText" text="CANCELADO">
      <formula>NOT(ISERROR(SEARCH(("CANCELADO"),(N26))))</formula>
    </cfRule>
  </conditionalFormatting>
  <conditionalFormatting sqref="N26">
    <cfRule type="containsText" dxfId="10465" priority="587" operator="containsText" text="CUMPRIDO">
      <formula>NOT(ISERROR(SEARCH("CUMPRIDO",N26)))</formula>
    </cfRule>
  </conditionalFormatting>
  <conditionalFormatting sqref="S37">
    <cfRule type="containsText" dxfId="10464" priority="586" operator="containsText" text="CANCELADO">
      <formula>NOT(ISERROR(SEARCH(("CANCELADO"),(S177))))</formula>
    </cfRule>
  </conditionalFormatting>
  <conditionalFormatting sqref="S37">
    <cfRule type="containsText" dxfId="10463" priority="584" operator="containsText" text="PENDENTE">
      <formula>NOT(ISERROR(SEARCH(("PENDENTE"),(S177))))</formula>
    </cfRule>
    <cfRule type="containsText" dxfId="10462" priority="585" operator="containsText" text="CUMPRIDO">
      <formula>NOT(ISERROR(SEARCH(("CUMPRIDO"),(S177))))</formula>
    </cfRule>
  </conditionalFormatting>
  <conditionalFormatting sqref="S37">
    <cfRule type="containsText" dxfId="10461" priority="583" operator="containsText" text="NÃO">
      <formula>NOT(ISERROR(SEARCH(("NÃO"),(S37))))</formula>
    </cfRule>
  </conditionalFormatting>
  <conditionalFormatting sqref="S37">
    <cfRule type="containsText" dxfId="10460" priority="582" operator="containsText" text="SIM">
      <formula>NOT(ISERROR(SEARCH("SIM",S37)))</formula>
    </cfRule>
  </conditionalFormatting>
  <conditionalFormatting sqref="S37">
    <cfRule type="containsText" dxfId="10459" priority="579" operator="containsText" text="SIM">
      <formula>NOT(ISERROR(SEARCH(("SIM"),(#REF!))))</formula>
    </cfRule>
  </conditionalFormatting>
  <conditionalFormatting sqref="T5">
    <cfRule type="containsText" dxfId="10458" priority="574" operator="containsText" text="CUMPRIDO">
      <formula>NOT(ISERROR(SEARCH("CUMPRIDO",T5)))</formula>
    </cfRule>
    <cfRule type="containsText" dxfId="10457" priority="575" operator="containsText" text="PENDENTE">
      <formula>NOT(ISERROR(SEARCH("PENDENTE",T5)))</formula>
    </cfRule>
  </conditionalFormatting>
  <conditionalFormatting sqref="S38">
    <cfRule type="containsText" dxfId="10456" priority="573" operator="containsText" text="CANCELADO">
      <formula>NOT(ISERROR(SEARCH(("CANCELADO"),(S178))))</formula>
    </cfRule>
  </conditionalFormatting>
  <conditionalFormatting sqref="S38">
    <cfRule type="containsText" dxfId="10455" priority="571" operator="containsText" text="PENDENTE">
      <formula>NOT(ISERROR(SEARCH(("PENDENTE"),(S178))))</formula>
    </cfRule>
    <cfRule type="containsText" dxfId="10454" priority="572" operator="containsText" text="CUMPRIDO">
      <formula>NOT(ISERROR(SEARCH(("CUMPRIDO"),(S178))))</formula>
    </cfRule>
  </conditionalFormatting>
  <conditionalFormatting sqref="S38">
    <cfRule type="containsText" dxfId="10453" priority="570" operator="containsText" text="NÃO">
      <formula>NOT(ISERROR(SEARCH(("NÃO"),(S38))))</formula>
    </cfRule>
  </conditionalFormatting>
  <conditionalFormatting sqref="S38">
    <cfRule type="containsText" dxfId="10452" priority="569" operator="containsText" text="SIM">
      <formula>NOT(ISERROR(SEARCH("SIM",S38)))</formula>
    </cfRule>
  </conditionalFormatting>
  <conditionalFormatting sqref="S38">
    <cfRule type="containsText" dxfId="10451" priority="566" operator="containsText" text="SIM">
      <formula>NOT(ISERROR(SEARCH(("SIM"),(#REF!))))</formula>
    </cfRule>
  </conditionalFormatting>
  <conditionalFormatting sqref="S39">
    <cfRule type="containsText" dxfId="10450" priority="562" operator="containsText" text="CANCELADO">
      <formula>NOT(ISERROR(SEARCH(("CANCELADO"),(S179))))</formula>
    </cfRule>
  </conditionalFormatting>
  <conditionalFormatting sqref="S39">
    <cfRule type="containsText" dxfId="10449" priority="560" operator="containsText" text="PENDENTE">
      <formula>NOT(ISERROR(SEARCH(("PENDENTE"),(S179))))</formula>
    </cfRule>
    <cfRule type="containsText" dxfId="10448" priority="561" operator="containsText" text="CUMPRIDO">
      <formula>NOT(ISERROR(SEARCH(("CUMPRIDO"),(S179))))</formula>
    </cfRule>
  </conditionalFormatting>
  <conditionalFormatting sqref="S39">
    <cfRule type="containsText" dxfId="10447" priority="559" operator="containsText" text="NÃO">
      <formula>NOT(ISERROR(SEARCH(("NÃO"),(S39))))</formula>
    </cfRule>
  </conditionalFormatting>
  <conditionalFormatting sqref="S39">
    <cfRule type="containsText" dxfId="10446" priority="558" operator="containsText" text="SIM">
      <formula>NOT(ISERROR(SEARCH("SIM",S39)))</formula>
    </cfRule>
  </conditionalFormatting>
  <conditionalFormatting sqref="S39">
    <cfRule type="containsText" dxfId="10445" priority="555" operator="containsText" text="SIM">
      <formula>NOT(ISERROR(SEARCH(("SIM"),(#REF!))))</formula>
    </cfRule>
  </conditionalFormatting>
  <conditionalFormatting sqref="S40">
    <cfRule type="containsText" dxfId="10444" priority="551" operator="containsText" text="CANCELADO">
      <formula>NOT(ISERROR(SEARCH(("CANCELADO"),(S180))))</formula>
    </cfRule>
  </conditionalFormatting>
  <conditionalFormatting sqref="S40">
    <cfRule type="containsText" dxfId="10443" priority="549" operator="containsText" text="PENDENTE">
      <formula>NOT(ISERROR(SEARCH(("PENDENTE"),(S180))))</formula>
    </cfRule>
    <cfRule type="containsText" dxfId="10442" priority="550" operator="containsText" text="CUMPRIDO">
      <formula>NOT(ISERROR(SEARCH(("CUMPRIDO"),(S180))))</formula>
    </cfRule>
  </conditionalFormatting>
  <conditionalFormatting sqref="S40">
    <cfRule type="containsText" dxfId="10441" priority="548" operator="containsText" text="NÃO">
      <formula>NOT(ISERROR(SEARCH(("NÃO"),(S40))))</formula>
    </cfRule>
  </conditionalFormatting>
  <conditionalFormatting sqref="S40">
    <cfRule type="containsText" dxfId="10440" priority="547" operator="containsText" text="SIM">
      <formula>NOT(ISERROR(SEARCH("SIM",S40)))</formula>
    </cfRule>
  </conditionalFormatting>
  <conditionalFormatting sqref="S40">
    <cfRule type="containsText" dxfId="10439" priority="544" operator="containsText" text="SIM">
      <formula>NOT(ISERROR(SEARCH(("SIM"),(#REF!))))</formula>
    </cfRule>
  </conditionalFormatting>
  <conditionalFormatting sqref="S41">
    <cfRule type="containsText" dxfId="10438" priority="540" operator="containsText" text="CANCELADO">
      <formula>NOT(ISERROR(SEARCH(("CANCELADO"),(S181))))</formula>
    </cfRule>
  </conditionalFormatting>
  <conditionalFormatting sqref="S41">
    <cfRule type="containsText" dxfId="10437" priority="538" operator="containsText" text="PENDENTE">
      <formula>NOT(ISERROR(SEARCH(("PENDENTE"),(S181))))</formula>
    </cfRule>
    <cfRule type="containsText" dxfId="10436" priority="539" operator="containsText" text="CUMPRIDO">
      <formula>NOT(ISERROR(SEARCH(("CUMPRIDO"),(S181))))</formula>
    </cfRule>
  </conditionalFormatting>
  <conditionalFormatting sqref="S41">
    <cfRule type="containsText" dxfId="10435" priority="537" operator="containsText" text="NÃO">
      <formula>NOT(ISERROR(SEARCH(("NÃO"),(S41))))</formula>
    </cfRule>
  </conditionalFormatting>
  <conditionalFormatting sqref="S41">
    <cfRule type="containsText" dxfId="10434" priority="536" operator="containsText" text="SIM">
      <formula>NOT(ISERROR(SEARCH("SIM",S41)))</formula>
    </cfRule>
  </conditionalFormatting>
  <conditionalFormatting sqref="S41">
    <cfRule type="containsText" dxfId="10433" priority="533" operator="containsText" text="SIM">
      <formula>NOT(ISERROR(SEARCH(("SIM"),(#REF!))))</formula>
    </cfRule>
  </conditionalFormatting>
  <conditionalFormatting sqref="S42">
    <cfRule type="containsText" dxfId="10432" priority="529" operator="containsText" text="CANCELADO">
      <formula>NOT(ISERROR(SEARCH(("CANCELADO"),(S182))))</formula>
    </cfRule>
  </conditionalFormatting>
  <conditionalFormatting sqref="S42">
    <cfRule type="containsText" dxfId="10431" priority="527" operator="containsText" text="PENDENTE">
      <formula>NOT(ISERROR(SEARCH(("PENDENTE"),(S182))))</formula>
    </cfRule>
    <cfRule type="containsText" dxfId="10430" priority="528" operator="containsText" text="CUMPRIDO">
      <formula>NOT(ISERROR(SEARCH(("CUMPRIDO"),(S182))))</formula>
    </cfRule>
  </conditionalFormatting>
  <conditionalFormatting sqref="S42">
    <cfRule type="containsText" dxfId="10429" priority="526" operator="containsText" text="NÃO">
      <formula>NOT(ISERROR(SEARCH(("NÃO"),(S42))))</formula>
    </cfRule>
  </conditionalFormatting>
  <conditionalFormatting sqref="S42">
    <cfRule type="containsText" dxfId="10428" priority="525" operator="containsText" text="SIM">
      <formula>NOT(ISERROR(SEARCH("SIM",S42)))</formula>
    </cfRule>
  </conditionalFormatting>
  <conditionalFormatting sqref="T33:T49">
    <cfRule type="containsText" dxfId="10427" priority="523" operator="containsText" text="CUMPRIDO">
      <formula>NOT(ISERROR(SEARCH("CUMPRIDO",T33)))</formula>
    </cfRule>
    <cfRule type="containsText" dxfId="10426" priority="524" operator="containsText" text="PENDENTE">
      <formula>NOT(ISERROR(SEARCH("PENDENTE",T33)))</formula>
    </cfRule>
  </conditionalFormatting>
  <conditionalFormatting sqref="S42 S69:S87">
    <cfRule type="containsText" dxfId="10425" priority="522" operator="containsText" text="SIM">
      <formula>NOT(ISERROR(SEARCH(("SIM"),(#REF!))))</formula>
    </cfRule>
  </conditionalFormatting>
  <conditionalFormatting sqref="T33:T49">
    <cfRule type="containsText" dxfId="10424" priority="519" operator="containsText" text="CANCELADO">
      <formula>NOT(ISERROR(SEARCH(("CANCELADO"),(#REF!))))</formula>
    </cfRule>
    <cfRule type="containsText" dxfId="10423" priority="520" operator="containsText" text="CUMPRIDO">
      <formula>NOT(ISERROR(SEARCH(("CUMPRIDO"),(#REF!))))</formula>
    </cfRule>
    <cfRule type="containsText" dxfId="10422" priority="521" operator="containsText" text="PENDENTE">
      <formula>NOT(ISERROR(SEARCH(("PENDENTE"),(#REF!))))</formula>
    </cfRule>
  </conditionalFormatting>
  <conditionalFormatting sqref="O42:P42">
    <cfRule type="containsText" dxfId="10421" priority="516" operator="containsText" text="CANCELADO">
      <formula>NOT(ISERROR(SEARCH(("CANCELADO"),(O42))))</formula>
    </cfRule>
  </conditionalFormatting>
  <conditionalFormatting sqref="O42:P42">
    <cfRule type="containsText" dxfId="10420" priority="517" operator="containsText" text="CUMPRIDO">
      <formula>NOT(ISERROR(SEARCH(("CUMPRIDO"),(O42))))</formula>
    </cfRule>
    <cfRule type="containsText" dxfId="10419" priority="518" operator="containsText" text="PENDENTE">
      <formula>NOT(ISERROR(SEARCH(("PENDENTE"),(O42))))</formula>
    </cfRule>
  </conditionalFormatting>
  <conditionalFormatting sqref="S43">
    <cfRule type="containsText" dxfId="10418" priority="504" operator="containsText" text="CANCELADO">
      <formula>NOT(ISERROR(SEARCH(("CANCELADO"),(S184))))</formula>
    </cfRule>
  </conditionalFormatting>
  <conditionalFormatting sqref="S132">
    <cfRule type="containsText" dxfId="10417" priority="502" operator="containsText" text="PENDENTE">
      <formula>NOT(ISERROR(SEARCH(("PENDENTE"),(S273))))</formula>
    </cfRule>
    <cfRule type="containsText" dxfId="10416" priority="503" operator="containsText" text="CUMPRIDO">
      <formula>NOT(ISERROR(SEARCH(("CUMPRIDO"),(S273))))</formula>
    </cfRule>
  </conditionalFormatting>
  <conditionalFormatting sqref="S43">
    <cfRule type="containsText" dxfId="10415" priority="501" operator="containsText" text="NÃO">
      <formula>NOT(ISERROR(SEARCH(("NÃO"),(S43))))</formula>
    </cfRule>
  </conditionalFormatting>
  <conditionalFormatting sqref="S43">
    <cfRule type="containsText" dxfId="10414" priority="500" operator="containsText" text="SIM">
      <formula>NOT(ISERROR(SEARCH("SIM",S43)))</formula>
    </cfRule>
  </conditionalFormatting>
  <conditionalFormatting sqref="S43">
    <cfRule type="containsText" dxfId="10413" priority="497" operator="containsText" text="SIM">
      <formula>NOT(ISERROR(SEARCH(("SIM"),(#REF!))))</formula>
    </cfRule>
  </conditionalFormatting>
  <conditionalFormatting sqref="S44">
    <cfRule type="containsText" dxfId="10412" priority="493" operator="containsText" text="CANCELADO">
      <formula>NOT(ISERROR(SEARCH(("CANCELADO"),(S185))))</formula>
    </cfRule>
  </conditionalFormatting>
  <conditionalFormatting sqref="S43:S44">
    <cfRule type="containsText" dxfId="10411" priority="491" operator="containsText" text="PENDENTE">
      <formula>NOT(ISERROR(SEARCH(("PENDENTE"),(S184))))</formula>
    </cfRule>
    <cfRule type="containsText" dxfId="10410" priority="492" operator="containsText" text="CUMPRIDO">
      <formula>NOT(ISERROR(SEARCH(("CUMPRIDO"),(S184))))</formula>
    </cfRule>
  </conditionalFormatting>
  <conditionalFormatting sqref="S44">
    <cfRule type="containsText" dxfId="10409" priority="490" operator="containsText" text="NÃO">
      <formula>NOT(ISERROR(SEARCH(("NÃO"),(S44))))</formula>
    </cfRule>
  </conditionalFormatting>
  <conditionalFormatting sqref="S44">
    <cfRule type="containsText" dxfId="10408" priority="489" operator="containsText" text="SIM">
      <formula>NOT(ISERROR(SEARCH("SIM",S44)))</formula>
    </cfRule>
  </conditionalFormatting>
  <conditionalFormatting sqref="S44">
    <cfRule type="containsText" dxfId="10407" priority="486" operator="containsText" text="SIM">
      <formula>NOT(ISERROR(SEARCH(("SIM"),(#REF!))))</formula>
    </cfRule>
  </conditionalFormatting>
  <conditionalFormatting sqref="S45">
    <cfRule type="containsText" dxfId="10406" priority="482" operator="containsText" text="CANCELADO">
      <formula>NOT(ISERROR(SEARCH(("CANCELADO"),(S186))))</formula>
    </cfRule>
  </conditionalFormatting>
  <conditionalFormatting sqref="S45">
    <cfRule type="containsText" dxfId="10405" priority="480" operator="containsText" text="PENDENTE">
      <formula>NOT(ISERROR(SEARCH(("PENDENTE"),(S186))))</formula>
    </cfRule>
    <cfRule type="containsText" dxfId="10404" priority="481" operator="containsText" text="CUMPRIDO">
      <formula>NOT(ISERROR(SEARCH(("CUMPRIDO"),(S186))))</formula>
    </cfRule>
  </conditionalFormatting>
  <conditionalFormatting sqref="S45">
    <cfRule type="containsText" dxfId="10403" priority="479" operator="containsText" text="NÃO">
      <formula>NOT(ISERROR(SEARCH(("NÃO"),(S45))))</formula>
    </cfRule>
  </conditionalFormatting>
  <conditionalFormatting sqref="S45">
    <cfRule type="containsText" dxfId="10402" priority="478" operator="containsText" text="SIM">
      <formula>NOT(ISERROR(SEARCH("SIM",S45)))</formula>
    </cfRule>
  </conditionalFormatting>
  <conditionalFormatting sqref="S45">
    <cfRule type="containsText" dxfId="10401" priority="475" operator="containsText" text="SIM">
      <formula>NOT(ISERROR(SEARCH(("SIM"),(#REF!))))</formula>
    </cfRule>
  </conditionalFormatting>
  <conditionalFormatting sqref="S46">
    <cfRule type="containsText" dxfId="10400" priority="471" operator="containsText" text="CANCELADO">
      <formula>NOT(ISERROR(SEARCH(("CANCELADO"),(S187))))</formula>
    </cfRule>
  </conditionalFormatting>
  <conditionalFormatting sqref="S46">
    <cfRule type="containsText" dxfId="10399" priority="469" operator="containsText" text="PENDENTE">
      <formula>NOT(ISERROR(SEARCH(("PENDENTE"),(S187))))</formula>
    </cfRule>
    <cfRule type="containsText" dxfId="10398" priority="470" operator="containsText" text="CUMPRIDO">
      <formula>NOT(ISERROR(SEARCH(("CUMPRIDO"),(S187))))</formula>
    </cfRule>
  </conditionalFormatting>
  <conditionalFormatting sqref="S46">
    <cfRule type="containsText" dxfId="10397" priority="468" operator="containsText" text="NÃO">
      <formula>NOT(ISERROR(SEARCH(("NÃO"),(S46))))</formula>
    </cfRule>
  </conditionalFormatting>
  <conditionalFormatting sqref="S46">
    <cfRule type="containsText" dxfId="10396" priority="467" operator="containsText" text="SIM">
      <formula>NOT(ISERROR(SEARCH("SIM",S46)))</formula>
    </cfRule>
  </conditionalFormatting>
  <conditionalFormatting sqref="S46">
    <cfRule type="containsText" dxfId="10395" priority="464" operator="containsText" text="SIM">
      <formula>NOT(ISERROR(SEARCH(("SIM"),(#REF!))))</formula>
    </cfRule>
  </conditionalFormatting>
  <conditionalFormatting sqref="S47">
    <cfRule type="containsText" dxfId="10394" priority="449" operator="containsText" text="CANCELADO">
      <formula>NOT(ISERROR(SEARCH(("CANCELADO"),(S189))))</formula>
    </cfRule>
  </conditionalFormatting>
  <conditionalFormatting sqref="S47">
    <cfRule type="containsText" dxfId="10393" priority="447" operator="containsText" text="PENDENTE">
      <formula>NOT(ISERROR(SEARCH(("PENDENTE"),(S189))))</formula>
    </cfRule>
    <cfRule type="containsText" dxfId="10392" priority="448" operator="containsText" text="CUMPRIDO">
      <formula>NOT(ISERROR(SEARCH(("CUMPRIDO"),(S189))))</formula>
    </cfRule>
  </conditionalFormatting>
  <conditionalFormatting sqref="S47">
    <cfRule type="containsText" dxfId="10391" priority="446" operator="containsText" text="NÃO">
      <formula>NOT(ISERROR(SEARCH(("NÃO"),(S47))))</formula>
    </cfRule>
  </conditionalFormatting>
  <conditionalFormatting sqref="S47">
    <cfRule type="containsText" dxfId="10390" priority="445" operator="containsText" text="SIM">
      <formula>NOT(ISERROR(SEARCH("SIM",S47)))</formula>
    </cfRule>
  </conditionalFormatting>
  <conditionalFormatting sqref="S47">
    <cfRule type="containsText" dxfId="10389" priority="442" operator="containsText" text="SIM">
      <formula>NOT(ISERROR(SEARCH(("SIM"),(#REF!))))</formula>
    </cfRule>
  </conditionalFormatting>
  <conditionalFormatting sqref="S48">
    <cfRule type="containsText" dxfId="10388" priority="438" operator="containsText" text="CANCELADO">
      <formula>NOT(ISERROR(SEARCH(("CANCELADO"),(S190))))</formula>
    </cfRule>
  </conditionalFormatting>
  <conditionalFormatting sqref="S48">
    <cfRule type="containsText" dxfId="10387" priority="436" operator="containsText" text="PENDENTE">
      <formula>NOT(ISERROR(SEARCH(("PENDENTE"),(S190))))</formula>
    </cfRule>
    <cfRule type="containsText" dxfId="10386" priority="437" operator="containsText" text="CUMPRIDO">
      <formula>NOT(ISERROR(SEARCH(("CUMPRIDO"),(S190))))</formula>
    </cfRule>
  </conditionalFormatting>
  <conditionalFormatting sqref="S48">
    <cfRule type="containsText" dxfId="10385" priority="435" operator="containsText" text="NÃO">
      <formula>NOT(ISERROR(SEARCH(("NÃO"),(S48))))</formula>
    </cfRule>
  </conditionalFormatting>
  <conditionalFormatting sqref="S48">
    <cfRule type="containsText" dxfId="10384" priority="434" operator="containsText" text="SIM">
      <formula>NOT(ISERROR(SEARCH("SIM",S48)))</formula>
    </cfRule>
  </conditionalFormatting>
  <conditionalFormatting sqref="S48">
    <cfRule type="containsText" dxfId="10383" priority="431" operator="containsText" text="SIM">
      <formula>NOT(ISERROR(SEARCH(("SIM"),(#REF!))))</formula>
    </cfRule>
  </conditionalFormatting>
  <conditionalFormatting sqref="S49">
    <cfRule type="containsText" dxfId="10382" priority="427" operator="containsText" text="CANCELADO">
      <formula>NOT(ISERROR(SEARCH(("CANCELADO"),(S191))))</formula>
    </cfRule>
  </conditionalFormatting>
  <conditionalFormatting sqref="S49">
    <cfRule type="containsText" dxfId="10381" priority="425" operator="containsText" text="PENDENTE">
      <formula>NOT(ISERROR(SEARCH(("PENDENTE"),(S191))))</formula>
    </cfRule>
    <cfRule type="containsText" dxfId="10380" priority="426" operator="containsText" text="CUMPRIDO">
      <formula>NOT(ISERROR(SEARCH(("CUMPRIDO"),(S191))))</formula>
    </cfRule>
  </conditionalFormatting>
  <conditionalFormatting sqref="S49">
    <cfRule type="containsText" dxfId="10379" priority="424" operator="containsText" text="NÃO">
      <formula>NOT(ISERROR(SEARCH(("NÃO"),(S49))))</formula>
    </cfRule>
  </conditionalFormatting>
  <conditionalFormatting sqref="S49">
    <cfRule type="containsText" dxfId="10378" priority="423" operator="containsText" text="SIM">
      <formula>NOT(ISERROR(SEARCH("SIM",S49)))</formula>
    </cfRule>
  </conditionalFormatting>
  <conditionalFormatting sqref="S49">
    <cfRule type="containsText" dxfId="10377" priority="420" operator="containsText" text="SIM">
      <formula>NOT(ISERROR(SEARCH(("SIM"),(#REF!))))</formula>
    </cfRule>
  </conditionalFormatting>
  <conditionalFormatting sqref="S50">
    <cfRule type="containsText" dxfId="10376" priority="416" operator="containsText" text="CANCELADO">
      <formula>NOT(ISERROR(SEARCH(("CANCELADO"),(S192))))</formula>
    </cfRule>
  </conditionalFormatting>
  <conditionalFormatting sqref="S50">
    <cfRule type="containsText" dxfId="10375" priority="414" operator="containsText" text="PENDENTE">
      <formula>NOT(ISERROR(SEARCH(("PENDENTE"),(S192))))</formula>
    </cfRule>
    <cfRule type="containsText" dxfId="10374" priority="415" operator="containsText" text="CUMPRIDO">
      <formula>NOT(ISERROR(SEARCH(("CUMPRIDO"),(S192))))</formula>
    </cfRule>
  </conditionalFormatting>
  <conditionalFormatting sqref="S50">
    <cfRule type="containsText" dxfId="10373" priority="413" operator="containsText" text="NÃO">
      <formula>NOT(ISERROR(SEARCH(("NÃO"),(S50))))</formula>
    </cfRule>
  </conditionalFormatting>
  <conditionalFormatting sqref="S50">
    <cfRule type="containsText" dxfId="10372" priority="412" operator="containsText" text="SIM">
      <formula>NOT(ISERROR(SEARCH("SIM",S50)))</formula>
    </cfRule>
  </conditionalFormatting>
  <conditionalFormatting sqref="S50">
    <cfRule type="containsText" dxfId="10371" priority="409" operator="containsText" text="SIM">
      <formula>NOT(ISERROR(SEARCH(("SIM"),(#REF!))))</formula>
    </cfRule>
  </conditionalFormatting>
  <conditionalFormatting sqref="S51">
    <cfRule type="containsText" dxfId="10370" priority="405" operator="containsText" text="CANCELADO">
      <formula>NOT(ISERROR(SEARCH(("CANCELADO"),(S193))))</formula>
    </cfRule>
  </conditionalFormatting>
  <conditionalFormatting sqref="S51">
    <cfRule type="containsText" dxfId="10369" priority="403" operator="containsText" text="PENDENTE">
      <formula>NOT(ISERROR(SEARCH(("PENDENTE"),(S193))))</formula>
    </cfRule>
    <cfRule type="containsText" dxfId="10368" priority="404" operator="containsText" text="CUMPRIDO">
      <formula>NOT(ISERROR(SEARCH(("CUMPRIDO"),(S193))))</formula>
    </cfRule>
  </conditionalFormatting>
  <conditionalFormatting sqref="S51">
    <cfRule type="containsText" dxfId="10367" priority="402" operator="containsText" text="NÃO">
      <formula>NOT(ISERROR(SEARCH(("NÃO"),(S51))))</formula>
    </cfRule>
  </conditionalFormatting>
  <conditionalFormatting sqref="S51">
    <cfRule type="containsText" dxfId="10366" priority="401" operator="containsText" text="SIM">
      <formula>NOT(ISERROR(SEARCH("SIM",S51)))</formula>
    </cfRule>
  </conditionalFormatting>
  <conditionalFormatting sqref="S51">
    <cfRule type="containsText" dxfId="10365" priority="398" operator="containsText" text="SIM">
      <formula>NOT(ISERROR(SEARCH(("SIM"),(#REF!))))</formula>
    </cfRule>
  </conditionalFormatting>
  <conditionalFormatting sqref="O52:P52">
    <cfRule type="containsText" dxfId="10364" priority="394" operator="containsText" text="CANCELADO">
      <formula>NOT(ISERROR(SEARCH(("CANCELADO"),(O52))))</formula>
    </cfRule>
  </conditionalFormatting>
  <conditionalFormatting sqref="O52:P52">
    <cfRule type="containsText" dxfId="10363" priority="392" operator="containsText" text="CUMPRIDO">
      <formula>NOT(ISERROR(SEARCH(("CUMPRIDO"),(O52))))</formula>
    </cfRule>
    <cfRule type="containsText" dxfId="10362" priority="393" operator="containsText" text="PENDENTE">
      <formula>NOT(ISERROR(SEARCH(("PENDENTE"),(O52))))</formula>
    </cfRule>
  </conditionalFormatting>
  <conditionalFormatting sqref="S52">
    <cfRule type="containsText" dxfId="10361" priority="391" operator="containsText" text="CANCELADO">
      <formula>NOT(ISERROR(SEARCH(("CANCELADO"),(S194))))</formula>
    </cfRule>
  </conditionalFormatting>
  <conditionalFormatting sqref="S52">
    <cfRule type="containsText" dxfId="10360" priority="389" operator="containsText" text="PENDENTE">
      <formula>NOT(ISERROR(SEARCH(("PENDENTE"),(S194))))</formula>
    </cfRule>
    <cfRule type="containsText" dxfId="10359" priority="390" operator="containsText" text="CUMPRIDO">
      <formula>NOT(ISERROR(SEARCH(("CUMPRIDO"),(S194))))</formula>
    </cfRule>
  </conditionalFormatting>
  <conditionalFormatting sqref="S52">
    <cfRule type="containsText" dxfId="10358" priority="388" operator="containsText" text="NÃO">
      <formula>NOT(ISERROR(SEARCH(("NÃO"),(S52))))</formula>
    </cfRule>
  </conditionalFormatting>
  <conditionalFormatting sqref="S52">
    <cfRule type="containsText" dxfId="10357" priority="387" operator="containsText" text="SIM">
      <formula>NOT(ISERROR(SEARCH("SIM",S52)))</formula>
    </cfRule>
  </conditionalFormatting>
  <conditionalFormatting sqref="S52">
    <cfRule type="containsText" dxfId="10356" priority="384" operator="containsText" text="SIM">
      <formula>NOT(ISERROR(SEARCH(("SIM"),(#REF!))))</formula>
    </cfRule>
  </conditionalFormatting>
  <conditionalFormatting sqref="P53">
    <cfRule type="containsText" dxfId="10355" priority="380" operator="containsText" text="CANCELADO">
      <formula>NOT(ISERROR(SEARCH(("CANCELADO"),(P53))))</formula>
    </cfRule>
  </conditionalFormatting>
  <conditionalFormatting sqref="P53">
    <cfRule type="containsText" dxfId="10354" priority="378" operator="containsText" text="CUMPRIDO">
      <formula>NOT(ISERROR(SEARCH(("CUMPRIDO"),(P53))))</formula>
    </cfRule>
    <cfRule type="containsText" dxfId="10353" priority="379" operator="containsText" text="PENDENTE">
      <formula>NOT(ISERROR(SEARCH(("PENDENTE"),(P53))))</formula>
    </cfRule>
  </conditionalFormatting>
  <conditionalFormatting sqref="N54">
    <cfRule type="containsText" dxfId="10352" priority="375" operator="containsText" text="CUMPRIDO">
      <formula>NOT(ISERROR(SEARCH(("CUMPRIDO"),(N54))))</formula>
    </cfRule>
    <cfRule type="containsText" dxfId="10351" priority="376" operator="containsText" text="PENDENTE">
      <formula>NOT(ISERROR(SEARCH(("PENDENTE"),(N54))))</formula>
    </cfRule>
    <cfRule type="containsText" dxfId="10350" priority="377" operator="containsText" text="CANCELADO">
      <formula>NOT(ISERROR(SEARCH(("CANCELADO"),(N54))))</formula>
    </cfRule>
  </conditionalFormatting>
  <conditionalFormatting sqref="N54">
    <cfRule type="containsText" dxfId="10349" priority="374" operator="containsText" text="CUMPRIDO">
      <formula>NOT(ISERROR(SEARCH("CUMPRIDO",N54)))</formula>
    </cfRule>
  </conditionalFormatting>
  <conditionalFormatting sqref="Q54">
    <cfRule type="containsText" dxfId="10348" priority="371" operator="containsText" text="CANCELADO">
      <formula>NOT(ISERROR(SEARCH(("CANCELADO"),(Q54))))</formula>
    </cfRule>
    <cfRule type="containsText" dxfId="10347" priority="372" operator="containsText" text="CUMPRIDO">
      <formula>NOT(ISERROR(SEARCH(("CUMPRIDO"),(Q54))))</formula>
    </cfRule>
    <cfRule type="containsText" dxfId="10346" priority="373" operator="containsText" text="PENDENTE">
      <formula>NOT(ISERROR(SEARCH(("PENDENTE"),(Q54))))</formula>
    </cfRule>
  </conditionalFormatting>
  <conditionalFormatting sqref="R54">
    <cfRule type="containsText" dxfId="10345" priority="368" operator="containsText" text="CUMPRIDO">
      <formula>NOT(ISERROR(SEARCH(("CUMPRIDO"),(#REF!))))</formula>
    </cfRule>
    <cfRule type="containsText" dxfId="10344" priority="369" operator="containsText" text="CANCELADO">
      <formula>NOT(ISERROR(SEARCH(("CANCELADO"),(#REF!))))</formula>
    </cfRule>
    <cfRule type="containsText" dxfId="10343" priority="370" operator="containsText" text="PENDENTE">
      <formula>NOT(ISERROR(SEARCH(("PENDENTE"),(#REF!))))</formula>
    </cfRule>
  </conditionalFormatting>
  <conditionalFormatting sqref="O54:P54">
    <cfRule type="containsText" dxfId="10342" priority="367" operator="containsText" text="CANCELADO">
      <formula>NOT(ISERROR(SEARCH(("CANCELADO"),(O54))))</formula>
    </cfRule>
  </conditionalFormatting>
  <conditionalFormatting sqref="O54:P54">
    <cfRule type="containsText" dxfId="10341" priority="365" operator="containsText" text="CUMPRIDO">
      <formula>NOT(ISERROR(SEARCH(("CUMPRIDO"),(O54))))</formula>
    </cfRule>
    <cfRule type="containsText" dxfId="10340" priority="366" operator="containsText" text="PENDENTE">
      <formula>NOT(ISERROR(SEARCH(("PENDENTE"),(O54))))</formula>
    </cfRule>
  </conditionalFormatting>
  <conditionalFormatting sqref="S54">
    <cfRule type="containsText" dxfId="10339" priority="364" operator="containsText" text="CANCELADO">
      <formula>NOT(ISERROR(SEARCH(("CANCELADO"),(S196))))</formula>
    </cfRule>
  </conditionalFormatting>
  <conditionalFormatting sqref="S54">
    <cfRule type="containsText" dxfId="10338" priority="362" operator="containsText" text="PENDENTE">
      <formula>NOT(ISERROR(SEARCH(("PENDENTE"),(S196))))</formula>
    </cfRule>
    <cfRule type="containsText" dxfId="10337" priority="363" operator="containsText" text="CUMPRIDO">
      <formula>NOT(ISERROR(SEARCH(("CUMPRIDO"),(S196))))</formula>
    </cfRule>
  </conditionalFormatting>
  <conditionalFormatting sqref="S54">
    <cfRule type="containsText" dxfId="10336" priority="361" operator="containsText" text="NÃO">
      <formula>NOT(ISERROR(SEARCH(("NÃO"),(S54))))</formula>
    </cfRule>
  </conditionalFormatting>
  <conditionalFormatting sqref="S54">
    <cfRule type="containsText" dxfId="10335" priority="360" operator="containsText" text="SIM">
      <formula>NOT(ISERROR(SEARCH("SIM",S54)))</formula>
    </cfRule>
  </conditionalFormatting>
  <conditionalFormatting sqref="S54">
    <cfRule type="containsText" dxfId="10334" priority="357" operator="containsText" text="SIM">
      <formula>NOT(ISERROR(SEARCH(("SIM"),(#REF!))))</formula>
    </cfRule>
  </conditionalFormatting>
  <conditionalFormatting sqref="S53">
    <cfRule type="containsText" dxfId="10333" priority="353" operator="containsText" text="CANCELADO">
      <formula>NOT(ISERROR(SEARCH(("CANCELADO"),(S195))))</formula>
    </cfRule>
  </conditionalFormatting>
  <conditionalFormatting sqref="S53">
    <cfRule type="containsText" dxfId="10332" priority="351" operator="containsText" text="PENDENTE">
      <formula>NOT(ISERROR(SEARCH(("PENDENTE"),(S195))))</formula>
    </cfRule>
    <cfRule type="containsText" dxfId="10331" priority="352" operator="containsText" text="CUMPRIDO">
      <formula>NOT(ISERROR(SEARCH(("CUMPRIDO"),(S195))))</formula>
    </cfRule>
  </conditionalFormatting>
  <conditionalFormatting sqref="S53">
    <cfRule type="containsText" dxfId="10330" priority="350" operator="containsText" text="NÃO">
      <formula>NOT(ISERROR(SEARCH(("NÃO"),(S53))))</formula>
    </cfRule>
  </conditionalFormatting>
  <conditionalFormatting sqref="S53">
    <cfRule type="containsText" dxfId="10329" priority="349" operator="containsText" text="SIM">
      <formula>NOT(ISERROR(SEARCH("SIM",S53)))</formula>
    </cfRule>
  </conditionalFormatting>
  <conditionalFormatting sqref="S53">
    <cfRule type="containsText" dxfId="10328" priority="346" operator="containsText" text="SIM">
      <formula>NOT(ISERROR(SEARCH(("SIM"),(#REF!))))</formula>
    </cfRule>
  </conditionalFormatting>
  <conditionalFormatting sqref="S55">
    <cfRule type="containsText" dxfId="10327" priority="342" operator="containsText" text="CANCELADO">
      <formula>NOT(ISERROR(SEARCH(("CANCELADO"),(S197))))</formula>
    </cfRule>
  </conditionalFormatting>
  <conditionalFormatting sqref="S55">
    <cfRule type="containsText" dxfId="10326" priority="340" operator="containsText" text="PENDENTE">
      <formula>NOT(ISERROR(SEARCH(("PENDENTE"),(S197))))</formula>
    </cfRule>
    <cfRule type="containsText" dxfId="10325" priority="341" operator="containsText" text="CUMPRIDO">
      <formula>NOT(ISERROR(SEARCH(("CUMPRIDO"),(S197))))</formula>
    </cfRule>
  </conditionalFormatting>
  <conditionalFormatting sqref="S55">
    <cfRule type="containsText" dxfId="10324" priority="339" operator="containsText" text="NÃO">
      <formula>NOT(ISERROR(SEARCH(("NÃO"),(S55))))</formula>
    </cfRule>
  </conditionalFormatting>
  <conditionalFormatting sqref="S55">
    <cfRule type="containsText" dxfId="10323" priority="338" operator="containsText" text="SIM">
      <formula>NOT(ISERROR(SEARCH("SIM",S55)))</formula>
    </cfRule>
  </conditionalFormatting>
  <conditionalFormatting sqref="S55">
    <cfRule type="containsText" dxfId="10322" priority="335" operator="containsText" text="SIM">
      <formula>NOT(ISERROR(SEARCH(("SIM"),(#REF!))))</formula>
    </cfRule>
  </conditionalFormatting>
  <conditionalFormatting sqref="N55">
    <cfRule type="containsText" dxfId="10321" priority="329" operator="containsText" text="CUMPRIDO">
      <formula>NOT(ISERROR(SEARCH(("CUMPRIDO"),(N55))))</formula>
    </cfRule>
    <cfRule type="containsText" dxfId="10320" priority="330" operator="containsText" text="PENDENTE">
      <formula>NOT(ISERROR(SEARCH(("PENDENTE"),(N55))))</formula>
    </cfRule>
    <cfRule type="containsText" dxfId="10319" priority="331" operator="containsText" text="CANCELADO">
      <formula>NOT(ISERROR(SEARCH(("CANCELADO"),(N55))))</formula>
    </cfRule>
  </conditionalFormatting>
  <conditionalFormatting sqref="N55">
    <cfRule type="containsText" dxfId="10318" priority="328" operator="containsText" text="CUMPRIDO">
      <formula>NOT(ISERROR(SEARCH("CUMPRIDO",N55)))</formula>
    </cfRule>
  </conditionalFormatting>
  <conditionalFormatting sqref="N56">
    <cfRule type="containsText" dxfId="10317" priority="325" operator="containsText" text="CUMPRIDO">
      <formula>NOT(ISERROR(SEARCH(("CUMPRIDO"),(N56))))</formula>
    </cfRule>
    <cfRule type="containsText" dxfId="10316" priority="326" operator="containsText" text="PENDENTE">
      <formula>NOT(ISERROR(SEARCH(("PENDENTE"),(N56))))</formula>
    </cfRule>
    <cfRule type="containsText" dxfId="10315" priority="327" operator="containsText" text="CANCELADO">
      <formula>NOT(ISERROR(SEARCH(("CANCELADO"),(N56))))</formula>
    </cfRule>
  </conditionalFormatting>
  <conditionalFormatting sqref="N56">
    <cfRule type="containsText" dxfId="10314" priority="324" operator="containsText" text="CUMPRIDO">
      <formula>NOT(ISERROR(SEARCH("CUMPRIDO",N56)))</formula>
    </cfRule>
  </conditionalFormatting>
  <conditionalFormatting sqref="S56">
    <cfRule type="containsText" dxfId="10313" priority="323" operator="containsText" text="CANCELADO">
      <formula>NOT(ISERROR(SEARCH(("CANCELADO"),(S198))))</formula>
    </cfRule>
  </conditionalFormatting>
  <conditionalFormatting sqref="S56">
    <cfRule type="containsText" dxfId="10312" priority="321" operator="containsText" text="PENDENTE">
      <formula>NOT(ISERROR(SEARCH(("PENDENTE"),(S198))))</formula>
    </cfRule>
    <cfRule type="containsText" dxfId="10311" priority="322" operator="containsText" text="CUMPRIDO">
      <formula>NOT(ISERROR(SEARCH(("CUMPRIDO"),(S198))))</formula>
    </cfRule>
  </conditionalFormatting>
  <conditionalFormatting sqref="S56">
    <cfRule type="containsText" dxfId="10310" priority="320" operator="containsText" text="NÃO">
      <formula>NOT(ISERROR(SEARCH(("NÃO"),(S56))))</formula>
    </cfRule>
  </conditionalFormatting>
  <conditionalFormatting sqref="S56">
    <cfRule type="containsText" dxfId="10309" priority="319" operator="containsText" text="SIM">
      <formula>NOT(ISERROR(SEARCH("SIM",S56)))</formula>
    </cfRule>
  </conditionalFormatting>
  <conditionalFormatting sqref="T50:T56">
    <cfRule type="containsText" dxfId="10308" priority="317" operator="containsText" text="CUMPRIDO">
      <formula>NOT(ISERROR(SEARCH("CUMPRIDO",T50)))</formula>
    </cfRule>
    <cfRule type="containsText" dxfId="10307" priority="318" operator="containsText" text="PENDENTE">
      <formula>NOT(ISERROR(SEARCH("PENDENTE",T50)))</formula>
    </cfRule>
  </conditionalFormatting>
  <conditionalFormatting sqref="S56">
    <cfRule type="containsText" dxfId="10306" priority="316" operator="containsText" text="SIM">
      <formula>NOT(ISERROR(SEARCH(("SIM"),(#REF!))))</formula>
    </cfRule>
  </conditionalFormatting>
  <conditionalFormatting sqref="T50:T56">
    <cfRule type="containsText" dxfId="10305" priority="313" operator="containsText" text="CANCELADO">
      <formula>NOT(ISERROR(SEARCH(("CANCELADO"),(#REF!))))</formula>
    </cfRule>
    <cfRule type="containsText" dxfId="10304" priority="314" operator="containsText" text="CUMPRIDO">
      <formula>NOT(ISERROR(SEARCH(("CUMPRIDO"),(#REF!))))</formula>
    </cfRule>
    <cfRule type="containsText" dxfId="10303" priority="315" operator="containsText" text="PENDENTE">
      <formula>NOT(ISERROR(SEARCH(("PENDENTE"),(#REF!))))</formula>
    </cfRule>
  </conditionalFormatting>
  <conditionalFormatting sqref="O56:P56">
    <cfRule type="containsText" dxfId="10302" priority="312" operator="containsText" text="CANCELADO">
      <formula>NOT(ISERROR(SEARCH(("CANCELADO"),(O56))))</formula>
    </cfRule>
  </conditionalFormatting>
  <conditionalFormatting sqref="O56:P56">
    <cfRule type="containsText" dxfId="10301" priority="310" operator="containsText" text="CUMPRIDO">
      <formula>NOT(ISERROR(SEARCH(("CUMPRIDO"),(O56))))</formula>
    </cfRule>
    <cfRule type="containsText" dxfId="10300" priority="311" operator="containsText" text="PENDENTE">
      <formula>NOT(ISERROR(SEARCH(("PENDENTE"),(O56))))</formula>
    </cfRule>
  </conditionalFormatting>
  <conditionalFormatting sqref="S57">
    <cfRule type="containsText" dxfId="10299" priority="309" operator="containsText" text="CANCELADO">
      <formula>NOT(ISERROR(SEARCH(("CANCELADO"),(S199))))</formula>
    </cfRule>
  </conditionalFormatting>
  <conditionalFormatting sqref="S57">
    <cfRule type="containsText" dxfId="10298" priority="307" operator="containsText" text="PENDENTE">
      <formula>NOT(ISERROR(SEARCH(("PENDENTE"),(S199))))</formula>
    </cfRule>
    <cfRule type="containsText" dxfId="10297" priority="308" operator="containsText" text="CUMPRIDO">
      <formula>NOT(ISERROR(SEARCH(("CUMPRIDO"),(S199))))</formula>
    </cfRule>
  </conditionalFormatting>
  <conditionalFormatting sqref="S57">
    <cfRule type="containsText" dxfId="10296" priority="306" operator="containsText" text="NÃO">
      <formula>NOT(ISERROR(SEARCH(("NÃO"),(S57))))</formula>
    </cfRule>
  </conditionalFormatting>
  <conditionalFormatting sqref="S57">
    <cfRule type="containsText" dxfId="10295" priority="305" operator="containsText" text="SIM">
      <formula>NOT(ISERROR(SEARCH("SIM",S57)))</formula>
    </cfRule>
  </conditionalFormatting>
  <conditionalFormatting sqref="T57">
    <cfRule type="containsText" dxfId="10294" priority="303" operator="containsText" text="CUMPRIDO">
      <formula>NOT(ISERROR(SEARCH("CUMPRIDO",T57)))</formula>
    </cfRule>
    <cfRule type="containsText" dxfId="10293" priority="304" operator="containsText" text="PENDENTE">
      <formula>NOT(ISERROR(SEARCH("PENDENTE",T57)))</formula>
    </cfRule>
  </conditionalFormatting>
  <conditionalFormatting sqref="S57">
    <cfRule type="containsText" dxfId="10292" priority="302" operator="containsText" text="SIM">
      <formula>NOT(ISERROR(SEARCH(("SIM"),(#REF!))))</formula>
    </cfRule>
  </conditionalFormatting>
  <conditionalFormatting sqref="T57">
    <cfRule type="containsText" dxfId="10291" priority="299" operator="containsText" text="CANCELADO">
      <formula>NOT(ISERROR(SEARCH(("CANCELADO"),(#REF!))))</formula>
    </cfRule>
    <cfRule type="containsText" dxfId="10290" priority="300" operator="containsText" text="CUMPRIDO">
      <formula>NOT(ISERROR(SEARCH(("CUMPRIDO"),(#REF!))))</formula>
    </cfRule>
    <cfRule type="containsText" dxfId="10289" priority="301" operator="containsText" text="PENDENTE">
      <formula>NOT(ISERROR(SEARCH(("PENDENTE"),(#REF!))))</formula>
    </cfRule>
  </conditionalFormatting>
  <conditionalFormatting sqref="N57">
    <cfRule type="containsText" dxfId="10288" priority="296" operator="containsText" text="CUMPRIDO">
      <formula>NOT(ISERROR(SEARCH(("CUMPRIDO"),(N57))))</formula>
    </cfRule>
    <cfRule type="containsText" dxfId="10287" priority="297" operator="containsText" text="PENDENTE">
      <formula>NOT(ISERROR(SEARCH(("PENDENTE"),(N57))))</formula>
    </cfRule>
    <cfRule type="containsText" dxfId="10286" priority="298" operator="containsText" text="CANCELADO">
      <formula>NOT(ISERROR(SEARCH(("CANCELADO"),(N57))))</formula>
    </cfRule>
  </conditionalFormatting>
  <conditionalFormatting sqref="N57">
    <cfRule type="containsText" dxfId="10285" priority="295" operator="containsText" text="CUMPRIDO">
      <formula>NOT(ISERROR(SEARCH("CUMPRIDO",N57)))</formula>
    </cfRule>
  </conditionalFormatting>
  <conditionalFormatting sqref="N58">
    <cfRule type="containsText" dxfId="10284" priority="292" operator="containsText" text="CUMPRIDO">
      <formula>NOT(ISERROR(SEARCH(("CUMPRIDO"),(N58))))</formula>
    </cfRule>
    <cfRule type="containsText" dxfId="10283" priority="293" operator="containsText" text="PENDENTE">
      <formula>NOT(ISERROR(SEARCH(("PENDENTE"),(N58))))</formula>
    </cfRule>
    <cfRule type="containsText" dxfId="10282" priority="294" operator="containsText" text="CANCELADO">
      <formula>NOT(ISERROR(SEARCH(("CANCELADO"),(N58))))</formula>
    </cfRule>
  </conditionalFormatting>
  <conditionalFormatting sqref="N58">
    <cfRule type="containsText" dxfId="10281" priority="291" operator="containsText" text="CUMPRIDO">
      <formula>NOT(ISERROR(SEARCH("CUMPRIDO",N58)))</formula>
    </cfRule>
  </conditionalFormatting>
  <conditionalFormatting sqref="S58">
    <cfRule type="containsText" dxfId="10280" priority="290" operator="containsText" text="CANCELADO">
      <formula>NOT(ISERROR(SEARCH(("CANCELADO"),(S200))))</formula>
    </cfRule>
  </conditionalFormatting>
  <conditionalFormatting sqref="S58">
    <cfRule type="containsText" dxfId="10279" priority="288" operator="containsText" text="PENDENTE">
      <formula>NOT(ISERROR(SEARCH(("PENDENTE"),(S200))))</formula>
    </cfRule>
    <cfRule type="containsText" dxfId="10278" priority="289" operator="containsText" text="CUMPRIDO">
      <formula>NOT(ISERROR(SEARCH(("CUMPRIDO"),(S200))))</formula>
    </cfRule>
  </conditionalFormatting>
  <conditionalFormatting sqref="S58">
    <cfRule type="containsText" dxfId="10277" priority="287" operator="containsText" text="NÃO">
      <formula>NOT(ISERROR(SEARCH(("NÃO"),(S58))))</formula>
    </cfRule>
  </conditionalFormatting>
  <conditionalFormatting sqref="S58">
    <cfRule type="containsText" dxfId="10276" priority="286" operator="containsText" text="SIM">
      <formula>NOT(ISERROR(SEARCH("SIM",S58)))</formula>
    </cfRule>
  </conditionalFormatting>
  <conditionalFormatting sqref="T58">
    <cfRule type="containsText" dxfId="10275" priority="284" operator="containsText" text="CUMPRIDO">
      <formula>NOT(ISERROR(SEARCH("CUMPRIDO",T58)))</formula>
    </cfRule>
    <cfRule type="containsText" dxfId="10274" priority="285" operator="containsText" text="PENDENTE">
      <formula>NOT(ISERROR(SEARCH("PENDENTE",T58)))</formula>
    </cfRule>
  </conditionalFormatting>
  <conditionalFormatting sqref="S58">
    <cfRule type="containsText" dxfId="10273" priority="283" operator="containsText" text="SIM">
      <formula>NOT(ISERROR(SEARCH(("SIM"),(#REF!))))</formula>
    </cfRule>
  </conditionalFormatting>
  <conditionalFormatting sqref="T58">
    <cfRule type="containsText" dxfId="10272" priority="280" operator="containsText" text="CANCELADO">
      <formula>NOT(ISERROR(SEARCH(("CANCELADO"),(#REF!))))</formula>
    </cfRule>
    <cfRule type="containsText" dxfId="10271" priority="281" operator="containsText" text="CUMPRIDO">
      <formula>NOT(ISERROR(SEARCH(("CUMPRIDO"),(#REF!))))</formula>
    </cfRule>
    <cfRule type="containsText" dxfId="10270" priority="282" operator="containsText" text="PENDENTE">
      <formula>NOT(ISERROR(SEARCH(("PENDENTE"),(#REF!))))</formula>
    </cfRule>
  </conditionalFormatting>
  <conditionalFormatting sqref="S59">
    <cfRule type="containsText" dxfId="10269" priority="279" operator="containsText" text="CANCELADO">
      <formula>NOT(ISERROR(SEARCH(("CANCELADO"),(S201))))</formula>
    </cfRule>
  </conditionalFormatting>
  <conditionalFormatting sqref="S59">
    <cfRule type="containsText" dxfId="10268" priority="277" operator="containsText" text="PENDENTE">
      <formula>NOT(ISERROR(SEARCH(("PENDENTE"),(S201))))</formula>
    </cfRule>
    <cfRule type="containsText" dxfId="10267" priority="278" operator="containsText" text="CUMPRIDO">
      <formula>NOT(ISERROR(SEARCH(("CUMPRIDO"),(S201))))</formula>
    </cfRule>
  </conditionalFormatting>
  <conditionalFormatting sqref="S59">
    <cfRule type="containsText" dxfId="10266" priority="276" operator="containsText" text="NÃO">
      <formula>NOT(ISERROR(SEARCH(("NÃO"),(S59))))</formula>
    </cfRule>
  </conditionalFormatting>
  <conditionalFormatting sqref="S59">
    <cfRule type="containsText" dxfId="10265" priority="275" operator="containsText" text="SIM">
      <formula>NOT(ISERROR(SEARCH("SIM",S59)))</formula>
    </cfRule>
  </conditionalFormatting>
  <conditionalFormatting sqref="S59">
    <cfRule type="containsText" dxfId="10264" priority="272" operator="containsText" text="SIM">
      <formula>NOT(ISERROR(SEARCH(("SIM"),(#REF!))))</formula>
    </cfRule>
  </conditionalFormatting>
  <conditionalFormatting sqref="N59">
    <cfRule type="containsText" dxfId="10263" priority="266" operator="containsText" text="CUMPRIDO">
      <formula>NOT(ISERROR(SEARCH(("CUMPRIDO"),(N59))))</formula>
    </cfRule>
    <cfRule type="containsText" dxfId="10262" priority="267" operator="containsText" text="PENDENTE">
      <formula>NOT(ISERROR(SEARCH(("PENDENTE"),(N59))))</formula>
    </cfRule>
    <cfRule type="containsText" dxfId="10261" priority="268" operator="containsText" text="CANCELADO">
      <formula>NOT(ISERROR(SEARCH(("CANCELADO"),(N59))))</formula>
    </cfRule>
  </conditionalFormatting>
  <conditionalFormatting sqref="N59">
    <cfRule type="containsText" dxfId="10260" priority="265" operator="containsText" text="CUMPRIDO">
      <formula>NOT(ISERROR(SEARCH("CUMPRIDO",N59)))</formula>
    </cfRule>
  </conditionalFormatting>
  <conditionalFormatting sqref="N60">
    <cfRule type="containsText" dxfId="10259" priority="262" operator="containsText" text="CUMPRIDO">
      <formula>NOT(ISERROR(SEARCH(("CUMPRIDO"),(N60))))</formula>
    </cfRule>
    <cfRule type="containsText" dxfId="10258" priority="263" operator="containsText" text="PENDENTE">
      <formula>NOT(ISERROR(SEARCH(("PENDENTE"),(N60))))</formula>
    </cfRule>
    <cfRule type="containsText" dxfId="10257" priority="264" operator="containsText" text="CANCELADO">
      <formula>NOT(ISERROR(SEARCH(("CANCELADO"),(N60))))</formula>
    </cfRule>
  </conditionalFormatting>
  <conditionalFormatting sqref="N60">
    <cfRule type="containsText" dxfId="10256" priority="261" operator="containsText" text="CUMPRIDO">
      <formula>NOT(ISERROR(SEARCH("CUMPRIDO",N60)))</formula>
    </cfRule>
  </conditionalFormatting>
  <conditionalFormatting sqref="S60">
    <cfRule type="containsText" dxfId="10255" priority="260" operator="containsText" text="CANCELADO">
      <formula>NOT(ISERROR(SEARCH(("CANCELADO"),(S202))))</formula>
    </cfRule>
  </conditionalFormatting>
  <conditionalFormatting sqref="S60">
    <cfRule type="containsText" dxfId="10254" priority="258" operator="containsText" text="PENDENTE">
      <formula>NOT(ISERROR(SEARCH(("PENDENTE"),(S202))))</formula>
    </cfRule>
    <cfRule type="containsText" dxfId="10253" priority="259" operator="containsText" text="CUMPRIDO">
      <formula>NOT(ISERROR(SEARCH(("CUMPRIDO"),(S202))))</formula>
    </cfRule>
  </conditionalFormatting>
  <conditionalFormatting sqref="S60">
    <cfRule type="containsText" dxfId="10252" priority="257" operator="containsText" text="NÃO">
      <formula>NOT(ISERROR(SEARCH(("NÃO"),(S60))))</formula>
    </cfRule>
  </conditionalFormatting>
  <conditionalFormatting sqref="S60">
    <cfRule type="containsText" dxfId="10251" priority="256" operator="containsText" text="SIM">
      <formula>NOT(ISERROR(SEARCH("SIM",S60)))</formula>
    </cfRule>
  </conditionalFormatting>
  <conditionalFormatting sqref="S60">
    <cfRule type="containsText" dxfId="10250" priority="253" operator="containsText" text="SIM">
      <formula>NOT(ISERROR(SEARCH(("SIM"),(#REF!))))</formula>
    </cfRule>
  </conditionalFormatting>
  <conditionalFormatting sqref="N61:N65">
    <cfRule type="containsText" dxfId="10249" priority="247" operator="containsText" text="CUMPRIDO">
      <formula>NOT(ISERROR(SEARCH(("CUMPRIDO"),(N61))))</formula>
    </cfRule>
    <cfRule type="containsText" dxfId="10248" priority="248" operator="containsText" text="PENDENTE">
      <formula>NOT(ISERROR(SEARCH(("PENDENTE"),(N61))))</formula>
    </cfRule>
    <cfRule type="containsText" dxfId="10247" priority="249" operator="containsText" text="CANCELADO">
      <formula>NOT(ISERROR(SEARCH(("CANCELADO"),(N61))))</formula>
    </cfRule>
  </conditionalFormatting>
  <conditionalFormatting sqref="N61:N65">
    <cfRule type="containsText" dxfId="10246" priority="246" operator="containsText" text="CUMPRIDO">
      <formula>NOT(ISERROR(SEARCH("CUMPRIDO",N61)))</formula>
    </cfRule>
  </conditionalFormatting>
  <conditionalFormatting sqref="S61">
    <cfRule type="containsText" dxfId="10245" priority="245" operator="containsText" text="CANCELADO">
      <formula>NOT(ISERROR(SEARCH(("CANCELADO"),(S203))))</formula>
    </cfRule>
  </conditionalFormatting>
  <conditionalFormatting sqref="S61">
    <cfRule type="containsText" dxfId="10244" priority="243" operator="containsText" text="PENDENTE">
      <formula>NOT(ISERROR(SEARCH(("PENDENTE"),(S203))))</formula>
    </cfRule>
    <cfRule type="containsText" dxfId="10243" priority="244" operator="containsText" text="CUMPRIDO">
      <formula>NOT(ISERROR(SEARCH(("CUMPRIDO"),(S203))))</formula>
    </cfRule>
  </conditionalFormatting>
  <conditionalFormatting sqref="S61">
    <cfRule type="containsText" dxfId="10242" priority="242" operator="containsText" text="NÃO">
      <formula>NOT(ISERROR(SEARCH(("NÃO"),(S61))))</formula>
    </cfRule>
  </conditionalFormatting>
  <conditionalFormatting sqref="S61">
    <cfRule type="containsText" dxfId="10241" priority="241" operator="containsText" text="SIM">
      <formula>NOT(ISERROR(SEARCH("SIM",S61)))</formula>
    </cfRule>
  </conditionalFormatting>
  <conditionalFormatting sqref="S61">
    <cfRule type="containsText" dxfId="10240" priority="238" operator="containsText" text="SIM">
      <formula>NOT(ISERROR(SEARCH(("SIM"),(#REF!))))</formula>
    </cfRule>
  </conditionalFormatting>
  <conditionalFormatting sqref="S62:S65">
    <cfRule type="containsText" dxfId="10239" priority="234" operator="containsText" text="CANCELADO">
      <formula>NOT(ISERROR(SEARCH(("CANCELADO"),(S204))))</formula>
    </cfRule>
  </conditionalFormatting>
  <conditionalFormatting sqref="S62:S65">
    <cfRule type="containsText" dxfId="10238" priority="232" operator="containsText" text="PENDENTE">
      <formula>NOT(ISERROR(SEARCH(("PENDENTE"),(S204))))</formula>
    </cfRule>
    <cfRule type="containsText" dxfId="10237" priority="233" operator="containsText" text="CUMPRIDO">
      <formula>NOT(ISERROR(SEARCH(("CUMPRIDO"),(S204))))</formula>
    </cfRule>
  </conditionalFormatting>
  <conditionalFormatting sqref="S62:S65">
    <cfRule type="containsText" dxfId="10236" priority="231" operator="containsText" text="NÃO">
      <formula>NOT(ISERROR(SEARCH(("NÃO"),(S62))))</formula>
    </cfRule>
  </conditionalFormatting>
  <conditionalFormatting sqref="S62:S65">
    <cfRule type="containsText" dxfId="10235" priority="230" operator="containsText" text="SIM">
      <formula>NOT(ISERROR(SEARCH("SIM",S62)))</formula>
    </cfRule>
  </conditionalFormatting>
  <conditionalFormatting sqref="S62:S65">
    <cfRule type="containsText" dxfId="10234" priority="227" operator="containsText" text="SIM">
      <formula>NOT(ISERROR(SEARCH(("SIM"),(#REF!))))</formula>
    </cfRule>
  </conditionalFormatting>
  <conditionalFormatting sqref="O62:P62">
    <cfRule type="containsText" dxfId="10233" priority="221" operator="containsText" text="CANCELADO">
      <formula>NOT(ISERROR(SEARCH(("CANCELADO"),(O62))))</formula>
    </cfRule>
  </conditionalFormatting>
  <conditionalFormatting sqref="O62:P62">
    <cfRule type="containsText" dxfId="10232" priority="222" operator="containsText" text="CUMPRIDO">
      <formula>NOT(ISERROR(SEARCH(("CUMPRIDO"),(O62))))</formula>
    </cfRule>
    <cfRule type="containsText" dxfId="10231" priority="223" operator="containsText" text="PENDENTE">
      <formula>NOT(ISERROR(SEARCH(("PENDENTE"),(O62))))</formula>
    </cfRule>
  </conditionalFormatting>
  <conditionalFormatting sqref="O63:P63">
    <cfRule type="containsText" dxfId="10230" priority="218" operator="containsText" text="CANCELADO">
      <formula>NOT(ISERROR(SEARCH(("CANCELADO"),(O63))))</formula>
    </cfRule>
  </conditionalFormatting>
  <conditionalFormatting sqref="O63:P63">
    <cfRule type="containsText" dxfId="10229" priority="219" operator="containsText" text="CUMPRIDO">
      <formula>NOT(ISERROR(SEARCH(("CUMPRIDO"),(O63))))</formula>
    </cfRule>
    <cfRule type="containsText" dxfId="10228" priority="220" operator="containsText" text="PENDENTE">
      <formula>NOT(ISERROR(SEARCH(("PENDENTE"),(O63))))</formula>
    </cfRule>
  </conditionalFormatting>
  <conditionalFormatting sqref="O64:P64">
    <cfRule type="containsText" dxfId="10227" priority="215" operator="containsText" text="CANCELADO">
      <formula>NOT(ISERROR(SEARCH(("CANCELADO"),(O64))))</formula>
    </cfRule>
  </conditionalFormatting>
  <conditionalFormatting sqref="O64:P64">
    <cfRule type="containsText" dxfId="10226" priority="216" operator="containsText" text="CUMPRIDO">
      <formula>NOT(ISERROR(SEARCH(("CUMPRIDO"),(O64))))</formula>
    </cfRule>
    <cfRule type="containsText" dxfId="10225" priority="217" operator="containsText" text="PENDENTE">
      <formula>NOT(ISERROR(SEARCH(("PENDENTE"),(O64))))</formula>
    </cfRule>
  </conditionalFormatting>
  <conditionalFormatting sqref="O65:P65">
    <cfRule type="containsText" dxfId="10224" priority="212" operator="containsText" text="CANCELADO">
      <formula>NOT(ISERROR(SEARCH(("CANCELADO"),(O65))))</formula>
    </cfRule>
  </conditionalFormatting>
  <conditionalFormatting sqref="O65:P65">
    <cfRule type="containsText" dxfId="10223" priority="213" operator="containsText" text="CUMPRIDO">
      <formula>NOT(ISERROR(SEARCH(("CUMPRIDO"),(O65))))</formula>
    </cfRule>
    <cfRule type="containsText" dxfId="10222" priority="214" operator="containsText" text="PENDENTE">
      <formula>NOT(ISERROR(SEARCH(("PENDENTE"),(O65))))</formula>
    </cfRule>
  </conditionalFormatting>
  <conditionalFormatting sqref="N66:N67">
    <cfRule type="containsText" dxfId="10221" priority="209" operator="containsText" text="CUMPRIDO">
      <formula>NOT(ISERROR(SEARCH(("CUMPRIDO"),(N66))))</formula>
    </cfRule>
    <cfRule type="containsText" dxfId="10220" priority="210" operator="containsText" text="PENDENTE">
      <formula>NOT(ISERROR(SEARCH(("PENDENTE"),(N66))))</formula>
    </cfRule>
    <cfRule type="containsText" dxfId="10219" priority="211" operator="containsText" text="CANCELADO">
      <formula>NOT(ISERROR(SEARCH(("CANCELADO"),(N66))))</formula>
    </cfRule>
  </conditionalFormatting>
  <conditionalFormatting sqref="N66:N67">
    <cfRule type="containsText" dxfId="10218" priority="208" operator="containsText" text="CUMPRIDO">
      <formula>NOT(ISERROR(SEARCH("CUMPRIDO",N66)))</formula>
    </cfRule>
  </conditionalFormatting>
  <conditionalFormatting sqref="S66:S67">
    <cfRule type="containsText" dxfId="10217" priority="207" operator="containsText" text="CANCELADO">
      <formula>NOT(ISERROR(SEARCH(("CANCELADO"),(S208))))</formula>
    </cfRule>
  </conditionalFormatting>
  <conditionalFormatting sqref="S66:S67">
    <cfRule type="containsText" dxfId="10216" priority="205" operator="containsText" text="PENDENTE">
      <formula>NOT(ISERROR(SEARCH(("PENDENTE"),(S208))))</formula>
    </cfRule>
    <cfRule type="containsText" dxfId="10215" priority="206" operator="containsText" text="CUMPRIDO">
      <formula>NOT(ISERROR(SEARCH(("CUMPRIDO"),(S208))))</formula>
    </cfRule>
  </conditionalFormatting>
  <conditionalFormatting sqref="S66:S67">
    <cfRule type="containsText" dxfId="10214" priority="204" operator="containsText" text="NÃO">
      <formula>NOT(ISERROR(SEARCH(("NÃO"),(S66))))</formula>
    </cfRule>
  </conditionalFormatting>
  <conditionalFormatting sqref="S66:S67">
    <cfRule type="containsText" dxfId="10213" priority="203" operator="containsText" text="SIM">
      <formula>NOT(ISERROR(SEARCH("SIM",S66)))</formula>
    </cfRule>
  </conditionalFormatting>
  <conditionalFormatting sqref="T59:T67">
    <cfRule type="containsText" dxfId="10212" priority="201" operator="containsText" text="CUMPRIDO">
      <formula>NOT(ISERROR(SEARCH("CUMPRIDO",T59)))</formula>
    </cfRule>
    <cfRule type="containsText" dxfId="10211" priority="202" operator="containsText" text="PENDENTE">
      <formula>NOT(ISERROR(SEARCH("PENDENTE",T59)))</formula>
    </cfRule>
  </conditionalFormatting>
  <conditionalFormatting sqref="S66:S67">
    <cfRule type="containsText" dxfId="10210" priority="200" operator="containsText" text="SIM">
      <formula>NOT(ISERROR(SEARCH(("SIM"),(#REF!))))</formula>
    </cfRule>
  </conditionalFormatting>
  <conditionalFormatting sqref="T59:T67">
    <cfRule type="containsText" dxfId="10209" priority="197" operator="containsText" text="CANCELADO">
      <formula>NOT(ISERROR(SEARCH(("CANCELADO"),(#REF!))))</formula>
    </cfRule>
    <cfRule type="containsText" dxfId="10208" priority="198" operator="containsText" text="CUMPRIDO">
      <formula>NOT(ISERROR(SEARCH(("CUMPRIDO"),(#REF!))))</formula>
    </cfRule>
    <cfRule type="containsText" dxfId="10207" priority="199" operator="containsText" text="PENDENTE">
      <formula>NOT(ISERROR(SEARCH(("PENDENTE"),(#REF!))))</formula>
    </cfRule>
  </conditionalFormatting>
  <conditionalFormatting sqref="S11">
    <cfRule type="containsText" dxfId="10206" priority="70875" operator="containsText" text="SIM">
      <formula>NOT(ISERROR(SEARCH(("SIM"),(#REF!))))</formula>
    </cfRule>
  </conditionalFormatting>
  <conditionalFormatting sqref="T11">
    <cfRule type="containsText" dxfId="10205" priority="70876" operator="containsText" text="CANCELADO">
      <formula>NOT(ISERROR(SEARCH(("CANCELADO"),(#REF!))))</formula>
    </cfRule>
    <cfRule type="containsText" dxfId="10204" priority="70877" operator="containsText" text="CUMPRIDO">
      <formula>NOT(ISERROR(SEARCH(("CUMPRIDO"),(#REF!))))</formula>
    </cfRule>
    <cfRule type="containsText" dxfId="10203" priority="70878" operator="containsText" text="PENDENTE">
      <formula>NOT(ISERROR(SEARCH(("PENDENTE"),(#REF!))))</formula>
    </cfRule>
  </conditionalFormatting>
  <conditionalFormatting sqref="R26">
    <cfRule type="containsText" dxfId="10202" priority="70882" operator="containsText" text="CUMPRIDO">
      <formula>NOT(ISERROR(SEARCH(("CUMPRIDO"),(#REF!))))</formula>
    </cfRule>
    <cfRule type="containsText" dxfId="10201" priority="70883" operator="containsText" text="CANCELADO">
      <formula>NOT(ISERROR(SEARCH(("CANCELADO"),(#REF!))))</formula>
    </cfRule>
    <cfRule type="containsText" dxfId="10200" priority="70884" operator="containsText" text="PENDENTE">
      <formula>NOT(ISERROR(SEARCH(("PENDENTE"),(#REF!))))</formula>
    </cfRule>
  </conditionalFormatting>
  <conditionalFormatting sqref="N68">
    <cfRule type="containsText" dxfId="10199" priority="194" operator="containsText" text="CUMPRIDO">
      <formula>NOT(ISERROR(SEARCH(("CUMPRIDO"),(N68))))</formula>
    </cfRule>
    <cfRule type="containsText" dxfId="10198" priority="195" operator="containsText" text="PENDENTE">
      <formula>NOT(ISERROR(SEARCH(("PENDENTE"),(N68))))</formula>
    </cfRule>
    <cfRule type="containsText" dxfId="10197" priority="196" operator="containsText" text="CANCELADO">
      <formula>NOT(ISERROR(SEARCH(("CANCELADO"),(N68))))</formula>
    </cfRule>
  </conditionalFormatting>
  <conditionalFormatting sqref="N68">
    <cfRule type="containsText" dxfId="10196" priority="193" operator="containsText" text="CUMPRIDO">
      <formula>NOT(ISERROR(SEARCH("CUMPRIDO",N68)))</formula>
    </cfRule>
  </conditionalFormatting>
  <conditionalFormatting sqref="N69:N70">
    <cfRule type="containsText" dxfId="10195" priority="190" operator="containsText" text="CUMPRIDO">
      <formula>NOT(ISERROR(SEARCH(("CUMPRIDO"),(N69))))</formula>
    </cfRule>
    <cfRule type="containsText" dxfId="10194" priority="191" operator="containsText" text="PENDENTE">
      <formula>NOT(ISERROR(SEARCH(("PENDENTE"),(N69))))</formula>
    </cfRule>
    <cfRule type="containsText" dxfId="10193" priority="192" operator="containsText" text="CANCELADO">
      <formula>NOT(ISERROR(SEARCH(("CANCELADO"),(N69))))</formula>
    </cfRule>
  </conditionalFormatting>
  <conditionalFormatting sqref="N69:N70">
    <cfRule type="containsText" dxfId="10192" priority="189" operator="containsText" text="CUMPRIDO">
      <formula>NOT(ISERROR(SEARCH("CUMPRIDO",N69)))</formula>
    </cfRule>
  </conditionalFormatting>
  <conditionalFormatting sqref="S123:S126">
    <cfRule type="containsText" dxfId="10191" priority="186" operator="containsText" text="PENDENTE">
      <formula>NOT(ISERROR(SEARCH(("PENDENTE"),(S267))))</formula>
    </cfRule>
    <cfRule type="containsText" dxfId="10190" priority="187" operator="containsText" text="CUMPRIDO">
      <formula>NOT(ISERROR(SEARCH(("CUMPRIDO"),(S267))))</formula>
    </cfRule>
  </conditionalFormatting>
  <conditionalFormatting sqref="O78:P78">
    <cfRule type="containsText" dxfId="10189" priority="173" operator="containsText" text="CANCELADO">
      <formula>NOT(ISERROR(SEARCH(("CANCELADO"),(O78))))</formula>
    </cfRule>
  </conditionalFormatting>
  <conditionalFormatting sqref="O78:P78">
    <cfRule type="containsText" dxfId="10188" priority="171" operator="containsText" text="CUMPRIDO">
      <formula>NOT(ISERROR(SEARCH(("CUMPRIDO"),(O78))))</formula>
    </cfRule>
    <cfRule type="containsText" dxfId="10187" priority="172" operator="containsText" text="PENDENTE">
      <formula>NOT(ISERROR(SEARCH(("PENDENTE"),(O78))))</formula>
    </cfRule>
  </conditionalFormatting>
  <conditionalFormatting sqref="O81:P81">
    <cfRule type="containsText" dxfId="10186" priority="168" operator="containsText" text="CANCELADO">
      <formula>NOT(ISERROR(SEARCH(("CANCELADO"),(O81))))</formula>
    </cfRule>
  </conditionalFormatting>
  <conditionalFormatting sqref="O81:P81">
    <cfRule type="containsText" dxfId="10185" priority="169" operator="containsText" text="CUMPRIDO">
      <formula>NOT(ISERROR(SEARCH(("CUMPRIDO"),(O81))))</formula>
    </cfRule>
    <cfRule type="containsText" dxfId="10184" priority="170" operator="containsText" text="PENDENTE">
      <formula>NOT(ISERROR(SEARCH(("PENDENTE"),(O81))))</formula>
    </cfRule>
  </conditionalFormatting>
  <conditionalFormatting sqref="O82:P82">
    <cfRule type="containsText" dxfId="10183" priority="165" operator="containsText" text="CANCELADO">
      <formula>NOT(ISERROR(SEARCH(("CANCELADO"),(O82))))</formula>
    </cfRule>
  </conditionalFormatting>
  <conditionalFormatting sqref="O82:P82">
    <cfRule type="containsText" dxfId="10182" priority="166" operator="containsText" text="CUMPRIDO">
      <formula>NOT(ISERROR(SEARCH(("CUMPRIDO"),(O82))))</formula>
    </cfRule>
    <cfRule type="containsText" dxfId="10181" priority="167" operator="containsText" text="PENDENTE">
      <formula>NOT(ISERROR(SEARCH(("PENDENTE"),(O82))))</formula>
    </cfRule>
  </conditionalFormatting>
  <conditionalFormatting sqref="S121:S122 S88:S97">
    <cfRule type="containsText" dxfId="10180" priority="161" operator="containsText" text="NÃO">
      <formula>NOT(ISERROR(SEARCH(("NÃO"),(S88))))</formula>
    </cfRule>
  </conditionalFormatting>
  <conditionalFormatting sqref="S121:S122 S88:S97">
    <cfRule type="containsText" dxfId="10179" priority="160" operator="containsText" text="SIM">
      <formula>NOT(ISERROR(SEARCH("SIM",S88)))</formula>
    </cfRule>
  </conditionalFormatting>
  <conditionalFormatting sqref="S121:S122 S88:S97">
    <cfRule type="containsText" dxfId="10178" priority="159" operator="containsText" text="SIM">
      <formula>NOT(ISERROR(SEARCH(("SIM"),(#REF!))))</formula>
    </cfRule>
  </conditionalFormatting>
  <conditionalFormatting sqref="O93:P93">
    <cfRule type="containsText" dxfId="10177" priority="158" operator="containsText" text="CANCELADO">
      <formula>NOT(ISERROR(SEARCH(("CANCELADO"),(O93))))</formula>
    </cfRule>
  </conditionalFormatting>
  <conditionalFormatting sqref="O93:P93">
    <cfRule type="containsText" dxfId="10176" priority="156" operator="containsText" text="CUMPRIDO">
      <formula>NOT(ISERROR(SEARCH(("CUMPRIDO"),(O93))))</formula>
    </cfRule>
    <cfRule type="containsText" dxfId="10175" priority="157" operator="containsText" text="PENDENTE">
      <formula>NOT(ISERROR(SEARCH(("PENDENTE"),(O93))))</formula>
    </cfRule>
  </conditionalFormatting>
  <conditionalFormatting sqref="Q97:R97">
    <cfRule type="containsText" dxfId="10174" priority="155" operator="containsText" text="CANCELADO">
      <formula>NOT(ISERROR(SEARCH(("CANCELADO"),(Q242))))</formula>
    </cfRule>
  </conditionalFormatting>
  <conditionalFormatting sqref="O97:P97">
    <cfRule type="containsText" dxfId="10173" priority="154" operator="containsText" text="CANCELADO">
      <formula>NOT(ISERROR(SEARCH(("CANCELADO"),(O97))))</formula>
    </cfRule>
  </conditionalFormatting>
  <conditionalFormatting sqref="O97:P97">
    <cfRule type="containsText" dxfId="10172" priority="152" operator="containsText" text="CUMPRIDO">
      <formula>NOT(ISERROR(SEARCH(("CUMPRIDO"),(O97))))</formula>
    </cfRule>
    <cfRule type="containsText" dxfId="10171" priority="153" operator="containsText" text="PENDENTE">
      <formula>NOT(ISERROR(SEARCH(("PENDENTE"),(O97))))</formula>
    </cfRule>
  </conditionalFormatting>
  <conditionalFormatting sqref="N97:N105">
    <cfRule type="containsText" dxfId="10170" priority="149" operator="containsText" text="CUMPRIDO">
      <formula>NOT(ISERROR(SEARCH(("CUMPRIDO"),(N97))))</formula>
    </cfRule>
    <cfRule type="containsText" dxfId="10169" priority="150" operator="containsText" text="PENDENTE">
      <formula>NOT(ISERROR(SEARCH(("PENDENTE"),(N97))))</formula>
    </cfRule>
    <cfRule type="containsText" dxfId="10168" priority="151" operator="containsText" text="CANCELADO">
      <formula>NOT(ISERROR(SEARCH(("CANCELADO"),(N97))))</formula>
    </cfRule>
  </conditionalFormatting>
  <conditionalFormatting sqref="N97:N105">
    <cfRule type="containsText" dxfId="10167" priority="148" operator="containsText" text="CUMPRIDO">
      <formula>NOT(ISERROR(SEARCH("CUMPRIDO",N97)))</formula>
    </cfRule>
  </conditionalFormatting>
  <conditionalFormatting sqref="Q97:R97">
    <cfRule type="containsText" dxfId="10166" priority="146" operator="containsText" text="CUMPRIDO">
      <formula>NOT(ISERROR(SEARCH(("CUMPRIDO"),(Q242))))</formula>
    </cfRule>
    <cfRule type="containsText" dxfId="10165" priority="147" operator="containsText" text="PENDENTE">
      <formula>NOT(ISERROR(SEARCH(("PENDENTE"),(Q242))))</formula>
    </cfRule>
  </conditionalFormatting>
  <conditionalFormatting sqref="S114:S118 S76:S87 Q25:R25 S98:S101 Q16:R16">
    <cfRule type="containsText" dxfId="10164" priority="144" operator="containsText" text="CANCELADO">
      <formula>NOT(ISERROR(SEARCH(("CANCELADO"),(Q159))))</formula>
    </cfRule>
  </conditionalFormatting>
  <conditionalFormatting sqref="S98:S105">
    <cfRule type="containsText" dxfId="10163" priority="145" operator="containsText" text="NÃO">
      <formula>NOT(ISERROR(SEARCH(("NÃO"),(S98))))</formula>
    </cfRule>
  </conditionalFormatting>
  <conditionalFormatting sqref="S98:S105">
    <cfRule type="containsText" dxfId="10162" priority="143" operator="containsText" text="SIM">
      <formula>NOT(ISERROR(SEARCH("SIM",S98)))</formula>
    </cfRule>
  </conditionalFormatting>
  <conditionalFormatting sqref="S98:S105">
    <cfRule type="containsText" dxfId="10161" priority="142" operator="containsText" text="SIM">
      <formula>NOT(ISERROR(SEARCH(("SIM"),(#REF!))))</formula>
    </cfRule>
  </conditionalFormatting>
  <conditionalFormatting sqref="S114:S118 S98:S101 S76:S87">
    <cfRule type="containsText" dxfId="10160" priority="140" operator="containsText" text="PENDENTE">
      <formula>NOT(ISERROR(SEARCH(("PENDENTE"),(S219))))</formula>
    </cfRule>
    <cfRule type="containsText" dxfId="10159" priority="141" operator="containsText" text="CUMPRIDO">
      <formula>NOT(ISERROR(SEARCH(("CUMPRIDO"),(S219))))</formula>
    </cfRule>
  </conditionalFormatting>
  <conditionalFormatting sqref="S106">
    <cfRule type="containsText" dxfId="10158" priority="138" operator="containsText" text="CANCELADO">
      <formula>NOT(ISERROR(SEARCH(("CANCELADO"),(S248))))</formula>
    </cfRule>
  </conditionalFormatting>
  <conditionalFormatting sqref="S106">
    <cfRule type="containsText" dxfId="10157" priority="139" operator="containsText" text="NÃO">
      <formula>NOT(ISERROR(SEARCH(("NÃO"),(S106))))</formula>
    </cfRule>
  </conditionalFormatting>
  <conditionalFormatting sqref="S106">
    <cfRule type="containsText" dxfId="10156" priority="137" operator="containsText" text="SIM">
      <formula>NOT(ISERROR(SEARCH("SIM",S106)))</formula>
    </cfRule>
  </conditionalFormatting>
  <conditionalFormatting sqref="S106">
    <cfRule type="containsText" dxfId="10155" priority="136" operator="containsText" text="SIM">
      <formula>NOT(ISERROR(SEARCH(("SIM"),(#REF!))))</formula>
    </cfRule>
  </conditionalFormatting>
  <conditionalFormatting sqref="S106">
    <cfRule type="containsText" dxfId="10154" priority="134" operator="containsText" text="PENDENTE">
      <formula>NOT(ISERROR(SEARCH(("PENDENTE"),(S248))))</formula>
    </cfRule>
    <cfRule type="containsText" dxfId="10153" priority="135" operator="containsText" text="CUMPRIDO">
      <formula>NOT(ISERROR(SEARCH(("CUMPRIDO"),(S248))))</formula>
    </cfRule>
  </conditionalFormatting>
  <conditionalFormatting sqref="S107">
    <cfRule type="containsText" dxfId="10152" priority="133" operator="containsText" text="NÃO">
      <formula>NOT(ISERROR(SEARCH(("NÃO"),(S107))))</formula>
    </cfRule>
  </conditionalFormatting>
  <conditionalFormatting sqref="S107">
    <cfRule type="containsText" dxfId="10151" priority="131" operator="containsText" text="SIM">
      <formula>NOT(ISERROR(SEARCH("SIM",S107)))</formula>
    </cfRule>
  </conditionalFormatting>
  <conditionalFormatting sqref="S107">
    <cfRule type="containsText" dxfId="10150" priority="130" operator="containsText" text="SIM">
      <formula>NOT(ISERROR(SEARCH(("SIM"),(#REF!))))</formula>
    </cfRule>
  </conditionalFormatting>
  <conditionalFormatting sqref="O107:P107 O111:P113">
    <cfRule type="containsText" dxfId="10149" priority="125" operator="containsText" text="CANCELADO">
      <formula>NOT(ISERROR(SEARCH(("CANCELADO"),(O107))))</formula>
    </cfRule>
  </conditionalFormatting>
  <conditionalFormatting sqref="O107:P107 O111:P113">
    <cfRule type="containsText" dxfId="10148" priority="126" operator="containsText" text="CUMPRIDO">
      <formula>NOT(ISERROR(SEARCH(("CUMPRIDO"),(O107))))</formula>
    </cfRule>
    <cfRule type="containsText" dxfId="10147" priority="127" operator="containsText" text="PENDENTE">
      <formula>NOT(ISERROR(SEARCH(("PENDENTE"),(O107))))</formula>
    </cfRule>
  </conditionalFormatting>
  <conditionalFormatting sqref="S108">
    <cfRule type="containsText" dxfId="10146" priority="122" operator="containsText" text="CANCELADO">
      <formula>NOT(ISERROR(SEARCH(("CANCELADO"),(S249))))</formula>
    </cfRule>
  </conditionalFormatting>
  <conditionalFormatting sqref="S108">
    <cfRule type="containsText" dxfId="10145" priority="119" operator="containsText" text="PENDENTE">
      <formula>NOT(ISERROR(SEARCH(("PENDENTE"),(S249))))</formula>
    </cfRule>
    <cfRule type="containsText" dxfId="10144" priority="120" operator="containsText" text="CUMPRIDO">
      <formula>NOT(ISERROR(SEARCH(("CUMPRIDO"),(S249))))</formula>
    </cfRule>
  </conditionalFormatting>
  <conditionalFormatting sqref="S108">
    <cfRule type="containsText" dxfId="10143" priority="118" operator="containsText" text="NÃO">
      <formula>NOT(ISERROR(SEARCH(("NÃO"),(S108))))</formula>
    </cfRule>
  </conditionalFormatting>
  <conditionalFormatting sqref="S108">
    <cfRule type="containsText" dxfId="10142" priority="117" operator="containsText" text="SIM">
      <formula>NOT(ISERROR(SEARCH("SIM",S108)))</formula>
    </cfRule>
  </conditionalFormatting>
  <conditionalFormatting sqref="S108">
    <cfRule type="containsText" dxfId="10141" priority="116" operator="containsText" text="SIM">
      <formula>NOT(ISERROR(SEARCH(("SIM"),(#REF!))))</formula>
    </cfRule>
  </conditionalFormatting>
  <conditionalFormatting sqref="T108">
    <cfRule type="containsText" dxfId="10140" priority="115" operator="containsText" text="CANCELADO">
      <formula>NOT(ISERROR(SEARCH(("CANCELADO"),(#REF!))))</formula>
    </cfRule>
  </conditionalFormatting>
  <conditionalFormatting sqref="T108">
    <cfRule type="containsText" dxfId="10139" priority="113" operator="containsText" text="CUMPRIDO">
      <formula>NOT(ISERROR(SEARCH(("CUMPRIDO"),(#REF!))))</formula>
    </cfRule>
    <cfRule type="containsText" dxfId="10138" priority="114" operator="containsText" text="PENDENTE">
      <formula>NOT(ISERROR(SEARCH(("PENDENTE"),(#REF!))))</formula>
    </cfRule>
  </conditionalFormatting>
  <conditionalFormatting sqref="S109">
    <cfRule type="containsText" dxfId="10137" priority="111" operator="containsText" text="CANCELADO">
      <formula>NOT(ISERROR(SEARCH(("CANCELADO"),(S251))))</formula>
    </cfRule>
  </conditionalFormatting>
  <conditionalFormatting sqref="S109">
    <cfRule type="containsText" dxfId="10136" priority="112" operator="containsText" text="NÃO">
      <formula>NOT(ISERROR(SEARCH(("NÃO"),(S109))))</formula>
    </cfRule>
  </conditionalFormatting>
  <conditionalFormatting sqref="S109">
    <cfRule type="containsText" dxfId="10135" priority="110" operator="containsText" text="SIM">
      <formula>NOT(ISERROR(SEARCH("SIM",S109)))</formula>
    </cfRule>
  </conditionalFormatting>
  <conditionalFormatting sqref="S109">
    <cfRule type="containsText" dxfId="10134" priority="109" operator="containsText" text="SIM">
      <formula>NOT(ISERROR(SEARCH(("SIM"),(#REF!))))</formula>
    </cfRule>
  </conditionalFormatting>
  <conditionalFormatting sqref="S109">
    <cfRule type="containsText" dxfId="10133" priority="107" operator="containsText" text="PENDENTE">
      <formula>NOT(ISERROR(SEARCH(("PENDENTE"),(S251))))</formula>
    </cfRule>
    <cfRule type="containsText" dxfId="10132" priority="108" operator="containsText" text="CUMPRIDO">
      <formula>NOT(ISERROR(SEARCH(("CUMPRIDO"),(S251))))</formula>
    </cfRule>
  </conditionalFormatting>
  <conditionalFormatting sqref="S110">
    <cfRule type="containsText" dxfId="10131" priority="105" operator="containsText" text="CANCELADO">
      <formula>NOT(ISERROR(SEARCH(("CANCELADO"),(S252))))</formula>
    </cfRule>
  </conditionalFormatting>
  <conditionalFormatting sqref="S110">
    <cfRule type="containsText" dxfId="10130" priority="106" operator="containsText" text="NÃO">
      <formula>NOT(ISERROR(SEARCH(("NÃO"),(S110))))</formula>
    </cfRule>
  </conditionalFormatting>
  <conditionalFormatting sqref="S110">
    <cfRule type="containsText" dxfId="10129" priority="104" operator="containsText" text="SIM">
      <formula>NOT(ISERROR(SEARCH("SIM",S110)))</formula>
    </cfRule>
  </conditionalFormatting>
  <conditionalFormatting sqref="S110">
    <cfRule type="containsText" dxfId="10128" priority="103" operator="containsText" text="SIM">
      <formula>NOT(ISERROR(SEARCH(("SIM"),(#REF!))))</formula>
    </cfRule>
  </conditionalFormatting>
  <conditionalFormatting sqref="S110">
    <cfRule type="containsText" dxfId="10127" priority="101" operator="containsText" text="PENDENTE">
      <formula>NOT(ISERROR(SEARCH(("PENDENTE"),(S252))))</formula>
    </cfRule>
    <cfRule type="containsText" dxfId="10126" priority="102" operator="containsText" text="CUMPRIDO">
      <formula>NOT(ISERROR(SEARCH(("CUMPRIDO"),(S252))))</formula>
    </cfRule>
  </conditionalFormatting>
  <conditionalFormatting sqref="S111">
    <cfRule type="containsText" dxfId="10125" priority="99" operator="containsText" text="CANCELADO">
      <formula>NOT(ISERROR(SEARCH(("CANCELADO"),(S253))))</formula>
    </cfRule>
  </conditionalFormatting>
  <conditionalFormatting sqref="S111">
    <cfRule type="containsText" dxfId="10124" priority="100" operator="containsText" text="NÃO">
      <formula>NOT(ISERROR(SEARCH(("NÃO"),(S111))))</formula>
    </cfRule>
  </conditionalFormatting>
  <conditionalFormatting sqref="S111">
    <cfRule type="containsText" dxfId="10123" priority="98" operator="containsText" text="SIM">
      <formula>NOT(ISERROR(SEARCH("SIM",S111)))</formula>
    </cfRule>
  </conditionalFormatting>
  <conditionalFormatting sqref="S111">
    <cfRule type="containsText" dxfId="10122" priority="97" operator="containsText" text="SIM">
      <formula>NOT(ISERROR(SEARCH(("SIM"),(#REF!))))</formula>
    </cfRule>
  </conditionalFormatting>
  <conditionalFormatting sqref="S111">
    <cfRule type="containsText" dxfId="10121" priority="95" operator="containsText" text="PENDENTE">
      <formula>NOT(ISERROR(SEARCH(("PENDENTE"),(S253))))</formula>
    </cfRule>
    <cfRule type="containsText" dxfId="10120" priority="96" operator="containsText" text="CUMPRIDO">
      <formula>NOT(ISERROR(SEARCH(("CUMPRIDO"),(S253))))</formula>
    </cfRule>
  </conditionalFormatting>
  <conditionalFormatting sqref="S112:S113">
    <cfRule type="containsText" dxfId="10119" priority="93" operator="containsText" text="CANCELADO">
      <formula>NOT(ISERROR(SEARCH(("CANCELADO"),(S254))))</formula>
    </cfRule>
  </conditionalFormatting>
  <conditionalFormatting sqref="S112:S113">
    <cfRule type="containsText" dxfId="10118" priority="94" operator="containsText" text="NÃO">
      <formula>NOT(ISERROR(SEARCH(("NÃO"),(S112))))</formula>
    </cfRule>
  </conditionalFormatting>
  <conditionalFormatting sqref="S112:S113">
    <cfRule type="containsText" dxfId="10117" priority="92" operator="containsText" text="SIM">
      <formula>NOT(ISERROR(SEARCH("SIM",S112)))</formula>
    </cfRule>
  </conditionalFormatting>
  <conditionalFormatting sqref="S112:S113">
    <cfRule type="containsText" dxfId="10116" priority="91" operator="containsText" text="SIM">
      <formula>NOT(ISERROR(SEARCH(("SIM"),(#REF!))))</formula>
    </cfRule>
  </conditionalFormatting>
  <conditionalFormatting sqref="S112:S113">
    <cfRule type="containsText" dxfId="10115" priority="89" operator="containsText" text="PENDENTE">
      <formula>NOT(ISERROR(SEARCH(("PENDENTE"),(S254))))</formula>
    </cfRule>
    <cfRule type="containsText" dxfId="10114" priority="90" operator="containsText" text="CUMPRIDO">
      <formula>NOT(ISERROR(SEARCH(("CUMPRIDO"),(S254))))</formula>
    </cfRule>
  </conditionalFormatting>
  <conditionalFormatting sqref="O114:P114">
    <cfRule type="containsText" dxfId="10113" priority="86" operator="containsText" text="CANCELADO">
      <formula>NOT(ISERROR(SEARCH(("CANCELADO"),(O114))))</formula>
    </cfRule>
  </conditionalFormatting>
  <conditionalFormatting sqref="O114:P114">
    <cfRule type="containsText" dxfId="10112" priority="87" operator="containsText" text="CUMPRIDO">
      <formula>NOT(ISERROR(SEARCH(("CUMPRIDO"),(O114))))</formula>
    </cfRule>
    <cfRule type="containsText" dxfId="10111" priority="88" operator="containsText" text="PENDENTE">
      <formula>NOT(ISERROR(SEARCH(("PENDENTE"),(O114))))</formula>
    </cfRule>
  </conditionalFormatting>
  <conditionalFormatting sqref="O121:P121">
    <cfRule type="containsText" dxfId="10110" priority="85" operator="containsText" text="CANCELADO">
      <formula>NOT(ISERROR(SEARCH(("CANCELADO"),(O121))))</formula>
    </cfRule>
  </conditionalFormatting>
  <conditionalFormatting sqref="O121:P121">
    <cfRule type="containsText" dxfId="10109" priority="83" operator="containsText" text="CUMPRIDO">
      <formula>NOT(ISERROR(SEARCH(("CUMPRIDO"),(O121))))</formula>
    </cfRule>
    <cfRule type="containsText" dxfId="10108" priority="84" operator="containsText" text="PENDENTE">
      <formula>NOT(ISERROR(SEARCH(("PENDENTE"),(O121))))</formula>
    </cfRule>
  </conditionalFormatting>
  <conditionalFormatting sqref="S121:S122">
    <cfRule type="containsText" dxfId="10107" priority="82" operator="containsText" text="CANCELADO">
      <formula>NOT(ISERROR(SEARCH(("CANCELADO"),(S264))))</formula>
    </cfRule>
  </conditionalFormatting>
  <conditionalFormatting sqref="S121:S122">
    <cfRule type="containsText" dxfId="10106" priority="80" operator="containsText" text="PENDENTE">
      <formula>NOT(ISERROR(SEARCH(("PENDENTE"),(S264))))</formula>
    </cfRule>
    <cfRule type="containsText" dxfId="10105" priority="81" operator="containsText" text="CUMPRIDO">
      <formula>NOT(ISERROR(SEARCH(("CUMPRIDO"),(S264))))</formula>
    </cfRule>
  </conditionalFormatting>
  <conditionalFormatting sqref="N123:N126">
    <cfRule type="containsText" dxfId="10104" priority="77" operator="containsText" text="CUMPRIDO">
      <formula>NOT(ISERROR(SEARCH(("CUMPRIDO"),(N123))))</formula>
    </cfRule>
    <cfRule type="containsText" dxfId="10103" priority="78" operator="containsText" text="PENDENTE">
      <formula>NOT(ISERROR(SEARCH(("PENDENTE"),(N123))))</formula>
    </cfRule>
    <cfRule type="containsText" dxfId="10102" priority="79" operator="containsText" text="CANCELADO">
      <formula>NOT(ISERROR(SEARCH(("CANCELADO"),(N123))))</formula>
    </cfRule>
  </conditionalFormatting>
  <conditionalFormatting sqref="N123:N126">
    <cfRule type="containsText" dxfId="10101" priority="76" operator="containsText" text="CUMPRIDO">
      <formula>NOT(ISERROR(SEARCH("CUMPRIDO",N123)))</formula>
    </cfRule>
  </conditionalFormatting>
  <conditionalFormatting sqref="S123:S126">
    <cfRule type="containsText" dxfId="10100" priority="75" operator="containsText" text="NÃO">
      <formula>NOT(ISERROR(SEARCH(("NÃO"),(S123))))</formula>
    </cfRule>
  </conditionalFormatting>
  <conditionalFormatting sqref="S123:S126">
    <cfRule type="containsText" dxfId="10099" priority="73" operator="containsText" text="SIM">
      <formula>NOT(ISERROR(SEARCH("SIM",S123)))</formula>
    </cfRule>
  </conditionalFormatting>
  <conditionalFormatting sqref="S123:S126">
    <cfRule type="containsText" dxfId="10098" priority="72" operator="containsText" text="SIM">
      <formula>NOT(ISERROR(SEARCH(("SIM"),(#REF!))))</formula>
    </cfRule>
  </conditionalFormatting>
  <conditionalFormatting sqref="O108:P108">
    <cfRule type="containsText" dxfId="10097" priority="67" operator="containsText" text="CANCELADO">
      <formula>NOT(ISERROR(SEARCH(("CANCELADO"),(O108))))</formula>
    </cfRule>
  </conditionalFormatting>
  <conditionalFormatting sqref="O108:P108">
    <cfRule type="containsText" dxfId="10096" priority="68" operator="containsText" text="CUMPRIDO">
      <formula>NOT(ISERROR(SEARCH(("CUMPRIDO"),(O108))))</formula>
    </cfRule>
    <cfRule type="containsText" dxfId="10095" priority="69" operator="containsText" text="PENDENTE">
      <formula>NOT(ISERROR(SEARCH(("PENDENTE"),(O108))))</formula>
    </cfRule>
  </conditionalFormatting>
  <conditionalFormatting sqref="O109:P109">
    <cfRule type="containsText" dxfId="10094" priority="64" operator="containsText" text="CANCELADO">
      <formula>NOT(ISERROR(SEARCH(("CANCELADO"),(O109))))</formula>
    </cfRule>
  </conditionalFormatting>
  <conditionalFormatting sqref="O109:P109">
    <cfRule type="containsText" dxfId="10093" priority="65" operator="containsText" text="CUMPRIDO">
      <formula>NOT(ISERROR(SEARCH(("CUMPRIDO"),(O109))))</formula>
    </cfRule>
    <cfRule type="containsText" dxfId="10092" priority="66" operator="containsText" text="PENDENTE">
      <formula>NOT(ISERROR(SEARCH(("PENDENTE"),(O109))))</formula>
    </cfRule>
  </conditionalFormatting>
  <conditionalFormatting sqref="O110:P110">
    <cfRule type="containsText" dxfId="10091" priority="61" operator="containsText" text="CANCELADO">
      <formula>NOT(ISERROR(SEARCH(("CANCELADO"),(O110))))</formula>
    </cfRule>
  </conditionalFormatting>
  <conditionalFormatting sqref="O110:P110">
    <cfRule type="containsText" dxfId="10090" priority="62" operator="containsText" text="CUMPRIDO">
      <formula>NOT(ISERROR(SEARCH(("CUMPRIDO"),(O110))))</formula>
    </cfRule>
    <cfRule type="containsText" dxfId="10089" priority="63" operator="containsText" text="PENDENTE">
      <formula>NOT(ISERROR(SEARCH(("PENDENTE"),(O110))))</formula>
    </cfRule>
  </conditionalFormatting>
  <conditionalFormatting sqref="O115:P115">
    <cfRule type="containsText" dxfId="10088" priority="58" operator="containsText" text="CANCELADO">
      <formula>NOT(ISERROR(SEARCH(("CANCELADO"),(O115))))</formula>
    </cfRule>
  </conditionalFormatting>
  <conditionalFormatting sqref="O115:P115">
    <cfRule type="containsText" dxfId="10087" priority="59" operator="containsText" text="CUMPRIDO">
      <formula>NOT(ISERROR(SEARCH(("CUMPRIDO"),(O115))))</formula>
    </cfRule>
    <cfRule type="containsText" dxfId="10086" priority="60" operator="containsText" text="PENDENTE">
      <formula>NOT(ISERROR(SEARCH(("PENDENTE"),(O115))))</formula>
    </cfRule>
  </conditionalFormatting>
  <conditionalFormatting sqref="O126:P128 O130:P132">
    <cfRule type="containsText" dxfId="10085" priority="55" operator="containsText" text="CANCELADO">
      <formula>NOT(ISERROR(SEARCH(("CANCELADO"),(O126))))</formula>
    </cfRule>
  </conditionalFormatting>
  <conditionalFormatting sqref="O126:P128 O130:P132">
    <cfRule type="containsText" dxfId="10084" priority="56" operator="containsText" text="CUMPRIDO">
      <formula>NOT(ISERROR(SEARCH(("CUMPRIDO"),(O126))))</formula>
    </cfRule>
    <cfRule type="containsText" dxfId="10083" priority="57" operator="containsText" text="PENDENTE">
      <formula>NOT(ISERROR(SEARCH(("PENDENTE"),(O126))))</formula>
    </cfRule>
  </conditionalFormatting>
  <conditionalFormatting sqref="N127">
    <cfRule type="containsText" dxfId="10082" priority="52" operator="containsText" text="CUMPRIDO">
      <formula>NOT(ISERROR(SEARCH(("CUMPRIDO"),(N127))))</formula>
    </cfRule>
    <cfRule type="containsText" dxfId="10081" priority="53" operator="containsText" text="PENDENTE">
      <formula>NOT(ISERROR(SEARCH(("PENDENTE"),(N127))))</formula>
    </cfRule>
    <cfRule type="containsText" dxfId="10080" priority="54" operator="containsText" text="CANCELADO">
      <formula>NOT(ISERROR(SEARCH(("CANCELADO"),(N127))))</formula>
    </cfRule>
  </conditionalFormatting>
  <conditionalFormatting sqref="N127">
    <cfRule type="containsText" dxfId="10079" priority="51" operator="containsText" text="CUMPRIDO">
      <formula>NOT(ISERROR(SEARCH("CUMPRIDO",N127)))</formula>
    </cfRule>
  </conditionalFormatting>
  <conditionalFormatting sqref="S127">
    <cfRule type="containsText" dxfId="10078" priority="49" operator="containsText" text="CANCELADO">
      <formula>NOT(ISERROR(SEARCH(("CANCELADO"),(S271))))</formula>
    </cfRule>
  </conditionalFormatting>
  <conditionalFormatting sqref="S127">
    <cfRule type="containsText" dxfId="10077" priority="50" operator="containsText" text="NÃO">
      <formula>NOT(ISERROR(SEARCH(("NÃO"),(S127))))</formula>
    </cfRule>
  </conditionalFormatting>
  <conditionalFormatting sqref="S127">
    <cfRule type="containsText" dxfId="10076" priority="48" operator="containsText" text="SIM">
      <formula>NOT(ISERROR(SEARCH("SIM",S127)))</formula>
    </cfRule>
  </conditionalFormatting>
  <conditionalFormatting sqref="S127">
    <cfRule type="containsText" dxfId="10075" priority="47" operator="containsText" text="SIM">
      <formula>NOT(ISERROR(SEARCH(("SIM"),(#REF!))))</formula>
    </cfRule>
  </conditionalFormatting>
  <conditionalFormatting sqref="S127">
    <cfRule type="containsText" dxfId="10074" priority="45" operator="containsText" text="PENDENTE">
      <formula>NOT(ISERROR(SEARCH(("PENDENTE"),(S271))))</formula>
    </cfRule>
    <cfRule type="containsText" dxfId="10073" priority="46" operator="containsText" text="CUMPRIDO">
      <formula>NOT(ISERROR(SEARCH(("CUMPRIDO"),(S271))))</formula>
    </cfRule>
  </conditionalFormatting>
  <conditionalFormatting sqref="N128:N131">
    <cfRule type="containsText" dxfId="10072" priority="42" operator="containsText" text="CUMPRIDO">
      <formula>NOT(ISERROR(SEARCH(("CUMPRIDO"),(N128))))</formula>
    </cfRule>
    <cfRule type="containsText" dxfId="10071" priority="43" operator="containsText" text="PENDENTE">
      <formula>NOT(ISERROR(SEARCH(("PENDENTE"),(N128))))</formula>
    </cfRule>
    <cfRule type="containsText" dxfId="10070" priority="44" operator="containsText" text="CANCELADO">
      <formula>NOT(ISERROR(SEARCH(("CANCELADO"),(N128))))</formula>
    </cfRule>
  </conditionalFormatting>
  <conditionalFormatting sqref="N128:N131">
    <cfRule type="containsText" dxfId="10069" priority="41" operator="containsText" text="CUMPRIDO">
      <formula>NOT(ISERROR(SEARCH("CUMPRIDO",N128)))</formula>
    </cfRule>
  </conditionalFormatting>
  <conditionalFormatting sqref="O129:P129">
    <cfRule type="containsText" dxfId="10068" priority="38" operator="containsText" text="CANCELADO">
      <formula>NOT(ISERROR(SEARCH(("CANCELADO"),(O129))))</formula>
    </cfRule>
  </conditionalFormatting>
  <conditionalFormatting sqref="O129:P129">
    <cfRule type="containsText" dxfId="10067" priority="39" operator="containsText" text="CUMPRIDO">
      <formula>NOT(ISERROR(SEARCH(("CUMPRIDO"),(O129))))</formula>
    </cfRule>
    <cfRule type="containsText" dxfId="10066" priority="40" operator="containsText" text="PENDENTE">
      <formula>NOT(ISERROR(SEARCH(("PENDENTE"),(O129))))</formula>
    </cfRule>
  </conditionalFormatting>
  <conditionalFormatting sqref="O53">
    <cfRule type="containsText" dxfId="10065" priority="35" operator="containsText" text="CANCELADO">
      <formula>NOT(ISERROR(SEARCH(("CANCELADO"),(O53))))</formula>
    </cfRule>
  </conditionalFormatting>
  <conditionalFormatting sqref="O53">
    <cfRule type="containsText" dxfId="10064" priority="36" operator="containsText" text="CUMPRIDO">
      <formula>NOT(ISERROR(SEARCH(("CUMPRIDO"),(O53))))</formula>
    </cfRule>
    <cfRule type="containsText" dxfId="10063" priority="37" operator="containsText" text="PENDENTE">
      <formula>NOT(ISERROR(SEARCH(("PENDENTE"),(O53))))</formula>
    </cfRule>
  </conditionalFormatting>
  <conditionalFormatting sqref="S5">
    <cfRule type="containsText" dxfId="10062" priority="34" operator="containsText" text="NÃO">
      <formula>NOT(ISERROR(SEARCH(("NÃO"),(S5))))</formula>
    </cfRule>
  </conditionalFormatting>
  <conditionalFormatting sqref="S5">
    <cfRule type="containsText" dxfId="10061" priority="33" operator="containsText" text="SIM">
      <formula>NOT(ISERROR(SEARCH("SIM",S5)))</formula>
    </cfRule>
  </conditionalFormatting>
  <conditionalFormatting sqref="O133:P133">
    <cfRule type="containsText" dxfId="10060" priority="29" operator="containsText" text="CANCELADO">
      <formula>NOT(ISERROR(SEARCH(("CANCELADO"),(O133))))</formula>
    </cfRule>
  </conditionalFormatting>
  <conditionalFormatting sqref="O133:P133">
    <cfRule type="containsText" dxfId="10059" priority="31" operator="containsText" text="CUMPRIDO">
      <formula>NOT(ISERROR(SEARCH(("CUMPRIDO"),(O133))))</formula>
    </cfRule>
    <cfRule type="containsText" dxfId="10058" priority="32" operator="containsText" text="PENDENTE">
      <formula>NOT(ISERROR(SEARCH(("PENDENTE"),(O133))))</formula>
    </cfRule>
  </conditionalFormatting>
  <conditionalFormatting sqref="O134:P134">
    <cfRule type="containsText" dxfId="10057" priority="17" operator="containsText" text="CANCELADO">
      <formula>NOT(ISERROR(SEARCH(("CANCELADO"),(O134))))</formula>
    </cfRule>
  </conditionalFormatting>
  <conditionalFormatting sqref="O134:P134">
    <cfRule type="containsText" dxfId="10056" priority="18" operator="containsText" text="CUMPRIDO">
      <formula>NOT(ISERROR(SEARCH(("CUMPRIDO"),(O134))))</formula>
    </cfRule>
    <cfRule type="containsText" dxfId="10055" priority="19" operator="containsText" text="PENDENTE">
      <formula>NOT(ISERROR(SEARCH(("PENDENTE"),(O134))))</formula>
    </cfRule>
  </conditionalFormatting>
  <conditionalFormatting sqref="Q137">
    <cfRule type="containsText" dxfId="10054" priority="16" operator="containsText" text="CANCELADO">
      <formula>NOT(ISERROR(SEARCH(("CANCELADO"),(Q283))))</formula>
    </cfRule>
  </conditionalFormatting>
  <conditionalFormatting sqref="O137:P137">
    <cfRule type="containsText" dxfId="10053" priority="15" operator="containsText" text="CANCELADO">
      <formula>NOT(ISERROR(SEARCH(("CANCELADO"),(O137))))</formula>
    </cfRule>
  </conditionalFormatting>
  <conditionalFormatting sqref="O137:P137">
    <cfRule type="containsText" dxfId="10052" priority="13" operator="containsText" text="CUMPRIDO">
      <formula>NOT(ISERROR(SEARCH(("CUMPRIDO"),(O137))))</formula>
    </cfRule>
    <cfRule type="containsText" dxfId="10051" priority="14" operator="containsText" text="PENDENTE">
      <formula>NOT(ISERROR(SEARCH(("PENDENTE"),(O137))))</formula>
    </cfRule>
  </conditionalFormatting>
  <conditionalFormatting sqref="N137">
    <cfRule type="containsText" dxfId="10050" priority="10" operator="containsText" text="CUMPRIDO">
      <formula>NOT(ISERROR(SEARCH(("CUMPRIDO"),(N137))))</formula>
    </cfRule>
    <cfRule type="containsText" dxfId="10049" priority="11" operator="containsText" text="PENDENTE">
      <formula>NOT(ISERROR(SEARCH(("PENDENTE"),(N137))))</formula>
    </cfRule>
    <cfRule type="containsText" dxfId="10048" priority="12" operator="containsText" text="CANCELADO">
      <formula>NOT(ISERROR(SEARCH(("CANCELADO"),(N137))))</formula>
    </cfRule>
  </conditionalFormatting>
  <conditionalFormatting sqref="N137">
    <cfRule type="containsText" dxfId="10047" priority="9" operator="containsText" text="CUMPRIDO">
      <formula>NOT(ISERROR(SEARCH("CUMPRIDO",N137)))</formula>
    </cfRule>
  </conditionalFormatting>
  <conditionalFormatting sqref="Q137">
    <cfRule type="containsText" dxfId="10046" priority="7" operator="containsText" text="CUMPRIDO">
      <formula>NOT(ISERROR(SEARCH(("CUMPRIDO"),(Q283))))</formula>
    </cfRule>
    <cfRule type="containsText" dxfId="10045" priority="8" operator="containsText" text="PENDENTE">
      <formula>NOT(ISERROR(SEARCH(("PENDENTE"),(Q283))))</formula>
    </cfRule>
  </conditionalFormatting>
  <conditionalFormatting sqref="S137">
    <cfRule type="containsText" dxfId="10044" priority="6" operator="containsText" text="CANCELADO">
      <formula>NOT(ISERROR(SEARCH(("CANCELADO"),(S282))))</formula>
    </cfRule>
  </conditionalFormatting>
  <conditionalFormatting sqref="S137">
    <cfRule type="containsText" dxfId="10043" priority="4" operator="containsText" text="PENDENTE">
      <formula>NOT(ISERROR(SEARCH(("PENDENTE"),(S282))))</formula>
    </cfRule>
    <cfRule type="containsText" dxfId="10042" priority="5" operator="containsText" text="CUMPRIDO">
      <formula>NOT(ISERROR(SEARCH(("CUMPRIDO"),(S282))))</formula>
    </cfRule>
  </conditionalFormatting>
  <conditionalFormatting sqref="Q91">
    <cfRule type="containsText" dxfId="10041" priority="3" operator="containsText" text="CANCELADO">
      <formula>NOT(ISERROR(SEARCH(("CANCELADO"),(Q236))))</formula>
    </cfRule>
  </conditionalFormatting>
  <conditionalFormatting sqref="Q91">
    <cfRule type="containsText" dxfId="10040" priority="1" operator="containsText" text="CUMPRIDO">
      <formula>NOT(ISERROR(SEARCH(("CUMPRIDO"),(Q236))))</formula>
    </cfRule>
    <cfRule type="containsText" dxfId="10039" priority="2" operator="containsText" text="PENDENTE">
      <formula>NOT(ISERROR(SEARCH(("PENDENTE"),(Q236))))</formula>
    </cfRule>
  </conditionalFormatting>
  <conditionalFormatting sqref="R11">
    <cfRule type="containsText" dxfId="10038" priority="71364" operator="containsText" text="CUMPRIDO">
      <formula>NOT(ISERROR(SEARCH(("CUMPRIDO"),(R13))))</formula>
    </cfRule>
    <cfRule type="containsText" dxfId="10037" priority="71365" operator="containsText" text="PENDENTE">
      <formula>NOT(ISERROR(SEARCH(("PENDENTE"),(R11))))</formula>
    </cfRule>
    <cfRule type="containsText" dxfId="10036" priority="71366" operator="containsText" text="CANCELADO">
      <formula>NOT(ISERROR(SEARCH(("CANCELADO"),(R157))))</formula>
    </cfRule>
  </conditionalFormatting>
  <pageMargins left="0.511811024" right="0.511811024" top="0.78740157499999996" bottom="0.78740157499999996" header="0" footer="0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000"/>
  <sheetViews>
    <sheetView workbookViewId="0">
      <selection activeCell="U12" sqref="U10:U12"/>
    </sheetView>
  </sheetViews>
  <sheetFormatPr defaultColWidth="14.42578125" defaultRowHeight="15" customHeight="1" x14ac:dyDescent="0.25"/>
  <cols>
    <col min="1" max="1" width="0.7109375" customWidth="1"/>
    <col min="2" max="2" width="12.5703125" customWidth="1"/>
    <col min="3" max="3" width="9.7109375" customWidth="1"/>
    <col min="4" max="4" width="15.7109375" customWidth="1"/>
    <col min="5" max="5" width="14.85546875" bestFit="1" customWidth="1"/>
    <col min="6" max="6" width="19.42578125" bestFit="1" customWidth="1"/>
    <col min="7" max="7" width="23.7109375" bestFit="1" customWidth="1"/>
    <col min="8" max="8" width="11.140625" customWidth="1"/>
    <col min="9" max="9" width="10.85546875" bestFit="1" customWidth="1"/>
    <col min="10" max="10" width="21" bestFit="1" customWidth="1"/>
    <col min="11" max="11" width="18.85546875" bestFit="1" customWidth="1"/>
    <col min="12" max="12" width="11.42578125" customWidth="1"/>
    <col min="13" max="13" width="6.28515625" customWidth="1"/>
    <col min="14" max="14" width="9.5703125" bestFit="1" customWidth="1"/>
    <col min="15" max="15" width="21.85546875" bestFit="1" customWidth="1"/>
    <col min="16" max="16" width="13.5703125" bestFit="1" customWidth="1"/>
    <col min="17" max="17" width="10.85546875" customWidth="1"/>
    <col min="18" max="18" width="8" customWidth="1"/>
    <col min="19" max="19" width="6.28515625" customWidth="1"/>
    <col min="20" max="20" width="9.5703125" bestFit="1" customWidth="1"/>
    <col min="21" max="21" width="10.42578125" bestFit="1" customWidth="1"/>
    <col min="22" max="22" width="10.42578125" customWidth="1"/>
    <col min="23" max="26" width="8.7109375" customWidth="1"/>
  </cols>
  <sheetData>
    <row r="1" spans="1:22" ht="5.25" customHeight="1" x14ac:dyDescent="0.25">
      <c r="A1" s="10"/>
      <c r="B1" s="11"/>
      <c r="C1" s="11"/>
      <c r="D1" s="11"/>
      <c r="E1" s="12"/>
      <c r="F1" s="12"/>
      <c r="G1" s="12"/>
      <c r="H1" s="11"/>
      <c r="I1" s="11"/>
      <c r="J1" s="11"/>
      <c r="K1" s="13"/>
      <c r="L1" s="11"/>
      <c r="M1" s="12"/>
      <c r="N1" s="11"/>
      <c r="O1" s="12"/>
      <c r="P1" s="14"/>
      <c r="Q1" s="11"/>
      <c r="R1" s="11"/>
      <c r="S1" s="15"/>
      <c r="T1" s="10"/>
      <c r="U1" s="10"/>
      <c r="V1" s="10"/>
    </row>
    <row r="2" spans="1:22" ht="21" customHeight="1" x14ac:dyDescent="0.25">
      <c r="A2" s="10"/>
      <c r="B2" s="104" t="s">
        <v>22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56"/>
    </row>
    <row r="3" spans="1:22" ht="21" x14ac:dyDescent="0.25">
      <c r="A3" s="10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56"/>
    </row>
    <row r="4" spans="1:22" ht="15" customHeight="1" x14ac:dyDescent="0.25">
      <c r="A4" s="31"/>
      <c r="B4" s="33" t="s">
        <v>23</v>
      </c>
      <c r="C4" s="33" t="s">
        <v>24</v>
      </c>
      <c r="D4" s="34" t="s">
        <v>25</v>
      </c>
      <c r="E4" s="34" t="s">
        <v>26</v>
      </c>
      <c r="F4" s="34" t="s">
        <v>27</v>
      </c>
      <c r="G4" s="34" t="s">
        <v>28</v>
      </c>
      <c r="H4" s="34" t="s">
        <v>29</v>
      </c>
      <c r="I4" s="33" t="s">
        <v>30</v>
      </c>
      <c r="J4" s="34" t="s">
        <v>31</v>
      </c>
      <c r="K4" s="34" t="s">
        <v>32</v>
      </c>
      <c r="L4" s="32" t="s">
        <v>33</v>
      </c>
      <c r="M4" s="33" t="s">
        <v>34</v>
      </c>
      <c r="N4" s="33" t="s">
        <v>35</v>
      </c>
      <c r="O4" s="34" t="s">
        <v>36</v>
      </c>
      <c r="P4" s="33" t="s">
        <v>37</v>
      </c>
      <c r="Q4" s="32" t="s">
        <v>38</v>
      </c>
      <c r="R4" s="34" t="s">
        <v>39</v>
      </c>
      <c r="S4" s="33" t="s">
        <v>7</v>
      </c>
      <c r="T4" s="33" t="s">
        <v>40</v>
      </c>
      <c r="U4" s="32" t="s">
        <v>3</v>
      </c>
      <c r="V4" s="32"/>
    </row>
    <row r="5" spans="1:22" ht="25.5" x14ac:dyDescent="0.25">
      <c r="A5" s="10"/>
      <c r="B5" s="20">
        <v>45986</v>
      </c>
      <c r="C5" s="18"/>
      <c r="D5" s="86" t="s">
        <v>52</v>
      </c>
      <c r="E5" s="86" t="s">
        <v>53</v>
      </c>
      <c r="F5" s="18" t="s">
        <v>2641</v>
      </c>
      <c r="G5" s="18" t="s">
        <v>2496</v>
      </c>
      <c r="H5" s="21">
        <v>45992</v>
      </c>
      <c r="I5" s="22">
        <v>0.41666666666666669</v>
      </c>
      <c r="J5" s="18" t="s">
        <v>1286</v>
      </c>
      <c r="K5" s="18" t="s">
        <v>857</v>
      </c>
      <c r="L5" s="19">
        <v>300</v>
      </c>
      <c r="M5" s="20"/>
      <c r="N5" s="17" t="s">
        <v>648</v>
      </c>
      <c r="O5" s="18" t="s">
        <v>2574</v>
      </c>
      <c r="P5" s="17" t="s">
        <v>2581</v>
      </c>
      <c r="Q5" s="19">
        <v>80</v>
      </c>
      <c r="R5" s="18"/>
      <c r="S5" s="17" t="s">
        <v>2800</v>
      </c>
      <c r="T5" s="17" t="s">
        <v>648</v>
      </c>
      <c r="U5" s="19">
        <f>Table_531[[#This Row],[VALOR]]-Table_531[[#This Row],[ CUSTO]]</f>
        <v>220</v>
      </c>
      <c r="V5" s="19"/>
    </row>
    <row r="6" spans="1:22" x14ac:dyDescent="0.25">
      <c r="A6" s="10"/>
      <c r="B6" s="20">
        <v>45986</v>
      </c>
      <c r="C6" s="17"/>
      <c r="D6" s="18" t="s">
        <v>2474</v>
      </c>
      <c r="E6" s="18" t="s">
        <v>2475</v>
      </c>
      <c r="F6" s="18" t="s">
        <v>60</v>
      </c>
      <c r="G6" s="18" t="s">
        <v>3163</v>
      </c>
      <c r="H6" s="21">
        <v>45993</v>
      </c>
      <c r="I6" s="22">
        <v>0.54166666666666663</v>
      </c>
      <c r="J6" s="18" t="s">
        <v>289</v>
      </c>
      <c r="K6" s="18" t="s">
        <v>120</v>
      </c>
      <c r="L6" s="19">
        <v>170</v>
      </c>
      <c r="M6" s="20"/>
      <c r="N6" s="17" t="s">
        <v>648</v>
      </c>
      <c r="O6" s="18" t="s">
        <v>309</v>
      </c>
      <c r="P6" s="17" t="s">
        <v>122</v>
      </c>
      <c r="Q6" s="19">
        <v>100</v>
      </c>
      <c r="R6" s="21"/>
      <c r="S6" s="17" t="s">
        <v>2800</v>
      </c>
      <c r="T6" s="17" t="s">
        <v>648</v>
      </c>
      <c r="U6" s="19">
        <f>Table_531[[#This Row],[VALOR]]-Table_531[[#This Row],[ CUSTO]]</f>
        <v>70</v>
      </c>
      <c r="V6" s="19"/>
    </row>
    <row r="7" spans="1:22" ht="25.5" x14ac:dyDescent="0.25">
      <c r="A7" s="10"/>
      <c r="B7" s="20">
        <v>45987</v>
      </c>
      <c r="C7" s="17"/>
      <c r="D7" s="58" t="s">
        <v>2840</v>
      </c>
      <c r="E7" s="58" t="s">
        <v>2841</v>
      </c>
      <c r="F7" s="18" t="s">
        <v>92</v>
      </c>
      <c r="G7" s="18"/>
      <c r="H7" s="21">
        <v>46000</v>
      </c>
      <c r="I7" s="22">
        <v>0.60416666666666663</v>
      </c>
      <c r="J7" s="18" t="s">
        <v>187</v>
      </c>
      <c r="K7" s="18" t="s">
        <v>1351</v>
      </c>
      <c r="L7" s="19">
        <v>170</v>
      </c>
      <c r="M7" s="20"/>
      <c r="N7" s="17" t="s">
        <v>648</v>
      </c>
      <c r="O7" s="18" t="s">
        <v>3160</v>
      </c>
      <c r="P7" s="17" t="s">
        <v>2795</v>
      </c>
      <c r="Q7" s="19">
        <v>100</v>
      </c>
      <c r="R7" s="18"/>
      <c r="S7" s="17" t="s">
        <v>2800</v>
      </c>
      <c r="T7" s="17" t="s">
        <v>648</v>
      </c>
      <c r="U7" s="19">
        <f>Table_531[[#This Row],[VALOR]]-Table_531[[#This Row],[ CUSTO]]</f>
        <v>70</v>
      </c>
      <c r="V7" s="19"/>
    </row>
    <row r="8" spans="1:22" ht="25.5" x14ac:dyDescent="0.25">
      <c r="A8" s="10"/>
      <c r="B8" s="20">
        <v>45987</v>
      </c>
      <c r="C8" s="17"/>
      <c r="D8" s="58" t="s">
        <v>2197</v>
      </c>
      <c r="E8" s="58" t="s">
        <v>720</v>
      </c>
      <c r="F8" s="18" t="s">
        <v>418</v>
      </c>
      <c r="G8" s="18"/>
      <c r="H8" s="21">
        <v>46000</v>
      </c>
      <c r="I8" s="22">
        <v>0.58333333333333337</v>
      </c>
      <c r="J8" s="18" t="s">
        <v>919</v>
      </c>
      <c r="K8" s="18" t="s">
        <v>56</v>
      </c>
      <c r="L8" s="19">
        <v>100</v>
      </c>
      <c r="M8" s="20"/>
      <c r="N8" s="17" t="s">
        <v>648</v>
      </c>
      <c r="O8" s="18" t="s">
        <v>1401</v>
      </c>
      <c r="P8" s="17" t="s">
        <v>1400</v>
      </c>
      <c r="Q8" s="19">
        <v>60</v>
      </c>
      <c r="R8" s="18"/>
      <c r="S8" s="17" t="s">
        <v>2800</v>
      </c>
      <c r="T8" s="17" t="s">
        <v>648</v>
      </c>
      <c r="U8" s="19">
        <f>Table_531[[#This Row],[VALOR]]-Table_531[[#This Row],[ CUSTO]]</f>
        <v>40</v>
      </c>
      <c r="V8" s="19"/>
    </row>
    <row r="9" spans="1:22" ht="25.5" x14ac:dyDescent="0.25">
      <c r="A9" s="10"/>
      <c r="B9" s="20">
        <v>45987</v>
      </c>
      <c r="C9" s="17"/>
      <c r="D9" s="86" t="s">
        <v>2197</v>
      </c>
      <c r="E9" s="86" t="s">
        <v>720</v>
      </c>
      <c r="F9" s="18" t="s">
        <v>2933</v>
      </c>
      <c r="G9" s="18"/>
      <c r="H9" s="21">
        <v>46000</v>
      </c>
      <c r="I9" s="22">
        <v>0.54166666666666663</v>
      </c>
      <c r="J9" s="18" t="s">
        <v>2890</v>
      </c>
      <c r="K9" s="18" t="s">
        <v>549</v>
      </c>
      <c r="L9" s="19">
        <v>80</v>
      </c>
      <c r="M9" s="20"/>
      <c r="N9" s="17" t="s">
        <v>648</v>
      </c>
      <c r="O9" s="18" t="s">
        <v>57</v>
      </c>
      <c r="P9" s="17"/>
      <c r="Q9" s="19"/>
      <c r="R9" s="18"/>
      <c r="S9" s="17" t="s">
        <v>2800</v>
      </c>
      <c r="T9" s="17" t="s">
        <v>648</v>
      </c>
      <c r="U9" s="19">
        <f>Table_531[[#This Row],[VALOR]]-Table_531[[#This Row],[ CUSTO]]</f>
        <v>80</v>
      </c>
      <c r="V9" s="19"/>
    </row>
    <row r="10" spans="1:22" ht="25.5" x14ac:dyDescent="0.25">
      <c r="A10" s="10"/>
      <c r="B10" s="20">
        <v>45988</v>
      </c>
      <c r="C10" s="17"/>
      <c r="D10" s="86" t="s">
        <v>1978</v>
      </c>
      <c r="E10" s="86" t="s">
        <v>1412</v>
      </c>
      <c r="F10" s="18" t="s">
        <v>60</v>
      </c>
      <c r="G10" s="18" t="s">
        <v>3167</v>
      </c>
      <c r="H10" s="21">
        <v>45995</v>
      </c>
      <c r="I10" s="22">
        <v>0.41666666666666669</v>
      </c>
      <c r="J10" s="18" t="s">
        <v>3168</v>
      </c>
      <c r="K10" s="18" t="s">
        <v>249</v>
      </c>
      <c r="L10" s="19">
        <v>350</v>
      </c>
      <c r="M10" s="20"/>
      <c r="N10" s="17" t="s">
        <v>648</v>
      </c>
      <c r="O10" s="18" t="s">
        <v>2818</v>
      </c>
      <c r="P10" s="17" t="s">
        <v>2819</v>
      </c>
      <c r="Q10" s="19">
        <v>120</v>
      </c>
      <c r="R10" s="18"/>
      <c r="S10" s="17" t="s">
        <v>2800</v>
      </c>
      <c r="T10" s="17" t="s">
        <v>648</v>
      </c>
      <c r="U10" s="19">
        <f>Table_531[[#This Row],[VALOR]]-Table_531[[#This Row],[ CUSTO]]</f>
        <v>230</v>
      </c>
      <c r="V10" s="19"/>
    </row>
    <row r="11" spans="1:22" ht="25.5" x14ac:dyDescent="0.25">
      <c r="A11" s="10"/>
      <c r="B11" s="20">
        <v>45988</v>
      </c>
      <c r="C11" s="17"/>
      <c r="D11" s="58" t="s">
        <v>3064</v>
      </c>
      <c r="E11" s="58" t="s">
        <v>2703</v>
      </c>
      <c r="F11" s="18" t="s">
        <v>537</v>
      </c>
      <c r="G11" s="18" t="s">
        <v>3170</v>
      </c>
      <c r="H11" s="21">
        <v>45992</v>
      </c>
      <c r="I11" s="22">
        <v>0.58333333333333337</v>
      </c>
      <c r="J11" s="18" t="s">
        <v>3171</v>
      </c>
      <c r="K11" s="18" t="s">
        <v>56</v>
      </c>
      <c r="L11" s="19">
        <v>250</v>
      </c>
      <c r="M11" s="20"/>
      <c r="N11" s="17" t="s">
        <v>648</v>
      </c>
      <c r="O11" s="18" t="s">
        <v>745</v>
      </c>
      <c r="P11" s="17" t="s">
        <v>142</v>
      </c>
      <c r="Q11" s="19">
        <v>120</v>
      </c>
      <c r="R11" s="18"/>
      <c r="S11" s="17" t="s">
        <v>2800</v>
      </c>
      <c r="T11" s="17" t="s">
        <v>648</v>
      </c>
      <c r="U11" s="19">
        <f>Table_531[[#This Row],[VALOR]]-Table_531[[#This Row],[ CUSTO]]</f>
        <v>130</v>
      </c>
      <c r="V11" s="19"/>
    </row>
    <row r="12" spans="1:22" ht="25.5" x14ac:dyDescent="0.25">
      <c r="A12" s="10"/>
      <c r="B12" s="20">
        <v>45988</v>
      </c>
      <c r="C12" s="17"/>
      <c r="D12" s="58" t="s">
        <v>2882</v>
      </c>
      <c r="E12" s="58" t="s">
        <v>2875</v>
      </c>
      <c r="F12" s="18" t="s">
        <v>60</v>
      </c>
      <c r="G12" s="18" t="s">
        <v>3172</v>
      </c>
      <c r="H12" s="21">
        <v>45992</v>
      </c>
      <c r="I12" s="22">
        <v>0.33333333333333331</v>
      </c>
      <c r="J12" s="18" t="s">
        <v>1983</v>
      </c>
      <c r="K12" s="18" t="s">
        <v>249</v>
      </c>
      <c r="L12" s="19">
        <v>230</v>
      </c>
      <c r="M12" s="20"/>
      <c r="N12" s="17" t="s">
        <v>648</v>
      </c>
      <c r="O12" s="18"/>
      <c r="P12" s="17"/>
      <c r="Q12" s="19">
        <v>70</v>
      </c>
      <c r="R12" s="18"/>
      <c r="S12" s="17" t="s">
        <v>2800</v>
      </c>
      <c r="T12" s="17" t="s">
        <v>648</v>
      </c>
      <c r="U12" s="19">
        <f>Table_531[[#This Row],[VALOR]]-Table_531[[#This Row],[ CUSTO]]</f>
        <v>160</v>
      </c>
      <c r="V12" s="19"/>
    </row>
    <row r="13" spans="1:22" ht="25.5" x14ac:dyDescent="0.25">
      <c r="A13" s="10"/>
      <c r="B13" s="20">
        <v>45989</v>
      </c>
      <c r="C13" s="17"/>
      <c r="D13" s="18" t="s">
        <v>52</v>
      </c>
      <c r="E13" s="18" t="s">
        <v>53</v>
      </c>
      <c r="F13" s="18" t="s">
        <v>2641</v>
      </c>
      <c r="G13" s="18" t="s">
        <v>3173</v>
      </c>
      <c r="H13" s="21">
        <v>45993</v>
      </c>
      <c r="I13" s="22">
        <v>0.41666666666666669</v>
      </c>
      <c r="J13" s="18" t="s">
        <v>3174</v>
      </c>
      <c r="K13" s="18" t="s">
        <v>3175</v>
      </c>
      <c r="L13" s="19">
        <v>300</v>
      </c>
      <c r="M13" s="20"/>
      <c r="N13" s="17" t="s">
        <v>648</v>
      </c>
      <c r="O13" s="18"/>
      <c r="P13" s="17"/>
      <c r="Q13" s="19">
        <v>100</v>
      </c>
      <c r="R13" s="18"/>
      <c r="S13" s="17" t="s">
        <v>2800</v>
      </c>
      <c r="T13" s="17" t="s">
        <v>648</v>
      </c>
      <c r="U13" s="19">
        <f>Table_531[[#This Row],[VALOR]]-Table_531[[#This Row],[ CUSTO]]</f>
        <v>200</v>
      </c>
      <c r="V13" s="19"/>
    </row>
    <row r="14" spans="1:22" x14ac:dyDescent="0.25">
      <c r="A14" s="10"/>
      <c r="B14" s="20"/>
      <c r="C14" s="17"/>
      <c r="D14" s="18"/>
      <c r="E14" s="18"/>
      <c r="F14" s="18"/>
      <c r="G14" s="18"/>
      <c r="H14" s="21"/>
      <c r="I14" s="22"/>
      <c r="J14" s="18"/>
      <c r="K14" s="18"/>
      <c r="L14" s="19"/>
      <c r="M14" s="20"/>
      <c r="N14" s="17"/>
      <c r="O14" s="18"/>
      <c r="P14" s="17"/>
      <c r="Q14" s="19"/>
      <c r="R14" s="21"/>
      <c r="S14" s="17"/>
      <c r="T14" s="17"/>
      <c r="U14" s="19">
        <f>Table_531[[#This Row],[VALOR]]-Table_531[[#This Row],[ CUSTO]]</f>
        <v>0</v>
      </c>
      <c r="V14" s="19"/>
    </row>
    <row r="15" spans="1:22" x14ac:dyDescent="0.25">
      <c r="A15" s="10"/>
      <c r="B15" s="20"/>
      <c r="C15" s="17"/>
      <c r="D15" s="18"/>
      <c r="E15" s="18"/>
      <c r="F15" s="18"/>
      <c r="G15" s="18"/>
      <c r="H15" s="21"/>
      <c r="I15" s="22"/>
      <c r="J15" s="18"/>
      <c r="K15" s="18"/>
      <c r="L15" s="19"/>
      <c r="M15" s="20"/>
      <c r="N15" s="17"/>
      <c r="O15" s="18"/>
      <c r="P15" s="17"/>
      <c r="Q15" s="19"/>
      <c r="R15" s="18"/>
      <c r="S15" s="17"/>
      <c r="T15" s="17"/>
      <c r="U15" s="19">
        <f>Table_531[[#This Row],[VALOR]]-Table_531[[#This Row],[ CUSTO]]</f>
        <v>0</v>
      </c>
      <c r="V15" s="19"/>
    </row>
    <row r="16" spans="1:22" x14ac:dyDescent="0.25">
      <c r="A16" s="10"/>
      <c r="B16" s="20"/>
      <c r="C16" s="17"/>
      <c r="D16" s="18"/>
      <c r="E16" s="18"/>
      <c r="F16" s="18"/>
      <c r="G16" s="18"/>
      <c r="H16" s="21"/>
      <c r="I16" s="22"/>
      <c r="J16" s="18"/>
      <c r="K16" s="18"/>
      <c r="L16" s="19"/>
      <c r="M16" s="20"/>
      <c r="N16" s="17"/>
      <c r="O16" s="18"/>
      <c r="P16" s="17"/>
      <c r="Q16" s="19"/>
      <c r="R16" s="18"/>
      <c r="S16" s="17"/>
      <c r="T16" s="17"/>
      <c r="U16" s="19">
        <f>Table_531[[#This Row],[VALOR]]-Table_531[[#This Row],[ CUSTO]]</f>
        <v>0</v>
      </c>
      <c r="V16" s="19"/>
    </row>
    <row r="17" spans="1:22" x14ac:dyDescent="0.25">
      <c r="A17" s="10"/>
      <c r="B17" s="20"/>
      <c r="C17" s="17"/>
      <c r="D17" s="18"/>
      <c r="E17" s="18"/>
      <c r="F17" s="18"/>
      <c r="G17" s="18"/>
      <c r="H17" s="21"/>
      <c r="I17" s="22"/>
      <c r="J17" s="18"/>
      <c r="K17" s="18"/>
      <c r="L17" s="19"/>
      <c r="M17" s="20"/>
      <c r="N17" s="17"/>
      <c r="O17" s="18"/>
      <c r="P17" s="17"/>
      <c r="Q17" s="19"/>
      <c r="R17" s="20"/>
      <c r="S17" s="17"/>
      <c r="T17" s="17"/>
      <c r="U17" s="19">
        <f>Table_531[[#This Row],[VALOR]]-Table_531[[#This Row],[ CUSTO]]</f>
        <v>0</v>
      </c>
      <c r="V17" s="19"/>
    </row>
    <row r="18" spans="1:22" x14ac:dyDescent="0.25">
      <c r="A18" s="10"/>
      <c r="B18" s="20"/>
      <c r="C18" s="17"/>
      <c r="D18" s="18"/>
      <c r="E18" s="18"/>
      <c r="F18" s="18"/>
      <c r="G18" s="18"/>
      <c r="H18" s="21"/>
      <c r="I18" s="22"/>
      <c r="J18" s="18"/>
      <c r="K18" s="18"/>
      <c r="L18" s="19"/>
      <c r="M18" s="20"/>
      <c r="N18" s="17"/>
      <c r="O18" s="18"/>
      <c r="P18" s="17"/>
      <c r="Q18" s="19"/>
      <c r="R18" s="18"/>
      <c r="S18" s="17"/>
      <c r="T18" s="17"/>
      <c r="U18" s="19">
        <f>Table_531[[#This Row],[VALOR]]-Table_531[[#This Row],[ CUSTO]]</f>
        <v>0</v>
      </c>
      <c r="V18" s="19"/>
    </row>
    <row r="19" spans="1:22" x14ac:dyDescent="0.25">
      <c r="A19" s="10"/>
      <c r="B19" s="20"/>
      <c r="C19" s="17"/>
      <c r="D19" s="18"/>
      <c r="E19" s="18"/>
      <c r="F19" s="18"/>
      <c r="G19" s="18"/>
      <c r="H19" s="21"/>
      <c r="I19" s="22"/>
      <c r="J19" s="18"/>
      <c r="K19" s="18"/>
      <c r="L19" s="19"/>
      <c r="M19" s="20"/>
      <c r="N19" s="17"/>
      <c r="O19" s="18"/>
      <c r="P19" s="17"/>
      <c r="Q19" s="19"/>
      <c r="R19" s="20"/>
      <c r="S19" s="17"/>
      <c r="T19" s="17"/>
      <c r="U19" s="19">
        <f>Table_531[[#This Row],[VALOR]]-Table_531[[#This Row],[ CUSTO]]</f>
        <v>0</v>
      </c>
      <c r="V19" s="19"/>
    </row>
    <row r="20" spans="1:22" x14ac:dyDescent="0.25">
      <c r="A20" s="10"/>
      <c r="B20" s="20"/>
      <c r="C20" s="17"/>
      <c r="D20" s="18"/>
      <c r="E20" s="18"/>
      <c r="F20" s="18"/>
      <c r="G20" s="18"/>
      <c r="H20" s="21"/>
      <c r="I20" s="22"/>
      <c r="J20" s="18"/>
      <c r="K20" s="18"/>
      <c r="L20" s="19"/>
      <c r="M20" s="20"/>
      <c r="N20" s="17"/>
      <c r="O20" s="18"/>
      <c r="P20" s="17"/>
      <c r="Q20" s="19"/>
      <c r="R20" s="18"/>
      <c r="S20" s="17"/>
      <c r="T20" s="17"/>
      <c r="U20" s="19">
        <f>Table_531[[#This Row],[VALOR]]-Table_531[[#This Row],[ CUSTO]]</f>
        <v>0</v>
      </c>
      <c r="V20" s="19"/>
    </row>
    <row r="21" spans="1:22" ht="15.75" customHeight="1" x14ac:dyDescent="0.25">
      <c r="A21" s="10"/>
      <c r="B21" s="20"/>
      <c r="C21" s="17"/>
      <c r="D21" s="18"/>
      <c r="E21" s="18"/>
      <c r="F21" s="18"/>
      <c r="G21" s="18"/>
      <c r="H21" s="21"/>
      <c r="I21" s="22"/>
      <c r="J21" s="18"/>
      <c r="K21" s="18"/>
      <c r="L21" s="19"/>
      <c r="M21" s="20"/>
      <c r="N21" s="17"/>
      <c r="O21" s="18"/>
      <c r="P21" s="17"/>
      <c r="Q21" s="19"/>
      <c r="R21" s="20"/>
      <c r="S21" s="17"/>
      <c r="T21" s="17"/>
      <c r="U21" s="19">
        <f>Table_531[[#This Row],[VALOR]]-Table_531[[#This Row],[ CUSTO]]</f>
        <v>0</v>
      </c>
      <c r="V21" s="19"/>
    </row>
    <row r="22" spans="1:22" ht="15.75" customHeight="1" x14ac:dyDescent="0.25">
      <c r="A22" s="10"/>
      <c r="B22" s="20"/>
      <c r="C22" s="17"/>
      <c r="D22" s="18"/>
      <c r="E22" s="18"/>
      <c r="F22" s="18"/>
      <c r="G22" s="18"/>
      <c r="H22" s="21"/>
      <c r="I22" s="22"/>
      <c r="J22" s="18"/>
      <c r="K22" s="18"/>
      <c r="L22" s="19"/>
      <c r="M22" s="20"/>
      <c r="N22" s="17"/>
      <c r="O22" s="18"/>
      <c r="P22" s="17"/>
      <c r="Q22" s="19"/>
      <c r="R22" s="18"/>
      <c r="S22" s="17"/>
      <c r="T22" s="17"/>
      <c r="U22" s="19">
        <f>Table_531[[#This Row],[VALOR]]-Table_531[[#This Row],[ CUSTO]]</f>
        <v>0</v>
      </c>
      <c r="V22" s="19"/>
    </row>
    <row r="23" spans="1:22" ht="15.75" customHeight="1" x14ac:dyDescent="0.25">
      <c r="A23" s="10"/>
      <c r="B23" s="20"/>
      <c r="C23" s="17"/>
      <c r="D23" s="18"/>
      <c r="E23" s="18"/>
      <c r="F23" s="18"/>
      <c r="G23" s="18"/>
      <c r="H23" s="21"/>
      <c r="I23" s="22"/>
      <c r="J23" s="18"/>
      <c r="K23" s="18"/>
      <c r="L23" s="19"/>
      <c r="M23" s="20"/>
      <c r="N23" s="17"/>
      <c r="O23" s="18"/>
      <c r="P23" s="17"/>
      <c r="Q23" s="19"/>
      <c r="R23" s="18"/>
      <c r="S23" s="17"/>
      <c r="T23" s="17"/>
      <c r="U23" s="19">
        <f>Table_531[[#This Row],[VALOR]]-Table_531[[#This Row],[ CUSTO]]</f>
        <v>0</v>
      </c>
      <c r="V23" s="19"/>
    </row>
    <row r="24" spans="1:22" ht="15.75" customHeight="1" x14ac:dyDescent="0.25">
      <c r="A24" s="10"/>
      <c r="B24" s="20"/>
      <c r="C24" s="17"/>
      <c r="D24" s="18"/>
      <c r="E24" s="18"/>
      <c r="F24" s="18"/>
      <c r="G24" s="18"/>
      <c r="H24" s="21"/>
      <c r="I24" s="22"/>
      <c r="J24" s="18"/>
      <c r="K24" s="18"/>
      <c r="L24" s="19"/>
      <c r="M24" s="20"/>
      <c r="N24" s="17"/>
      <c r="O24" s="18"/>
      <c r="P24" s="17"/>
      <c r="Q24" s="19"/>
      <c r="R24" s="18"/>
      <c r="S24" s="17"/>
      <c r="T24" s="17"/>
      <c r="U24" s="19">
        <f>Table_531[[#This Row],[VALOR]]-Table_531[[#This Row],[ CUSTO]]</f>
        <v>0</v>
      </c>
      <c r="V24" s="19"/>
    </row>
    <row r="25" spans="1:22" ht="15.75" customHeight="1" x14ac:dyDescent="0.25">
      <c r="A25" s="10"/>
      <c r="B25" s="20"/>
      <c r="C25" s="17"/>
      <c r="D25" s="18"/>
      <c r="E25" s="18"/>
      <c r="F25" s="18"/>
      <c r="G25" s="18"/>
      <c r="H25" s="21"/>
      <c r="I25" s="22"/>
      <c r="J25" s="18"/>
      <c r="K25" s="18"/>
      <c r="L25" s="19"/>
      <c r="M25" s="20"/>
      <c r="N25" s="17"/>
      <c r="O25" s="18"/>
      <c r="P25" s="17"/>
      <c r="Q25" s="19"/>
      <c r="R25" s="18"/>
      <c r="S25" s="17"/>
      <c r="T25" s="17"/>
      <c r="U25" s="19">
        <f>Table_531[[#This Row],[VALOR]]-Table_531[[#This Row],[ CUSTO]]</f>
        <v>0</v>
      </c>
      <c r="V25" s="19"/>
    </row>
    <row r="26" spans="1:22" ht="15.75" customHeight="1" x14ac:dyDescent="0.25">
      <c r="A26" s="10"/>
      <c r="B26" s="20"/>
      <c r="C26" s="17"/>
      <c r="D26" s="18"/>
      <c r="E26" s="18"/>
      <c r="F26" s="18"/>
      <c r="G26" s="18"/>
      <c r="H26" s="21"/>
      <c r="I26" s="22"/>
      <c r="J26" s="18"/>
      <c r="K26" s="18"/>
      <c r="L26" s="19"/>
      <c r="M26" s="20"/>
      <c r="N26" s="17"/>
      <c r="O26" s="18"/>
      <c r="P26" s="17"/>
      <c r="Q26" s="19"/>
      <c r="R26" s="18"/>
      <c r="S26" s="17"/>
      <c r="T26" s="17"/>
      <c r="U26" s="19">
        <f>Table_531[[#This Row],[VALOR]]-Table_531[[#This Row],[ CUSTO]]</f>
        <v>0</v>
      </c>
      <c r="V26" s="19"/>
    </row>
    <row r="27" spans="1:22" ht="15.75" customHeight="1" x14ac:dyDescent="0.25">
      <c r="A27" s="10"/>
      <c r="B27" s="20"/>
      <c r="C27" s="17"/>
      <c r="D27" s="18"/>
      <c r="E27" s="18"/>
      <c r="F27" s="18"/>
      <c r="G27" s="18"/>
      <c r="H27" s="21"/>
      <c r="I27" s="22"/>
      <c r="J27" s="18"/>
      <c r="K27" s="18"/>
      <c r="L27" s="19"/>
      <c r="M27" s="20"/>
      <c r="N27" s="17"/>
      <c r="O27" s="18"/>
      <c r="P27" s="17"/>
      <c r="Q27" s="19"/>
      <c r="R27" s="20"/>
      <c r="S27" s="17"/>
      <c r="T27" s="17"/>
      <c r="U27" s="19">
        <f>Table_531[[#This Row],[VALOR]]-Table_531[[#This Row],[ CUSTO]]</f>
        <v>0</v>
      </c>
      <c r="V27" s="19"/>
    </row>
    <row r="28" spans="1:22" ht="15.75" customHeight="1" x14ac:dyDescent="0.25">
      <c r="A28" s="10"/>
      <c r="B28" s="20"/>
      <c r="C28" s="17"/>
      <c r="D28" s="18"/>
      <c r="E28" s="18"/>
      <c r="F28" s="18"/>
      <c r="G28" s="18"/>
      <c r="H28" s="21"/>
      <c r="I28" s="22"/>
      <c r="J28" s="18"/>
      <c r="K28" s="18"/>
      <c r="L28" s="19"/>
      <c r="M28" s="20"/>
      <c r="N28" s="17"/>
      <c r="O28" s="18"/>
      <c r="P28" s="17"/>
      <c r="Q28" s="19"/>
      <c r="R28" s="18"/>
      <c r="S28" s="17"/>
      <c r="T28" s="17"/>
      <c r="U28" s="19">
        <f>Table_531[[#This Row],[VALOR]]-Table_531[[#This Row],[ CUSTO]]</f>
        <v>0</v>
      </c>
      <c r="V28" s="19"/>
    </row>
    <row r="29" spans="1:22" ht="15.75" customHeight="1" x14ac:dyDescent="0.25">
      <c r="A29" s="10"/>
      <c r="B29" s="20"/>
      <c r="C29" s="17"/>
      <c r="D29" s="18"/>
      <c r="E29" s="18"/>
      <c r="F29" s="18"/>
      <c r="G29" s="18"/>
      <c r="H29" s="21"/>
      <c r="I29" s="22"/>
      <c r="J29" s="18"/>
      <c r="K29" s="18"/>
      <c r="L29" s="19"/>
      <c r="M29" s="20"/>
      <c r="N29" s="17"/>
      <c r="O29" s="18"/>
      <c r="P29" s="17"/>
      <c r="Q29" s="19"/>
      <c r="R29" s="18"/>
      <c r="S29" s="17"/>
      <c r="T29" s="17"/>
      <c r="U29" s="19">
        <f>Table_531[[#This Row],[VALOR]]-Table_531[[#This Row],[ CUSTO]]</f>
        <v>0</v>
      </c>
      <c r="V29" s="19"/>
    </row>
    <row r="30" spans="1:22" ht="15.75" customHeight="1" x14ac:dyDescent="0.25">
      <c r="A30" s="10"/>
      <c r="B30" s="20"/>
      <c r="C30" s="17"/>
      <c r="D30" s="18"/>
      <c r="E30" s="18"/>
      <c r="F30" s="18"/>
      <c r="G30" s="18"/>
      <c r="H30" s="21"/>
      <c r="I30" s="22"/>
      <c r="J30" s="18"/>
      <c r="K30" s="18"/>
      <c r="L30" s="19"/>
      <c r="M30" s="20"/>
      <c r="N30" s="17"/>
      <c r="O30" s="18"/>
      <c r="P30" s="17"/>
      <c r="Q30" s="19"/>
      <c r="R30" s="18"/>
      <c r="S30" s="17"/>
      <c r="T30" s="17"/>
      <c r="U30" s="19">
        <f>Table_531[[#This Row],[VALOR]]-Table_531[[#This Row],[ CUSTO]]</f>
        <v>0</v>
      </c>
      <c r="V30" s="19"/>
    </row>
    <row r="31" spans="1:22" ht="15.75" customHeight="1" x14ac:dyDescent="0.25">
      <c r="A31" s="10"/>
      <c r="B31" s="20"/>
      <c r="C31" s="17"/>
      <c r="D31" s="18"/>
      <c r="E31" s="18"/>
      <c r="F31" s="18"/>
      <c r="G31" s="18"/>
      <c r="H31" s="21"/>
      <c r="I31" s="22"/>
      <c r="J31" s="18"/>
      <c r="K31" s="18"/>
      <c r="L31" s="19"/>
      <c r="M31" s="20"/>
      <c r="N31" s="17"/>
      <c r="O31" s="18"/>
      <c r="P31" s="17"/>
      <c r="Q31" s="19"/>
      <c r="R31" s="21"/>
      <c r="S31" s="17"/>
      <c r="T31" s="17"/>
      <c r="U31" s="19">
        <f>Table_531[[#This Row],[VALOR]]-Table_531[[#This Row],[ CUSTO]]</f>
        <v>0</v>
      </c>
      <c r="V31" s="19"/>
    </row>
    <row r="32" spans="1:22" ht="15.75" customHeight="1" x14ac:dyDescent="0.25">
      <c r="A32" s="10"/>
      <c r="B32" s="20"/>
      <c r="C32" s="17"/>
      <c r="D32" s="18"/>
      <c r="E32" s="18"/>
      <c r="F32" s="18"/>
      <c r="G32" s="18"/>
      <c r="H32" s="21"/>
      <c r="I32" s="22"/>
      <c r="J32" s="18"/>
      <c r="K32" s="18"/>
      <c r="L32" s="19"/>
      <c r="M32" s="20"/>
      <c r="N32" s="17"/>
      <c r="O32" s="18"/>
      <c r="P32" s="17"/>
      <c r="Q32" s="19"/>
      <c r="R32" s="18"/>
      <c r="S32" s="17"/>
      <c r="T32" s="17"/>
      <c r="U32" s="19">
        <f>Table_531[[#This Row],[VALOR]]-Table_531[[#This Row],[ CUSTO]]</f>
        <v>0</v>
      </c>
      <c r="V32" s="19"/>
    </row>
    <row r="33" spans="1:22" ht="15.75" customHeight="1" x14ac:dyDescent="0.25">
      <c r="A33" s="10"/>
      <c r="B33" s="20"/>
      <c r="C33" s="17"/>
      <c r="D33" s="18"/>
      <c r="E33" s="18"/>
      <c r="F33" s="18"/>
      <c r="G33" s="18"/>
      <c r="H33" s="21"/>
      <c r="I33" s="22"/>
      <c r="J33" s="18"/>
      <c r="K33" s="18"/>
      <c r="L33" s="19"/>
      <c r="M33" s="20"/>
      <c r="N33" s="17"/>
      <c r="O33" s="18"/>
      <c r="P33" s="17"/>
      <c r="Q33" s="19"/>
      <c r="R33" s="18"/>
      <c r="S33" s="17"/>
      <c r="T33" s="17"/>
      <c r="U33" s="19">
        <f>Table_531[[#This Row],[VALOR]]-Table_531[[#This Row],[ CUSTO]]</f>
        <v>0</v>
      </c>
      <c r="V33" s="19"/>
    </row>
    <row r="34" spans="1:22" ht="15.75" customHeight="1" x14ac:dyDescent="0.25">
      <c r="A34" s="10"/>
      <c r="B34" s="20"/>
      <c r="C34" s="17"/>
      <c r="D34" s="18"/>
      <c r="E34" s="18"/>
      <c r="F34" s="18"/>
      <c r="G34" s="18"/>
      <c r="H34" s="21"/>
      <c r="I34" s="22"/>
      <c r="J34" s="18"/>
      <c r="K34" s="18"/>
      <c r="L34" s="19"/>
      <c r="M34" s="20"/>
      <c r="N34" s="17"/>
      <c r="O34" s="18"/>
      <c r="P34" s="17"/>
      <c r="Q34" s="19"/>
      <c r="R34" s="18"/>
      <c r="S34" s="17"/>
      <c r="T34" s="17"/>
      <c r="U34" s="19">
        <f>Table_531[[#This Row],[VALOR]]-Table_531[[#This Row],[ CUSTO]]</f>
        <v>0</v>
      </c>
      <c r="V34" s="19"/>
    </row>
    <row r="35" spans="1:22" ht="15.75" customHeight="1" x14ac:dyDescent="0.25">
      <c r="A35" s="10"/>
      <c r="B35" s="20"/>
      <c r="C35" s="17"/>
      <c r="D35" s="18"/>
      <c r="E35" s="18"/>
      <c r="F35" s="18"/>
      <c r="G35" s="18"/>
      <c r="H35" s="21"/>
      <c r="I35" s="22"/>
      <c r="J35" s="18"/>
      <c r="K35" s="18"/>
      <c r="L35" s="19"/>
      <c r="M35" s="20"/>
      <c r="N35" s="17"/>
      <c r="O35" s="18"/>
      <c r="P35" s="17"/>
      <c r="Q35" s="19"/>
      <c r="R35" s="18"/>
      <c r="S35" s="17"/>
      <c r="T35" s="17"/>
      <c r="U35" s="19">
        <f>Table_531[[#This Row],[VALOR]]-Table_531[[#This Row],[ CUSTO]]</f>
        <v>0</v>
      </c>
      <c r="V35" s="19"/>
    </row>
    <row r="36" spans="1:22" ht="15.75" customHeight="1" x14ac:dyDescent="0.25">
      <c r="A36" s="10"/>
      <c r="B36" s="20"/>
      <c r="C36" s="17"/>
      <c r="D36" s="18"/>
      <c r="E36" s="18"/>
      <c r="F36" s="18"/>
      <c r="G36" s="18"/>
      <c r="H36" s="21"/>
      <c r="I36" s="22"/>
      <c r="J36" s="18"/>
      <c r="K36" s="18"/>
      <c r="L36" s="19"/>
      <c r="M36" s="20"/>
      <c r="N36" s="17"/>
      <c r="O36" s="18"/>
      <c r="P36" s="17"/>
      <c r="Q36" s="19"/>
      <c r="R36" s="18"/>
      <c r="S36" s="17"/>
      <c r="T36" s="17"/>
      <c r="U36" s="19">
        <f>Table_531[[#This Row],[VALOR]]-Table_531[[#This Row],[ CUSTO]]</f>
        <v>0</v>
      </c>
      <c r="V36" s="19"/>
    </row>
    <row r="37" spans="1:22" ht="15.75" customHeight="1" x14ac:dyDescent="0.25">
      <c r="A37" s="10"/>
      <c r="B37" s="20"/>
      <c r="C37" s="17"/>
      <c r="D37" s="18"/>
      <c r="E37" s="18"/>
      <c r="F37" s="18"/>
      <c r="G37" s="18"/>
      <c r="H37" s="21"/>
      <c r="I37" s="22"/>
      <c r="J37" s="18"/>
      <c r="K37" s="18"/>
      <c r="L37" s="19"/>
      <c r="M37" s="20"/>
      <c r="N37" s="17"/>
      <c r="O37" s="18"/>
      <c r="P37" s="17"/>
      <c r="Q37" s="19"/>
      <c r="R37" s="20"/>
      <c r="S37" s="17"/>
      <c r="T37" s="17"/>
      <c r="U37" s="19">
        <f>Table_531[[#This Row],[VALOR]]-Table_531[[#This Row],[ CUSTO]]</f>
        <v>0</v>
      </c>
      <c r="V37" s="19"/>
    </row>
    <row r="38" spans="1:22" ht="15.75" customHeight="1" x14ac:dyDescent="0.25">
      <c r="A38" s="10"/>
      <c r="B38" s="20"/>
      <c r="C38" s="17"/>
      <c r="D38" s="18"/>
      <c r="E38" s="18"/>
      <c r="F38" s="18"/>
      <c r="G38" s="18"/>
      <c r="H38" s="21"/>
      <c r="I38" s="22"/>
      <c r="J38" s="18"/>
      <c r="K38" s="18"/>
      <c r="L38" s="19"/>
      <c r="M38" s="20"/>
      <c r="N38" s="17"/>
      <c r="O38" s="18"/>
      <c r="P38" s="17"/>
      <c r="Q38" s="19"/>
      <c r="R38" s="18"/>
      <c r="S38" s="17"/>
      <c r="T38" s="17"/>
      <c r="U38" s="19">
        <f>Table_531[[#This Row],[VALOR]]-Table_531[[#This Row],[ CUSTO]]</f>
        <v>0</v>
      </c>
      <c r="V38" s="19"/>
    </row>
    <row r="39" spans="1:22" ht="15.75" customHeight="1" x14ac:dyDescent="0.25">
      <c r="A39" s="10"/>
      <c r="B39" s="20"/>
      <c r="C39" s="17"/>
      <c r="D39" s="18"/>
      <c r="E39" s="18"/>
      <c r="F39" s="18"/>
      <c r="G39" s="18"/>
      <c r="H39" s="21"/>
      <c r="I39" s="22"/>
      <c r="J39" s="18"/>
      <c r="K39" s="18"/>
      <c r="L39" s="19"/>
      <c r="M39" s="20"/>
      <c r="N39" s="17"/>
      <c r="O39" s="18"/>
      <c r="P39" s="17"/>
      <c r="Q39" s="19"/>
      <c r="R39" s="18"/>
      <c r="S39" s="17"/>
      <c r="T39" s="17"/>
      <c r="U39" s="19">
        <f>Table_531[[#This Row],[VALOR]]-Table_531[[#This Row],[ CUSTO]]</f>
        <v>0</v>
      </c>
      <c r="V39" s="19"/>
    </row>
    <row r="40" spans="1:22" ht="15.75" customHeight="1" x14ac:dyDescent="0.25">
      <c r="A40" s="10"/>
      <c r="B40" s="20"/>
      <c r="C40" s="17"/>
      <c r="D40" s="18"/>
      <c r="E40" s="18"/>
      <c r="F40" s="18"/>
      <c r="G40" s="18"/>
      <c r="H40" s="21"/>
      <c r="I40" s="22"/>
      <c r="J40" s="18"/>
      <c r="K40" s="18"/>
      <c r="L40" s="19"/>
      <c r="M40" s="20"/>
      <c r="N40" s="17"/>
      <c r="O40" s="18"/>
      <c r="P40" s="17"/>
      <c r="Q40" s="19"/>
      <c r="R40" s="18"/>
      <c r="S40" s="17"/>
      <c r="T40" s="17"/>
      <c r="U40" s="19">
        <f>Table_531[[#This Row],[VALOR]]-Table_531[[#This Row],[ CUSTO]]</f>
        <v>0</v>
      </c>
      <c r="V40" s="19"/>
    </row>
    <row r="41" spans="1:22" ht="15.75" customHeight="1" x14ac:dyDescent="0.25">
      <c r="A41" s="10"/>
      <c r="B41" s="20"/>
      <c r="C41" s="17"/>
      <c r="D41" s="18"/>
      <c r="E41" s="18"/>
      <c r="F41" s="18"/>
      <c r="G41" s="18"/>
      <c r="H41" s="21"/>
      <c r="I41" s="22"/>
      <c r="J41" s="18"/>
      <c r="K41" s="18"/>
      <c r="L41" s="19"/>
      <c r="M41" s="20"/>
      <c r="N41" s="17"/>
      <c r="O41" s="18"/>
      <c r="P41" s="17"/>
      <c r="Q41" s="19"/>
      <c r="R41" s="18"/>
      <c r="S41" s="17"/>
      <c r="T41" s="17"/>
      <c r="U41" s="19">
        <f>Table_531[[#This Row],[VALOR]]-Table_531[[#This Row],[ CUSTO]]</f>
        <v>0</v>
      </c>
      <c r="V41" s="19"/>
    </row>
    <row r="42" spans="1:22" ht="15.75" customHeight="1" x14ac:dyDescent="0.25">
      <c r="A42" s="10"/>
      <c r="B42" s="20"/>
      <c r="C42" s="17"/>
      <c r="D42" s="18"/>
      <c r="E42" s="18"/>
      <c r="F42" s="18"/>
      <c r="G42" s="18"/>
      <c r="H42" s="21"/>
      <c r="I42" s="22"/>
      <c r="J42" s="18"/>
      <c r="K42" s="18"/>
      <c r="L42" s="19"/>
      <c r="M42" s="20"/>
      <c r="N42" s="17"/>
      <c r="O42" s="18"/>
      <c r="P42" s="17"/>
      <c r="Q42" s="19"/>
      <c r="R42" s="18"/>
      <c r="S42" s="17"/>
      <c r="T42" s="17"/>
      <c r="U42" s="19">
        <f>Table_531[[#This Row],[VALOR]]-Table_531[[#This Row],[ CUSTO]]</f>
        <v>0</v>
      </c>
      <c r="V42" s="19"/>
    </row>
    <row r="43" spans="1:22" ht="15.75" customHeight="1" x14ac:dyDescent="0.25">
      <c r="A43" s="10"/>
      <c r="B43" s="20"/>
      <c r="C43" s="17"/>
      <c r="D43" s="18"/>
      <c r="E43" s="18"/>
      <c r="F43" s="18"/>
      <c r="G43" s="18"/>
      <c r="H43" s="21"/>
      <c r="I43" s="22"/>
      <c r="J43" s="18"/>
      <c r="K43" s="18"/>
      <c r="L43" s="52"/>
      <c r="M43" s="20"/>
      <c r="N43" s="17"/>
      <c r="O43" s="18"/>
      <c r="P43" s="17"/>
      <c r="Q43" s="19"/>
      <c r="R43" s="21"/>
      <c r="S43" s="17"/>
      <c r="T43" s="17"/>
      <c r="U43" s="19">
        <f>Table_531[[#This Row],[VALOR]]-Table_531[[#This Row],[ CUSTO]]</f>
        <v>0</v>
      </c>
      <c r="V43" s="19"/>
    </row>
    <row r="44" spans="1:22" ht="15.75" customHeight="1" x14ac:dyDescent="0.25">
      <c r="A44" s="10"/>
      <c r="B44" s="20"/>
      <c r="C44" s="17"/>
      <c r="D44" s="18"/>
      <c r="E44" s="18"/>
      <c r="F44" s="18"/>
      <c r="G44" s="18"/>
      <c r="H44" s="21"/>
      <c r="I44" s="22"/>
      <c r="J44" s="18"/>
      <c r="K44" s="18"/>
      <c r="L44" s="19"/>
      <c r="M44" s="20"/>
      <c r="N44" s="17"/>
      <c r="O44" s="18"/>
      <c r="P44" s="17"/>
      <c r="Q44" s="19"/>
      <c r="R44" s="18"/>
      <c r="S44" s="17"/>
      <c r="T44" s="17"/>
      <c r="U44" s="19">
        <f>Table_531[[#This Row],[VALOR]]-Table_531[[#This Row],[ CUSTO]]</f>
        <v>0</v>
      </c>
      <c r="V44" s="19"/>
    </row>
    <row r="45" spans="1:22" ht="15.75" customHeight="1" x14ac:dyDescent="0.25">
      <c r="A45" s="10"/>
      <c r="B45" s="20"/>
      <c r="C45" s="17"/>
      <c r="D45" s="18"/>
      <c r="E45" s="18"/>
      <c r="F45" s="18"/>
      <c r="G45" s="18"/>
      <c r="H45" s="21"/>
      <c r="I45" s="22"/>
      <c r="J45" s="18"/>
      <c r="K45" s="18"/>
      <c r="L45" s="19"/>
      <c r="M45" s="20"/>
      <c r="N45" s="17"/>
      <c r="O45" s="18"/>
      <c r="P45" s="17"/>
      <c r="Q45" s="19"/>
      <c r="R45" s="18"/>
      <c r="S45" s="17"/>
      <c r="T45" s="17"/>
      <c r="U45" s="19">
        <f>Table_531[[#This Row],[VALOR]]-Table_531[[#This Row],[ CUSTO]]</f>
        <v>0</v>
      </c>
      <c r="V45" s="19"/>
    </row>
    <row r="46" spans="1:22" ht="15.75" customHeight="1" x14ac:dyDescent="0.25">
      <c r="A46" s="10"/>
      <c r="B46" s="20"/>
      <c r="C46" s="17"/>
      <c r="D46" s="18"/>
      <c r="E46" s="18"/>
      <c r="F46" s="18"/>
      <c r="G46" s="18"/>
      <c r="H46" s="21"/>
      <c r="I46" s="22"/>
      <c r="J46" s="18"/>
      <c r="K46" s="18"/>
      <c r="L46" s="19"/>
      <c r="M46" s="20"/>
      <c r="N46" s="17"/>
      <c r="O46" s="18"/>
      <c r="P46" s="17"/>
      <c r="Q46" s="19"/>
      <c r="R46" s="18"/>
      <c r="S46" s="17"/>
      <c r="T46" s="17"/>
      <c r="U46" s="19">
        <f>Table_531[[#This Row],[VALOR]]-Table_531[[#This Row],[ CUSTO]]</f>
        <v>0</v>
      </c>
      <c r="V46" s="19"/>
    </row>
    <row r="47" spans="1:22" ht="15.75" customHeight="1" x14ac:dyDescent="0.25">
      <c r="A47" s="10"/>
      <c r="B47" s="20"/>
      <c r="C47" s="17"/>
      <c r="D47" s="18"/>
      <c r="E47" s="18"/>
      <c r="F47" s="18"/>
      <c r="G47" s="18"/>
      <c r="H47" s="21"/>
      <c r="I47" s="22"/>
      <c r="J47" s="18"/>
      <c r="K47" s="18"/>
      <c r="L47" s="19"/>
      <c r="M47" s="20"/>
      <c r="N47" s="17"/>
      <c r="O47" s="18"/>
      <c r="P47" s="17"/>
      <c r="Q47" s="19"/>
      <c r="R47" s="18"/>
      <c r="S47" s="17"/>
      <c r="T47" s="17"/>
      <c r="U47" s="19">
        <f>Table_531[[#This Row],[VALOR]]-Table_531[[#This Row],[ CUSTO]]</f>
        <v>0</v>
      </c>
      <c r="V47" s="19"/>
    </row>
    <row r="48" spans="1:22" ht="15.75" customHeight="1" x14ac:dyDescent="0.25">
      <c r="A48" s="10"/>
      <c r="B48" s="20"/>
      <c r="C48" s="17"/>
      <c r="D48" s="18"/>
      <c r="E48" s="18"/>
      <c r="F48" s="18"/>
      <c r="G48" s="18"/>
      <c r="H48" s="21"/>
      <c r="I48" s="22"/>
      <c r="J48" s="18"/>
      <c r="K48" s="18"/>
      <c r="L48" s="19"/>
      <c r="M48" s="20"/>
      <c r="N48" s="17"/>
      <c r="O48" s="18"/>
      <c r="P48" s="17"/>
      <c r="Q48" s="19"/>
      <c r="R48" s="18"/>
      <c r="S48" s="17"/>
      <c r="T48" s="17"/>
      <c r="U48" s="19">
        <f>Table_531[[#This Row],[VALOR]]-Table_531[[#This Row],[ CUSTO]]</f>
        <v>0</v>
      </c>
      <c r="V48" s="19"/>
    </row>
    <row r="49" spans="1:22" ht="15.75" customHeight="1" x14ac:dyDescent="0.25">
      <c r="A49" s="10"/>
      <c r="B49" s="20"/>
      <c r="C49" s="17"/>
      <c r="D49" s="18"/>
      <c r="E49" s="18"/>
      <c r="F49" s="18"/>
      <c r="G49" s="18"/>
      <c r="H49" s="21"/>
      <c r="I49" s="22"/>
      <c r="J49" s="18"/>
      <c r="K49" s="18"/>
      <c r="L49" s="19"/>
      <c r="M49" s="20"/>
      <c r="N49" s="17"/>
      <c r="O49" s="18"/>
      <c r="P49" s="17"/>
      <c r="Q49" s="19"/>
      <c r="R49" s="18"/>
      <c r="S49" s="17"/>
      <c r="T49" s="17"/>
      <c r="U49" s="19">
        <f>Table_531[[#This Row],[VALOR]]-Table_531[[#This Row],[ CUSTO]]</f>
        <v>0</v>
      </c>
      <c r="V49" s="19"/>
    </row>
    <row r="50" spans="1:22" ht="15.75" customHeight="1" x14ac:dyDescent="0.25">
      <c r="A50" s="10"/>
      <c r="B50" s="20"/>
      <c r="C50" s="17"/>
      <c r="D50" s="18"/>
      <c r="E50" s="18"/>
      <c r="F50" s="18"/>
      <c r="G50" s="18"/>
      <c r="H50" s="21"/>
      <c r="I50" s="22"/>
      <c r="J50" s="18"/>
      <c r="K50" s="18"/>
      <c r="L50" s="19"/>
      <c r="M50" s="20"/>
      <c r="N50" s="17"/>
      <c r="O50" s="18"/>
      <c r="P50" s="17"/>
      <c r="Q50" s="19"/>
      <c r="R50" s="18"/>
      <c r="S50" s="17"/>
      <c r="T50" s="17"/>
      <c r="U50" s="19">
        <f>Table_531[[#This Row],[VALOR]]-Table_531[[#This Row],[ CUSTO]]</f>
        <v>0</v>
      </c>
      <c r="V50" s="19"/>
    </row>
    <row r="51" spans="1:22" ht="15.75" customHeight="1" x14ac:dyDescent="0.25">
      <c r="A51" s="10"/>
      <c r="B51" s="20"/>
      <c r="C51" s="17"/>
      <c r="D51" s="18"/>
      <c r="E51" s="18"/>
      <c r="F51" s="18"/>
      <c r="G51" s="18"/>
      <c r="H51" s="21"/>
      <c r="I51" s="22"/>
      <c r="J51" s="18"/>
      <c r="K51" s="18"/>
      <c r="L51" s="19"/>
      <c r="M51" s="20"/>
      <c r="N51" s="17"/>
      <c r="O51" s="18"/>
      <c r="P51" s="17"/>
      <c r="Q51" s="19"/>
      <c r="R51" s="18"/>
      <c r="S51" s="17"/>
      <c r="T51" s="17"/>
      <c r="U51" s="19">
        <f>Table_531[[#This Row],[VALOR]]-Table_531[[#This Row],[ CUSTO]]</f>
        <v>0</v>
      </c>
      <c r="V51" s="19"/>
    </row>
    <row r="52" spans="1:22" ht="15.75" customHeight="1" x14ac:dyDescent="0.25">
      <c r="A52" s="10"/>
      <c r="B52" s="20"/>
      <c r="C52" s="17"/>
      <c r="D52" s="18"/>
      <c r="E52" s="18"/>
      <c r="F52" s="18"/>
      <c r="G52" s="18"/>
      <c r="H52" s="21"/>
      <c r="I52" s="22"/>
      <c r="J52" s="18"/>
      <c r="K52" s="18"/>
      <c r="L52" s="19"/>
      <c r="M52" s="20"/>
      <c r="N52" s="17"/>
      <c r="O52" s="18"/>
      <c r="P52" s="17"/>
      <c r="Q52" s="19"/>
      <c r="R52" s="21"/>
      <c r="S52" s="17"/>
      <c r="T52" s="17"/>
      <c r="U52" s="19">
        <f>Table_531[[#This Row],[VALOR]]-Table_531[[#This Row],[ CUSTO]]</f>
        <v>0</v>
      </c>
      <c r="V52" s="19"/>
    </row>
    <row r="53" spans="1:22" ht="15.75" customHeight="1" x14ac:dyDescent="0.25">
      <c r="A53" s="10"/>
      <c r="B53" s="20"/>
      <c r="C53" s="17"/>
      <c r="D53" s="18"/>
      <c r="E53" s="18"/>
      <c r="F53" s="18"/>
      <c r="G53" s="18"/>
      <c r="H53" s="21"/>
      <c r="I53" s="22"/>
      <c r="J53" s="18"/>
      <c r="K53" s="18"/>
      <c r="L53" s="19"/>
      <c r="M53" s="20"/>
      <c r="N53" s="17"/>
      <c r="O53" s="18"/>
      <c r="P53" s="17"/>
      <c r="Q53" s="19"/>
      <c r="R53" s="18"/>
      <c r="S53" s="17"/>
      <c r="T53" s="17"/>
      <c r="U53" s="19">
        <f>Table_531[[#This Row],[VALOR]]-Table_531[[#This Row],[ CUSTO]]</f>
        <v>0</v>
      </c>
      <c r="V53" s="19"/>
    </row>
    <row r="54" spans="1:22" ht="15.75" customHeight="1" x14ac:dyDescent="0.25">
      <c r="A54" s="10"/>
      <c r="B54" s="20"/>
      <c r="C54" s="17"/>
      <c r="D54" s="18"/>
      <c r="E54" s="18"/>
      <c r="F54" s="18"/>
      <c r="G54" s="18"/>
      <c r="H54" s="21"/>
      <c r="I54" s="22"/>
      <c r="J54" s="18"/>
      <c r="K54" s="18"/>
      <c r="L54" s="19"/>
      <c r="M54" s="20"/>
      <c r="N54" s="17"/>
      <c r="O54" s="18"/>
      <c r="P54" s="17"/>
      <c r="Q54" s="19"/>
      <c r="R54" s="18"/>
      <c r="S54" s="17"/>
      <c r="T54" s="17"/>
      <c r="U54" s="19">
        <f>Table_531[[#This Row],[VALOR]]-Table_531[[#This Row],[ CUSTO]]</f>
        <v>0</v>
      </c>
      <c r="V54" s="19"/>
    </row>
    <row r="55" spans="1:22" ht="15.75" customHeight="1" x14ac:dyDescent="0.25">
      <c r="A55" s="10"/>
      <c r="B55" s="20"/>
      <c r="C55" s="17"/>
      <c r="D55" s="18"/>
      <c r="E55" s="18"/>
      <c r="F55" s="18"/>
      <c r="G55" s="18"/>
      <c r="H55" s="21"/>
      <c r="I55" s="22"/>
      <c r="J55" s="18"/>
      <c r="K55" s="18"/>
      <c r="L55" s="19"/>
      <c r="M55" s="20"/>
      <c r="N55" s="17"/>
      <c r="O55" s="18"/>
      <c r="P55" s="17"/>
      <c r="Q55" s="19"/>
      <c r="R55" s="21"/>
      <c r="S55" s="17"/>
      <c r="T55" s="17"/>
      <c r="U55" s="19">
        <f>Table_531[[#This Row],[VALOR]]-Table_531[[#This Row],[ CUSTO]]</f>
        <v>0</v>
      </c>
      <c r="V55" s="19"/>
    </row>
    <row r="56" spans="1:22" ht="15.75" customHeight="1" x14ac:dyDescent="0.25">
      <c r="A56" s="10"/>
      <c r="B56" s="20"/>
      <c r="C56" s="17"/>
      <c r="D56" s="18"/>
      <c r="E56" s="18"/>
      <c r="F56" s="18"/>
      <c r="G56" s="18"/>
      <c r="H56" s="21"/>
      <c r="I56" s="22"/>
      <c r="J56" s="18"/>
      <c r="K56" s="18"/>
      <c r="L56" s="19"/>
      <c r="M56" s="20"/>
      <c r="N56" s="17"/>
      <c r="O56" s="18"/>
      <c r="P56" s="17"/>
      <c r="Q56" s="19"/>
      <c r="R56" s="18"/>
      <c r="S56" s="17"/>
      <c r="T56" s="17"/>
      <c r="U56" s="19">
        <f>Table_531[[#This Row],[VALOR]]-Table_531[[#This Row],[ CUSTO]]</f>
        <v>0</v>
      </c>
      <c r="V56" s="19"/>
    </row>
    <row r="57" spans="1:22" ht="15.75" customHeight="1" x14ac:dyDescent="0.25">
      <c r="A57" s="10"/>
      <c r="B57" s="20"/>
      <c r="C57" s="17"/>
      <c r="D57" s="18"/>
      <c r="E57" s="18"/>
      <c r="F57" s="18"/>
      <c r="G57" s="18"/>
      <c r="H57" s="21"/>
      <c r="I57" s="22"/>
      <c r="J57" s="18"/>
      <c r="K57" s="18"/>
      <c r="L57" s="19"/>
      <c r="M57" s="20"/>
      <c r="N57" s="17"/>
      <c r="O57" s="18"/>
      <c r="P57" s="17"/>
      <c r="Q57" s="19"/>
      <c r="R57" s="18"/>
      <c r="S57" s="17"/>
      <c r="T57" s="17"/>
      <c r="U57" s="19">
        <f>Table_531[[#This Row],[VALOR]]-Table_531[[#This Row],[ CUSTO]]</f>
        <v>0</v>
      </c>
      <c r="V57" s="19"/>
    </row>
    <row r="58" spans="1:22" ht="15.75" customHeight="1" x14ac:dyDescent="0.25">
      <c r="A58" s="10"/>
      <c r="B58" s="20"/>
      <c r="C58" s="17"/>
      <c r="D58" s="18"/>
      <c r="E58" s="18"/>
      <c r="F58" s="18"/>
      <c r="G58" s="18"/>
      <c r="H58" s="21"/>
      <c r="I58" s="22"/>
      <c r="J58" s="18"/>
      <c r="K58" s="18"/>
      <c r="L58" s="19"/>
      <c r="M58" s="20"/>
      <c r="N58" s="17"/>
      <c r="O58" s="18"/>
      <c r="P58" s="17"/>
      <c r="Q58" s="19"/>
      <c r="R58" s="18"/>
      <c r="S58" s="17"/>
      <c r="T58" s="17"/>
      <c r="U58" s="19">
        <f>Table_531[[#This Row],[VALOR]]-Table_531[[#This Row],[ CUSTO]]</f>
        <v>0</v>
      </c>
      <c r="V58" s="19"/>
    </row>
    <row r="59" spans="1:22" ht="15.75" customHeight="1" x14ac:dyDescent="0.25">
      <c r="A59" s="10"/>
      <c r="B59" s="20"/>
      <c r="C59" s="17"/>
      <c r="D59" s="18"/>
      <c r="E59" s="18"/>
      <c r="F59" s="18"/>
      <c r="G59" s="18"/>
      <c r="H59" s="21"/>
      <c r="I59" s="22"/>
      <c r="J59" s="18"/>
      <c r="K59" s="18"/>
      <c r="L59" s="19"/>
      <c r="M59" s="20"/>
      <c r="N59" s="17"/>
      <c r="O59" s="18"/>
      <c r="P59" s="17"/>
      <c r="Q59" s="19"/>
      <c r="R59" s="18"/>
      <c r="S59" s="17"/>
      <c r="T59" s="17"/>
      <c r="U59" s="19">
        <f>Table_531[[#This Row],[VALOR]]-Table_531[[#This Row],[ CUSTO]]</f>
        <v>0</v>
      </c>
      <c r="V59" s="19"/>
    </row>
    <row r="60" spans="1:22" ht="15.75" customHeight="1" x14ac:dyDescent="0.25">
      <c r="A60" s="10"/>
      <c r="B60" s="20"/>
      <c r="C60" s="17"/>
      <c r="D60" s="18"/>
      <c r="E60" s="17"/>
      <c r="F60" s="18"/>
      <c r="G60" s="18"/>
      <c r="H60" s="21"/>
      <c r="I60" s="22"/>
      <c r="J60" s="18"/>
      <c r="K60" s="18"/>
      <c r="L60" s="19"/>
      <c r="M60" s="20"/>
      <c r="N60" s="17"/>
      <c r="O60" s="18"/>
      <c r="P60" s="17"/>
      <c r="Q60" s="19"/>
      <c r="R60" s="18"/>
      <c r="S60" s="17"/>
      <c r="T60" s="17"/>
      <c r="U60" s="19">
        <f>Table_531[[#This Row],[VALOR]]-Table_531[[#This Row],[ CUSTO]]</f>
        <v>0</v>
      </c>
      <c r="V60" s="19"/>
    </row>
    <row r="61" spans="1:22" ht="15.75" customHeight="1" x14ac:dyDescent="0.25">
      <c r="A61" s="10"/>
      <c r="B61" s="20"/>
      <c r="C61" s="17"/>
      <c r="D61" s="18"/>
      <c r="E61" s="17"/>
      <c r="F61" s="18"/>
      <c r="G61" s="18"/>
      <c r="H61" s="21"/>
      <c r="I61" s="22"/>
      <c r="J61" s="18"/>
      <c r="K61" s="18"/>
      <c r="L61" s="19"/>
      <c r="M61" s="20"/>
      <c r="N61" s="17"/>
      <c r="O61" s="18"/>
      <c r="P61" s="17"/>
      <c r="Q61" s="19"/>
      <c r="R61" s="18"/>
      <c r="S61" s="17"/>
      <c r="T61" s="17"/>
      <c r="U61" s="19">
        <f>Table_531[[#This Row],[VALOR]]-Table_531[[#This Row],[ CUSTO]]</f>
        <v>0</v>
      </c>
      <c r="V61" s="19"/>
    </row>
    <row r="62" spans="1:22" ht="15.75" customHeight="1" x14ac:dyDescent="0.25">
      <c r="A62" s="10"/>
      <c r="B62" s="20"/>
      <c r="C62" s="17"/>
      <c r="D62" s="18"/>
      <c r="E62" s="18"/>
      <c r="F62" s="18"/>
      <c r="G62" s="18"/>
      <c r="H62" s="21"/>
      <c r="I62" s="22"/>
      <c r="J62" s="18"/>
      <c r="K62" s="18"/>
      <c r="L62" s="19"/>
      <c r="M62" s="20"/>
      <c r="N62" s="17"/>
      <c r="O62" s="18"/>
      <c r="P62" s="17"/>
      <c r="Q62" s="19"/>
      <c r="R62" s="18"/>
      <c r="S62" s="17"/>
      <c r="T62" s="17"/>
      <c r="U62" s="19">
        <f>Table_531[[#This Row],[VALOR]]-Table_531[[#This Row],[ CUSTO]]</f>
        <v>0</v>
      </c>
      <c r="V62" s="19"/>
    </row>
    <row r="63" spans="1:22" ht="15.75" customHeight="1" x14ac:dyDescent="0.25">
      <c r="A63" s="10"/>
      <c r="B63" s="20"/>
      <c r="C63" s="17"/>
      <c r="D63" s="18"/>
      <c r="E63" s="17"/>
      <c r="F63" s="18"/>
      <c r="G63" s="18"/>
      <c r="H63" s="21"/>
      <c r="I63" s="22"/>
      <c r="J63" s="18"/>
      <c r="K63" s="18"/>
      <c r="L63" s="19"/>
      <c r="M63" s="20"/>
      <c r="N63" s="17"/>
      <c r="O63" s="18"/>
      <c r="P63" s="17"/>
      <c r="Q63" s="19"/>
      <c r="R63" s="18"/>
      <c r="S63" s="17"/>
      <c r="T63" s="17"/>
      <c r="U63" s="19">
        <f>Table_531[[#This Row],[VALOR]]-Table_531[[#This Row],[ CUSTO]]</f>
        <v>0</v>
      </c>
      <c r="V63" s="19"/>
    </row>
    <row r="64" spans="1:22" ht="15.75" customHeight="1" x14ac:dyDescent="0.25">
      <c r="A64" s="10"/>
      <c r="B64" s="20"/>
      <c r="C64" s="17"/>
      <c r="D64" s="18"/>
      <c r="E64" s="18"/>
      <c r="F64" s="18"/>
      <c r="G64" s="18"/>
      <c r="H64" s="21"/>
      <c r="I64" s="22"/>
      <c r="J64" s="18"/>
      <c r="K64" s="18"/>
      <c r="L64" s="19"/>
      <c r="M64" s="20"/>
      <c r="N64" s="17"/>
      <c r="O64" s="18"/>
      <c r="P64" s="17"/>
      <c r="Q64" s="19"/>
      <c r="R64" s="18"/>
      <c r="S64" s="17"/>
      <c r="T64" s="17"/>
      <c r="U64" s="19">
        <f>Table_531[[#This Row],[VALOR]]-Table_531[[#This Row],[ CUSTO]]</f>
        <v>0</v>
      </c>
      <c r="V64" s="19"/>
    </row>
    <row r="65" spans="1:22" ht="15.75" customHeight="1" x14ac:dyDescent="0.25">
      <c r="A65" s="10"/>
      <c r="B65" s="20"/>
      <c r="C65" s="17"/>
      <c r="D65" s="18"/>
      <c r="E65" s="18"/>
      <c r="F65" s="18"/>
      <c r="G65" s="18"/>
      <c r="H65" s="21"/>
      <c r="I65" s="22"/>
      <c r="J65" s="18"/>
      <c r="K65" s="18"/>
      <c r="L65" s="19"/>
      <c r="M65" s="20"/>
      <c r="N65" s="17"/>
      <c r="O65" s="18"/>
      <c r="P65" s="17"/>
      <c r="Q65" s="19"/>
      <c r="R65" s="18"/>
      <c r="S65" s="17"/>
      <c r="T65" s="17"/>
      <c r="U65" s="19">
        <f>Table_531[[#This Row],[VALOR]]-Table_531[[#This Row],[ CUSTO]]</f>
        <v>0</v>
      </c>
      <c r="V65" s="19"/>
    </row>
    <row r="66" spans="1:22" ht="15.75" customHeight="1" x14ac:dyDescent="0.25">
      <c r="A66" s="10"/>
      <c r="B66" s="20"/>
      <c r="C66" s="17"/>
      <c r="D66" s="18"/>
      <c r="E66" s="18"/>
      <c r="F66" s="18"/>
      <c r="G66" s="18"/>
      <c r="H66" s="21"/>
      <c r="I66" s="22"/>
      <c r="J66" s="18"/>
      <c r="K66" s="18"/>
      <c r="L66" s="19"/>
      <c r="M66" s="20"/>
      <c r="N66" s="17"/>
      <c r="O66" s="18"/>
      <c r="P66" s="17"/>
      <c r="Q66" s="19"/>
      <c r="R66" s="21"/>
      <c r="S66" s="17"/>
      <c r="T66" s="17"/>
      <c r="U66" s="19">
        <f>Table_531[[#This Row],[VALOR]]-Table_531[[#This Row],[ CUSTO]]</f>
        <v>0</v>
      </c>
      <c r="V66" s="19"/>
    </row>
    <row r="67" spans="1:22" ht="15.75" customHeight="1" x14ac:dyDescent="0.25">
      <c r="A67" s="10"/>
      <c r="B67" s="20"/>
      <c r="C67" s="17"/>
      <c r="D67" s="18"/>
      <c r="E67" s="18"/>
      <c r="F67" s="18"/>
      <c r="G67" s="18"/>
      <c r="H67" s="21"/>
      <c r="I67" s="22"/>
      <c r="J67" s="18"/>
      <c r="K67" s="18"/>
      <c r="L67" s="19"/>
      <c r="M67" s="20"/>
      <c r="N67" s="17"/>
      <c r="O67" s="18"/>
      <c r="P67" s="17"/>
      <c r="Q67" s="19"/>
      <c r="R67" s="21"/>
      <c r="S67" s="17"/>
      <c r="T67" s="17"/>
      <c r="U67" s="19">
        <f>Table_531[[#This Row],[VALOR]]-Table_531[[#This Row],[ CUSTO]]</f>
        <v>0</v>
      </c>
      <c r="V67" s="19"/>
    </row>
    <row r="68" spans="1:22" ht="15.75" customHeight="1" x14ac:dyDescent="0.25">
      <c r="A68" s="10"/>
      <c r="B68" s="20"/>
      <c r="C68" s="17"/>
      <c r="D68" s="18"/>
      <c r="E68" s="18"/>
      <c r="F68" s="18"/>
      <c r="G68" s="21"/>
      <c r="H68" s="22"/>
      <c r="I68" s="18"/>
      <c r="J68" s="18"/>
      <c r="K68" s="19"/>
      <c r="L68" s="20"/>
      <c r="M68" s="17"/>
      <c r="N68" s="18"/>
      <c r="O68" s="17"/>
      <c r="P68" s="19"/>
      <c r="Q68" s="18"/>
      <c r="R68" s="18"/>
      <c r="S68" s="17"/>
      <c r="T68" s="17"/>
      <c r="U68" s="19">
        <f>Table_531[[#This Row],[VALOR]]-Table_531[[#This Row],[ CUSTO]]</f>
        <v>0</v>
      </c>
      <c r="V68" s="19"/>
    </row>
    <row r="69" spans="1:22" ht="15.75" customHeight="1" x14ac:dyDescent="0.25">
      <c r="A69" s="10"/>
      <c r="B69" s="20"/>
      <c r="C69" s="17"/>
      <c r="D69" s="18"/>
      <c r="E69" s="18"/>
      <c r="F69" s="18"/>
      <c r="G69" s="21"/>
      <c r="H69" s="22"/>
      <c r="I69" s="18"/>
      <c r="J69" s="18"/>
      <c r="K69" s="19"/>
      <c r="L69" s="20"/>
      <c r="M69" s="17"/>
      <c r="N69" s="18"/>
      <c r="O69" s="17"/>
      <c r="P69" s="19"/>
      <c r="Q69" s="18"/>
      <c r="R69" s="21"/>
      <c r="S69" s="17"/>
      <c r="T69" s="17"/>
      <c r="U69" s="19">
        <f>Table_531[[#This Row],[VALOR]]-Table_531[[#This Row],[ CUSTO]]</f>
        <v>0</v>
      </c>
      <c r="V69" s="10"/>
    </row>
    <row r="70" spans="1:22" ht="15.75" customHeight="1" x14ac:dyDescent="0.25">
      <c r="A70" s="10"/>
      <c r="B70" s="20"/>
      <c r="C70" s="17"/>
      <c r="D70" s="18"/>
      <c r="E70" s="18"/>
      <c r="F70" s="18"/>
      <c r="G70" s="21"/>
      <c r="H70" s="22"/>
      <c r="I70" s="18"/>
      <c r="J70" s="18"/>
      <c r="K70" s="19"/>
      <c r="L70" s="20"/>
      <c r="M70" s="17"/>
      <c r="N70" s="18"/>
      <c r="O70" s="17"/>
      <c r="P70" s="19"/>
      <c r="Q70" s="18"/>
      <c r="R70" s="21"/>
      <c r="S70" s="17"/>
      <c r="T70" s="17"/>
      <c r="U70" s="19">
        <f>Table_531[[#This Row],[VALOR]]-Table_531[[#This Row],[ CUSTO]]</f>
        <v>0</v>
      </c>
      <c r="V70" s="10"/>
    </row>
    <row r="71" spans="1:22" ht="15.75" customHeight="1" x14ac:dyDescent="0.25">
      <c r="A71" s="10"/>
      <c r="B71" s="11"/>
      <c r="C71" s="11"/>
      <c r="D71" s="11"/>
      <c r="E71" s="12"/>
      <c r="F71" s="12"/>
      <c r="G71" s="12"/>
      <c r="H71" s="11"/>
      <c r="I71" s="11"/>
      <c r="J71" s="11"/>
      <c r="K71" s="13"/>
      <c r="L71" s="11"/>
      <c r="M71" s="12"/>
      <c r="N71" s="11"/>
      <c r="O71" s="12"/>
      <c r="P71" s="14"/>
      <c r="Q71" s="11"/>
      <c r="R71" s="11"/>
      <c r="S71" s="15"/>
      <c r="T71" s="10"/>
      <c r="U71" s="10"/>
      <c r="V71" s="10"/>
    </row>
    <row r="72" spans="1:22" ht="15.75" customHeight="1" x14ac:dyDescent="0.25">
      <c r="A72" s="10"/>
      <c r="B72" s="11"/>
      <c r="C72" s="11"/>
      <c r="D72" s="11"/>
      <c r="E72" s="12"/>
      <c r="F72" s="12"/>
      <c r="G72" s="12"/>
      <c r="H72" s="11"/>
      <c r="I72" s="11"/>
      <c r="J72" s="11"/>
      <c r="K72" s="23"/>
      <c r="L72" s="11"/>
      <c r="M72" s="12"/>
      <c r="N72" s="11"/>
      <c r="O72" s="12"/>
      <c r="P72" s="14"/>
      <c r="Q72" s="11"/>
      <c r="R72" s="11"/>
      <c r="S72" s="15"/>
      <c r="T72" s="10"/>
      <c r="U72" s="10"/>
      <c r="V72" s="10"/>
    </row>
    <row r="73" spans="1:22" ht="15.75" customHeight="1" x14ac:dyDescent="0.25">
      <c r="A73" s="10"/>
      <c r="B73" s="11"/>
      <c r="C73" s="11"/>
      <c r="D73" s="11"/>
      <c r="E73" s="12"/>
      <c r="F73" s="12"/>
      <c r="G73" s="12"/>
      <c r="H73" s="11"/>
      <c r="I73" s="11"/>
      <c r="J73" s="11"/>
      <c r="K73" s="13"/>
      <c r="L73" s="11"/>
      <c r="M73" s="12"/>
      <c r="N73" s="11"/>
      <c r="O73" s="12"/>
      <c r="P73" s="14"/>
      <c r="Q73" s="11"/>
      <c r="R73" s="11"/>
      <c r="S73" s="15"/>
      <c r="T73" s="10"/>
      <c r="U73" s="10"/>
      <c r="V73" s="10"/>
    </row>
    <row r="74" spans="1:22" ht="15.75" customHeight="1" x14ac:dyDescent="0.25">
      <c r="A74" s="10"/>
      <c r="B74" s="11"/>
      <c r="C74" s="11"/>
      <c r="D74" s="11"/>
      <c r="E74" s="12"/>
      <c r="F74" s="12"/>
      <c r="G74" s="12"/>
      <c r="H74" s="11"/>
      <c r="I74" s="11"/>
      <c r="J74" s="11"/>
      <c r="K74" s="13"/>
      <c r="L74" s="11"/>
      <c r="M74" s="12"/>
      <c r="N74" s="11"/>
      <c r="O74" s="12"/>
      <c r="P74" s="14"/>
      <c r="Q74" s="11"/>
      <c r="R74" s="11"/>
      <c r="S74" s="15"/>
      <c r="T74" s="10"/>
      <c r="U74" s="10"/>
      <c r="V74" s="10"/>
    </row>
    <row r="75" spans="1:22" ht="15.75" customHeight="1" x14ac:dyDescent="0.25">
      <c r="A75" s="10"/>
      <c r="B75" s="114" t="s">
        <v>2</v>
      </c>
      <c r="C75" s="111"/>
      <c r="D75" s="24">
        <f>SUM(DEZEMBRO!$L$5:$L$70)</f>
        <v>1950</v>
      </c>
      <c r="E75" s="12"/>
      <c r="F75" s="12"/>
      <c r="G75" s="12"/>
      <c r="H75" s="11"/>
      <c r="I75" s="11"/>
      <c r="J75" s="11"/>
      <c r="K75" s="13"/>
      <c r="L75" s="11"/>
      <c r="M75" s="12"/>
      <c r="N75" s="11"/>
      <c r="O75" s="12"/>
      <c r="P75" s="14"/>
      <c r="Q75" s="11"/>
      <c r="R75" s="11"/>
      <c r="S75" s="15"/>
      <c r="T75" s="10"/>
      <c r="U75" s="10"/>
      <c r="V75" s="10"/>
    </row>
    <row r="76" spans="1:22" ht="15.75" customHeight="1" x14ac:dyDescent="0.25">
      <c r="A76" s="10"/>
      <c r="B76" s="115" t="s">
        <v>3</v>
      </c>
      <c r="C76" s="111"/>
      <c r="D76" s="25">
        <f>SUM(DEZEMBRO!$U$5:$U$70)</f>
        <v>1200</v>
      </c>
      <c r="E76" s="12"/>
      <c r="F76" s="12"/>
      <c r="G76" s="12"/>
      <c r="H76" s="11"/>
      <c r="I76" s="11"/>
      <c r="J76" s="11"/>
      <c r="K76" s="13"/>
      <c r="L76" s="11"/>
      <c r="M76" s="12"/>
      <c r="N76" s="11"/>
      <c r="O76" s="12"/>
      <c r="P76" s="14"/>
      <c r="Q76" s="11"/>
      <c r="R76" s="11"/>
      <c r="S76" s="15"/>
      <c r="T76" s="10"/>
      <c r="U76" s="10"/>
      <c r="V76" s="10"/>
    </row>
    <row r="77" spans="1:22" ht="15.75" customHeight="1" x14ac:dyDescent="0.25">
      <c r="A77" s="10"/>
      <c r="B77" s="116" t="s">
        <v>4</v>
      </c>
      <c r="C77" s="111"/>
      <c r="D77" s="26">
        <f>SUM(DEZEMBRO!$Q$5:$Q$70)</f>
        <v>750</v>
      </c>
      <c r="E77" s="12"/>
      <c r="F77" s="12"/>
      <c r="G77" s="12"/>
      <c r="H77" s="11"/>
      <c r="I77" s="11"/>
      <c r="J77" s="11"/>
      <c r="K77" s="13"/>
      <c r="L77" s="11"/>
      <c r="M77" s="12"/>
      <c r="N77" s="11"/>
      <c r="O77" s="12"/>
      <c r="P77" s="14"/>
      <c r="Q77" s="11"/>
      <c r="R77" s="11"/>
      <c r="S77" s="15"/>
      <c r="T77" s="10"/>
      <c r="U77" s="10"/>
      <c r="V77" s="10"/>
    </row>
    <row r="78" spans="1:22" ht="15.75" customHeight="1" x14ac:dyDescent="0.25">
      <c r="A78" s="10"/>
      <c r="B78" s="117" t="s">
        <v>5</v>
      </c>
      <c r="C78" s="111"/>
      <c r="D78" s="27">
        <f>SUMIF(DEZEMBRO!$N$5:$N$70,"PENDENTE",DEZEMBRO!$U$5:$U$70)</f>
        <v>1200</v>
      </c>
      <c r="E78" s="12"/>
      <c r="F78" s="12"/>
      <c r="G78" s="12"/>
      <c r="H78" s="11"/>
      <c r="I78" s="11"/>
      <c r="J78" s="11"/>
      <c r="K78" s="13"/>
      <c r="L78" s="11"/>
      <c r="M78" s="12"/>
      <c r="N78" s="11"/>
      <c r="O78" s="12"/>
      <c r="P78" s="14"/>
      <c r="Q78" s="11"/>
      <c r="R78" s="11"/>
      <c r="S78" s="15"/>
      <c r="T78" s="10"/>
      <c r="U78" s="10"/>
      <c r="V78" s="10"/>
    </row>
    <row r="79" spans="1:22" ht="15.75" customHeight="1" x14ac:dyDescent="0.25">
      <c r="A79" s="10"/>
      <c r="B79" s="110" t="s">
        <v>6</v>
      </c>
      <c r="C79" s="111"/>
      <c r="D79" s="28">
        <f>SUMIF(DEZEMBRO!$S$5:$S$70,"NÃO",DEZEMBRO!$Q$5:$Q$70)</f>
        <v>750</v>
      </c>
      <c r="E79" s="12"/>
      <c r="F79" s="12"/>
      <c r="G79" s="12"/>
      <c r="H79" s="11"/>
      <c r="I79" s="11"/>
      <c r="J79" s="11"/>
      <c r="K79" s="13"/>
      <c r="L79" s="11"/>
      <c r="M79" s="12"/>
      <c r="N79" s="11"/>
      <c r="O79" s="12"/>
      <c r="P79" s="14"/>
      <c r="Q79" s="11"/>
      <c r="R79" s="11"/>
      <c r="S79" s="15"/>
      <c r="T79" s="10"/>
      <c r="U79" s="10"/>
      <c r="V79" s="10"/>
    </row>
    <row r="80" spans="1:22" ht="15.75" customHeight="1" x14ac:dyDescent="0.25">
      <c r="A80" s="10"/>
      <c r="B80" s="112" t="s">
        <v>7</v>
      </c>
      <c r="C80" s="111"/>
      <c r="D80" s="29">
        <f>SUMIF(DEZEMBRO!$S$5:$S$70,"SIM",DEZEMBRO!$Q$5:$Q$70)</f>
        <v>0</v>
      </c>
      <c r="E80" s="12"/>
      <c r="F80" s="12"/>
      <c r="G80" s="12"/>
      <c r="H80" s="11"/>
      <c r="I80" s="11"/>
      <c r="J80" s="11"/>
      <c r="K80" s="13"/>
      <c r="L80" s="11"/>
      <c r="M80" s="12"/>
      <c r="N80" s="11"/>
      <c r="O80" s="12"/>
      <c r="P80" s="14"/>
      <c r="Q80" s="11"/>
      <c r="R80" s="11"/>
      <c r="S80" s="15"/>
      <c r="T80" s="10"/>
      <c r="U80" s="10"/>
      <c r="V80" s="10"/>
    </row>
    <row r="81" spans="1:22" ht="15.75" customHeight="1" x14ac:dyDescent="0.25">
      <c r="A81" s="10"/>
      <c r="B81" s="113" t="s">
        <v>229</v>
      </c>
      <c r="C81" s="111"/>
      <c r="D81" s="30">
        <f>SUMIF(DEZEMBRO!$N$5:$N$70,"CUMPRIDO",DEZEMBRO!$U$5:$U$70)</f>
        <v>0</v>
      </c>
      <c r="E81" s="14"/>
      <c r="F81" s="12"/>
      <c r="G81" s="12"/>
      <c r="H81" s="11"/>
      <c r="I81" s="11"/>
      <c r="J81" s="11"/>
      <c r="K81" s="13"/>
      <c r="L81" s="11"/>
      <c r="M81" s="12"/>
      <c r="N81" s="11"/>
      <c r="O81" s="12"/>
      <c r="P81" s="14"/>
      <c r="Q81" s="11"/>
      <c r="R81" s="11"/>
      <c r="S81" s="15"/>
      <c r="T81" s="10"/>
      <c r="U81" s="10"/>
      <c r="V81" s="10"/>
    </row>
    <row r="82" spans="1:22" ht="15.75" customHeight="1" x14ac:dyDescent="0.25">
      <c r="A82" s="10"/>
      <c r="B82" s="11"/>
      <c r="C82" s="11"/>
      <c r="D82" s="11"/>
      <c r="E82" s="12"/>
      <c r="F82" s="12"/>
      <c r="G82" s="12"/>
      <c r="H82" s="11"/>
      <c r="I82" s="11"/>
      <c r="J82" s="11"/>
      <c r="K82" s="13"/>
      <c r="L82" s="11"/>
      <c r="M82" s="12"/>
      <c r="N82" s="11"/>
      <c r="O82" s="12"/>
      <c r="P82" s="14"/>
      <c r="Q82" s="11"/>
      <c r="R82" s="11"/>
      <c r="S82" s="15"/>
      <c r="T82" s="10"/>
      <c r="U82" s="10"/>
      <c r="V82" s="10"/>
    </row>
    <row r="83" spans="1:22" ht="15.75" customHeight="1" x14ac:dyDescent="0.25">
      <c r="A83" s="10"/>
      <c r="B83" s="11"/>
      <c r="C83" s="11"/>
      <c r="D83" s="11"/>
      <c r="E83" s="12"/>
      <c r="F83" s="12"/>
      <c r="G83" s="12"/>
      <c r="H83" s="11"/>
      <c r="I83" s="11"/>
      <c r="J83" s="11"/>
      <c r="K83" s="13"/>
      <c r="L83" s="11"/>
      <c r="M83" s="12"/>
      <c r="N83" s="11"/>
      <c r="O83" s="12"/>
      <c r="P83" s="14"/>
      <c r="Q83" s="11"/>
      <c r="R83" s="11"/>
      <c r="S83" s="15"/>
      <c r="T83" s="10"/>
      <c r="U83" s="10"/>
      <c r="V83" s="10"/>
    </row>
    <row r="84" spans="1:22" ht="15.75" customHeight="1" x14ac:dyDescent="0.25">
      <c r="B84" s="11"/>
      <c r="C84" s="11"/>
      <c r="D84" s="11"/>
      <c r="E84" s="12"/>
      <c r="F84" s="12"/>
      <c r="G84" s="12"/>
      <c r="H84" s="11"/>
      <c r="I84" s="11"/>
      <c r="J84" s="11"/>
      <c r="K84" s="13"/>
      <c r="L84" s="11"/>
      <c r="M84" s="12"/>
      <c r="N84" s="11"/>
      <c r="O84" s="12"/>
      <c r="P84" s="14"/>
      <c r="Q84" s="11"/>
      <c r="R84" s="11"/>
      <c r="S84" s="15"/>
      <c r="T84" s="10"/>
      <c r="U84" s="10"/>
    </row>
    <row r="85" spans="1:22" ht="15.75" customHeight="1" x14ac:dyDescent="0.25">
      <c r="B85" s="11"/>
      <c r="C85" s="11"/>
      <c r="D85" s="11"/>
      <c r="E85" s="12"/>
      <c r="F85" s="12"/>
      <c r="G85" s="12"/>
      <c r="H85" s="11"/>
      <c r="I85" s="11"/>
      <c r="J85" s="11"/>
      <c r="K85" s="13"/>
      <c r="L85" s="11"/>
      <c r="M85" s="12"/>
      <c r="N85" s="11"/>
      <c r="O85" s="12"/>
      <c r="P85" s="14"/>
      <c r="Q85" s="11"/>
      <c r="R85" s="11"/>
      <c r="S85" s="15"/>
      <c r="T85" s="10"/>
      <c r="U85" s="10"/>
    </row>
    <row r="86" spans="1:22" ht="15.75" customHeight="1" x14ac:dyDescent="0.25">
      <c r="B86" s="11"/>
      <c r="C86" s="11"/>
      <c r="D86" s="11"/>
      <c r="E86" s="12"/>
      <c r="F86" s="12"/>
      <c r="G86" s="12"/>
      <c r="H86" s="11"/>
      <c r="I86" s="11"/>
      <c r="J86" s="11"/>
      <c r="K86" s="13"/>
      <c r="L86" s="11"/>
      <c r="M86" s="12"/>
      <c r="N86" s="11"/>
      <c r="O86" s="12"/>
      <c r="P86" s="14"/>
      <c r="Q86" s="11"/>
      <c r="R86" s="11"/>
      <c r="S86" s="15"/>
      <c r="T86" s="10"/>
      <c r="U86" s="10"/>
    </row>
    <row r="87" spans="1:22" ht="15.75" customHeight="1" x14ac:dyDescent="0.25">
      <c r="K87" s="1"/>
    </row>
    <row r="88" spans="1:22" ht="15.75" customHeight="1" x14ac:dyDescent="0.25">
      <c r="K88" s="1"/>
    </row>
    <row r="89" spans="1:22" ht="15.75" customHeight="1" x14ac:dyDescent="0.25">
      <c r="K89" s="1"/>
    </row>
    <row r="90" spans="1:22" ht="15.75" customHeight="1" x14ac:dyDescent="0.25">
      <c r="K90" s="1"/>
    </row>
    <row r="91" spans="1:22" ht="15.75" customHeight="1" x14ac:dyDescent="0.25">
      <c r="K91" s="1"/>
    </row>
    <row r="92" spans="1:22" ht="15.75" customHeight="1" x14ac:dyDescent="0.25">
      <c r="K92" s="1"/>
    </row>
    <row r="93" spans="1:22" ht="15.75" customHeight="1" x14ac:dyDescent="0.25">
      <c r="K93" s="1"/>
    </row>
    <row r="94" spans="1:22" ht="15.75" customHeight="1" x14ac:dyDescent="0.25">
      <c r="K94" s="1"/>
    </row>
    <row r="95" spans="1:22" ht="15.75" customHeight="1" x14ac:dyDescent="0.25">
      <c r="K95" s="1"/>
    </row>
    <row r="96" spans="1:22" ht="15.75" customHeight="1" x14ac:dyDescent="0.25">
      <c r="K96" s="1"/>
    </row>
    <row r="97" spans="11:11" ht="15.75" customHeight="1" x14ac:dyDescent="0.25">
      <c r="K97" s="1"/>
    </row>
    <row r="98" spans="11:11" ht="15.75" customHeight="1" x14ac:dyDescent="0.25">
      <c r="K98" s="1"/>
    </row>
    <row r="99" spans="11:11" ht="15.75" customHeight="1" x14ac:dyDescent="0.25">
      <c r="K99" s="1"/>
    </row>
    <row r="100" spans="11:11" ht="15.75" customHeight="1" x14ac:dyDescent="0.25">
      <c r="K100" s="1"/>
    </row>
    <row r="101" spans="11:11" ht="15.75" customHeight="1" x14ac:dyDescent="0.25">
      <c r="K101" s="1"/>
    </row>
    <row r="102" spans="11:11" ht="15.75" customHeight="1" x14ac:dyDescent="0.25">
      <c r="K102" s="1"/>
    </row>
    <row r="103" spans="11:11" ht="15.75" customHeight="1" x14ac:dyDescent="0.25">
      <c r="K103" s="1"/>
    </row>
    <row r="104" spans="11:11" ht="15.75" customHeight="1" x14ac:dyDescent="0.25">
      <c r="K104" s="1"/>
    </row>
    <row r="105" spans="11:11" ht="15.75" customHeight="1" x14ac:dyDescent="0.25">
      <c r="K105" s="1"/>
    </row>
    <row r="106" spans="11:11" ht="15.75" customHeight="1" x14ac:dyDescent="0.25">
      <c r="K106" s="1"/>
    </row>
    <row r="107" spans="11:11" ht="15.75" customHeight="1" x14ac:dyDescent="0.25">
      <c r="K107" s="1"/>
    </row>
    <row r="108" spans="11:11" ht="15.75" customHeight="1" x14ac:dyDescent="0.25">
      <c r="K108" s="1"/>
    </row>
    <row r="109" spans="11:11" ht="15.75" customHeight="1" x14ac:dyDescent="0.25">
      <c r="K109" s="1"/>
    </row>
    <row r="110" spans="11:11" ht="15.75" customHeight="1" x14ac:dyDescent="0.25">
      <c r="K110" s="1"/>
    </row>
    <row r="111" spans="11:11" ht="15.75" customHeight="1" x14ac:dyDescent="0.25">
      <c r="K111" s="1"/>
    </row>
    <row r="112" spans="11:11" ht="15.75" customHeight="1" x14ac:dyDescent="0.25">
      <c r="K112" s="1"/>
    </row>
    <row r="113" spans="11:11" ht="15.75" customHeight="1" x14ac:dyDescent="0.25">
      <c r="K113" s="1"/>
    </row>
    <row r="114" spans="11:11" ht="15.75" customHeight="1" x14ac:dyDescent="0.25">
      <c r="K114" s="1"/>
    </row>
    <row r="115" spans="11:11" ht="15.75" customHeight="1" x14ac:dyDescent="0.25">
      <c r="K115" s="1"/>
    </row>
    <row r="116" spans="11:11" ht="15.75" customHeight="1" x14ac:dyDescent="0.25">
      <c r="K116" s="1"/>
    </row>
    <row r="117" spans="11:11" ht="15.75" customHeight="1" x14ac:dyDescent="0.25">
      <c r="K117" s="1"/>
    </row>
    <row r="118" spans="11:11" ht="15.75" customHeight="1" x14ac:dyDescent="0.25">
      <c r="K118" s="1"/>
    </row>
    <row r="119" spans="11:11" ht="15.75" customHeight="1" x14ac:dyDescent="0.25">
      <c r="K119" s="1"/>
    </row>
    <row r="120" spans="11:11" ht="15.75" customHeight="1" x14ac:dyDescent="0.25">
      <c r="K120" s="1"/>
    </row>
    <row r="121" spans="11:11" ht="15.75" customHeight="1" x14ac:dyDescent="0.25">
      <c r="K121" s="1"/>
    </row>
    <row r="122" spans="11:11" ht="15.75" customHeight="1" x14ac:dyDescent="0.25">
      <c r="K122" s="1"/>
    </row>
    <row r="123" spans="11:11" ht="15.75" customHeight="1" x14ac:dyDescent="0.25">
      <c r="K123" s="1"/>
    </row>
    <row r="124" spans="11:11" ht="15.75" customHeight="1" x14ac:dyDescent="0.25">
      <c r="K124" s="1"/>
    </row>
    <row r="125" spans="11:11" ht="15.75" customHeight="1" x14ac:dyDescent="0.25">
      <c r="K125" s="1"/>
    </row>
    <row r="126" spans="11:11" ht="15.75" customHeight="1" x14ac:dyDescent="0.25">
      <c r="K126" s="1"/>
    </row>
    <row r="127" spans="11:11" ht="15.75" customHeight="1" x14ac:dyDescent="0.25">
      <c r="K127" s="1"/>
    </row>
    <row r="128" spans="11:11" ht="15.75" customHeight="1" x14ac:dyDescent="0.25">
      <c r="K128" s="1"/>
    </row>
    <row r="129" spans="11:11" ht="15.75" customHeight="1" x14ac:dyDescent="0.25">
      <c r="K129" s="1"/>
    </row>
    <row r="130" spans="11:11" ht="15.75" customHeight="1" x14ac:dyDescent="0.25">
      <c r="K130" s="1"/>
    </row>
    <row r="131" spans="11:11" ht="15.75" customHeight="1" x14ac:dyDescent="0.25">
      <c r="K131" s="1"/>
    </row>
    <row r="132" spans="11:11" ht="15.75" customHeight="1" x14ac:dyDescent="0.25">
      <c r="K132" s="1"/>
    </row>
    <row r="133" spans="11:11" ht="15.75" customHeight="1" x14ac:dyDescent="0.25">
      <c r="K133" s="1"/>
    </row>
    <row r="134" spans="11:11" ht="15.75" customHeight="1" x14ac:dyDescent="0.25">
      <c r="K134" s="1"/>
    </row>
    <row r="135" spans="11:11" ht="15.75" customHeight="1" x14ac:dyDescent="0.25">
      <c r="K135" s="1"/>
    </row>
    <row r="136" spans="11:11" ht="15.75" customHeight="1" x14ac:dyDescent="0.25">
      <c r="K136" s="1"/>
    </row>
    <row r="137" spans="11:11" ht="15.75" customHeight="1" x14ac:dyDescent="0.25">
      <c r="K137" s="1"/>
    </row>
    <row r="138" spans="11:11" ht="15.75" customHeight="1" x14ac:dyDescent="0.25">
      <c r="K138" s="1"/>
    </row>
    <row r="139" spans="11:11" ht="15.75" customHeight="1" x14ac:dyDescent="0.25">
      <c r="K139" s="1"/>
    </row>
    <row r="140" spans="11:11" ht="15.75" customHeight="1" x14ac:dyDescent="0.25">
      <c r="K140" s="1"/>
    </row>
    <row r="141" spans="11:11" ht="15.75" customHeight="1" x14ac:dyDescent="0.25">
      <c r="K141" s="1"/>
    </row>
    <row r="142" spans="11:11" ht="15.75" customHeight="1" x14ac:dyDescent="0.25">
      <c r="K142" s="1"/>
    </row>
    <row r="143" spans="11:11" ht="15.75" customHeight="1" x14ac:dyDescent="0.25">
      <c r="K143" s="1"/>
    </row>
    <row r="144" spans="11:11" ht="15.75" customHeight="1" x14ac:dyDescent="0.25">
      <c r="K144" s="1"/>
    </row>
    <row r="145" spans="11:11" ht="15.75" customHeight="1" x14ac:dyDescent="0.25">
      <c r="K145" s="1"/>
    </row>
    <row r="146" spans="11:11" ht="15.75" customHeight="1" x14ac:dyDescent="0.25">
      <c r="K146" s="1"/>
    </row>
    <row r="147" spans="11:11" ht="15.75" customHeight="1" x14ac:dyDescent="0.25">
      <c r="K147" s="1"/>
    </row>
    <row r="148" spans="11:11" ht="15.75" customHeight="1" x14ac:dyDescent="0.25">
      <c r="K148" s="1"/>
    </row>
    <row r="149" spans="11:11" ht="15.75" customHeight="1" x14ac:dyDescent="0.25">
      <c r="K149" s="1"/>
    </row>
    <row r="150" spans="11:11" ht="15.75" customHeight="1" x14ac:dyDescent="0.25">
      <c r="K150" s="1"/>
    </row>
    <row r="151" spans="11:11" ht="15.75" customHeight="1" x14ac:dyDescent="0.25">
      <c r="K151" s="1"/>
    </row>
    <row r="152" spans="11:11" ht="15.75" customHeight="1" x14ac:dyDescent="0.25">
      <c r="K152" s="1"/>
    </row>
    <row r="153" spans="11:11" ht="15.75" customHeight="1" x14ac:dyDescent="0.25">
      <c r="K153" s="1"/>
    </row>
    <row r="154" spans="11:11" ht="15.75" customHeight="1" x14ac:dyDescent="0.25">
      <c r="K154" s="1"/>
    </row>
    <row r="155" spans="11:11" ht="15.75" customHeight="1" x14ac:dyDescent="0.25">
      <c r="K155" s="1"/>
    </row>
    <row r="156" spans="11:11" ht="15.75" customHeight="1" x14ac:dyDescent="0.25">
      <c r="K156" s="1"/>
    </row>
    <row r="157" spans="11:11" ht="15.75" customHeight="1" x14ac:dyDescent="0.25">
      <c r="K157" s="1"/>
    </row>
    <row r="158" spans="11:11" ht="15.75" customHeight="1" x14ac:dyDescent="0.25">
      <c r="K158" s="1"/>
    </row>
    <row r="159" spans="11:11" ht="15.75" customHeight="1" x14ac:dyDescent="0.25">
      <c r="K159" s="1"/>
    </row>
    <row r="160" spans="11:11" ht="15.75" customHeight="1" x14ac:dyDescent="0.25">
      <c r="K160" s="1"/>
    </row>
    <row r="161" spans="11:11" ht="15.75" customHeight="1" x14ac:dyDescent="0.25">
      <c r="K161" s="1"/>
    </row>
    <row r="162" spans="11:11" ht="15.75" customHeight="1" x14ac:dyDescent="0.25">
      <c r="K162" s="1"/>
    </row>
    <row r="163" spans="11:11" ht="15.75" customHeight="1" x14ac:dyDescent="0.25">
      <c r="K163" s="1"/>
    </row>
    <row r="164" spans="11:11" ht="15.75" customHeight="1" x14ac:dyDescent="0.25">
      <c r="K164" s="1"/>
    </row>
    <row r="165" spans="11:11" ht="15.75" customHeight="1" x14ac:dyDescent="0.25">
      <c r="K165" s="1"/>
    </row>
    <row r="166" spans="11:11" ht="15.75" customHeight="1" x14ac:dyDescent="0.25">
      <c r="K166" s="1"/>
    </row>
    <row r="167" spans="11:11" ht="15.75" customHeight="1" x14ac:dyDescent="0.25">
      <c r="K167" s="1"/>
    </row>
    <row r="168" spans="11:11" ht="15.75" customHeight="1" x14ac:dyDescent="0.25">
      <c r="K168" s="1"/>
    </row>
    <row r="169" spans="11:11" ht="15.75" customHeight="1" x14ac:dyDescent="0.25">
      <c r="K169" s="1"/>
    </row>
    <row r="170" spans="11:11" ht="15.75" customHeight="1" x14ac:dyDescent="0.25">
      <c r="K170" s="1"/>
    </row>
    <row r="171" spans="11:11" ht="15.75" customHeight="1" x14ac:dyDescent="0.25">
      <c r="K171" s="1"/>
    </row>
    <row r="172" spans="11:11" ht="15.75" customHeight="1" x14ac:dyDescent="0.25">
      <c r="K172" s="1"/>
    </row>
    <row r="173" spans="11:11" ht="15.75" customHeight="1" x14ac:dyDescent="0.25">
      <c r="K173" s="1"/>
    </row>
    <row r="174" spans="11:11" ht="15.75" customHeight="1" x14ac:dyDescent="0.25">
      <c r="K174" s="1"/>
    </row>
    <row r="175" spans="11:11" ht="15.75" customHeight="1" x14ac:dyDescent="0.25">
      <c r="K175" s="1"/>
    </row>
    <row r="176" spans="11:11" ht="15.75" customHeight="1" x14ac:dyDescent="0.25">
      <c r="K176" s="1"/>
    </row>
    <row r="177" spans="11:11" ht="15.75" customHeight="1" x14ac:dyDescent="0.25">
      <c r="K177" s="1"/>
    </row>
    <row r="178" spans="11:11" ht="15.75" customHeight="1" x14ac:dyDescent="0.25">
      <c r="K178" s="1"/>
    </row>
    <row r="179" spans="11:11" ht="15.75" customHeight="1" x14ac:dyDescent="0.25">
      <c r="K179" s="1"/>
    </row>
    <row r="180" spans="11:11" ht="15.75" customHeight="1" x14ac:dyDescent="0.25">
      <c r="K180" s="1"/>
    </row>
    <row r="181" spans="11:11" ht="15.75" customHeight="1" x14ac:dyDescent="0.25">
      <c r="K181" s="1"/>
    </row>
    <row r="182" spans="11:11" ht="15.75" customHeight="1" x14ac:dyDescent="0.25">
      <c r="K182" s="1"/>
    </row>
    <row r="183" spans="11:11" ht="15.75" customHeight="1" x14ac:dyDescent="0.25">
      <c r="K183" s="1"/>
    </row>
    <row r="184" spans="11:11" ht="15.75" customHeight="1" x14ac:dyDescent="0.25">
      <c r="K184" s="1"/>
    </row>
    <row r="185" spans="11:11" ht="15.75" customHeight="1" x14ac:dyDescent="0.25">
      <c r="K185" s="1"/>
    </row>
    <row r="186" spans="11:11" ht="15.75" customHeight="1" x14ac:dyDescent="0.25">
      <c r="K186" s="1"/>
    </row>
    <row r="187" spans="11:11" ht="15.75" customHeight="1" x14ac:dyDescent="0.25">
      <c r="K187" s="1"/>
    </row>
    <row r="188" spans="11:11" ht="15.75" customHeight="1" x14ac:dyDescent="0.25">
      <c r="K188" s="1"/>
    </row>
    <row r="189" spans="11:11" ht="15.75" customHeight="1" x14ac:dyDescent="0.25">
      <c r="K189" s="1"/>
    </row>
    <row r="190" spans="11:11" ht="15.75" customHeight="1" x14ac:dyDescent="0.25">
      <c r="K190" s="1"/>
    </row>
    <row r="191" spans="11:11" ht="15.75" customHeight="1" x14ac:dyDescent="0.25">
      <c r="K191" s="1"/>
    </row>
    <row r="192" spans="11:11" ht="15.75" customHeight="1" x14ac:dyDescent="0.25">
      <c r="K192" s="1"/>
    </row>
    <row r="193" spans="11:11" ht="15.75" customHeight="1" x14ac:dyDescent="0.25">
      <c r="K193" s="1"/>
    </row>
    <row r="194" spans="11:11" ht="15.75" customHeight="1" x14ac:dyDescent="0.25">
      <c r="K194" s="1"/>
    </row>
    <row r="195" spans="11:11" ht="15.75" customHeight="1" x14ac:dyDescent="0.25">
      <c r="K195" s="1"/>
    </row>
    <row r="196" spans="11:11" ht="15.75" customHeight="1" x14ac:dyDescent="0.25">
      <c r="K196" s="1"/>
    </row>
    <row r="197" spans="11:11" ht="15.75" customHeight="1" x14ac:dyDescent="0.25">
      <c r="K197" s="1"/>
    </row>
    <row r="198" spans="11:11" ht="15.75" customHeight="1" x14ac:dyDescent="0.25">
      <c r="K198" s="1"/>
    </row>
    <row r="199" spans="11:11" ht="15.75" customHeight="1" x14ac:dyDescent="0.25">
      <c r="K199" s="1"/>
    </row>
    <row r="200" spans="11:11" ht="15.75" customHeight="1" x14ac:dyDescent="0.25">
      <c r="K200" s="1"/>
    </row>
    <row r="201" spans="11:11" ht="15.75" customHeight="1" x14ac:dyDescent="0.25">
      <c r="K201" s="1"/>
    </row>
    <row r="202" spans="11:11" ht="15.75" customHeight="1" x14ac:dyDescent="0.25">
      <c r="K202" s="1"/>
    </row>
    <row r="203" spans="11:11" ht="15.75" customHeight="1" x14ac:dyDescent="0.25">
      <c r="K203" s="1"/>
    </row>
    <row r="204" spans="11:11" ht="15.75" customHeight="1" x14ac:dyDescent="0.25">
      <c r="K204" s="1"/>
    </row>
    <row r="205" spans="11:11" ht="15.75" customHeight="1" x14ac:dyDescent="0.25">
      <c r="K205" s="1"/>
    </row>
    <row r="206" spans="11:11" ht="15.75" customHeight="1" x14ac:dyDescent="0.25">
      <c r="K206" s="1"/>
    </row>
    <row r="207" spans="11:11" ht="15.75" customHeight="1" x14ac:dyDescent="0.25">
      <c r="K207" s="1"/>
    </row>
    <row r="208" spans="11:11" ht="15.75" customHeight="1" x14ac:dyDescent="0.25">
      <c r="K208" s="1"/>
    </row>
    <row r="209" spans="11:11" ht="15.75" customHeight="1" x14ac:dyDescent="0.25">
      <c r="K209" s="1"/>
    </row>
    <row r="210" spans="11:11" ht="15.75" customHeight="1" x14ac:dyDescent="0.25">
      <c r="K210" s="1"/>
    </row>
    <row r="211" spans="11:11" ht="15.75" customHeight="1" x14ac:dyDescent="0.25">
      <c r="K211" s="1"/>
    </row>
    <row r="212" spans="11:11" ht="15.75" customHeight="1" x14ac:dyDescent="0.25">
      <c r="K212" s="1"/>
    </row>
    <row r="213" spans="11:11" ht="15.75" customHeight="1" x14ac:dyDescent="0.25">
      <c r="K213" s="1"/>
    </row>
    <row r="214" spans="11:11" ht="15.75" customHeight="1" x14ac:dyDescent="0.25">
      <c r="K214" s="1"/>
    </row>
    <row r="215" spans="11:11" ht="15.75" customHeight="1" x14ac:dyDescent="0.25">
      <c r="K215" s="1"/>
    </row>
    <row r="216" spans="11:11" ht="15.75" customHeight="1" x14ac:dyDescent="0.25">
      <c r="K216" s="1"/>
    </row>
    <row r="217" spans="11:11" ht="15.75" customHeight="1" x14ac:dyDescent="0.25">
      <c r="K217" s="1"/>
    </row>
    <row r="218" spans="11:11" ht="15.75" customHeight="1" x14ac:dyDescent="0.25">
      <c r="K218" s="1"/>
    </row>
    <row r="219" spans="11:11" ht="15.75" customHeight="1" x14ac:dyDescent="0.25">
      <c r="K219" s="1"/>
    </row>
    <row r="220" spans="11:11" ht="15.75" customHeight="1" x14ac:dyDescent="0.25">
      <c r="K220" s="1"/>
    </row>
    <row r="221" spans="11:11" ht="15.75" customHeight="1" x14ac:dyDescent="0.25">
      <c r="K221" s="1"/>
    </row>
    <row r="222" spans="11:11" ht="15.75" customHeight="1" x14ac:dyDescent="0.25">
      <c r="K222" s="1"/>
    </row>
    <row r="223" spans="11:11" ht="15.75" customHeight="1" x14ac:dyDescent="0.25">
      <c r="K223" s="1"/>
    </row>
    <row r="224" spans="11:11" ht="15.75" customHeight="1" x14ac:dyDescent="0.25">
      <c r="K224" s="1"/>
    </row>
    <row r="225" spans="11:11" ht="15.75" customHeight="1" x14ac:dyDescent="0.25">
      <c r="K225" s="1"/>
    </row>
    <row r="226" spans="11:11" ht="15.75" customHeight="1" x14ac:dyDescent="0.25">
      <c r="K226" s="1"/>
    </row>
    <row r="227" spans="11:11" ht="15.75" customHeight="1" x14ac:dyDescent="0.25">
      <c r="K227" s="1"/>
    </row>
    <row r="228" spans="11:11" ht="15.75" customHeight="1" x14ac:dyDescent="0.25">
      <c r="K228" s="1"/>
    </row>
    <row r="229" spans="11:11" ht="15.75" customHeight="1" x14ac:dyDescent="0.25">
      <c r="K229" s="1"/>
    </row>
    <row r="230" spans="11:11" ht="15.75" customHeight="1" x14ac:dyDescent="0.25">
      <c r="K230" s="1"/>
    </row>
    <row r="231" spans="11:11" ht="15.75" customHeight="1" x14ac:dyDescent="0.25">
      <c r="K231" s="1"/>
    </row>
    <row r="232" spans="11:11" ht="15.75" customHeight="1" x14ac:dyDescent="0.25">
      <c r="K232" s="1"/>
    </row>
    <row r="233" spans="11:11" ht="15.75" customHeight="1" x14ac:dyDescent="0.25">
      <c r="K233" s="1"/>
    </row>
    <row r="234" spans="11:11" ht="15.75" customHeight="1" x14ac:dyDescent="0.25">
      <c r="K234" s="1"/>
    </row>
    <row r="235" spans="11:11" ht="15.75" customHeight="1" x14ac:dyDescent="0.25">
      <c r="K235" s="1"/>
    </row>
    <row r="236" spans="11:11" ht="15.75" customHeight="1" x14ac:dyDescent="0.25">
      <c r="K236" s="1"/>
    </row>
    <row r="237" spans="11:11" ht="15.75" customHeight="1" x14ac:dyDescent="0.25">
      <c r="K237" s="1"/>
    </row>
    <row r="238" spans="11:11" ht="15.75" customHeight="1" x14ac:dyDescent="0.25">
      <c r="K238" s="1"/>
    </row>
    <row r="239" spans="11:11" ht="15.75" customHeight="1" x14ac:dyDescent="0.25">
      <c r="K239" s="1"/>
    </row>
    <row r="240" spans="11:11" ht="15.75" customHeight="1" x14ac:dyDescent="0.25">
      <c r="K240" s="1"/>
    </row>
    <row r="241" spans="11:11" ht="15.75" customHeight="1" x14ac:dyDescent="0.25">
      <c r="K241" s="1"/>
    </row>
    <row r="242" spans="11:11" ht="15.75" customHeight="1" x14ac:dyDescent="0.25">
      <c r="K242" s="1"/>
    </row>
    <row r="243" spans="11:11" ht="15.75" customHeight="1" x14ac:dyDescent="0.25">
      <c r="K243" s="1"/>
    </row>
    <row r="244" spans="11:11" ht="15.75" customHeight="1" x14ac:dyDescent="0.25">
      <c r="K244" s="1"/>
    </row>
    <row r="245" spans="11:11" ht="15.75" customHeight="1" x14ac:dyDescent="0.25">
      <c r="K245" s="1"/>
    </row>
    <row r="246" spans="11:11" ht="15.75" customHeight="1" x14ac:dyDescent="0.25">
      <c r="K246" s="1"/>
    </row>
    <row r="247" spans="11:11" ht="15.75" customHeight="1" x14ac:dyDescent="0.25">
      <c r="K247" s="1"/>
    </row>
    <row r="248" spans="11:11" ht="15.75" customHeight="1" x14ac:dyDescent="0.25">
      <c r="K248" s="1"/>
    </row>
    <row r="249" spans="11:11" ht="15.75" customHeight="1" x14ac:dyDescent="0.25">
      <c r="K249" s="1"/>
    </row>
    <row r="250" spans="11:11" ht="15.75" customHeight="1" x14ac:dyDescent="0.25">
      <c r="K250" s="1"/>
    </row>
    <row r="251" spans="11:11" ht="15.75" customHeight="1" x14ac:dyDescent="0.25">
      <c r="K251" s="1"/>
    </row>
    <row r="252" spans="11:11" ht="15.75" customHeight="1" x14ac:dyDescent="0.25">
      <c r="K252" s="1"/>
    </row>
    <row r="253" spans="11:11" ht="15.75" customHeight="1" x14ac:dyDescent="0.25">
      <c r="K253" s="1"/>
    </row>
    <row r="254" spans="11:11" ht="15.75" customHeight="1" x14ac:dyDescent="0.25">
      <c r="K254" s="1"/>
    </row>
    <row r="255" spans="11:11" ht="15.75" customHeight="1" x14ac:dyDescent="0.25">
      <c r="K255" s="1"/>
    </row>
    <row r="256" spans="11:11" ht="15.75" customHeight="1" x14ac:dyDescent="0.25">
      <c r="K256" s="1"/>
    </row>
    <row r="257" spans="11:11" ht="15.75" customHeight="1" x14ac:dyDescent="0.25">
      <c r="K257" s="1"/>
    </row>
    <row r="258" spans="11:11" ht="15.75" customHeight="1" x14ac:dyDescent="0.25">
      <c r="K258" s="1"/>
    </row>
    <row r="259" spans="11:11" ht="15.75" customHeight="1" x14ac:dyDescent="0.25">
      <c r="K259" s="1"/>
    </row>
    <row r="260" spans="11:11" ht="15.75" customHeight="1" x14ac:dyDescent="0.25">
      <c r="K260" s="1"/>
    </row>
    <row r="261" spans="11:11" ht="15.75" customHeight="1" x14ac:dyDescent="0.25">
      <c r="K261" s="1"/>
    </row>
    <row r="262" spans="11:11" ht="15.75" customHeight="1" x14ac:dyDescent="0.25">
      <c r="K262" s="1"/>
    </row>
    <row r="263" spans="11:11" ht="15.75" customHeight="1" x14ac:dyDescent="0.25">
      <c r="K263" s="1"/>
    </row>
    <row r="264" spans="11:11" ht="15.75" customHeight="1" x14ac:dyDescent="0.25">
      <c r="K264" s="1"/>
    </row>
    <row r="265" spans="11:11" ht="15.75" customHeight="1" x14ac:dyDescent="0.25">
      <c r="K265" s="1"/>
    </row>
    <row r="266" spans="11:11" ht="15.75" customHeight="1" x14ac:dyDescent="0.25">
      <c r="K266" s="1"/>
    </row>
    <row r="267" spans="11:11" ht="15.75" customHeight="1" x14ac:dyDescent="0.25">
      <c r="K267" s="1"/>
    </row>
    <row r="268" spans="11:11" ht="15.75" customHeight="1" x14ac:dyDescent="0.25">
      <c r="K268" s="1"/>
    </row>
    <row r="269" spans="11:11" ht="15.75" customHeight="1" x14ac:dyDescent="0.25">
      <c r="K269" s="1"/>
    </row>
    <row r="270" spans="11:11" ht="15.75" customHeight="1" x14ac:dyDescent="0.25">
      <c r="K270" s="1"/>
    </row>
    <row r="271" spans="11:11" ht="15.75" customHeight="1" x14ac:dyDescent="0.25">
      <c r="K271" s="1"/>
    </row>
    <row r="272" spans="11:11" ht="15.75" customHeight="1" x14ac:dyDescent="0.25">
      <c r="K272" s="1"/>
    </row>
    <row r="273" spans="11:11" ht="15.75" customHeight="1" x14ac:dyDescent="0.25">
      <c r="K273" s="1"/>
    </row>
    <row r="274" spans="11:11" ht="15.75" customHeight="1" x14ac:dyDescent="0.25">
      <c r="K274" s="1"/>
    </row>
    <row r="275" spans="11:11" ht="15.75" customHeight="1" x14ac:dyDescent="0.25">
      <c r="K275" s="1"/>
    </row>
    <row r="276" spans="11:11" ht="15.75" customHeight="1" x14ac:dyDescent="0.25">
      <c r="K276" s="1"/>
    </row>
    <row r="277" spans="11:11" ht="15.75" customHeight="1" x14ac:dyDescent="0.25">
      <c r="K277" s="1"/>
    </row>
    <row r="278" spans="11:11" ht="15.75" customHeight="1" x14ac:dyDescent="0.25">
      <c r="K278" s="1"/>
    </row>
    <row r="279" spans="11:11" ht="15.75" customHeight="1" x14ac:dyDescent="0.25">
      <c r="K279" s="1"/>
    </row>
    <row r="280" spans="11:11" ht="15.75" customHeight="1" x14ac:dyDescent="0.25">
      <c r="K280" s="1"/>
    </row>
    <row r="281" spans="11:11" ht="15.75" customHeight="1" x14ac:dyDescent="0.25">
      <c r="K281" s="1"/>
    </row>
    <row r="282" spans="11:11" ht="15.75" customHeight="1" x14ac:dyDescent="0.25">
      <c r="K282" s="1"/>
    </row>
    <row r="283" spans="11:11" ht="15.75" customHeight="1" x14ac:dyDescent="0.25">
      <c r="K283" s="1"/>
    </row>
    <row r="284" spans="11:11" ht="15.75" customHeight="1" x14ac:dyDescent="0.25">
      <c r="K284" s="1"/>
    </row>
    <row r="285" spans="11:11" ht="15.75" customHeight="1" x14ac:dyDescent="0.25">
      <c r="K285" s="1"/>
    </row>
    <row r="286" spans="11:11" ht="15.75" customHeight="1" x14ac:dyDescent="0.25">
      <c r="K286" s="1"/>
    </row>
    <row r="287" spans="11:11" ht="15.75" customHeight="1" x14ac:dyDescent="0.25">
      <c r="K287" s="1"/>
    </row>
    <row r="288" spans="11:11" ht="15.75" customHeight="1" x14ac:dyDescent="0.25">
      <c r="K288" s="1"/>
    </row>
    <row r="289" spans="11:11" ht="15.75" customHeight="1" x14ac:dyDescent="0.25">
      <c r="K289" s="1"/>
    </row>
    <row r="290" spans="11:11" ht="15.75" customHeight="1" x14ac:dyDescent="0.25">
      <c r="K290" s="1"/>
    </row>
    <row r="291" spans="11:11" ht="15.75" customHeight="1" x14ac:dyDescent="0.25">
      <c r="K291" s="1"/>
    </row>
    <row r="292" spans="11:11" ht="15.75" customHeight="1" x14ac:dyDescent="0.25">
      <c r="K292" s="1"/>
    </row>
    <row r="293" spans="11:11" ht="15.75" customHeight="1" x14ac:dyDescent="0.25">
      <c r="K293" s="1"/>
    </row>
    <row r="294" spans="11:11" ht="15.75" customHeight="1" x14ac:dyDescent="0.25">
      <c r="K294" s="1"/>
    </row>
    <row r="295" spans="11:11" ht="15.75" customHeight="1" x14ac:dyDescent="0.25">
      <c r="K295" s="1"/>
    </row>
    <row r="296" spans="11:11" ht="15.75" customHeight="1" x14ac:dyDescent="0.25">
      <c r="K296" s="1"/>
    </row>
    <row r="297" spans="11:11" ht="15.75" customHeight="1" x14ac:dyDescent="0.25">
      <c r="K297" s="1"/>
    </row>
    <row r="298" spans="11:11" ht="15.75" customHeight="1" x14ac:dyDescent="0.25">
      <c r="K298" s="1"/>
    </row>
    <row r="299" spans="11:11" ht="15.75" customHeight="1" x14ac:dyDescent="0.25">
      <c r="K299" s="1"/>
    </row>
    <row r="300" spans="11:11" ht="15.75" customHeight="1" x14ac:dyDescent="0.25">
      <c r="K300" s="1"/>
    </row>
    <row r="301" spans="11:11" ht="15.75" customHeight="1" x14ac:dyDescent="0.25">
      <c r="K301" s="1"/>
    </row>
    <row r="302" spans="11:11" ht="15.75" customHeight="1" x14ac:dyDescent="0.25">
      <c r="K302" s="1"/>
    </row>
    <row r="303" spans="11:11" ht="15.75" customHeight="1" x14ac:dyDescent="0.25">
      <c r="K303" s="1"/>
    </row>
    <row r="304" spans="11:11" ht="15.75" customHeight="1" x14ac:dyDescent="0.25">
      <c r="K304" s="1"/>
    </row>
    <row r="305" spans="11:11" ht="15.75" customHeight="1" x14ac:dyDescent="0.25">
      <c r="K305" s="1"/>
    </row>
    <row r="306" spans="11:11" ht="15.75" customHeight="1" x14ac:dyDescent="0.25">
      <c r="K306" s="1"/>
    </row>
    <row r="307" spans="11:11" ht="15.75" customHeight="1" x14ac:dyDescent="0.25">
      <c r="K307" s="1"/>
    </row>
    <row r="308" spans="11:11" ht="15.75" customHeight="1" x14ac:dyDescent="0.25">
      <c r="K308" s="1"/>
    </row>
    <row r="309" spans="11:11" ht="15.75" customHeight="1" x14ac:dyDescent="0.25">
      <c r="K309" s="1"/>
    </row>
    <row r="310" spans="11:11" ht="15.75" customHeight="1" x14ac:dyDescent="0.25">
      <c r="K310" s="1"/>
    </row>
    <row r="311" spans="11:11" ht="15.75" customHeight="1" x14ac:dyDescent="0.25">
      <c r="K311" s="1"/>
    </row>
    <row r="312" spans="11:11" ht="15.75" customHeight="1" x14ac:dyDescent="0.25">
      <c r="K312" s="1"/>
    </row>
    <row r="313" spans="11:11" ht="15.75" customHeight="1" x14ac:dyDescent="0.25">
      <c r="K313" s="1"/>
    </row>
    <row r="314" spans="11:11" ht="15.75" customHeight="1" x14ac:dyDescent="0.25">
      <c r="K314" s="1"/>
    </row>
    <row r="315" spans="11:11" ht="15.75" customHeight="1" x14ac:dyDescent="0.25">
      <c r="K315" s="1"/>
    </row>
    <row r="316" spans="11:11" ht="15.75" customHeight="1" x14ac:dyDescent="0.25">
      <c r="K316" s="1"/>
    </row>
    <row r="317" spans="11:11" ht="15.75" customHeight="1" x14ac:dyDescent="0.25">
      <c r="K317" s="1"/>
    </row>
    <row r="318" spans="11:11" ht="15.75" customHeight="1" x14ac:dyDescent="0.25">
      <c r="K318" s="1"/>
    </row>
    <row r="319" spans="11:11" ht="15.75" customHeight="1" x14ac:dyDescent="0.25">
      <c r="K319" s="1"/>
    </row>
    <row r="320" spans="11:11" ht="15.75" customHeight="1" x14ac:dyDescent="0.25">
      <c r="K320" s="1"/>
    </row>
    <row r="321" spans="11:11" ht="15.75" customHeight="1" x14ac:dyDescent="0.25">
      <c r="K321" s="1"/>
    </row>
    <row r="322" spans="11:11" ht="15.75" customHeight="1" x14ac:dyDescent="0.25">
      <c r="K322" s="1"/>
    </row>
    <row r="323" spans="11:11" ht="15.75" customHeight="1" x14ac:dyDescent="0.25">
      <c r="K323" s="1"/>
    </row>
    <row r="324" spans="11:11" ht="15.75" customHeight="1" x14ac:dyDescent="0.25">
      <c r="K324" s="1"/>
    </row>
    <row r="325" spans="11:11" ht="15.75" customHeight="1" x14ac:dyDescent="0.25">
      <c r="K325" s="1"/>
    </row>
    <row r="326" spans="11:11" ht="15.75" customHeight="1" x14ac:dyDescent="0.25">
      <c r="K326" s="1"/>
    </row>
    <row r="327" spans="11:11" ht="15.75" customHeight="1" x14ac:dyDescent="0.25">
      <c r="K327" s="1"/>
    </row>
    <row r="328" spans="11:11" ht="15.75" customHeight="1" x14ac:dyDescent="0.25">
      <c r="K328" s="1"/>
    </row>
    <row r="329" spans="11:11" ht="15.75" customHeight="1" x14ac:dyDescent="0.25">
      <c r="K329" s="1"/>
    </row>
    <row r="330" spans="11:11" ht="15.75" customHeight="1" x14ac:dyDescent="0.25">
      <c r="K330" s="1"/>
    </row>
    <row r="331" spans="11:11" ht="15.75" customHeight="1" x14ac:dyDescent="0.25">
      <c r="K331" s="1"/>
    </row>
    <row r="332" spans="11:11" ht="15.75" customHeight="1" x14ac:dyDescent="0.25">
      <c r="K332" s="1"/>
    </row>
    <row r="333" spans="11:11" ht="15.75" customHeight="1" x14ac:dyDescent="0.25">
      <c r="K333" s="1"/>
    </row>
    <row r="334" spans="11:11" ht="15.75" customHeight="1" x14ac:dyDescent="0.25">
      <c r="K334" s="1"/>
    </row>
    <row r="335" spans="11:11" ht="15.75" customHeight="1" x14ac:dyDescent="0.25">
      <c r="K335" s="1"/>
    </row>
    <row r="336" spans="11:11" ht="15.75" customHeight="1" x14ac:dyDescent="0.25">
      <c r="K336" s="1"/>
    </row>
    <row r="337" spans="11:11" ht="15.75" customHeight="1" x14ac:dyDescent="0.25">
      <c r="K337" s="1"/>
    </row>
    <row r="338" spans="11:11" ht="15.75" customHeight="1" x14ac:dyDescent="0.25">
      <c r="K338" s="1"/>
    </row>
    <row r="339" spans="11:11" ht="15.75" customHeight="1" x14ac:dyDescent="0.25">
      <c r="K339" s="1"/>
    </row>
    <row r="340" spans="11:11" ht="15.75" customHeight="1" x14ac:dyDescent="0.25">
      <c r="K340" s="1"/>
    </row>
    <row r="341" spans="11:11" ht="15.75" customHeight="1" x14ac:dyDescent="0.25">
      <c r="K341" s="1"/>
    </row>
    <row r="342" spans="11:11" ht="15.75" customHeight="1" x14ac:dyDescent="0.25">
      <c r="K342" s="1"/>
    </row>
    <row r="343" spans="11:11" ht="15.75" customHeight="1" x14ac:dyDescent="0.25">
      <c r="K343" s="1"/>
    </row>
    <row r="344" spans="11:11" ht="15.75" customHeight="1" x14ac:dyDescent="0.25">
      <c r="K344" s="1"/>
    </row>
    <row r="345" spans="11:11" ht="15.75" customHeight="1" x14ac:dyDescent="0.25">
      <c r="K345" s="1"/>
    </row>
    <row r="346" spans="11:11" ht="15.75" customHeight="1" x14ac:dyDescent="0.25">
      <c r="K346" s="1"/>
    </row>
    <row r="347" spans="11:11" ht="15.75" customHeight="1" x14ac:dyDescent="0.25">
      <c r="K347" s="1"/>
    </row>
    <row r="348" spans="11:11" ht="15.75" customHeight="1" x14ac:dyDescent="0.25">
      <c r="K348" s="1"/>
    </row>
    <row r="349" spans="11:11" ht="15.75" customHeight="1" x14ac:dyDescent="0.25">
      <c r="K349" s="1"/>
    </row>
    <row r="350" spans="11:11" ht="15.75" customHeight="1" x14ac:dyDescent="0.25">
      <c r="K350" s="1"/>
    </row>
    <row r="351" spans="11:11" ht="15.75" customHeight="1" x14ac:dyDescent="0.25">
      <c r="K351" s="1"/>
    </row>
    <row r="352" spans="11:11" ht="15.75" customHeight="1" x14ac:dyDescent="0.25">
      <c r="K352" s="1"/>
    </row>
    <row r="353" spans="11:11" ht="15.75" customHeight="1" x14ac:dyDescent="0.25">
      <c r="K353" s="1"/>
    </row>
    <row r="354" spans="11:11" ht="15.75" customHeight="1" x14ac:dyDescent="0.25">
      <c r="K354" s="1"/>
    </row>
    <row r="355" spans="11:11" ht="15.75" customHeight="1" x14ac:dyDescent="0.25">
      <c r="K355" s="1"/>
    </row>
    <row r="356" spans="11:11" ht="15.75" customHeight="1" x14ac:dyDescent="0.25">
      <c r="K356" s="1"/>
    </row>
    <row r="357" spans="11:11" ht="15.75" customHeight="1" x14ac:dyDescent="0.25">
      <c r="K357" s="1"/>
    </row>
    <row r="358" spans="11:11" ht="15.75" customHeight="1" x14ac:dyDescent="0.25">
      <c r="K358" s="1"/>
    </row>
    <row r="359" spans="11:11" ht="15.75" customHeight="1" x14ac:dyDescent="0.25">
      <c r="K359" s="1"/>
    </row>
    <row r="360" spans="11:11" ht="15.75" customHeight="1" x14ac:dyDescent="0.25">
      <c r="K360" s="1"/>
    </row>
    <row r="361" spans="11:11" ht="15.75" customHeight="1" x14ac:dyDescent="0.25">
      <c r="K361" s="1"/>
    </row>
    <row r="362" spans="11:11" ht="15.75" customHeight="1" x14ac:dyDescent="0.25">
      <c r="K362" s="1"/>
    </row>
    <row r="363" spans="11:11" ht="15.75" customHeight="1" x14ac:dyDescent="0.25">
      <c r="K363" s="1"/>
    </row>
    <row r="364" spans="11:11" ht="15.75" customHeight="1" x14ac:dyDescent="0.25">
      <c r="K364" s="1"/>
    </row>
    <row r="365" spans="11:11" ht="15.75" customHeight="1" x14ac:dyDescent="0.25">
      <c r="K365" s="1"/>
    </row>
    <row r="366" spans="11:11" ht="15.75" customHeight="1" x14ac:dyDescent="0.25">
      <c r="K366" s="1"/>
    </row>
    <row r="367" spans="11:11" ht="15.75" customHeight="1" x14ac:dyDescent="0.25">
      <c r="K367" s="1"/>
    </row>
    <row r="368" spans="11:11" ht="15.75" customHeight="1" x14ac:dyDescent="0.25">
      <c r="K368" s="1"/>
    </row>
    <row r="369" spans="11:11" ht="15.75" customHeight="1" x14ac:dyDescent="0.25">
      <c r="K369" s="1"/>
    </row>
    <row r="370" spans="11:11" ht="15.75" customHeight="1" x14ac:dyDescent="0.25">
      <c r="K370" s="1"/>
    </row>
    <row r="371" spans="11:11" ht="15.75" customHeight="1" x14ac:dyDescent="0.25">
      <c r="K371" s="1"/>
    </row>
    <row r="372" spans="11:11" ht="15.75" customHeight="1" x14ac:dyDescent="0.25">
      <c r="K372" s="1"/>
    </row>
    <row r="373" spans="11:11" ht="15.75" customHeight="1" x14ac:dyDescent="0.25">
      <c r="K373" s="1"/>
    </row>
    <row r="374" spans="11:11" ht="15.75" customHeight="1" x14ac:dyDescent="0.25">
      <c r="K374" s="1"/>
    </row>
    <row r="375" spans="11:11" ht="15.75" customHeight="1" x14ac:dyDescent="0.25">
      <c r="K375" s="1"/>
    </row>
    <row r="376" spans="11:11" ht="15.75" customHeight="1" x14ac:dyDescent="0.25">
      <c r="K376" s="1"/>
    </row>
    <row r="377" spans="11:11" ht="15.75" customHeight="1" x14ac:dyDescent="0.25">
      <c r="K377" s="1"/>
    </row>
    <row r="378" spans="11:11" ht="15.75" customHeight="1" x14ac:dyDescent="0.25">
      <c r="K378" s="1"/>
    </row>
    <row r="379" spans="11:11" ht="15.75" customHeight="1" x14ac:dyDescent="0.25">
      <c r="K379" s="1"/>
    </row>
    <row r="380" spans="11:11" ht="15.75" customHeight="1" x14ac:dyDescent="0.25">
      <c r="K380" s="1"/>
    </row>
    <row r="381" spans="11:11" ht="15.75" customHeight="1" x14ac:dyDescent="0.25">
      <c r="K381" s="1"/>
    </row>
    <row r="382" spans="11:11" ht="15.75" customHeight="1" x14ac:dyDescent="0.25">
      <c r="K382" s="1"/>
    </row>
    <row r="383" spans="11:11" ht="15.75" customHeight="1" x14ac:dyDescent="0.25">
      <c r="K383" s="1"/>
    </row>
    <row r="384" spans="11:11" ht="15.75" customHeight="1" x14ac:dyDescent="0.25">
      <c r="K384" s="1"/>
    </row>
    <row r="385" spans="11:11" ht="15.75" customHeight="1" x14ac:dyDescent="0.25">
      <c r="K385" s="1"/>
    </row>
    <row r="386" spans="11:11" ht="15.75" customHeight="1" x14ac:dyDescent="0.25">
      <c r="K386" s="1"/>
    </row>
    <row r="387" spans="11:11" ht="15.75" customHeight="1" x14ac:dyDescent="0.25">
      <c r="K387" s="1"/>
    </row>
    <row r="388" spans="11:11" ht="15.75" customHeight="1" x14ac:dyDescent="0.25">
      <c r="K388" s="1"/>
    </row>
    <row r="389" spans="11:11" ht="15.75" customHeight="1" x14ac:dyDescent="0.25">
      <c r="K389" s="1"/>
    </row>
    <row r="390" spans="11:11" ht="15.75" customHeight="1" x14ac:dyDescent="0.25">
      <c r="K390" s="1"/>
    </row>
    <row r="391" spans="11:11" ht="15.75" customHeight="1" x14ac:dyDescent="0.25">
      <c r="K391" s="1"/>
    </row>
    <row r="392" spans="11:11" ht="15.75" customHeight="1" x14ac:dyDescent="0.25">
      <c r="K392" s="1"/>
    </row>
    <row r="393" spans="11:11" ht="15.75" customHeight="1" x14ac:dyDescent="0.25">
      <c r="K393" s="1"/>
    </row>
    <row r="394" spans="11:11" ht="15.75" customHeight="1" x14ac:dyDescent="0.25">
      <c r="K394" s="1"/>
    </row>
    <row r="395" spans="11:11" ht="15.75" customHeight="1" x14ac:dyDescent="0.25">
      <c r="K395" s="1"/>
    </row>
    <row r="396" spans="11:11" ht="15.75" customHeight="1" x14ac:dyDescent="0.25">
      <c r="K396" s="1"/>
    </row>
    <row r="397" spans="11:11" ht="15.75" customHeight="1" x14ac:dyDescent="0.25">
      <c r="K397" s="1"/>
    </row>
    <row r="398" spans="11:11" ht="15.75" customHeight="1" x14ac:dyDescent="0.25">
      <c r="K398" s="1"/>
    </row>
    <row r="399" spans="11:11" ht="15.75" customHeight="1" x14ac:dyDescent="0.25">
      <c r="K399" s="1"/>
    </row>
    <row r="400" spans="11:11" ht="15.75" customHeight="1" x14ac:dyDescent="0.25">
      <c r="K400" s="1"/>
    </row>
    <row r="401" spans="11:11" ht="15.75" customHeight="1" x14ac:dyDescent="0.25">
      <c r="K401" s="1"/>
    </row>
    <row r="402" spans="11:11" ht="15.75" customHeight="1" x14ac:dyDescent="0.25">
      <c r="K402" s="1"/>
    </row>
    <row r="403" spans="11:11" ht="15.75" customHeight="1" x14ac:dyDescent="0.25">
      <c r="K403" s="1"/>
    </row>
    <row r="404" spans="11:11" ht="15.75" customHeight="1" x14ac:dyDescent="0.25">
      <c r="K404" s="1"/>
    </row>
    <row r="405" spans="11:11" ht="15.75" customHeight="1" x14ac:dyDescent="0.25">
      <c r="K405" s="1"/>
    </row>
    <row r="406" spans="11:11" ht="15.75" customHeight="1" x14ac:dyDescent="0.25">
      <c r="K406" s="1"/>
    </row>
    <row r="407" spans="11:11" ht="15.75" customHeight="1" x14ac:dyDescent="0.25">
      <c r="K407" s="1"/>
    </row>
    <row r="408" spans="11:11" ht="15.75" customHeight="1" x14ac:dyDescent="0.25">
      <c r="K408" s="1"/>
    </row>
    <row r="409" spans="11:11" ht="15.75" customHeight="1" x14ac:dyDescent="0.25">
      <c r="K409" s="1"/>
    </row>
    <row r="410" spans="11:11" ht="15.75" customHeight="1" x14ac:dyDescent="0.25">
      <c r="K410" s="1"/>
    </row>
    <row r="411" spans="11:11" ht="15.75" customHeight="1" x14ac:dyDescent="0.25">
      <c r="K411" s="1"/>
    </row>
    <row r="412" spans="11:11" ht="15.75" customHeight="1" x14ac:dyDescent="0.25">
      <c r="K412" s="1"/>
    </row>
    <row r="413" spans="11:11" ht="15.75" customHeight="1" x14ac:dyDescent="0.25">
      <c r="K413" s="1"/>
    </row>
    <row r="414" spans="11:11" ht="15.75" customHeight="1" x14ac:dyDescent="0.25">
      <c r="K414" s="1"/>
    </row>
    <row r="415" spans="11:11" ht="15.75" customHeight="1" x14ac:dyDescent="0.25">
      <c r="K415" s="1"/>
    </row>
    <row r="416" spans="11:11" ht="15.75" customHeight="1" x14ac:dyDescent="0.25">
      <c r="K416" s="1"/>
    </row>
    <row r="417" spans="11:11" ht="15.75" customHeight="1" x14ac:dyDescent="0.25">
      <c r="K417" s="1"/>
    </row>
    <row r="418" spans="11:11" ht="15.75" customHeight="1" x14ac:dyDescent="0.25">
      <c r="K418" s="1"/>
    </row>
    <row r="419" spans="11:11" ht="15.75" customHeight="1" x14ac:dyDescent="0.25">
      <c r="K419" s="1"/>
    </row>
    <row r="420" spans="11:11" ht="15.75" customHeight="1" x14ac:dyDescent="0.25">
      <c r="K420" s="1"/>
    </row>
    <row r="421" spans="11:11" ht="15.75" customHeight="1" x14ac:dyDescent="0.25">
      <c r="K421" s="1"/>
    </row>
    <row r="422" spans="11:11" ht="15.75" customHeight="1" x14ac:dyDescent="0.25">
      <c r="K422" s="1"/>
    </row>
    <row r="423" spans="11:11" ht="15.75" customHeight="1" x14ac:dyDescent="0.25">
      <c r="K423" s="1"/>
    </row>
    <row r="424" spans="11:11" ht="15.75" customHeight="1" x14ac:dyDescent="0.25">
      <c r="K424" s="1"/>
    </row>
    <row r="425" spans="11:11" ht="15.75" customHeight="1" x14ac:dyDescent="0.25">
      <c r="K425" s="1"/>
    </row>
    <row r="426" spans="11:11" ht="15.75" customHeight="1" x14ac:dyDescent="0.25">
      <c r="K426" s="1"/>
    </row>
    <row r="427" spans="11:11" ht="15.75" customHeight="1" x14ac:dyDescent="0.25">
      <c r="K427" s="1"/>
    </row>
    <row r="428" spans="11:11" ht="15.75" customHeight="1" x14ac:dyDescent="0.25">
      <c r="K428" s="1"/>
    </row>
    <row r="429" spans="11:11" ht="15.75" customHeight="1" x14ac:dyDescent="0.25">
      <c r="K429" s="1"/>
    </row>
    <row r="430" spans="11:11" ht="15.75" customHeight="1" x14ac:dyDescent="0.25">
      <c r="K430" s="1"/>
    </row>
    <row r="431" spans="11:11" ht="15.75" customHeight="1" x14ac:dyDescent="0.25">
      <c r="K431" s="1"/>
    </row>
    <row r="432" spans="11:11" ht="15.75" customHeight="1" x14ac:dyDescent="0.25">
      <c r="K432" s="1"/>
    </row>
    <row r="433" spans="11:11" ht="15.75" customHeight="1" x14ac:dyDescent="0.25">
      <c r="K433" s="1"/>
    </row>
    <row r="434" spans="11:11" ht="15.75" customHeight="1" x14ac:dyDescent="0.25">
      <c r="K434" s="1"/>
    </row>
    <row r="435" spans="11:11" ht="15.75" customHeight="1" x14ac:dyDescent="0.25">
      <c r="K435" s="1"/>
    </row>
    <row r="436" spans="11:11" ht="15.75" customHeight="1" x14ac:dyDescent="0.25">
      <c r="K436" s="1"/>
    </row>
    <row r="437" spans="11:11" ht="15.75" customHeight="1" x14ac:dyDescent="0.25">
      <c r="K437" s="1"/>
    </row>
    <row r="438" spans="11:11" ht="15.75" customHeight="1" x14ac:dyDescent="0.25">
      <c r="K438" s="1"/>
    </row>
    <row r="439" spans="11:11" ht="15.75" customHeight="1" x14ac:dyDescent="0.25">
      <c r="K439" s="1"/>
    </row>
    <row r="440" spans="11:11" ht="15.75" customHeight="1" x14ac:dyDescent="0.25">
      <c r="K440" s="1"/>
    </row>
    <row r="441" spans="11:11" ht="15.75" customHeight="1" x14ac:dyDescent="0.25">
      <c r="K441" s="1"/>
    </row>
    <row r="442" spans="11:11" ht="15.75" customHeight="1" x14ac:dyDescent="0.25">
      <c r="K442" s="1"/>
    </row>
    <row r="443" spans="11:11" ht="15.75" customHeight="1" x14ac:dyDescent="0.25">
      <c r="K443" s="1"/>
    </row>
    <row r="444" spans="11:11" ht="15.75" customHeight="1" x14ac:dyDescent="0.25">
      <c r="K444" s="1"/>
    </row>
    <row r="445" spans="11:11" ht="15.75" customHeight="1" x14ac:dyDescent="0.25">
      <c r="K445" s="1"/>
    </row>
    <row r="446" spans="11:11" ht="15.75" customHeight="1" x14ac:dyDescent="0.25">
      <c r="K446" s="1"/>
    </row>
    <row r="447" spans="11:11" ht="15.75" customHeight="1" x14ac:dyDescent="0.25">
      <c r="K447" s="1"/>
    </row>
    <row r="448" spans="11:11" ht="15.75" customHeight="1" x14ac:dyDescent="0.25">
      <c r="K448" s="1"/>
    </row>
    <row r="449" spans="11:11" ht="15.75" customHeight="1" x14ac:dyDescent="0.25">
      <c r="K449" s="1"/>
    </row>
    <row r="450" spans="11:11" ht="15.75" customHeight="1" x14ac:dyDescent="0.25">
      <c r="K450" s="1"/>
    </row>
    <row r="451" spans="11:11" ht="15.75" customHeight="1" x14ac:dyDescent="0.25">
      <c r="K451" s="1"/>
    </row>
    <row r="452" spans="11:11" ht="15.75" customHeight="1" x14ac:dyDescent="0.25">
      <c r="K452" s="1"/>
    </row>
    <row r="453" spans="11:11" ht="15.75" customHeight="1" x14ac:dyDescent="0.25">
      <c r="K453" s="1"/>
    </row>
    <row r="454" spans="11:11" ht="15.75" customHeight="1" x14ac:dyDescent="0.25">
      <c r="K454" s="1"/>
    </row>
    <row r="455" spans="11:11" ht="15.75" customHeight="1" x14ac:dyDescent="0.25">
      <c r="K455" s="1"/>
    </row>
    <row r="456" spans="11:11" ht="15.75" customHeight="1" x14ac:dyDescent="0.25">
      <c r="K456" s="1"/>
    </row>
    <row r="457" spans="11:11" ht="15.75" customHeight="1" x14ac:dyDescent="0.25">
      <c r="K457" s="1"/>
    </row>
    <row r="458" spans="11:11" ht="15.75" customHeight="1" x14ac:dyDescent="0.25">
      <c r="K458" s="1"/>
    </row>
    <row r="459" spans="11:11" ht="15.75" customHeight="1" x14ac:dyDescent="0.25">
      <c r="K459" s="1"/>
    </row>
    <row r="460" spans="11:11" ht="15.75" customHeight="1" x14ac:dyDescent="0.25">
      <c r="K460" s="1"/>
    </row>
    <row r="461" spans="11:11" ht="15.75" customHeight="1" x14ac:dyDescent="0.25">
      <c r="K461" s="1"/>
    </row>
    <row r="462" spans="11:11" ht="15.75" customHeight="1" x14ac:dyDescent="0.25">
      <c r="K462" s="1"/>
    </row>
    <row r="463" spans="11:11" ht="15.75" customHeight="1" x14ac:dyDescent="0.25">
      <c r="K463" s="1"/>
    </row>
    <row r="464" spans="11:11" ht="15.75" customHeight="1" x14ac:dyDescent="0.25">
      <c r="K464" s="1"/>
    </row>
    <row r="465" spans="11:11" ht="15.75" customHeight="1" x14ac:dyDescent="0.25">
      <c r="K465" s="1"/>
    </row>
    <row r="466" spans="11:11" ht="15.75" customHeight="1" x14ac:dyDescent="0.25">
      <c r="K466" s="1"/>
    </row>
    <row r="467" spans="11:11" ht="15.75" customHeight="1" x14ac:dyDescent="0.25">
      <c r="K467" s="1"/>
    </row>
    <row r="468" spans="11:11" ht="15.75" customHeight="1" x14ac:dyDescent="0.25">
      <c r="K468" s="1"/>
    </row>
    <row r="469" spans="11:11" ht="15.75" customHeight="1" x14ac:dyDescent="0.25">
      <c r="K469" s="1"/>
    </row>
    <row r="470" spans="11:11" ht="15.75" customHeight="1" x14ac:dyDescent="0.25">
      <c r="K470" s="1"/>
    </row>
    <row r="471" spans="11:11" ht="15.75" customHeight="1" x14ac:dyDescent="0.25">
      <c r="K471" s="1"/>
    </row>
    <row r="472" spans="11:11" ht="15.75" customHeight="1" x14ac:dyDescent="0.25">
      <c r="K472" s="1"/>
    </row>
    <row r="473" spans="11:11" ht="15.75" customHeight="1" x14ac:dyDescent="0.25">
      <c r="K473" s="1"/>
    </row>
    <row r="474" spans="11:11" ht="15.75" customHeight="1" x14ac:dyDescent="0.25">
      <c r="K474" s="1"/>
    </row>
    <row r="475" spans="11:11" ht="15.75" customHeight="1" x14ac:dyDescent="0.25">
      <c r="K475" s="1"/>
    </row>
    <row r="476" spans="11:11" ht="15.75" customHeight="1" x14ac:dyDescent="0.25">
      <c r="K476" s="1"/>
    </row>
    <row r="477" spans="11:11" ht="15.75" customHeight="1" x14ac:dyDescent="0.25">
      <c r="K477" s="1"/>
    </row>
    <row r="478" spans="11:11" ht="15.75" customHeight="1" x14ac:dyDescent="0.25">
      <c r="K478" s="1"/>
    </row>
    <row r="479" spans="11:11" ht="15.75" customHeight="1" x14ac:dyDescent="0.25">
      <c r="K479" s="1"/>
    </row>
    <row r="480" spans="11:11" ht="15.75" customHeight="1" x14ac:dyDescent="0.25">
      <c r="K480" s="1"/>
    </row>
    <row r="481" spans="11:11" ht="15.75" customHeight="1" x14ac:dyDescent="0.25">
      <c r="K481" s="1"/>
    </row>
    <row r="482" spans="11:11" ht="15.75" customHeight="1" x14ac:dyDescent="0.25">
      <c r="K482" s="1"/>
    </row>
    <row r="483" spans="11:11" ht="15.75" customHeight="1" x14ac:dyDescent="0.25">
      <c r="K483" s="1"/>
    </row>
    <row r="484" spans="11:11" ht="15.75" customHeight="1" x14ac:dyDescent="0.25">
      <c r="K484" s="1"/>
    </row>
    <row r="485" spans="11:11" ht="15.75" customHeight="1" x14ac:dyDescent="0.25">
      <c r="K485" s="1"/>
    </row>
    <row r="486" spans="11:11" ht="15.75" customHeight="1" x14ac:dyDescent="0.25">
      <c r="K486" s="1"/>
    </row>
    <row r="487" spans="11:11" ht="15.75" customHeight="1" x14ac:dyDescent="0.25">
      <c r="K487" s="1"/>
    </row>
    <row r="488" spans="11:11" ht="15.75" customHeight="1" x14ac:dyDescent="0.25">
      <c r="K488" s="1"/>
    </row>
    <row r="489" spans="11:11" ht="15.75" customHeight="1" x14ac:dyDescent="0.25">
      <c r="K489" s="1"/>
    </row>
    <row r="490" spans="11:11" ht="15.75" customHeight="1" x14ac:dyDescent="0.25">
      <c r="K490" s="1"/>
    </row>
    <row r="491" spans="11:11" ht="15.75" customHeight="1" x14ac:dyDescent="0.25">
      <c r="K491" s="1"/>
    </row>
    <row r="492" spans="11:11" ht="15.75" customHeight="1" x14ac:dyDescent="0.25">
      <c r="K492" s="1"/>
    </row>
    <row r="493" spans="11:11" ht="15.75" customHeight="1" x14ac:dyDescent="0.25">
      <c r="K493" s="1"/>
    </row>
    <row r="494" spans="11:11" ht="15.75" customHeight="1" x14ac:dyDescent="0.25">
      <c r="K494" s="1"/>
    </row>
    <row r="495" spans="11:11" ht="15.75" customHeight="1" x14ac:dyDescent="0.25">
      <c r="K495" s="1"/>
    </row>
    <row r="496" spans="11:11" ht="15.75" customHeight="1" x14ac:dyDescent="0.25">
      <c r="K496" s="1"/>
    </row>
    <row r="497" spans="11:11" ht="15.75" customHeight="1" x14ac:dyDescent="0.25">
      <c r="K497" s="1"/>
    </row>
    <row r="498" spans="11:11" ht="15.75" customHeight="1" x14ac:dyDescent="0.25">
      <c r="K498" s="1"/>
    </row>
    <row r="499" spans="11:11" ht="15.75" customHeight="1" x14ac:dyDescent="0.25">
      <c r="K499" s="1"/>
    </row>
    <row r="500" spans="11:11" ht="15.75" customHeight="1" x14ac:dyDescent="0.25">
      <c r="K500" s="1"/>
    </row>
    <row r="501" spans="11:11" ht="15.75" customHeight="1" x14ac:dyDescent="0.25">
      <c r="K501" s="1"/>
    </row>
    <row r="502" spans="11:11" ht="15.75" customHeight="1" x14ac:dyDescent="0.25">
      <c r="K502" s="1"/>
    </row>
    <row r="503" spans="11:11" ht="15.75" customHeight="1" x14ac:dyDescent="0.25">
      <c r="K503" s="1"/>
    </row>
    <row r="504" spans="11:11" ht="15.75" customHeight="1" x14ac:dyDescent="0.25">
      <c r="K504" s="1"/>
    </row>
    <row r="505" spans="11:11" ht="15.75" customHeight="1" x14ac:dyDescent="0.25">
      <c r="K505" s="1"/>
    </row>
    <row r="506" spans="11:11" ht="15.75" customHeight="1" x14ac:dyDescent="0.25">
      <c r="K506" s="1"/>
    </row>
    <row r="507" spans="11:11" ht="15.75" customHeight="1" x14ac:dyDescent="0.25">
      <c r="K507" s="1"/>
    </row>
    <row r="508" spans="11:11" ht="15.75" customHeight="1" x14ac:dyDescent="0.25">
      <c r="K508" s="1"/>
    </row>
    <row r="509" spans="11:11" ht="15.75" customHeight="1" x14ac:dyDescent="0.25">
      <c r="K509" s="1"/>
    </row>
    <row r="510" spans="11:11" ht="15.75" customHeight="1" x14ac:dyDescent="0.25">
      <c r="K510" s="1"/>
    </row>
    <row r="511" spans="11:11" ht="15.75" customHeight="1" x14ac:dyDescent="0.25">
      <c r="K511" s="1"/>
    </row>
    <row r="512" spans="11:11" ht="15.75" customHeight="1" x14ac:dyDescent="0.25">
      <c r="K512" s="1"/>
    </row>
    <row r="513" spans="11:11" ht="15.75" customHeight="1" x14ac:dyDescent="0.25">
      <c r="K513" s="1"/>
    </row>
    <row r="514" spans="11:11" ht="15.75" customHeight="1" x14ac:dyDescent="0.25">
      <c r="K514" s="1"/>
    </row>
    <row r="515" spans="11:11" ht="15.75" customHeight="1" x14ac:dyDescent="0.25">
      <c r="K515" s="1"/>
    </row>
    <row r="516" spans="11:11" ht="15.75" customHeight="1" x14ac:dyDescent="0.25">
      <c r="K516" s="1"/>
    </row>
    <row r="517" spans="11:11" ht="15.75" customHeight="1" x14ac:dyDescent="0.25">
      <c r="K517" s="1"/>
    </row>
    <row r="518" spans="11:11" ht="15.75" customHeight="1" x14ac:dyDescent="0.25">
      <c r="K518" s="1"/>
    </row>
    <row r="519" spans="11:11" ht="15.75" customHeight="1" x14ac:dyDescent="0.25">
      <c r="K519" s="1"/>
    </row>
    <row r="520" spans="11:11" ht="15.75" customHeight="1" x14ac:dyDescent="0.25">
      <c r="K520" s="1"/>
    </row>
    <row r="521" spans="11:11" ht="15.75" customHeight="1" x14ac:dyDescent="0.25">
      <c r="K521" s="1"/>
    </row>
    <row r="522" spans="11:11" ht="15.75" customHeight="1" x14ac:dyDescent="0.25">
      <c r="K522" s="1"/>
    </row>
    <row r="523" spans="11:11" ht="15.75" customHeight="1" x14ac:dyDescent="0.25">
      <c r="K523" s="1"/>
    </row>
    <row r="524" spans="11:11" ht="15.75" customHeight="1" x14ac:dyDescent="0.25">
      <c r="K524" s="1"/>
    </row>
    <row r="525" spans="11:11" ht="15.75" customHeight="1" x14ac:dyDescent="0.25">
      <c r="K525" s="1"/>
    </row>
    <row r="526" spans="11:11" ht="15.75" customHeight="1" x14ac:dyDescent="0.25">
      <c r="K526" s="1"/>
    </row>
    <row r="527" spans="11:11" ht="15.75" customHeight="1" x14ac:dyDescent="0.25">
      <c r="K527" s="1"/>
    </row>
    <row r="528" spans="11:11" ht="15.75" customHeight="1" x14ac:dyDescent="0.25">
      <c r="K528" s="1"/>
    </row>
    <row r="529" spans="11:11" ht="15.75" customHeight="1" x14ac:dyDescent="0.25">
      <c r="K529" s="1"/>
    </row>
    <row r="530" spans="11:11" ht="15.75" customHeight="1" x14ac:dyDescent="0.25">
      <c r="K530" s="1"/>
    </row>
    <row r="531" spans="11:11" ht="15.75" customHeight="1" x14ac:dyDescent="0.25">
      <c r="K531" s="1"/>
    </row>
    <row r="532" spans="11:11" ht="15.75" customHeight="1" x14ac:dyDescent="0.25">
      <c r="K532" s="1"/>
    </row>
    <row r="533" spans="11:11" ht="15.75" customHeight="1" x14ac:dyDescent="0.25">
      <c r="K533" s="1"/>
    </row>
    <row r="534" spans="11:11" ht="15.75" customHeight="1" x14ac:dyDescent="0.25">
      <c r="K534" s="1"/>
    </row>
    <row r="535" spans="11:11" ht="15.75" customHeight="1" x14ac:dyDescent="0.25">
      <c r="K535" s="1"/>
    </row>
    <row r="536" spans="11:11" ht="15.75" customHeight="1" x14ac:dyDescent="0.25">
      <c r="K536" s="1"/>
    </row>
    <row r="537" spans="11:11" ht="15.75" customHeight="1" x14ac:dyDescent="0.25">
      <c r="K537" s="1"/>
    </row>
    <row r="538" spans="11:11" ht="15.75" customHeight="1" x14ac:dyDescent="0.25">
      <c r="K538" s="1"/>
    </row>
    <row r="539" spans="11:11" ht="15.75" customHeight="1" x14ac:dyDescent="0.25">
      <c r="K539" s="1"/>
    </row>
    <row r="540" spans="11:11" ht="15.75" customHeight="1" x14ac:dyDescent="0.25">
      <c r="K540" s="1"/>
    </row>
    <row r="541" spans="11:11" ht="15.75" customHeight="1" x14ac:dyDescent="0.25">
      <c r="K541" s="1"/>
    </row>
    <row r="542" spans="11:11" ht="15.75" customHeight="1" x14ac:dyDescent="0.25">
      <c r="K542" s="1"/>
    </row>
    <row r="543" spans="11:11" ht="15.75" customHeight="1" x14ac:dyDescent="0.25">
      <c r="K543" s="1"/>
    </row>
    <row r="544" spans="11:11" ht="15.75" customHeight="1" x14ac:dyDescent="0.25">
      <c r="K544" s="1"/>
    </row>
    <row r="545" spans="11:11" ht="15.75" customHeight="1" x14ac:dyDescent="0.25">
      <c r="K545" s="1"/>
    </row>
    <row r="546" spans="11:11" ht="15.75" customHeight="1" x14ac:dyDescent="0.25">
      <c r="K546" s="1"/>
    </row>
    <row r="547" spans="11:11" ht="15.75" customHeight="1" x14ac:dyDescent="0.25">
      <c r="K547" s="1"/>
    </row>
    <row r="548" spans="11:11" ht="15.75" customHeight="1" x14ac:dyDescent="0.25">
      <c r="K548" s="1"/>
    </row>
    <row r="549" spans="11:11" ht="15.75" customHeight="1" x14ac:dyDescent="0.25">
      <c r="K549" s="1"/>
    </row>
    <row r="550" spans="11:11" ht="15.75" customHeight="1" x14ac:dyDescent="0.25">
      <c r="K550" s="1"/>
    </row>
    <row r="551" spans="11:11" ht="15.75" customHeight="1" x14ac:dyDescent="0.25">
      <c r="K551" s="1"/>
    </row>
    <row r="552" spans="11:11" ht="15.75" customHeight="1" x14ac:dyDescent="0.25">
      <c r="K552" s="1"/>
    </row>
    <row r="553" spans="11:11" ht="15.75" customHeight="1" x14ac:dyDescent="0.25">
      <c r="K553" s="1"/>
    </row>
    <row r="554" spans="11:11" ht="15.75" customHeight="1" x14ac:dyDescent="0.25">
      <c r="K554" s="1"/>
    </row>
    <row r="555" spans="11:11" ht="15.75" customHeight="1" x14ac:dyDescent="0.25">
      <c r="K555" s="1"/>
    </row>
    <row r="556" spans="11:11" ht="15.75" customHeight="1" x14ac:dyDescent="0.25">
      <c r="K556" s="1"/>
    </row>
    <row r="557" spans="11:11" ht="15.75" customHeight="1" x14ac:dyDescent="0.25">
      <c r="K557" s="1"/>
    </row>
    <row r="558" spans="11:11" ht="15.75" customHeight="1" x14ac:dyDescent="0.25">
      <c r="K558" s="1"/>
    </row>
    <row r="559" spans="11:11" ht="15.75" customHeight="1" x14ac:dyDescent="0.25">
      <c r="K559" s="1"/>
    </row>
    <row r="560" spans="11:11" ht="15.75" customHeight="1" x14ac:dyDescent="0.25">
      <c r="K560" s="1"/>
    </row>
    <row r="561" spans="11:11" ht="15.75" customHeight="1" x14ac:dyDescent="0.25">
      <c r="K561" s="1"/>
    </row>
    <row r="562" spans="11:11" ht="15.75" customHeight="1" x14ac:dyDescent="0.25">
      <c r="K562" s="1"/>
    </row>
    <row r="563" spans="11:11" ht="15.75" customHeight="1" x14ac:dyDescent="0.25">
      <c r="K563" s="1"/>
    </row>
    <row r="564" spans="11:11" ht="15.75" customHeight="1" x14ac:dyDescent="0.25">
      <c r="K564" s="1"/>
    </row>
    <row r="565" spans="11:11" ht="15.75" customHeight="1" x14ac:dyDescent="0.25">
      <c r="K565" s="1"/>
    </row>
    <row r="566" spans="11:11" ht="15.75" customHeight="1" x14ac:dyDescent="0.25">
      <c r="K566" s="1"/>
    </row>
    <row r="567" spans="11:11" ht="15.75" customHeight="1" x14ac:dyDescent="0.25">
      <c r="K567" s="1"/>
    </row>
    <row r="568" spans="11:11" ht="15.75" customHeight="1" x14ac:dyDescent="0.25">
      <c r="K568" s="1"/>
    </row>
    <row r="569" spans="11:11" ht="15.75" customHeight="1" x14ac:dyDescent="0.25">
      <c r="K569" s="1"/>
    </row>
    <row r="570" spans="11:11" ht="15.75" customHeight="1" x14ac:dyDescent="0.25">
      <c r="K570" s="1"/>
    </row>
    <row r="571" spans="11:11" ht="15.75" customHeight="1" x14ac:dyDescent="0.25">
      <c r="K571" s="1"/>
    </row>
    <row r="572" spans="11:11" ht="15.75" customHeight="1" x14ac:dyDescent="0.25">
      <c r="K572" s="1"/>
    </row>
    <row r="573" spans="11:11" ht="15.75" customHeight="1" x14ac:dyDescent="0.25">
      <c r="K573" s="1"/>
    </row>
    <row r="574" spans="11:11" ht="15.75" customHeight="1" x14ac:dyDescent="0.25">
      <c r="K574" s="1"/>
    </row>
    <row r="575" spans="11:11" ht="15.75" customHeight="1" x14ac:dyDescent="0.25">
      <c r="K575" s="1"/>
    </row>
    <row r="576" spans="11:11" ht="15.75" customHeight="1" x14ac:dyDescent="0.25">
      <c r="K576" s="1"/>
    </row>
    <row r="577" spans="11:11" ht="15.75" customHeight="1" x14ac:dyDescent="0.25">
      <c r="K577" s="1"/>
    </row>
    <row r="578" spans="11:11" ht="15.75" customHeight="1" x14ac:dyDescent="0.25">
      <c r="K578" s="1"/>
    </row>
    <row r="579" spans="11:11" ht="15.75" customHeight="1" x14ac:dyDescent="0.25">
      <c r="K579" s="1"/>
    </row>
    <row r="580" spans="11:11" ht="15.75" customHeight="1" x14ac:dyDescent="0.25">
      <c r="K580" s="1"/>
    </row>
    <row r="581" spans="11:11" ht="15.75" customHeight="1" x14ac:dyDescent="0.25">
      <c r="K581" s="1"/>
    </row>
    <row r="582" spans="11:11" ht="15.75" customHeight="1" x14ac:dyDescent="0.25">
      <c r="K582" s="1"/>
    </row>
    <row r="583" spans="11:11" ht="15.75" customHeight="1" x14ac:dyDescent="0.25">
      <c r="K583" s="1"/>
    </row>
    <row r="584" spans="11:11" ht="15.75" customHeight="1" x14ac:dyDescent="0.25">
      <c r="K584" s="1"/>
    </row>
    <row r="585" spans="11:11" ht="15.75" customHeight="1" x14ac:dyDescent="0.25">
      <c r="K585" s="1"/>
    </row>
    <row r="586" spans="11:11" ht="15.75" customHeight="1" x14ac:dyDescent="0.25">
      <c r="K586" s="1"/>
    </row>
    <row r="587" spans="11:11" ht="15.75" customHeight="1" x14ac:dyDescent="0.25">
      <c r="K587" s="1"/>
    </row>
    <row r="588" spans="11:11" ht="15.75" customHeight="1" x14ac:dyDescent="0.25">
      <c r="K588" s="1"/>
    </row>
    <row r="589" spans="11:11" ht="15.75" customHeight="1" x14ac:dyDescent="0.25">
      <c r="K589" s="1"/>
    </row>
    <row r="590" spans="11:11" ht="15.75" customHeight="1" x14ac:dyDescent="0.25">
      <c r="K590" s="1"/>
    </row>
    <row r="591" spans="11:11" ht="15.75" customHeight="1" x14ac:dyDescent="0.25">
      <c r="K591" s="1"/>
    </row>
    <row r="592" spans="11:11" ht="15.75" customHeight="1" x14ac:dyDescent="0.25">
      <c r="K592" s="1"/>
    </row>
    <row r="593" spans="11:11" ht="15.75" customHeight="1" x14ac:dyDescent="0.25">
      <c r="K593" s="1"/>
    </row>
    <row r="594" spans="11:11" ht="15.75" customHeight="1" x14ac:dyDescent="0.25">
      <c r="K594" s="1"/>
    </row>
    <row r="595" spans="11:11" ht="15.75" customHeight="1" x14ac:dyDescent="0.25">
      <c r="K595" s="1"/>
    </row>
    <row r="596" spans="11:11" ht="15.75" customHeight="1" x14ac:dyDescent="0.25">
      <c r="K596" s="1"/>
    </row>
    <row r="597" spans="11:11" ht="15.75" customHeight="1" x14ac:dyDescent="0.25">
      <c r="K597" s="1"/>
    </row>
    <row r="598" spans="11:11" ht="15.75" customHeight="1" x14ac:dyDescent="0.25">
      <c r="K598" s="1"/>
    </row>
    <row r="599" spans="11:11" ht="15.75" customHeight="1" x14ac:dyDescent="0.25">
      <c r="K599" s="1"/>
    </row>
    <row r="600" spans="11:11" ht="15.75" customHeight="1" x14ac:dyDescent="0.25">
      <c r="K600" s="1"/>
    </row>
    <row r="601" spans="11:11" ht="15.75" customHeight="1" x14ac:dyDescent="0.25">
      <c r="K601" s="1"/>
    </row>
    <row r="602" spans="11:11" ht="15.75" customHeight="1" x14ac:dyDescent="0.25">
      <c r="K602" s="1"/>
    </row>
    <row r="603" spans="11:11" ht="15.75" customHeight="1" x14ac:dyDescent="0.25">
      <c r="K603" s="1"/>
    </row>
    <row r="604" spans="11:11" ht="15.75" customHeight="1" x14ac:dyDescent="0.25">
      <c r="K604" s="1"/>
    </row>
    <row r="605" spans="11:11" ht="15.75" customHeight="1" x14ac:dyDescent="0.25">
      <c r="K605" s="1"/>
    </row>
    <row r="606" spans="11:11" ht="15.75" customHeight="1" x14ac:dyDescent="0.25">
      <c r="K606" s="1"/>
    </row>
    <row r="607" spans="11:11" ht="15.75" customHeight="1" x14ac:dyDescent="0.25">
      <c r="K607" s="1"/>
    </row>
    <row r="608" spans="11:11" ht="15.75" customHeight="1" x14ac:dyDescent="0.25">
      <c r="K608" s="1"/>
    </row>
    <row r="609" spans="11:11" ht="15.75" customHeight="1" x14ac:dyDescent="0.25">
      <c r="K609" s="1"/>
    </row>
    <row r="610" spans="11:11" ht="15.75" customHeight="1" x14ac:dyDescent="0.25">
      <c r="K610" s="1"/>
    </row>
    <row r="611" spans="11:11" ht="15.75" customHeight="1" x14ac:dyDescent="0.25">
      <c r="K611" s="1"/>
    </row>
    <row r="612" spans="11:11" ht="15.75" customHeight="1" x14ac:dyDescent="0.25">
      <c r="K612" s="1"/>
    </row>
    <row r="613" spans="11:11" ht="15.75" customHeight="1" x14ac:dyDescent="0.25">
      <c r="K613" s="1"/>
    </row>
    <row r="614" spans="11:11" ht="15.75" customHeight="1" x14ac:dyDescent="0.25">
      <c r="K614" s="1"/>
    </row>
    <row r="615" spans="11:11" ht="15.75" customHeight="1" x14ac:dyDescent="0.25">
      <c r="K615" s="1"/>
    </row>
    <row r="616" spans="11:11" ht="15.75" customHeight="1" x14ac:dyDescent="0.25">
      <c r="K616" s="1"/>
    </row>
    <row r="617" spans="11:11" ht="15.75" customHeight="1" x14ac:dyDescent="0.25">
      <c r="K617" s="1"/>
    </row>
    <row r="618" spans="11:11" ht="15.75" customHeight="1" x14ac:dyDescent="0.25">
      <c r="K618" s="1"/>
    </row>
    <row r="619" spans="11:11" ht="15.75" customHeight="1" x14ac:dyDescent="0.25">
      <c r="K619" s="1"/>
    </row>
    <row r="620" spans="11:11" ht="15.75" customHeight="1" x14ac:dyDescent="0.25">
      <c r="K620" s="1"/>
    </row>
    <row r="621" spans="11:11" ht="15.75" customHeight="1" x14ac:dyDescent="0.25">
      <c r="K621" s="1"/>
    </row>
    <row r="622" spans="11:11" ht="15.75" customHeight="1" x14ac:dyDescent="0.25">
      <c r="K622" s="1"/>
    </row>
    <row r="623" spans="11:11" ht="15.75" customHeight="1" x14ac:dyDescent="0.25">
      <c r="K623" s="1"/>
    </row>
    <row r="624" spans="11:11" ht="15.75" customHeight="1" x14ac:dyDescent="0.25">
      <c r="K624" s="1"/>
    </row>
    <row r="625" spans="11:11" ht="15.75" customHeight="1" x14ac:dyDescent="0.25">
      <c r="K625" s="1"/>
    </row>
    <row r="626" spans="11:11" ht="15.75" customHeight="1" x14ac:dyDescent="0.25">
      <c r="K626" s="1"/>
    </row>
    <row r="627" spans="11:11" ht="15.75" customHeight="1" x14ac:dyDescent="0.25">
      <c r="K627" s="1"/>
    </row>
    <row r="628" spans="11:11" ht="15.75" customHeight="1" x14ac:dyDescent="0.25">
      <c r="K628" s="1"/>
    </row>
    <row r="629" spans="11:11" ht="15.75" customHeight="1" x14ac:dyDescent="0.25">
      <c r="K629" s="1"/>
    </row>
    <row r="630" spans="11:11" ht="15.75" customHeight="1" x14ac:dyDescent="0.25">
      <c r="K630" s="1"/>
    </row>
    <row r="631" spans="11:11" ht="15.75" customHeight="1" x14ac:dyDescent="0.25">
      <c r="K631" s="1"/>
    </row>
    <row r="632" spans="11:11" ht="15.75" customHeight="1" x14ac:dyDescent="0.25">
      <c r="K632" s="1"/>
    </row>
    <row r="633" spans="11:11" ht="15.75" customHeight="1" x14ac:dyDescent="0.25">
      <c r="K633" s="1"/>
    </row>
    <row r="634" spans="11:11" ht="15.75" customHeight="1" x14ac:dyDescent="0.25">
      <c r="K634" s="1"/>
    </row>
    <row r="635" spans="11:11" ht="15.75" customHeight="1" x14ac:dyDescent="0.25">
      <c r="K635" s="1"/>
    </row>
    <row r="636" spans="11:11" ht="15.75" customHeight="1" x14ac:dyDescent="0.25">
      <c r="K636" s="1"/>
    </row>
    <row r="637" spans="11:11" ht="15.75" customHeight="1" x14ac:dyDescent="0.25">
      <c r="K637" s="1"/>
    </row>
    <row r="638" spans="11:11" ht="15.75" customHeight="1" x14ac:dyDescent="0.25">
      <c r="K638" s="1"/>
    </row>
    <row r="639" spans="11:11" ht="15.75" customHeight="1" x14ac:dyDescent="0.25">
      <c r="K639" s="1"/>
    </row>
    <row r="640" spans="11:11" ht="15.75" customHeight="1" x14ac:dyDescent="0.25">
      <c r="K640" s="1"/>
    </row>
    <row r="641" spans="11:11" ht="15.75" customHeight="1" x14ac:dyDescent="0.25">
      <c r="K641" s="1"/>
    </row>
    <row r="642" spans="11:11" ht="15.75" customHeight="1" x14ac:dyDescent="0.25">
      <c r="K642" s="1"/>
    </row>
    <row r="643" spans="11:11" ht="15.75" customHeight="1" x14ac:dyDescent="0.25">
      <c r="K643" s="1"/>
    </row>
    <row r="644" spans="11:11" ht="15.75" customHeight="1" x14ac:dyDescent="0.25">
      <c r="K644" s="1"/>
    </row>
    <row r="645" spans="11:11" ht="15.75" customHeight="1" x14ac:dyDescent="0.25">
      <c r="K645" s="1"/>
    </row>
    <row r="646" spans="11:11" ht="15.75" customHeight="1" x14ac:dyDescent="0.25">
      <c r="K646" s="1"/>
    </row>
    <row r="647" spans="11:11" ht="15.75" customHeight="1" x14ac:dyDescent="0.25">
      <c r="K647" s="1"/>
    </row>
    <row r="648" spans="11:11" ht="15.75" customHeight="1" x14ac:dyDescent="0.25">
      <c r="K648" s="1"/>
    </row>
    <row r="649" spans="11:11" ht="15.75" customHeight="1" x14ac:dyDescent="0.25">
      <c r="K649" s="1"/>
    </row>
    <row r="650" spans="11:11" ht="15.75" customHeight="1" x14ac:dyDescent="0.25">
      <c r="K650" s="1"/>
    </row>
    <row r="651" spans="11:11" ht="15.75" customHeight="1" x14ac:dyDescent="0.25">
      <c r="K651" s="1"/>
    </row>
    <row r="652" spans="11:11" ht="15.75" customHeight="1" x14ac:dyDescent="0.25">
      <c r="K652" s="1"/>
    </row>
    <row r="653" spans="11:11" ht="15.75" customHeight="1" x14ac:dyDescent="0.25">
      <c r="K653" s="1"/>
    </row>
    <row r="654" spans="11:11" ht="15.75" customHeight="1" x14ac:dyDescent="0.25">
      <c r="K654" s="1"/>
    </row>
    <row r="655" spans="11:11" ht="15.75" customHeight="1" x14ac:dyDescent="0.25">
      <c r="K655" s="1"/>
    </row>
    <row r="656" spans="11:11" ht="15.75" customHeight="1" x14ac:dyDescent="0.25">
      <c r="K656" s="1"/>
    </row>
    <row r="657" spans="11:11" ht="15.75" customHeight="1" x14ac:dyDescent="0.25">
      <c r="K657" s="1"/>
    </row>
    <row r="658" spans="11:11" ht="15.75" customHeight="1" x14ac:dyDescent="0.25">
      <c r="K658" s="1"/>
    </row>
    <row r="659" spans="11:11" ht="15.75" customHeight="1" x14ac:dyDescent="0.25">
      <c r="K659" s="1"/>
    </row>
    <row r="660" spans="11:11" ht="15.75" customHeight="1" x14ac:dyDescent="0.25">
      <c r="K660" s="1"/>
    </row>
    <row r="661" spans="11:11" ht="15.75" customHeight="1" x14ac:dyDescent="0.25">
      <c r="K661" s="1"/>
    </row>
    <row r="662" spans="11:11" ht="15.75" customHeight="1" x14ac:dyDescent="0.25">
      <c r="K662" s="1"/>
    </row>
    <row r="663" spans="11:11" ht="15.75" customHeight="1" x14ac:dyDescent="0.25">
      <c r="K663" s="1"/>
    </row>
    <row r="664" spans="11:11" ht="15.75" customHeight="1" x14ac:dyDescent="0.25">
      <c r="K664" s="1"/>
    </row>
    <row r="665" spans="11:11" ht="15.75" customHeight="1" x14ac:dyDescent="0.25">
      <c r="K665" s="1"/>
    </row>
    <row r="666" spans="11:11" ht="15.75" customHeight="1" x14ac:dyDescent="0.25">
      <c r="K666" s="1"/>
    </row>
    <row r="667" spans="11:11" ht="15.75" customHeight="1" x14ac:dyDescent="0.25">
      <c r="K667" s="1"/>
    </row>
    <row r="668" spans="11:11" ht="15.75" customHeight="1" x14ac:dyDescent="0.25">
      <c r="K668" s="1"/>
    </row>
    <row r="669" spans="11:11" ht="15.75" customHeight="1" x14ac:dyDescent="0.25">
      <c r="K669" s="1"/>
    </row>
    <row r="670" spans="11:11" ht="15.75" customHeight="1" x14ac:dyDescent="0.25">
      <c r="K670" s="1"/>
    </row>
    <row r="671" spans="11:11" ht="15.75" customHeight="1" x14ac:dyDescent="0.25">
      <c r="K671" s="1"/>
    </row>
    <row r="672" spans="11:11" ht="15.75" customHeight="1" x14ac:dyDescent="0.25">
      <c r="K672" s="1"/>
    </row>
    <row r="673" spans="11:11" ht="15.75" customHeight="1" x14ac:dyDescent="0.25">
      <c r="K673" s="1"/>
    </row>
    <row r="674" spans="11:11" ht="15.75" customHeight="1" x14ac:dyDescent="0.25">
      <c r="K674" s="1"/>
    </row>
    <row r="675" spans="11:11" ht="15.75" customHeight="1" x14ac:dyDescent="0.25">
      <c r="K675" s="1"/>
    </row>
    <row r="676" spans="11:11" ht="15.75" customHeight="1" x14ac:dyDescent="0.25">
      <c r="K676" s="1"/>
    </row>
    <row r="677" spans="11:11" ht="15.75" customHeight="1" x14ac:dyDescent="0.25">
      <c r="K677" s="1"/>
    </row>
    <row r="678" spans="11:11" ht="15.75" customHeight="1" x14ac:dyDescent="0.25">
      <c r="K678" s="1"/>
    </row>
    <row r="679" spans="11:11" ht="15.75" customHeight="1" x14ac:dyDescent="0.25">
      <c r="K679" s="1"/>
    </row>
    <row r="680" spans="11:11" ht="15.75" customHeight="1" x14ac:dyDescent="0.25">
      <c r="K680" s="1"/>
    </row>
    <row r="681" spans="11:11" ht="15.75" customHeight="1" x14ac:dyDescent="0.25">
      <c r="K681" s="1"/>
    </row>
    <row r="682" spans="11:11" ht="15.75" customHeight="1" x14ac:dyDescent="0.25">
      <c r="K682" s="1"/>
    </row>
    <row r="683" spans="11:11" ht="15.75" customHeight="1" x14ac:dyDescent="0.25">
      <c r="K683" s="1"/>
    </row>
    <row r="684" spans="11:11" ht="15.75" customHeight="1" x14ac:dyDescent="0.25">
      <c r="K684" s="1"/>
    </row>
    <row r="685" spans="11:11" ht="15.75" customHeight="1" x14ac:dyDescent="0.25">
      <c r="K685" s="1"/>
    </row>
    <row r="686" spans="11:11" ht="15.75" customHeight="1" x14ac:dyDescent="0.25">
      <c r="K686" s="1"/>
    </row>
    <row r="687" spans="11:11" ht="15.75" customHeight="1" x14ac:dyDescent="0.25">
      <c r="K687" s="1"/>
    </row>
    <row r="688" spans="11:11" ht="15.75" customHeight="1" x14ac:dyDescent="0.25">
      <c r="K688" s="1"/>
    </row>
    <row r="689" spans="11:11" ht="15.75" customHeight="1" x14ac:dyDescent="0.25">
      <c r="K689" s="1"/>
    </row>
    <row r="690" spans="11:11" ht="15.75" customHeight="1" x14ac:dyDescent="0.25">
      <c r="K690" s="1"/>
    </row>
    <row r="691" spans="11:11" ht="15.75" customHeight="1" x14ac:dyDescent="0.25">
      <c r="K691" s="1"/>
    </row>
    <row r="692" spans="11:11" ht="15.75" customHeight="1" x14ac:dyDescent="0.25">
      <c r="K692" s="1"/>
    </row>
    <row r="693" spans="11:11" ht="15.75" customHeight="1" x14ac:dyDescent="0.25">
      <c r="K693" s="1"/>
    </row>
    <row r="694" spans="11:11" ht="15.75" customHeight="1" x14ac:dyDescent="0.25">
      <c r="K694" s="1"/>
    </row>
    <row r="695" spans="11:11" ht="15.75" customHeight="1" x14ac:dyDescent="0.25">
      <c r="K695" s="1"/>
    </row>
    <row r="696" spans="11:11" ht="15.75" customHeight="1" x14ac:dyDescent="0.25">
      <c r="K696" s="1"/>
    </row>
    <row r="697" spans="11:11" ht="15.75" customHeight="1" x14ac:dyDescent="0.25">
      <c r="K697" s="1"/>
    </row>
    <row r="698" spans="11:11" ht="15.75" customHeight="1" x14ac:dyDescent="0.25">
      <c r="K698" s="1"/>
    </row>
    <row r="699" spans="11:11" ht="15.75" customHeight="1" x14ac:dyDescent="0.25">
      <c r="K699" s="1"/>
    </row>
    <row r="700" spans="11:11" ht="15.75" customHeight="1" x14ac:dyDescent="0.25">
      <c r="K700" s="1"/>
    </row>
    <row r="701" spans="11:11" ht="15.75" customHeight="1" x14ac:dyDescent="0.25">
      <c r="K701" s="1"/>
    </row>
    <row r="702" spans="11:11" ht="15.75" customHeight="1" x14ac:dyDescent="0.25">
      <c r="K702" s="1"/>
    </row>
    <row r="703" spans="11:11" ht="15.75" customHeight="1" x14ac:dyDescent="0.25">
      <c r="K703" s="1"/>
    </row>
    <row r="704" spans="11:11" ht="15.75" customHeight="1" x14ac:dyDescent="0.25">
      <c r="K704" s="1"/>
    </row>
    <row r="705" spans="11:11" ht="15.75" customHeight="1" x14ac:dyDescent="0.25">
      <c r="K705" s="1"/>
    </row>
    <row r="706" spans="11:11" ht="15.75" customHeight="1" x14ac:dyDescent="0.25">
      <c r="K706" s="1"/>
    </row>
    <row r="707" spans="11:11" ht="15.75" customHeight="1" x14ac:dyDescent="0.25">
      <c r="K707" s="1"/>
    </row>
    <row r="708" spans="11:11" ht="15.75" customHeight="1" x14ac:dyDescent="0.25">
      <c r="K708" s="1"/>
    </row>
    <row r="709" spans="11:11" ht="15.75" customHeight="1" x14ac:dyDescent="0.25">
      <c r="K709" s="1"/>
    </row>
    <row r="710" spans="11:11" ht="15.75" customHeight="1" x14ac:dyDescent="0.25">
      <c r="K710" s="1"/>
    </row>
    <row r="711" spans="11:11" ht="15.75" customHeight="1" x14ac:dyDescent="0.25">
      <c r="K711" s="1"/>
    </row>
    <row r="712" spans="11:11" ht="15.75" customHeight="1" x14ac:dyDescent="0.25">
      <c r="K712" s="1"/>
    </row>
    <row r="713" spans="11:11" ht="15.75" customHeight="1" x14ac:dyDescent="0.25">
      <c r="K713" s="1"/>
    </row>
    <row r="714" spans="11:11" ht="15.75" customHeight="1" x14ac:dyDescent="0.25">
      <c r="K714" s="1"/>
    </row>
    <row r="715" spans="11:11" ht="15.75" customHeight="1" x14ac:dyDescent="0.25">
      <c r="K715" s="1"/>
    </row>
    <row r="716" spans="11:11" ht="15.75" customHeight="1" x14ac:dyDescent="0.25">
      <c r="K716" s="1"/>
    </row>
    <row r="717" spans="11:11" ht="15.75" customHeight="1" x14ac:dyDescent="0.25">
      <c r="K717" s="1"/>
    </row>
    <row r="718" spans="11:11" ht="15.75" customHeight="1" x14ac:dyDescent="0.25">
      <c r="K718" s="1"/>
    </row>
    <row r="719" spans="11:11" ht="15.75" customHeight="1" x14ac:dyDescent="0.25">
      <c r="K719" s="1"/>
    </row>
    <row r="720" spans="11:11" ht="15.75" customHeight="1" x14ac:dyDescent="0.25">
      <c r="K720" s="1"/>
    </row>
    <row r="721" spans="11:11" ht="15.75" customHeight="1" x14ac:dyDescent="0.25">
      <c r="K721" s="1"/>
    </row>
    <row r="722" spans="11:11" ht="15.75" customHeight="1" x14ac:dyDescent="0.25">
      <c r="K722" s="1"/>
    </row>
    <row r="723" spans="11:11" ht="15.75" customHeight="1" x14ac:dyDescent="0.25">
      <c r="K723" s="1"/>
    </row>
    <row r="724" spans="11:11" ht="15.75" customHeight="1" x14ac:dyDescent="0.25">
      <c r="K724" s="1"/>
    </row>
    <row r="725" spans="11:11" ht="15.75" customHeight="1" x14ac:dyDescent="0.25">
      <c r="K725" s="1"/>
    </row>
    <row r="726" spans="11:11" ht="15.75" customHeight="1" x14ac:dyDescent="0.25">
      <c r="K726" s="1"/>
    </row>
    <row r="727" spans="11:11" ht="15.75" customHeight="1" x14ac:dyDescent="0.25">
      <c r="K727" s="1"/>
    </row>
    <row r="728" spans="11:11" ht="15.75" customHeight="1" x14ac:dyDescent="0.25">
      <c r="K728" s="1"/>
    </row>
    <row r="729" spans="11:11" ht="15.75" customHeight="1" x14ac:dyDescent="0.25">
      <c r="K729" s="1"/>
    </row>
    <row r="730" spans="11:11" ht="15.75" customHeight="1" x14ac:dyDescent="0.25">
      <c r="K730" s="1"/>
    </row>
    <row r="731" spans="11:11" ht="15.75" customHeight="1" x14ac:dyDescent="0.25">
      <c r="K731" s="1"/>
    </row>
    <row r="732" spans="11:11" ht="15.75" customHeight="1" x14ac:dyDescent="0.25">
      <c r="K732" s="1"/>
    </row>
    <row r="733" spans="11:11" ht="15.75" customHeight="1" x14ac:dyDescent="0.25">
      <c r="K733" s="1"/>
    </row>
    <row r="734" spans="11:11" ht="15.75" customHeight="1" x14ac:dyDescent="0.25">
      <c r="K734" s="1"/>
    </row>
    <row r="735" spans="11:11" ht="15.75" customHeight="1" x14ac:dyDescent="0.25">
      <c r="K735" s="1"/>
    </row>
    <row r="736" spans="11:11" ht="15.75" customHeight="1" x14ac:dyDescent="0.25">
      <c r="K736" s="1"/>
    </row>
    <row r="737" spans="11:11" ht="15.75" customHeight="1" x14ac:dyDescent="0.25">
      <c r="K737" s="1"/>
    </row>
    <row r="738" spans="11:11" ht="15.75" customHeight="1" x14ac:dyDescent="0.25">
      <c r="K738" s="1"/>
    </row>
    <row r="739" spans="11:11" ht="15.75" customHeight="1" x14ac:dyDescent="0.25">
      <c r="K739" s="1"/>
    </row>
    <row r="740" spans="11:11" ht="15.75" customHeight="1" x14ac:dyDescent="0.25">
      <c r="K740" s="1"/>
    </row>
    <row r="741" spans="11:11" ht="15.75" customHeight="1" x14ac:dyDescent="0.25">
      <c r="K741" s="1"/>
    </row>
    <row r="742" spans="11:11" ht="15.75" customHeight="1" x14ac:dyDescent="0.25">
      <c r="K742" s="1"/>
    </row>
    <row r="743" spans="11:11" ht="15.75" customHeight="1" x14ac:dyDescent="0.25">
      <c r="K743" s="1"/>
    </row>
    <row r="744" spans="11:11" ht="15.75" customHeight="1" x14ac:dyDescent="0.25">
      <c r="K744" s="1"/>
    </row>
    <row r="745" spans="11:11" ht="15.75" customHeight="1" x14ac:dyDescent="0.25">
      <c r="K745" s="1"/>
    </row>
    <row r="746" spans="11:11" ht="15.75" customHeight="1" x14ac:dyDescent="0.25">
      <c r="K746" s="1"/>
    </row>
    <row r="747" spans="11:11" ht="15.75" customHeight="1" x14ac:dyDescent="0.25">
      <c r="K747" s="1"/>
    </row>
    <row r="748" spans="11:11" ht="15.75" customHeight="1" x14ac:dyDescent="0.25">
      <c r="K748" s="1"/>
    </row>
    <row r="749" spans="11:11" ht="15.75" customHeight="1" x14ac:dyDescent="0.25">
      <c r="K749" s="1"/>
    </row>
    <row r="750" spans="11:11" ht="15.75" customHeight="1" x14ac:dyDescent="0.25">
      <c r="K750" s="1"/>
    </row>
    <row r="751" spans="11:11" ht="15.75" customHeight="1" x14ac:dyDescent="0.25">
      <c r="K751" s="1"/>
    </row>
    <row r="752" spans="11:11" ht="15.75" customHeight="1" x14ac:dyDescent="0.25">
      <c r="K752" s="1"/>
    </row>
    <row r="753" spans="11:11" ht="15.75" customHeight="1" x14ac:dyDescent="0.25">
      <c r="K753" s="1"/>
    </row>
    <row r="754" spans="11:11" ht="15.75" customHeight="1" x14ac:dyDescent="0.25">
      <c r="K754" s="1"/>
    </row>
    <row r="755" spans="11:11" ht="15.75" customHeight="1" x14ac:dyDescent="0.25">
      <c r="K755" s="1"/>
    </row>
    <row r="756" spans="11:11" ht="15.75" customHeight="1" x14ac:dyDescent="0.25">
      <c r="K756" s="1"/>
    </row>
    <row r="757" spans="11:11" ht="15.75" customHeight="1" x14ac:dyDescent="0.25">
      <c r="K757" s="1"/>
    </row>
    <row r="758" spans="11:11" ht="15.75" customHeight="1" x14ac:dyDescent="0.25">
      <c r="K758" s="1"/>
    </row>
    <row r="759" spans="11:11" ht="15.75" customHeight="1" x14ac:dyDescent="0.25">
      <c r="K759" s="1"/>
    </row>
    <row r="760" spans="11:11" ht="15.75" customHeight="1" x14ac:dyDescent="0.25">
      <c r="K760" s="1"/>
    </row>
    <row r="761" spans="11:11" ht="15.75" customHeight="1" x14ac:dyDescent="0.25">
      <c r="K761" s="1"/>
    </row>
    <row r="762" spans="11:11" ht="15.75" customHeight="1" x14ac:dyDescent="0.25">
      <c r="K762" s="1"/>
    </row>
    <row r="763" spans="11:11" ht="15.75" customHeight="1" x14ac:dyDescent="0.25">
      <c r="K763" s="1"/>
    </row>
    <row r="764" spans="11:11" ht="15.75" customHeight="1" x14ac:dyDescent="0.25">
      <c r="K764" s="1"/>
    </row>
    <row r="765" spans="11:11" ht="15.75" customHeight="1" x14ac:dyDescent="0.25">
      <c r="K765" s="1"/>
    </row>
    <row r="766" spans="11:11" ht="15.75" customHeight="1" x14ac:dyDescent="0.25">
      <c r="K766" s="1"/>
    </row>
    <row r="767" spans="11:11" ht="15.75" customHeight="1" x14ac:dyDescent="0.25">
      <c r="K767" s="1"/>
    </row>
    <row r="768" spans="11:11" ht="15.75" customHeight="1" x14ac:dyDescent="0.25">
      <c r="K768" s="1"/>
    </row>
    <row r="769" spans="11:11" ht="15.75" customHeight="1" x14ac:dyDescent="0.25">
      <c r="K769" s="1"/>
    </row>
    <row r="770" spans="11:11" ht="15.75" customHeight="1" x14ac:dyDescent="0.25">
      <c r="K770" s="1"/>
    </row>
    <row r="771" spans="11:11" ht="15.75" customHeight="1" x14ac:dyDescent="0.25">
      <c r="K771" s="1"/>
    </row>
    <row r="772" spans="11:11" ht="15.75" customHeight="1" x14ac:dyDescent="0.25">
      <c r="K772" s="1"/>
    </row>
    <row r="773" spans="11:11" ht="15.75" customHeight="1" x14ac:dyDescent="0.25">
      <c r="K773" s="1"/>
    </row>
    <row r="774" spans="11:11" ht="15.75" customHeight="1" x14ac:dyDescent="0.25">
      <c r="K774" s="1"/>
    </row>
    <row r="775" spans="11:11" ht="15.75" customHeight="1" x14ac:dyDescent="0.25">
      <c r="K775" s="1"/>
    </row>
    <row r="776" spans="11:11" ht="15.75" customHeight="1" x14ac:dyDescent="0.25">
      <c r="K776" s="1"/>
    </row>
    <row r="777" spans="11:11" ht="15.75" customHeight="1" x14ac:dyDescent="0.25">
      <c r="K777" s="1"/>
    </row>
    <row r="778" spans="11:11" ht="15.75" customHeight="1" x14ac:dyDescent="0.25">
      <c r="K778" s="1"/>
    </row>
    <row r="779" spans="11:11" ht="15.75" customHeight="1" x14ac:dyDescent="0.25">
      <c r="K779" s="1"/>
    </row>
    <row r="780" spans="11:11" ht="15.75" customHeight="1" x14ac:dyDescent="0.25">
      <c r="K780" s="1"/>
    </row>
    <row r="781" spans="11:11" ht="15.75" customHeight="1" x14ac:dyDescent="0.25">
      <c r="K781" s="1"/>
    </row>
    <row r="782" spans="11:11" ht="15.75" customHeight="1" x14ac:dyDescent="0.25">
      <c r="K782" s="1"/>
    </row>
    <row r="783" spans="11:11" ht="15.75" customHeight="1" x14ac:dyDescent="0.25">
      <c r="K783" s="1"/>
    </row>
    <row r="784" spans="11:11" ht="15.75" customHeight="1" x14ac:dyDescent="0.25">
      <c r="K784" s="1"/>
    </row>
    <row r="785" spans="11:11" ht="15.75" customHeight="1" x14ac:dyDescent="0.25">
      <c r="K785" s="1"/>
    </row>
    <row r="786" spans="11:11" ht="15.75" customHeight="1" x14ac:dyDescent="0.25">
      <c r="K786" s="1"/>
    </row>
    <row r="787" spans="11:11" ht="15.75" customHeight="1" x14ac:dyDescent="0.25">
      <c r="K787" s="1"/>
    </row>
    <row r="788" spans="11:11" ht="15.75" customHeight="1" x14ac:dyDescent="0.25">
      <c r="K788" s="1"/>
    </row>
    <row r="789" spans="11:11" ht="15.75" customHeight="1" x14ac:dyDescent="0.25">
      <c r="K789" s="1"/>
    </row>
    <row r="790" spans="11:11" ht="15.75" customHeight="1" x14ac:dyDescent="0.25">
      <c r="K790" s="1"/>
    </row>
    <row r="791" spans="11:11" ht="15.75" customHeight="1" x14ac:dyDescent="0.25">
      <c r="K791" s="1"/>
    </row>
    <row r="792" spans="11:11" ht="15.75" customHeight="1" x14ac:dyDescent="0.25">
      <c r="K792" s="1"/>
    </row>
    <row r="793" spans="11:11" ht="15.75" customHeight="1" x14ac:dyDescent="0.25">
      <c r="K793" s="1"/>
    </row>
    <row r="794" spans="11:11" ht="15.75" customHeight="1" x14ac:dyDescent="0.25">
      <c r="K794" s="1"/>
    </row>
    <row r="795" spans="11:11" ht="15.75" customHeight="1" x14ac:dyDescent="0.25">
      <c r="K795" s="1"/>
    </row>
    <row r="796" spans="11:11" ht="15.75" customHeight="1" x14ac:dyDescent="0.25">
      <c r="K796" s="1"/>
    </row>
    <row r="797" spans="11:11" ht="15.75" customHeight="1" x14ac:dyDescent="0.25">
      <c r="K797" s="1"/>
    </row>
    <row r="798" spans="11:11" ht="15.75" customHeight="1" x14ac:dyDescent="0.25">
      <c r="K798" s="1"/>
    </row>
    <row r="799" spans="11:11" ht="15.75" customHeight="1" x14ac:dyDescent="0.25">
      <c r="K799" s="1"/>
    </row>
    <row r="800" spans="11:11" ht="15.75" customHeight="1" x14ac:dyDescent="0.25">
      <c r="K800" s="1"/>
    </row>
    <row r="801" spans="11:11" ht="15.75" customHeight="1" x14ac:dyDescent="0.25">
      <c r="K801" s="1"/>
    </row>
    <row r="802" spans="11:11" ht="15.75" customHeight="1" x14ac:dyDescent="0.25">
      <c r="K802" s="1"/>
    </row>
    <row r="803" spans="11:11" ht="15.75" customHeight="1" x14ac:dyDescent="0.25">
      <c r="K803" s="1"/>
    </row>
    <row r="804" spans="11:11" ht="15.75" customHeight="1" x14ac:dyDescent="0.25">
      <c r="K804" s="1"/>
    </row>
    <row r="805" spans="11:11" ht="15.75" customHeight="1" x14ac:dyDescent="0.25">
      <c r="K805" s="1"/>
    </row>
    <row r="806" spans="11:11" ht="15.75" customHeight="1" x14ac:dyDescent="0.25">
      <c r="K806" s="1"/>
    </row>
    <row r="807" spans="11:11" ht="15.75" customHeight="1" x14ac:dyDescent="0.25">
      <c r="K807" s="1"/>
    </row>
    <row r="808" spans="11:11" ht="15.75" customHeight="1" x14ac:dyDescent="0.25">
      <c r="K808" s="1"/>
    </row>
    <row r="809" spans="11:11" ht="15.75" customHeight="1" x14ac:dyDescent="0.25">
      <c r="K809" s="1"/>
    </row>
    <row r="810" spans="11:11" ht="15.75" customHeight="1" x14ac:dyDescent="0.25">
      <c r="K810" s="1"/>
    </row>
    <row r="811" spans="11:11" ht="15.75" customHeight="1" x14ac:dyDescent="0.25">
      <c r="K811" s="1"/>
    </row>
    <row r="812" spans="11:11" ht="15.75" customHeight="1" x14ac:dyDescent="0.25">
      <c r="K812" s="1"/>
    </row>
    <row r="813" spans="11:11" ht="15.75" customHeight="1" x14ac:dyDescent="0.25">
      <c r="K813" s="1"/>
    </row>
    <row r="814" spans="11:11" ht="15.75" customHeight="1" x14ac:dyDescent="0.25">
      <c r="K814" s="1"/>
    </row>
    <row r="815" spans="11:11" ht="15.75" customHeight="1" x14ac:dyDescent="0.25">
      <c r="K815" s="1"/>
    </row>
    <row r="816" spans="11:11" ht="15.75" customHeight="1" x14ac:dyDescent="0.25">
      <c r="K816" s="1"/>
    </row>
    <row r="817" spans="11:11" ht="15.75" customHeight="1" x14ac:dyDescent="0.25">
      <c r="K817" s="1"/>
    </row>
    <row r="818" spans="11:11" ht="15.75" customHeight="1" x14ac:dyDescent="0.25">
      <c r="K818" s="1"/>
    </row>
    <row r="819" spans="11:11" ht="15.75" customHeight="1" x14ac:dyDescent="0.25">
      <c r="K819" s="1"/>
    </row>
    <row r="820" spans="11:11" ht="15.75" customHeight="1" x14ac:dyDescent="0.25">
      <c r="K820" s="1"/>
    </row>
    <row r="821" spans="11:11" ht="15.75" customHeight="1" x14ac:dyDescent="0.25">
      <c r="K821" s="1"/>
    </row>
    <row r="822" spans="11:11" ht="15.75" customHeight="1" x14ac:dyDescent="0.25">
      <c r="K822" s="1"/>
    </row>
    <row r="823" spans="11:11" ht="15.75" customHeight="1" x14ac:dyDescent="0.25">
      <c r="K823" s="1"/>
    </row>
    <row r="824" spans="11:11" ht="15.75" customHeight="1" x14ac:dyDescent="0.25">
      <c r="K824" s="1"/>
    </row>
    <row r="825" spans="11:11" ht="15.75" customHeight="1" x14ac:dyDescent="0.25">
      <c r="K825" s="1"/>
    </row>
    <row r="826" spans="11:11" ht="15.75" customHeight="1" x14ac:dyDescent="0.25">
      <c r="K826" s="1"/>
    </row>
    <row r="827" spans="11:11" ht="15.75" customHeight="1" x14ac:dyDescent="0.25">
      <c r="K827" s="1"/>
    </row>
    <row r="828" spans="11:11" ht="15.75" customHeight="1" x14ac:dyDescent="0.25">
      <c r="K828" s="1"/>
    </row>
    <row r="829" spans="11:11" ht="15.75" customHeight="1" x14ac:dyDescent="0.25">
      <c r="K829" s="1"/>
    </row>
    <row r="830" spans="11:11" ht="15.75" customHeight="1" x14ac:dyDescent="0.25">
      <c r="K830" s="1"/>
    </row>
    <row r="831" spans="11:11" ht="15.75" customHeight="1" x14ac:dyDescent="0.25">
      <c r="K831" s="1"/>
    </row>
    <row r="832" spans="11:11" ht="15.75" customHeight="1" x14ac:dyDescent="0.25">
      <c r="K832" s="1"/>
    </row>
    <row r="833" spans="11:11" ht="15.75" customHeight="1" x14ac:dyDescent="0.25">
      <c r="K833" s="1"/>
    </row>
    <row r="834" spans="11:11" ht="15.75" customHeight="1" x14ac:dyDescent="0.25">
      <c r="K834" s="1"/>
    </row>
    <row r="835" spans="11:11" ht="15.75" customHeight="1" x14ac:dyDescent="0.25">
      <c r="K835" s="1"/>
    </row>
    <row r="836" spans="11:11" ht="15.75" customHeight="1" x14ac:dyDescent="0.25">
      <c r="K836" s="1"/>
    </row>
    <row r="837" spans="11:11" ht="15.75" customHeight="1" x14ac:dyDescent="0.25">
      <c r="K837" s="1"/>
    </row>
    <row r="838" spans="11:11" ht="15.75" customHeight="1" x14ac:dyDescent="0.25">
      <c r="K838" s="1"/>
    </row>
    <row r="839" spans="11:11" ht="15.75" customHeight="1" x14ac:dyDescent="0.25">
      <c r="K839" s="1"/>
    </row>
    <row r="840" spans="11:11" ht="15.75" customHeight="1" x14ac:dyDescent="0.25">
      <c r="K840" s="1"/>
    </row>
    <row r="841" spans="11:11" ht="15.75" customHeight="1" x14ac:dyDescent="0.25">
      <c r="K841" s="1"/>
    </row>
    <row r="842" spans="11:11" ht="15.75" customHeight="1" x14ac:dyDescent="0.25">
      <c r="K842" s="1"/>
    </row>
    <row r="843" spans="11:11" ht="15.75" customHeight="1" x14ac:dyDescent="0.25">
      <c r="K843" s="1"/>
    </row>
    <row r="844" spans="11:11" ht="15.75" customHeight="1" x14ac:dyDescent="0.25">
      <c r="K844" s="1"/>
    </row>
    <row r="845" spans="11:11" ht="15.75" customHeight="1" x14ac:dyDescent="0.25">
      <c r="K845" s="1"/>
    </row>
    <row r="846" spans="11:11" ht="15.75" customHeight="1" x14ac:dyDescent="0.25">
      <c r="K846" s="1"/>
    </row>
    <row r="847" spans="11:11" ht="15.75" customHeight="1" x14ac:dyDescent="0.25">
      <c r="K847" s="1"/>
    </row>
    <row r="848" spans="11:11" ht="15.75" customHeight="1" x14ac:dyDescent="0.25">
      <c r="K848" s="1"/>
    </row>
    <row r="849" spans="11:11" ht="15.75" customHeight="1" x14ac:dyDescent="0.25">
      <c r="K849" s="1"/>
    </row>
    <row r="850" spans="11:11" ht="15.75" customHeight="1" x14ac:dyDescent="0.25">
      <c r="K850" s="1"/>
    </row>
    <row r="851" spans="11:11" ht="15.75" customHeight="1" x14ac:dyDescent="0.25">
      <c r="K851" s="1"/>
    </row>
    <row r="852" spans="11:11" ht="15.75" customHeight="1" x14ac:dyDescent="0.25">
      <c r="K852" s="1"/>
    </row>
    <row r="853" spans="11:11" ht="15.75" customHeight="1" x14ac:dyDescent="0.25">
      <c r="K853" s="1"/>
    </row>
    <row r="854" spans="11:11" ht="15.75" customHeight="1" x14ac:dyDescent="0.25">
      <c r="K854" s="1"/>
    </row>
    <row r="855" spans="11:11" ht="15.75" customHeight="1" x14ac:dyDescent="0.25">
      <c r="K855" s="1"/>
    </row>
    <row r="856" spans="11:11" ht="15.75" customHeight="1" x14ac:dyDescent="0.25">
      <c r="K856" s="1"/>
    </row>
    <row r="857" spans="11:11" ht="15.75" customHeight="1" x14ac:dyDescent="0.25">
      <c r="K857" s="1"/>
    </row>
    <row r="858" spans="11:11" ht="15.75" customHeight="1" x14ac:dyDescent="0.25">
      <c r="K858" s="1"/>
    </row>
    <row r="859" spans="11:11" ht="15.75" customHeight="1" x14ac:dyDescent="0.25">
      <c r="K859" s="1"/>
    </row>
    <row r="860" spans="11:11" ht="15.75" customHeight="1" x14ac:dyDescent="0.25">
      <c r="K860" s="1"/>
    </row>
    <row r="861" spans="11:11" ht="15.75" customHeight="1" x14ac:dyDescent="0.25">
      <c r="K861" s="1"/>
    </row>
    <row r="862" spans="11:11" ht="15.75" customHeight="1" x14ac:dyDescent="0.25">
      <c r="K862" s="1"/>
    </row>
    <row r="863" spans="11:11" ht="15.75" customHeight="1" x14ac:dyDescent="0.25">
      <c r="K863" s="1"/>
    </row>
    <row r="864" spans="11:11" ht="15.75" customHeight="1" x14ac:dyDescent="0.25">
      <c r="K864" s="1"/>
    </row>
    <row r="865" spans="11:11" ht="15.75" customHeight="1" x14ac:dyDescent="0.25">
      <c r="K865" s="1"/>
    </row>
    <row r="866" spans="11:11" ht="15.75" customHeight="1" x14ac:dyDescent="0.25">
      <c r="K866" s="1"/>
    </row>
    <row r="867" spans="11:11" ht="15.75" customHeight="1" x14ac:dyDescent="0.25">
      <c r="K867" s="1"/>
    </row>
    <row r="868" spans="11:11" ht="15.75" customHeight="1" x14ac:dyDescent="0.25">
      <c r="K868" s="1"/>
    </row>
    <row r="869" spans="11:11" ht="15.75" customHeight="1" x14ac:dyDescent="0.25">
      <c r="K869" s="1"/>
    </row>
    <row r="870" spans="11:11" ht="15.75" customHeight="1" x14ac:dyDescent="0.25">
      <c r="K870" s="1"/>
    </row>
    <row r="871" spans="11:11" ht="15.75" customHeight="1" x14ac:dyDescent="0.25">
      <c r="K871" s="1"/>
    </row>
    <row r="872" spans="11:11" ht="15.75" customHeight="1" x14ac:dyDescent="0.25">
      <c r="K872" s="1"/>
    </row>
    <row r="873" spans="11:11" ht="15.75" customHeight="1" x14ac:dyDescent="0.25">
      <c r="K873" s="1"/>
    </row>
    <row r="874" spans="11:11" ht="15.75" customHeight="1" x14ac:dyDescent="0.25">
      <c r="K874" s="1"/>
    </row>
    <row r="875" spans="11:11" ht="15.75" customHeight="1" x14ac:dyDescent="0.25">
      <c r="K875" s="1"/>
    </row>
    <row r="876" spans="11:11" ht="15.75" customHeight="1" x14ac:dyDescent="0.25">
      <c r="K876" s="1"/>
    </row>
    <row r="877" spans="11:11" ht="15.75" customHeight="1" x14ac:dyDescent="0.25">
      <c r="K877" s="1"/>
    </row>
    <row r="878" spans="11:11" ht="15.75" customHeight="1" x14ac:dyDescent="0.25">
      <c r="K878" s="1"/>
    </row>
    <row r="879" spans="11:11" ht="15.75" customHeight="1" x14ac:dyDescent="0.25">
      <c r="K879" s="1"/>
    </row>
    <row r="880" spans="11:11" ht="15.75" customHeight="1" x14ac:dyDescent="0.25">
      <c r="K880" s="1"/>
    </row>
    <row r="881" spans="11:11" ht="15.75" customHeight="1" x14ac:dyDescent="0.25">
      <c r="K881" s="1"/>
    </row>
    <row r="882" spans="11:11" ht="15.75" customHeight="1" x14ac:dyDescent="0.25">
      <c r="K882" s="1"/>
    </row>
    <row r="883" spans="11:11" ht="15.75" customHeight="1" x14ac:dyDescent="0.25">
      <c r="K883" s="1"/>
    </row>
    <row r="884" spans="11:11" ht="15.75" customHeight="1" x14ac:dyDescent="0.25">
      <c r="K884" s="1"/>
    </row>
    <row r="885" spans="11:11" ht="15.75" customHeight="1" x14ac:dyDescent="0.25">
      <c r="K885" s="1"/>
    </row>
    <row r="886" spans="11:11" ht="15.75" customHeight="1" x14ac:dyDescent="0.25">
      <c r="K886" s="1"/>
    </row>
    <row r="887" spans="11:11" ht="15.75" customHeight="1" x14ac:dyDescent="0.25">
      <c r="K887" s="1"/>
    </row>
    <row r="888" spans="11:11" ht="15.75" customHeight="1" x14ac:dyDescent="0.25">
      <c r="K888" s="1"/>
    </row>
    <row r="889" spans="11:11" ht="15.75" customHeight="1" x14ac:dyDescent="0.25">
      <c r="K889" s="1"/>
    </row>
    <row r="890" spans="11:11" ht="15.75" customHeight="1" x14ac:dyDescent="0.25">
      <c r="K890" s="1"/>
    </row>
    <row r="891" spans="11:11" ht="15.75" customHeight="1" x14ac:dyDescent="0.25">
      <c r="K891" s="1"/>
    </row>
    <row r="892" spans="11:11" ht="15.75" customHeight="1" x14ac:dyDescent="0.25">
      <c r="K892" s="1"/>
    </row>
    <row r="893" spans="11:11" ht="15.75" customHeight="1" x14ac:dyDescent="0.25">
      <c r="K893" s="1"/>
    </row>
    <row r="894" spans="11:11" ht="15.75" customHeight="1" x14ac:dyDescent="0.25">
      <c r="K894" s="1"/>
    </row>
    <row r="895" spans="11:11" ht="15.75" customHeight="1" x14ac:dyDescent="0.25">
      <c r="K895" s="1"/>
    </row>
    <row r="896" spans="11:11" ht="15.75" customHeight="1" x14ac:dyDescent="0.25">
      <c r="K896" s="1"/>
    </row>
    <row r="897" spans="11:11" ht="15.75" customHeight="1" x14ac:dyDescent="0.25">
      <c r="K897" s="1"/>
    </row>
    <row r="898" spans="11:11" ht="15.75" customHeight="1" x14ac:dyDescent="0.25">
      <c r="K898" s="1"/>
    </row>
    <row r="899" spans="11:11" ht="15.75" customHeight="1" x14ac:dyDescent="0.25">
      <c r="K899" s="1"/>
    </row>
    <row r="900" spans="11:11" ht="15.75" customHeight="1" x14ac:dyDescent="0.25">
      <c r="K900" s="1"/>
    </row>
    <row r="901" spans="11:11" ht="15.75" customHeight="1" x14ac:dyDescent="0.25">
      <c r="K901" s="1"/>
    </row>
    <row r="902" spans="11:11" ht="15.75" customHeight="1" x14ac:dyDescent="0.25">
      <c r="K902" s="1"/>
    </row>
    <row r="903" spans="11:11" ht="15.75" customHeight="1" x14ac:dyDescent="0.25">
      <c r="K903" s="1"/>
    </row>
    <row r="904" spans="11:11" ht="15.75" customHeight="1" x14ac:dyDescent="0.25">
      <c r="K904" s="1"/>
    </row>
    <row r="905" spans="11:11" ht="15.75" customHeight="1" x14ac:dyDescent="0.25">
      <c r="K905" s="1"/>
    </row>
    <row r="906" spans="11:11" ht="15.75" customHeight="1" x14ac:dyDescent="0.25">
      <c r="K906" s="1"/>
    </row>
    <row r="907" spans="11:11" ht="15.75" customHeight="1" x14ac:dyDescent="0.25">
      <c r="K907" s="1"/>
    </row>
    <row r="908" spans="11:11" ht="15.75" customHeight="1" x14ac:dyDescent="0.25">
      <c r="K908" s="1"/>
    </row>
    <row r="909" spans="11:11" ht="15.75" customHeight="1" x14ac:dyDescent="0.25">
      <c r="K909" s="1"/>
    </row>
    <row r="910" spans="11:11" ht="15.75" customHeight="1" x14ac:dyDescent="0.25">
      <c r="K910" s="1"/>
    </row>
    <row r="911" spans="11:11" ht="15.75" customHeight="1" x14ac:dyDescent="0.25">
      <c r="K911" s="1"/>
    </row>
    <row r="912" spans="11:11" ht="15.75" customHeight="1" x14ac:dyDescent="0.25">
      <c r="K912" s="1"/>
    </row>
    <row r="913" spans="11:11" ht="15.75" customHeight="1" x14ac:dyDescent="0.25">
      <c r="K913" s="1"/>
    </row>
    <row r="914" spans="11:11" ht="15.75" customHeight="1" x14ac:dyDescent="0.25">
      <c r="K914" s="1"/>
    </row>
    <row r="915" spans="11:11" ht="15.75" customHeight="1" x14ac:dyDescent="0.25">
      <c r="K915" s="1"/>
    </row>
    <row r="916" spans="11:11" ht="15.75" customHeight="1" x14ac:dyDescent="0.25">
      <c r="K916" s="1"/>
    </row>
    <row r="917" spans="11:11" ht="15.75" customHeight="1" x14ac:dyDescent="0.25">
      <c r="K917" s="1"/>
    </row>
    <row r="918" spans="11:11" ht="15.75" customHeight="1" x14ac:dyDescent="0.25">
      <c r="K918" s="1"/>
    </row>
    <row r="919" spans="11:11" ht="15.75" customHeight="1" x14ac:dyDescent="0.25">
      <c r="K919" s="1"/>
    </row>
    <row r="920" spans="11:11" ht="15.75" customHeight="1" x14ac:dyDescent="0.25">
      <c r="K920" s="1"/>
    </row>
    <row r="921" spans="11:11" ht="15.75" customHeight="1" x14ac:dyDescent="0.25">
      <c r="K921" s="1"/>
    </row>
    <row r="922" spans="11:11" ht="15.75" customHeight="1" x14ac:dyDescent="0.25">
      <c r="K922" s="1"/>
    </row>
    <row r="923" spans="11:11" ht="15.75" customHeight="1" x14ac:dyDescent="0.25">
      <c r="K923" s="1"/>
    </row>
    <row r="924" spans="11:11" ht="15.75" customHeight="1" x14ac:dyDescent="0.25">
      <c r="K924" s="1"/>
    </row>
    <row r="925" spans="11:11" ht="15.75" customHeight="1" x14ac:dyDescent="0.25">
      <c r="K925" s="1"/>
    </row>
    <row r="926" spans="11:11" ht="15.75" customHeight="1" x14ac:dyDescent="0.25">
      <c r="K926" s="1"/>
    </row>
    <row r="927" spans="11:11" ht="15.75" customHeight="1" x14ac:dyDescent="0.25">
      <c r="K927" s="1"/>
    </row>
    <row r="928" spans="11:11" ht="15.75" customHeight="1" x14ac:dyDescent="0.25">
      <c r="K928" s="1"/>
    </row>
    <row r="929" spans="11:11" ht="15.75" customHeight="1" x14ac:dyDescent="0.25">
      <c r="K929" s="1"/>
    </row>
    <row r="930" spans="11:11" ht="15.75" customHeight="1" x14ac:dyDescent="0.25">
      <c r="K930" s="1"/>
    </row>
    <row r="931" spans="11:11" ht="15.75" customHeight="1" x14ac:dyDescent="0.25">
      <c r="K931" s="1"/>
    </row>
    <row r="932" spans="11:11" ht="15.75" customHeight="1" x14ac:dyDescent="0.25">
      <c r="K932" s="1"/>
    </row>
    <row r="933" spans="11:11" ht="15.75" customHeight="1" x14ac:dyDescent="0.25">
      <c r="K933" s="1"/>
    </row>
    <row r="934" spans="11:11" ht="15.75" customHeight="1" x14ac:dyDescent="0.25">
      <c r="K934" s="1"/>
    </row>
    <row r="935" spans="11:11" ht="15.75" customHeight="1" x14ac:dyDescent="0.25">
      <c r="K935" s="1"/>
    </row>
    <row r="936" spans="11:11" ht="15.75" customHeight="1" x14ac:dyDescent="0.25">
      <c r="K936" s="1"/>
    </row>
    <row r="937" spans="11:11" ht="15.75" customHeight="1" x14ac:dyDescent="0.25">
      <c r="K937" s="1"/>
    </row>
    <row r="938" spans="11:11" ht="15.75" customHeight="1" x14ac:dyDescent="0.25">
      <c r="K938" s="1"/>
    </row>
    <row r="939" spans="11:11" ht="15.75" customHeight="1" x14ac:dyDescent="0.25">
      <c r="K939" s="1"/>
    </row>
    <row r="940" spans="11:11" ht="15.75" customHeight="1" x14ac:dyDescent="0.25">
      <c r="K940" s="1"/>
    </row>
    <row r="941" spans="11:11" ht="15.75" customHeight="1" x14ac:dyDescent="0.25">
      <c r="K941" s="1"/>
    </row>
    <row r="942" spans="11:11" ht="15.75" customHeight="1" x14ac:dyDescent="0.25">
      <c r="K942" s="1"/>
    </row>
    <row r="943" spans="11:11" ht="15.75" customHeight="1" x14ac:dyDescent="0.25">
      <c r="K943" s="1"/>
    </row>
    <row r="944" spans="11:11" ht="15.75" customHeight="1" x14ac:dyDescent="0.25">
      <c r="K944" s="1"/>
    </row>
    <row r="945" spans="11:11" ht="15.75" customHeight="1" x14ac:dyDescent="0.25">
      <c r="K945" s="1"/>
    </row>
    <row r="946" spans="11:11" ht="15.75" customHeight="1" x14ac:dyDescent="0.25">
      <c r="K946" s="1"/>
    </row>
    <row r="947" spans="11:11" ht="15.75" customHeight="1" x14ac:dyDescent="0.25">
      <c r="K947" s="1"/>
    </row>
    <row r="948" spans="11:11" ht="15.75" customHeight="1" x14ac:dyDescent="0.25">
      <c r="K948" s="1"/>
    </row>
    <row r="949" spans="11:11" ht="15.75" customHeight="1" x14ac:dyDescent="0.25">
      <c r="K949" s="1"/>
    </row>
    <row r="950" spans="11:11" ht="15.75" customHeight="1" x14ac:dyDescent="0.25">
      <c r="K950" s="1"/>
    </row>
    <row r="951" spans="11:11" ht="15.75" customHeight="1" x14ac:dyDescent="0.25">
      <c r="K951" s="1"/>
    </row>
    <row r="952" spans="11:11" ht="15.75" customHeight="1" x14ac:dyDescent="0.25">
      <c r="K952" s="1"/>
    </row>
    <row r="953" spans="11:11" ht="15.75" customHeight="1" x14ac:dyDescent="0.25">
      <c r="K953" s="1"/>
    </row>
    <row r="954" spans="11:11" ht="15.75" customHeight="1" x14ac:dyDescent="0.25">
      <c r="K954" s="1"/>
    </row>
    <row r="955" spans="11:11" ht="15.75" customHeight="1" x14ac:dyDescent="0.25">
      <c r="K955" s="1"/>
    </row>
    <row r="956" spans="11:11" ht="15.75" customHeight="1" x14ac:dyDescent="0.25">
      <c r="K956" s="1"/>
    </row>
    <row r="957" spans="11:11" ht="15.75" customHeight="1" x14ac:dyDescent="0.25">
      <c r="K957" s="1"/>
    </row>
    <row r="958" spans="11:11" ht="15.75" customHeight="1" x14ac:dyDescent="0.25">
      <c r="K958" s="1"/>
    </row>
    <row r="959" spans="11:11" ht="15.75" customHeight="1" x14ac:dyDescent="0.25">
      <c r="K959" s="1"/>
    </row>
    <row r="960" spans="11:11" ht="15.75" customHeight="1" x14ac:dyDescent="0.25">
      <c r="K960" s="1"/>
    </row>
    <row r="961" spans="11:11" ht="15.75" customHeight="1" x14ac:dyDescent="0.25">
      <c r="K961" s="1"/>
    </row>
    <row r="962" spans="11:11" ht="15.75" customHeight="1" x14ac:dyDescent="0.25">
      <c r="K962" s="1"/>
    </row>
    <row r="963" spans="11:11" ht="15.75" customHeight="1" x14ac:dyDescent="0.25">
      <c r="K963" s="1"/>
    </row>
    <row r="964" spans="11:11" ht="15.75" customHeight="1" x14ac:dyDescent="0.25">
      <c r="K964" s="1"/>
    </row>
    <row r="965" spans="11:11" ht="15.75" customHeight="1" x14ac:dyDescent="0.25">
      <c r="K965" s="1"/>
    </row>
    <row r="966" spans="11:11" ht="15.75" customHeight="1" x14ac:dyDescent="0.25">
      <c r="K966" s="1"/>
    </row>
    <row r="967" spans="11:11" ht="15.75" customHeight="1" x14ac:dyDescent="0.25">
      <c r="K967" s="1"/>
    </row>
    <row r="968" spans="11:11" ht="15.75" customHeight="1" x14ac:dyDescent="0.25">
      <c r="K968" s="1"/>
    </row>
    <row r="969" spans="11:11" ht="15.75" customHeight="1" x14ac:dyDescent="0.25">
      <c r="K969" s="1"/>
    </row>
    <row r="970" spans="11:11" ht="15.75" customHeight="1" x14ac:dyDescent="0.25">
      <c r="K970" s="1"/>
    </row>
    <row r="971" spans="11:11" ht="15.75" customHeight="1" x14ac:dyDescent="0.25">
      <c r="K971" s="1"/>
    </row>
    <row r="972" spans="11:11" ht="15.75" customHeight="1" x14ac:dyDescent="0.25">
      <c r="K972" s="1"/>
    </row>
    <row r="973" spans="11:11" ht="15.75" customHeight="1" x14ac:dyDescent="0.25">
      <c r="K973" s="1"/>
    </row>
    <row r="974" spans="11:11" ht="15.75" customHeight="1" x14ac:dyDescent="0.25">
      <c r="K974" s="1"/>
    </row>
    <row r="975" spans="11:11" ht="15.75" customHeight="1" x14ac:dyDescent="0.25">
      <c r="K975" s="1"/>
    </row>
    <row r="976" spans="11:11" ht="15.75" customHeight="1" x14ac:dyDescent="0.25">
      <c r="K976" s="1"/>
    </row>
    <row r="977" spans="11:11" ht="15.75" customHeight="1" x14ac:dyDescent="0.25">
      <c r="K977" s="1"/>
    </row>
    <row r="978" spans="11:11" ht="15.75" customHeight="1" x14ac:dyDescent="0.25">
      <c r="K978" s="1"/>
    </row>
    <row r="979" spans="11:11" ht="15.75" customHeight="1" x14ac:dyDescent="0.25">
      <c r="K979" s="1"/>
    </row>
    <row r="980" spans="11:11" ht="15.75" customHeight="1" x14ac:dyDescent="0.25">
      <c r="K980" s="1"/>
    </row>
    <row r="981" spans="11:11" ht="15.75" customHeight="1" x14ac:dyDescent="0.25">
      <c r="K981" s="1"/>
    </row>
    <row r="982" spans="11:11" ht="15.75" customHeight="1" x14ac:dyDescent="0.25">
      <c r="K982" s="1"/>
    </row>
    <row r="983" spans="11:11" ht="15.75" customHeight="1" x14ac:dyDescent="0.25">
      <c r="K983" s="1"/>
    </row>
    <row r="984" spans="11:11" ht="15.75" customHeight="1" x14ac:dyDescent="0.25">
      <c r="K984" s="1"/>
    </row>
    <row r="985" spans="11:11" ht="15.75" customHeight="1" x14ac:dyDescent="0.25">
      <c r="K985" s="1"/>
    </row>
    <row r="986" spans="11:11" ht="15.75" customHeight="1" x14ac:dyDescent="0.25">
      <c r="K986" s="1"/>
    </row>
    <row r="987" spans="11:11" ht="15.75" customHeight="1" x14ac:dyDescent="0.25">
      <c r="K987" s="1"/>
    </row>
    <row r="988" spans="11:11" ht="15.75" customHeight="1" x14ac:dyDescent="0.25">
      <c r="K988" s="1"/>
    </row>
    <row r="989" spans="11:11" ht="15.75" customHeight="1" x14ac:dyDescent="0.25">
      <c r="K989" s="1"/>
    </row>
    <row r="990" spans="11:11" ht="15.75" customHeight="1" x14ac:dyDescent="0.25">
      <c r="K990" s="1"/>
    </row>
    <row r="991" spans="11:11" ht="15.75" customHeight="1" x14ac:dyDescent="0.25">
      <c r="K991" s="1"/>
    </row>
    <row r="992" spans="11:11" ht="15.75" customHeight="1" x14ac:dyDescent="0.25">
      <c r="K992" s="1"/>
    </row>
    <row r="993" spans="11:11" ht="15.75" customHeight="1" x14ac:dyDescent="0.25">
      <c r="K993" s="1"/>
    </row>
    <row r="994" spans="11:11" ht="15.75" customHeight="1" x14ac:dyDescent="0.25">
      <c r="K994" s="1"/>
    </row>
    <row r="995" spans="11:11" ht="15.75" customHeight="1" x14ac:dyDescent="0.25">
      <c r="K995" s="1"/>
    </row>
    <row r="996" spans="11:11" ht="15.75" customHeight="1" x14ac:dyDescent="0.25">
      <c r="K996" s="1"/>
    </row>
    <row r="997" spans="11:11" ht="15.75" customHeight="1" x14ac:dyDescent="0.25">
      <c r="K997" s="1"/>
    </row>
    <row r="998" spans="11:11" ht="15.75" customHeight="1" x14ac:dyDescent="0.25">
      <c r="K998" s="1"/>
    </row>
    <row r="999" spans="11:11" ht="15.75" customHeight="1" x14ac:dyDescent="0.25">
      <c r="K999" s="1"/>
    </row>
    <row r="1000" spans="11:11" ht="15.75" customHeight="1" x14ac:dyDescent="0.25">
      <c r="K1000" s="1"/>
    </row>
  </sheetData>
  <mergeCells count="8">
    <mergeCell ref="B79:C79"/>
    <mergeCell ref="B80:C80"/>
    <mergeCell ref="B81:C81"/>
    <mergeCell ref="B2:U3"/>
    <mergeCell ref="B75:C75"/>
    <mergeCell ref="B76:C76"/>
    <mergeCell ref="B77:C77"/>
    <mergeCell ref="B78:C78"/>
  </mergeCells>
  <conditionalFormatting sqref="L72:O72 Q72 L73:R86 D76:D77 B76:B81">
    <cfRule type="containsText" dxfId="10033" priority="245" operator="containsText" text="CANCELADO">
      <formula>NOT(ISERROR(SEARCH(("CANCELADO"),(B147))))</formula>
    </cfRule>
    <cfRule type="containsText" dxfId="10032" priority="246" operator="containsText" text="PENDENTE">
      <formula>NOT(ISERROR(SEARCH(("PENDENTE"),(B147))))</formula>
    </cfRule>
    <cfRule type="containsText" dxfId="10031" priority="247" operator="containsText" text="CUMPRIDO">
      <formula>NOT(ISERROR(SEARCH(("CUMPRIDO"),(B147))))</formula>
    </cfRule>
  </conditionalFormatting>
  <conditionalFormatting sqref="L1:R1 M68 L71:Q71">
    <cfRule type="containsText" dxfId="10030" priority="226" operator="containsText" text="CANCELADO">
      <formula>NOT(ISERROR(SEARCH(("CANCELADO"),(L76))))</formula>
    </cfRule>
    <cfRule type="containsText" dxfId="10029" priority="227" operator="containsText" text="PENDENTE">
      <formula>NOT(ISERROR(SEARCH(("PENDENTE"),(L76))))</formula>
    </cfRule>
    <cfRule type="containsText" dxfId="10028" priority="228" operator="containsText" text="CUMPRIDO">
      <formula>NOT(ISERROR(SEARCH(("CUMPRIDO"),(L76))))</formula>
    </cfRule>
  </conditionalFormatting>
  <conditionalFormatting sqref="N20:N26 N5:N15">
    <cfRule type="containsText" dxfId="10027" priority="103" operator="containsText" text="CUMPRIDO">
      <formula>NOT(ISERROR(SEARCH(("CUMPRIDO"),(N5))))</formula>
    </cfRule>
    <cfRule type="containsText" dxfId="10026" priority="104" operator="containsText" text="PENDENTE">
      <formula>NOT(ISERROR(SEARCH(("PENDENTE"),(N5))))</formula>
    </cfRule>
    <cfRule type="containsText" dxfId="10025" priority="105" operator="containsText" text="CANCELADO">
      <formula>NOT(ISERROR(SEARCH(("CANCELADO"),(N5))))</formula>
    </cfRule>
  </conditionalFormatting>
  <conditionalFormatting sqref="N5:N67">
    <cfRule type="containsText" dxfId="10024" priority="69" operator="containsText" text="CUMPRIDO">
      <formula>NOT(ISERROR(SEARCH("CUMPRIDO",N5)))</formula>
    </cfRule>
  </conditionalFormatting>
  <conditionalFormatting sqref="N17">
    <cfRule type="containsText" dxfId="10023" priority="201" operator="containsText" text="CUMPRIDO">
      <formula>NOT(ISERROR(SEARCH(("CUMPRIDO"),(#REF!))))</formula>
    </cfRule>
  </conditionalFormatting>
  <conditionalFormatting sqref="N19">
    <cfRule type="containsText" dxfId="10022" priority="195" operator="containsText" text="CUMPRIDO">
      <formula>NOT(ISERROR(SEARCH(("CUMPRIDO"),(#REF!))))</formula>
    </cfRule>
  </conditionalFormatting>
  <conditionalFormatting sqref="N26:N45 N48:N58 N16 N18 R5:R8">
    <cfRule type="containsText" dxfId="10021" priority="106" operator="containsText" text="CUMPRIDO">
      <formula>NOT(ISERROR(SEARCH(("CUMPRIDO"),(N6))))</formula>
    </cfRule>
  </conditionalFormatting>
  <conditionalFormatting sqref="N26:N56">
    <cfRule type="containsText" dxfId="10020" priority="107" operator="containsText" text="CANCELADO">
      <formula>NOT(ISERROR(SEARCH(("CANCELADO"),(N26))))</formula>
    </cfRule>
  </conditionalFormatting>
  <conditionalFormatting sqref="N38:N51">
    <cfRule type="containsText" dxfId="10019" priority="59" operator="containsText" text="CANCELADO">
      <formula>NOT(ISERROR(SEARCH(("CANCELADO"),(N38))))</formula>
    </cfRule>
    <cfRule type="containsText" dxfId="10018" priority="60" operator="containsText" text="CUMPRIDO">
      <formula>NOT(ISERROR(SEARCH(("CUMPRIDO"),(#REF!))))</formula>
    </cfRule>
  </conditionalFormatting>
  <conditionalFormatting sqref="N45:N47 Q34:S35 O36:S36 S37 N44:R44 R33 R42:R43">
    <cfRule type="containsText" dxfId="10017" priority="207" operator="containsText" text="CANCELADO">
      <formula>NOT(ISERROR(SEARCH(("CANCELADO"),(N109))))</formula>
    </cfRule>
  </conditionalFormatting>
  <conditionalFormatting sqref="N46:N47">
    <cfRule type="containsText" dxfId="10016" priority="205" operator="containsText" text="CUMPRIDO">
      <formula>NOT(ISERROR(SEARCH(("CUMPRIDO"),(N48))))</formula>
    </cfRule>
  </conditionalFormatting>
  <conditionalFormatting sqref="N48:N51 N57 N59:N65 Q20:R20">
    <cfRule type="containsText" dxfId="10015" priority="100" operator="containsText" text="CANCELADO">
      <formula>NOT(ISERROR(SEARCH(("CANCELADO"),(N95))))</formula>
    </cfRule>
  </conditionalFormatting>
  <conditionalFormatting sqref="N48:N51 N64:N65">
    <cfRule type="containsText" dxfId="10014" priority="101" operator="containsText" text="PENDENTE">
      <formula>NOT(ISERROR(SEARCH(("PENDENTE"),(N123))))</formula>
    </cfRule>
    <cfRule type="containsText" dxfId="10013" priority="102" operator="containsText" text="CUMPRIDO">
      <formula>NOT(ISERROR(SEARCH(("CUMPRIDO"),(N123))))</formula>
    </cfRule>
  </conditionalFormatting>
  <conditionalFormatting sqref="N48:N56 O17:P19">
    <cfRule type="containsText" dxfId="10012" priority="108" operator="containsText" text="CUMPRIDO">
      <formula>NOT(ISERROR(SEARCH(("CUMPRIDO"),(N17))))</formula>
    </cfRule>
  </conditionalFormatting>
  <conditionalFormatting sqref="N58">
    <cfRule type="containsText" dxfId="10011" priority="21" operator="containsText" text="CANCELADO">
      <formula>NOT(ISERROR(SEARCH(("CANCELADO"),(N58))))</formula>
    </cfRule>
    <cfRule type="containsText" dxfId="10010" priority="22" operator="containsText" text="PENDENTE">
      <formula>NOT(ISERROR(SEARCH(("PENDENTE"),(N58))))</formula>
    </cfRule>
  </conditionalFormatting>
  <conditionalFormatting sqref="N68:O68">
    <cfRule type="containsText" dxfId="10009" priority="232" operator="containsText" text="CANCELADO">
      <formula>NOT(ISERROR(SEARCH(("CANCELADO"),(N68))))</formula>
    </cfRule>
    <cfRule type="containsText" dxfId="10008" priority="233" operator="containsText" text="CUMPRIDO">
      <formula>NOT(ISERROR(SEARCH(("CUMPRIDO"),(N68))))</formula>
    </cfRule>
    <cfRule type="containsText" dxfId="10007" priority="234" operator="containsText" text="PENDENTE">
      <formula>NOT(ISERROR(SEARCH(("PENDENTE"),(N68))))</formula>
    </cfRule>
  </conditionalFormatting>
  <conditionalFormatting sqref="N56:Q56 N60:R62 Q46:Q49 R46:R52 O50:Q50 O53:R54 Q55:R55 R56:R58 Q57 Q59:R59 Q63:R63 O66:R67">
    <cfRule type="containsText" dxfId="10006" priority="96" operator="containsText" text="CANCELADO">
      <formula>NOT(ISERROR(SEARCH(("CANCELADO"),(N46))))</formula>
    </cfRule>
  </conditionalFormatting>
  <conditionalFormatting sqref="N54:R54 N55 N56:Q56 N59:N63 R48:R52 Q49 O50:Q50 O53:R53 Q55:R55 R56:R58 Q57 Q59:R59 O60:R62 Q63:R63 O66:R66">
    <cfRule type="containsText" dxfId="10005" priority="159" operator="containsText" text="CUMPRIDO">
      <formula>NOT(ISERROR(SEARCH(("CUMPRIDO"),(N55))))</formula>
    </cfRule>
  </conditionalFormatting>
  <conditionalFormatting sqref="N69:R69">
    <cfRule type="containsText" dxfId="10004" priority="239" operator="containsText" text="CUMPRIDO">
      <formula>NOT(ISERROR(SEARCH(("CUMPRIDO"),(N76))))</formula>
    </cfRule>
    <cfRule type="containsText" dxfId="10003" priority="240" operator="containsText" text="PENDENTE">
      <formula>NOT(ISERROR(SEARCH(("PENDENTE"),(N76))))</formula>
    </cfRule>
  </conditionalFormatting>
  <conditionalFormatting sqref="N69:R70">
    <cfRule type="containsText" dxfId="10002" priority="229" operator="containsText" text="CANCELADO">
      <formula>NOT(ISERROR(SEARCH(("CANCELADO"),(N69))))</formula>
    </cfRule>
  </conditionalFormatting>
  <conditionalFormatting sqref="N70:R70">
    <cfRule type="containsText" dxfId="10001" priority="230" operator="containsText" text="CUMPRIDO">
      <formula>NOT(ISERROR(SEARCH(("CUMPRIDO"),(N70))))</formula>
    </cfRule>
    <cfRule type="containsText" dxfId="10000" priority="231" operator="containsText" text="PENDENTE">
      <formula>NOT(ISERROR(SEARCH(("PENDENTE"),(N70))))</formula>
    </cfRule>
  </conditionalFormatting>
  <conditionalFormatting sqref="N4:T4 R5:S7">
    <cfRule type="containsText" dxfId="9999" priority="196" operator="containsText" text="CANCELADO">
      <formula>NOT(ISERROR(SEARCH(("CANCELADO"),(N76))))</formula>
    </cfRule>
  </conditionalFormatting>
  <conditionalFormatting sqref="N4:T4 S5:S13">
    <cfRule type="containsText" dxfId="9998" priority="183" operator="containsText" text="PENDENTE">
      <formula>NOT(ISERROR(SEARCH(("PENDENTE"),(N76))))</formula>
    </cfRule>
    <cfRule type="containsText" dxfId="9997" priority="186" operator="containsText" text="CUMPRIDO">
      <formula>NOT(ISERROR(SEARCH(("CUMPRIDO"),(N76))))</formula>
    </cfRule>
  </conditionalFormatting>
  <conditionalFormatting sqref="O27">
    <cfRule type="containsText" dxfId="9996" priority="75" operator="containsText" text="CANCELADO">
      <formula>NOT(ISERROR(SEARCH(("CANCELADO"),(O27))))</formula>
    </cfRule>
    <cfRule type="containsText" dxfId="9995" priority="76" operator="containsText" text="CUMPRIDO">
      <formula>NOT(ISERROR(SEARCH(("CUMPRIDO"),(O27))))</formula>
    </cfRule>
    <cfRule type="containsText" dxfId="9994" priority="77" operator="containsText" text="PENDENTE">
      <formula>NOT(ISERROR(SEARCH(("PENDENTE"),(O27))))</formula>
    </cfRule>
  </conditionalFormatting>
  <conditionalFormatting sqref="O42">
    <cfRule type="containsText" dxfId="9993" priority="25" operator="containsText" text="CANCELADO">
      <formula>NOT(ISERROR(SEARCH(("CANCELADO"),(O42))))</formula>
    </cfRule>
    <cfRule type="containsText" dxfId="9992" priority="26" operator="containsText" text="CUMPRIDO">
      <formula>NOT(ISERROR(SEARCH(("CUMPRIDO"),(O42))))</formula>
    </cfRule>
    <cfRule type="containsText" dxfId="9991" priority="27" operator="containsText" text="PENDENTE">
      <formula>NOT(ISERROR(SEARCH(("PENDENTE"),(O42))))</formula>
    </cfRule>
  </conditionalFormatting>
  <conditionalFormatting sqref="O5:P8">
    <cfRule type="containsText" dxfId="9990" priority="10" operator="containsText" text="CANCELADO">
      <formula>NOT(ISERROR(SEARCH(("CANCELADO"),(O5))))</formula>
    </cfRule>
  </conditionalFormatting>
  <conditionalFormatting sqref="O5:P9">
    <cfRule type="containsText" dxfId="9989" priority="11" operator="containsText" text="CUMPRIDO">
      <formula>NOT(ISERROR(SEARCH(("CUMPRIDO"),(O5))))</formula>
    </cfRule>
    <cfRule type="containsText" dxfId="9988" priority="12" operator="containsText" text="PENDENTE">
      <formula>NOT(ISERROR(SEARCH(("PENDENTE"),(O5))))</formula>
    </cfRule>
  </conditionalFormatting>
  <conditionalFormatting sqref="O9:P9 O12:P15">
    <cfRule type="containsText" dxfId="9987" priority="86" operator="containsText" text="CANCELADO">
      <formula>NOT(ISERROR(SEARCH(("CANCELADO"),(O9))))</formula>
    </cfRule>
  </conditionalFormatting>
  <conditionalFormatting sqref="O12:P12 O14:P15">
    <cfRule type="containsText" dxfId="9986" priority="113" operator="containsText" text="CUMPRIDO">
      <formula>NOT(ISERROR(SEARCH(("CUMPRIDO"),(O12))))</formula>
    </cfRule>
    <cfRule type="containsText" dxfId="9985" priority="114" operator="containsText" text="PENDENTE">
      <formula>NOT(ISERROR(SEARCH(("PENDENTE"),(O12))))</formula>
    </cfRule>
  </conditionalFormatting>
  <conditionalFormatting sqref="O13:P13">
    <cfRule type="containsText" dxfId="9984" priority="84" operator="containsText" text="CUMPRIDO">
      <formula>NOT(ISERROR(SEARCH(("CUMPRIDO"),(O13))))</formula>
    </cfRule>
    <cfRule type="containsText" dxfId="9983" priority="85" operator="containsText" text="PENDENTE">
      <formula>NOT(ISERROR(SEARCH(("PENDENTE"),(O13))))</formula>
    </cfRule>
  </conditionalFormatting>
  <conditionalFormatting sqref="O17:P19 N26:N57 N16:N19">
    <cfRule type="containsText" dxfId="9982" priority="109" operator="containsText" text="PENDENTE">
      <formula>NOT(ISERROR(SEARCH(("PENDENTE"),(N16))))</formula>
    </cfRule>
  </conditionalFormatting>
  <conditionalFormatting sqref="O17:P26 O28:P30 N16:N19">
    <cfRule type="containsText" dxfId="9981" priority="99" operator="containsText" text="CANCELADO">
      <formula>NOT(ISERROR(SEARCH(("CANCELADO"),(N16))))</formula>
    </cfRule>
  </conditionalFormatting>
  <conditionalFormatting sqref="O18:P18">
    <cfRule type="containsText" dxfId="9980" priority="70" operator="containsText" text="CUMPRIDO">
      <formula>NOT(ISERROR(SEARCH(("CUMPRIDO"),(O18))))</formula>
    </cfRule>
    <cfRule type="containsText" dxfId="9979" priority="71" operator="containsText" text="PENDENTE">
      <formula>NOT(ISERROR(SEARCH(("PENDENTE"),(O18))))</formula>
    </cfRule>
  </conditionalFormatting>
  <conditionalFormatting sqref="O20:P26 O28:P28">
    <cfRule type="containsText" dxfId="9978" priority="91" operator="containsText" text="CUMPRIDO">
      <formula>NOT(ISERROR(SEARCH(("CUMPRIDO"),(O20))))</formula>
    </cfRule>
    <cfRule type="containsText" dxfId="9977" priority="92" operator="containsText" text="PENDENTE">
      <formula>NOT(ISERROR(SEARCH(("PENDENTE"),(O20))))</formula>
    </cfRule>
  </conditionalFormatting>
  <conditionalFormatting sqref="O29:P31">
    <cfRule type="containsText" dxfId="9976" priority="115" operator="containsText" text="CUMPRIDO">
      <formula>NOT(ISERROR(SEARCH(("CUMPRIDO"),(O29))))</formula>
    </cfRule>
    <cfRule type="containsText" dxfId="9975" priority="116" operator="containsText" text="PENDENTE">
      <formula>NOT(ISERROR(SEARCH(("PENDENTE"),(O29))))</formula>
    </cfRule>
  </conditionalFormatting>
  <conditionalFormatting sqref="O31:P32">
    <cfRule type="containsText" dxfId="9974" priority="117" operator="containsText" text="CANCELADO">
      <formula>NOT(ISERROR(SEARCH(("CANCELADO"),(O31))))</formula>
    </cfRule>
  </conditionalFormatting>
  <conditionalFormatting sqref="O32:P32">
    <cfRule type="containsText" dxfId="9973" priority="118" operator="containsText" text="CUMPRIDO">
      <formula>NOT(ISERROR(SEARCH(("CUMPRIDO"),(O32))))</formula>
    </cfRule>
    <cfRule type="containsText" dxfId="9972" priority="119" operator="containsText" text="PENDENTE">
      <formula>NOT(ISERROR(SEARCH(("PENDENTE"),(O32))))</formula>
    </cfRule>
  </conditionalFormatting>
  <conditionalFormatting sqref="O33:P35">
    <cfRule type="containsText" dxfId="9971" priority="66" operator="containsText" text="CANCELADO">
      <formula>NOT(ISERROR(SEARCH(("CANCELADO"),(O33))))</formula>
    </cfRule>
    <cfRule type="containsText" dxfId="9970" priority="67" operator="containsText" text="CUMPRIDO">
      <formula>NOT(ISERROR(SEARCH(("CUMPRIDO"),(O33))))</formula>
    </cfRule>
    <cfRule type="containsText" dxfId="9969" priority="68" operator="containsText" text="PENDENTE">
      <formula>NOT(ISERROR(SEARCH(("PENDENTE"),(O33))))</formula>
    </cfRule>
  </conditionalFormatting>
  <conditionalFormatting sqref="O37:P40">
    <cfRule type="containsText" dxfId="9968" priority="61" operator="containsText" text="CUMPRIDO">
      <formula>NOT(ISERROR(SEARCH(("CUMPRIDO"),(O37))))</formula>
    </cfRule>
    <cfRule type="containsText" dxfId="9967" priority="62" operator="containsText" text="PENDENTE">
      <formula>NOT(ISERROR(SEARCH(("PENDENTE"),(O37))))</formula>
    </cfRule>
  </conditionalFormatting>
  <conditionalFormatting sqref="O37:P41 O43:P43">
    <cfRule type="containsText" dxfId="9966" priority="47" operator="containsText" text="CANCELADO">
      <formula>NOT(ISERROR(SEARCH(("CANCELADO"),(O37))))</formula>
    </cfRule>
  </conditionalFormatting>
  <conditionalFormatting sqref="O41:P41 O43:P43">
    <cfRule type="containsText" dxfId="9965" priority="45" operator="containsText" text="CUMPRIDO">
      <formula>NOT(ISERROR(SEARCH(("CUMPRIDO"),(O41))))</formula>
    </cfRule>
    <cfRule type="containsText" dxfId="9964" priority="46" operator="containsText" text="PENDENTE">
      <formula>NOT(ISERROR(SEARCH(("PENDENTE"),(O41))))</formula>
    </cfRule>
  </conditionalFormatting>
  <conditionalFormatting sqref="O45:P45">
    <cfRule type="containsText" dxfId="9963" priority="125" operator="containsText" text="CUMPRIDO">
      <formula>NOT(ISERROR(SEARCH(("CUMPRIDO"),(O45))))</formula>
    </cfRule>
    <cfRule type="containsText" dxfId="9962" priority="126" operator="containsText" text="PENDENTE">
      <formula>NOT(ISERROR(SEARCH(("PENDENTE"),(O45))))</formula>
    </cfRule>
  </conditionalFormatting>
  <conditionalFormatting sqref="O45:P49">
    <cfRule type="containsText" dxfId="9961" priority="127" operator="containsText" text="CANCELADO">
      <formula>NOT(ISERROR(SEARCH(("CANCELADO"),(O45))))</formula>
    </cfRule>
    <cfRule type="containsText" dxfId="9960" priority="128" operator="containsText" text="CUMPRIDO">
      <formula>NOT(ISERROR(SEARCH(("CUMPRIDO"),(O45))))</formula>
    </cfRule>
    <cfRule type="containsText" dxfId="9959" priority="129" operator="containsText" text="PENDENTE">
      <formula>NOT(ISERROR(SEARCH(("PENDENTE"),(O45))))</formula>
    </cfRule>
  </conditionalFormatting>
  <conditionalFormatting sqref="O52:P52">
    <cfRule type="containsText" dxfId="9958" priority="34" operator="containsText" text="CANCELADO">
      <formula>NOT(ISERROR(SEARCH(("CANCELADO"),(O52))))</formula>
    </cfRule>
    <cfRule type="containsText" dxfId="9957" priority="35" operator="containsText" text="CUMPRIDO">
      <formula>NOT(ISERROR(SEARCH(("CUMPRIDO"),(O52))))</formula>
    </cfRule>
    <cfRule type="containsText" dxfId="9956" priority="36" operator="containsText" text="PENDENTE">
      <formula>NOT(ISERROR(SEARCH(("PENDENTE"),(O52))))</formula>
    </cfRule>
    <cfRule type="containsText" dxfId="9955" priority="37" operator="containsText" text="CUMPRIDO">
      <formula>NOT(ISERROR(SEARCH(("CUMPRIDO"),(O52))))</formula>
    </cfRule>
    <cfRule type="containsText" dxfId="9954" priority="38" operator="containsText" text="PENDENTE">
      <formula>NOT(ISERROR(SEARCH(("PENDENTE"),(O52))))</formula>
    </cfRule>
  </conditionalFormatting>
  <conditionalFormatting sqref="O55:P55">
    <cfRule type="containsText" dxfId="9953" priority="130" operator="containsText" text="CANCELADO">
      <formula>NOT(ISERROR(SEARCH(("CANCELADO"),(O55))))</formula>
    </cfRule>
    <cfRule type="containsText" dxfId="9952" priority="131" operator="containsText" text="CUMPRIDO">
      <formula>NOT(ISERROR(SEARCH(("CUMPRIDO"),(O55))))</formula>
    </cfRule>
    <cfRule type="containsText" dxfId="9951" priority="132" operator="containsText" text="PENDENTE">
      <formula>NOT(ISERROR(SEARCH(("PENDENTE"),(O55))))</formula>
    </cfRule>
  </conditionalFormatting>
  <conditionalFormatting sqref="O57:P59">
    <cfRule type="containsText" dxfId="9950" priority="20" operator="containsText" text="CANCELADO">
      <formula>NOT(ISERROR(SEARCH(("CANCELADO"),(O57))))</formula>
    </cfRule>
    <cfRule type="containsText" dxfId="9949" priority="23" operator="containsText" text="CUMPRIDO">
      <formula>NOT(ISERROR(SEARCH(("CUMPRIDO"),(O57))))</formula>
    </cfRule>
    <cfRule type="containsText" dxfId="9948" priority="24" operator="containsText" text="PENDENTE">
      <formula>NOT(ISERROR(SEARCH(("PENDENTE"),(O57))))</formula>
    </cfRule>
  </conditionalFormatting>
  <conditionalFormatting sqref="O63:P65">
    <cfRule type="containsText" dxfId="9947" priority="133" operator="containsText" text="CANCELADO">
      <formula>NOT(ISERROR(SEARCH(("CANCELADO"),(O63))))</formula>
    </cfRule>
    <cfRule type="containsText" dxfId="9946" priority="134" operator="containsText" text="CUMPRIDO">
      <formula>NOT(ISERROR(SEARCH(("CUMPRIDO"),(O63))))</formula>
    </cfRule>
    <cfRule type="containsText" dxfId="9945" priority="135" operator="containsText" text="PENDENTE">
      <formula>NOT(ISERROR(SEARCH(("PENDENTE"),(O63))))</formula>
    </cfRule>
  </conditionalFormatting>
  <conditionalFormatting sqref="O16:Q16">
    <cfRule type="containsText" dxfId="9944" priority="88" operator="containsText" text="CUMPRIDO">
      <formula>NOT(ISERROR(SEARCH(("CUMPRIDO"),(O16))))</formula>
    </cfRule>
    <cfRule type="containsText" dxfId="9943" priority="89" operator="containsText" text="PENDENTE">
      <formula>NOT(ISERROR(SEARCH(("PENDENTE"),(O16))))</formula>
    </cfRule>
    <cfRule type="containsText" dxfId="9942" priority="90" operator="containsText" text="CANCELADO">
      <formula>NOT(ISERROR(SEARCH(("CANCELADO"),(O16))))</formula>
    </cfRule>
  </conditionalFormatting>
  <conditionalFormatting sqref="O67:R67">
    <cfRule type="containsText" dxfId="9941" priority="97" operator="containsText" text="CUMPRIDO">
      <formula>NOT(ISERROR(SEARCH(("CUMPRIDO"),(O67))))</formula>
    </cfRule>
    <cfRule type="containsText" dxfId="9940" priority="98" operator="containsText" text="PENDENTE">
      <formula>NOT(ISERROR(SEARCH(("PENDENTE"),(O67))))</formula>
    </cfRule>
  </conditionalFormatting>
  <conditionalFormatting sqref="P27">
    <cfRule type="containsText" dxfId="9939" priority="78" operator="containsText" text="CANCELADO">
      <formula>NOT(ISERROR(SEARCH(("CANCELADO"),(P27))))</formula>
    </cfRule>
    <cfRule type="containsText" dxfId="9938" priority="79" operator="containsText" text="CUMPRIDO">
      <formula>NOT(ISERROR(SEARCH(("CUMPRIDO"),(P27))))</formula>
    </cfRule>
    <cfRule type="containsText" dxfId="9937" priority="80" operator="containsText" text="PENDENTE">
      <formula>NOT(ISERROR(SEARCH(("PENDENTE"),(P27))))</formula>
    </cfRule>
  </conditionalFormatting>
  <conditionalFormatting sqref="P36">
    <cfRule type="containsText" dxfId="9936" priority="139" operator="containsText" text="CUMPRIDO">
      <formula>NOT(ISERROR(SEARCH(("CUMPRIDO"),(P36))))</formula>
    </cfRule>
    <cfRule type="containsText" dxfId="9935" priority="140" operator="containsText" text="PENDENTE">
      <formula>NOT(ISERROR(SEARCH(("PENDENTE"),(P36))))</formula>
    </cfRule>
  </conditionalFormatting>
  <conditionalFormatting sqref="P42">
    <cfRule type="containsText" dxfId="9934" priority="28" operator="containsText" text="CANCELADO">
      <formula>NOT(ISERROR(SEARCH(("CANCELADO"),(P42))))</formula>
    </cfRule>
    <cfRule type="containsText" dxfId="9933" priority="29" operator="containsText" text="CUMPRIDO">
      <formula>NOT(ISERROR(SEARCH(("CUMPRIDO"),(P42))))</formula>
    </cfRule>
    <cfRule type="containsText" dxfId="9932" priority="30" operator="containsText" text="PENDENTE">
      <formula>NOT(ISERROR(SEARCH(("PENDENTE"),(P42))))</formula>
    </cfRule>
  </conditionalFormatting>
  <conditionalFormatting sqref="P51">
    <cfRule type="containsText" dxfId="9931" priority="141" operator="containsText" text="CANCELADO">
      <formula>NOT(ISERROR(SEARCH(("CANCELADO"),(P51))))</formula>
    </cfRule>
    <cfRule type="containsText" dxfId="9930" priority="142" operator="containsText" text="CUMPRIDO">
      <formula>NOT(ISERROR(SEARCH(("CUMPRIDO"),(P51))))</formula>
    </cfRule>
    <cfRule type="containsText" dxfId="9929" priority="143" operator="containsText" text="PENDENTE">
      <formula>NOT(ISERROR(SEARCH(("PENDENTE"),(P51))))</formula>
    </cfRule>
  </conditionalFormatting>
  <conditionalFormatting sqref="P68">
    <cfRule type="containsText" dxfId="9928" priority="235" operator="containsText" text="CANCELADO">
      <formula>NOT(ISERROR(SEARCH(("CANCELADO"),(P68))))</formula>
    </cfRule>
    <cfRule type="containsText" dxfId="9927" priority="236" operator="containsText" text="CUMPRIDO">
      <formula>NOT(ISERROR(SEARCH(("CUMPRIDO"),(P68))))</formula>
    </cfRule>
    <cfRule type="containsText" dxfId="9926" priority="237" operator="containsText" text="PENDENTE">
      <formula>NOT(ISERROR(SEARCH(("PENDENTE"),(P68))))</formula>
    </cfRule>
  </conditionalFormatting>
  <conditionalFormatting sqref="Q1 Q71">
    <cfRule type="containsText" dxfId="9925" priority="238" operator="containsText" text="NÃO">
      <formula>NOT(ISERROR(SEARCH(("NÃO"),(Q1))))</formula>
    </cfRule>
    <cfRule type="containsText" dxfId="9924" priority="244" operator="containsText" text="SIM">
      <formula>NOT(ISERROR(SEARCH(("SIM"),(Q1))))</formula>
    </cfRule>
  </conditionalFormatting>
  <conditionalFormatting sqref="Q5:Q7 Q9:Q10">
    <cfRule type="containsText" dxfId="9923" priority="120" operator="containsText" text="CUMPRIDO">
      <formula>NOT(ISERROR(SEARCH(("CUMPRIDO"),(Q5))))</formula>
    </cfRule>
    <cfRule type="containsText" dxfId="9922" priority="121" operator="containsText" text="PENDENTE">
      <formula>NOT(ISERROR(SEARCH(("PENDENTE"),(Q5))))</formula>
    </cfRule>
  </conditionalFormatting>
  <conditionalFormatting sqref="Q5:Q10">
    <cfRule type="containsText" dxfId="9921" priority="13" operator="containsText" text="CANCELADO">
      <formula>NOT(ISERROR(SEARCH(("CANCELADO"),(Q5))))</formula>
    </cfRule>
  </conditionalFormatting>
  <conditionalFormatting sqref="Q8">
    <cfRule type="containsText" dxfId="9920" priority="14" operator="containsText" text="CUMPRIDO">
      <formula>NOT(ISERROR(SEARCH(("CUMPRIDO"),(Q15))))</formula>
    </cfRule>
    <cfRule type="containsText" dxfId="9919" priority="15" operator="containsText" text="PENDENTE">
      <formula>NOT(ISERROR(SEARCH(("PENDENTE"),(Q15))))</formula>
    </cfRule>
  </conditionalFormatting>
  <conditionalFormatting sqref="Q11:Q13 R11:R16 Q17:R17">
    <cfRule type="containsText" dxfId="9918" priority="202" operator="containsText" text="CUMPRIDO">
      <formula>NOT(ISERROR(SEARCH(("CUMPRIDO"),(Q84))))</formula>
    </cfRule>
    <cfRule type="containsText" dxfId="9917" priority="203" operator="containsText" text="PENDENTE">
      <formula>NOT(ISERROR(SEARCH(("PENDENTE"),(Q84))))</formula>
    </cfRule>
  </conditionalFormatting>
  <conditionalFormatting sqref="Q14:Q15">
    <cfRule type="containsText" dxfId="9916" priority="144" operator="containsText" text="CANCELADO">
      <formula>NOT(ISERROR(SEARCH(("CANCELADO"),(Q14))))</formula>
    </cfRule>
    <cfRule type="containsText" dxfId="9915" priority="145" operator="containsText" text="CUMPRIDO">
      <formula>NOT(ISERROR(SEARCH(("CUMPRIDO"),(Q14))))</formula>
    </cfRule>
    <cfRule type="containsText" dxfId="9914" priority="146" operator="containsText" text="PENDENTE">
      <formula>NOT(ISERROR(SEARCH(("PENDENTE"),(Q14))))</formula>
    </cfRule>
  </conditionalFormatting>
  <conditionalFormatting sqref="Q21:Q24">
    <cfRule type="containsText" dxfId="9913" priority="122" operator="containsText" text="CANCELADO">
      <formula>NOT(ISERROR(SEARCH(("CANCELADO"),(Q21))))</formula>
    </cfRule>
    <cfRule type="containsText" dxfId="9912" priority="123" operator="containsText" text="CUMPRIDO">
      <formula>NOT(ISERROR(SEARCH(("CUMPRIDO"),(Q21))))</formula>
    </cfRule>
    <cfRule type="containsText" dxfId="9911" priority="124" operator="containsText" text="PENDENTE">
      <formula>NOT(ISERROR(SEARCH(("PENDENTE"),(Q21))))</formula>
    </cfRule>
  </conditionalFormatting>
  <conditionalFormatting sqref="Q25:Q26 R25:R27 Q28:R32 Q41">
    <cfRule type="containsText" dxfId="9910" priority="52" operator="containsText" text="CANCELADO">
      <formula>NOT(ISERROR(SEARCH(("CANCELADO"),(Q30))))</formula>
    </cfRule>
    <cfRule type="containsText" dxfId="9909" priority="53" operator="containsText" text="PENDENTE">
      <formula>NOT(ISERROR(SEARCH(("PENDENTE"),(Q30))))</formula>
    </cfRule>
  </conditionalFormatting>
  <conditionalFormatting sqref="Q25:Q26 R25:R27 Q28:R32">
    <cfRule type="containsText" dxfId="9908" priority="51" operator="containsText" text="CUMPRIDO">
      <formula>NOT(ISERROR(SEARCH(("CUMPRIDO"),(Q48))))</formula>
    </cfRule>
  </conditionalFormatting>
  <conditionalFormatting sqref="Q27">
    <cfRule type="containsText" dxfId="9907" priority="72" operator="containsText" text="CANCELADO">
      <formula>NOT(ISERROR(SEARCH(("CANCELADO"),(Q27))))</formula>
    </cfRule>
    <cfRule type="containsText" dxfId="9906" priority="73" operator="containsText" text="CUMPRIDO">
      <formula>NOT(ISERROR(SEARCH(("CUMPRIDO"),(Q27))))</formula>
    </cfRule>
    <cfRule type="containsText" dxfId="9905" priority="74" operator="containsText" text="PENDENTE">
      <formula>NOT(ISERROR(SEARCH(("PENDENTE"),(Q27))))</formula>
    </cfRule>
  </conditionalFormatting>
  <conditionalFormatting sqref="Q33">
    <cfRule type="containsText" dxfId="9904" priority="136" operator="containsText" text="CANCELADO">
      <formula>NOT(ISERROR(SEARCH(("CANCELADO"),(Q33))))</formula>
    </cfRule>
    <cfRule type="containsText" dxfId="9903" priority="137" operator="containsText" text="CUMPRIDO">
      <formula>NOT(ISERROR(SEARCH(("CUMPRIDO"),(Q33))))</formula>
    </cfRule>
    <cfRule type="containsText" dxfId="9902" priority="138" operator="containsText" text="PENDENTE">
      <formula>NOT(ISERROR(SEARCH(("PENDENTE"),(Q33))))</formula>
    </cfRule>
  </conditionalFormatting>
  <conditionalFormatting sqref="Q41:Q43">
    <cfRule type="containsText" dxfId="9901" priority="48" operator="containsText" text="CUMPRIDO">
      <formula>NOT(ISERROR(SEARCH(("CUMPRIDO"),(Q64))))</formula>
    </cfRule>
  </conditionalFormatting>
  <conditionalFormatting sqref="Q42:Q43">
    <cfRule type="containsText" dxfId="9900" priority="49" operator="containsText" text="CANCELADO">
      <formula>NOT(ISERROR(SEARCH(("CANCELADO"),(Q48))))</formula>
    </cfRule>
    <cfRule type="containsText" dxfId="9899" priority="50" operator="containsText" text="PENDENTE">
      <formula>NOT(ISERROR(SEARCH(("PENDENTE"),(Q48))))</formula>
    </cfRule>
  </conditionalFormatting>
  <conditionalFormatting sqref="Q46:Q48">
    <cfRule type="containsText" dxfId="9898" priority="147" operator="containsText" text="CUMPRIDO">
      <formula>NOT(ISERROR(SEARCH(("CUMPRIDO"),(Q46))))</formula>
    </cfRule>
    <cfRule type="containsText" dxfId="9897" priority="148" operator="containsText" text="PENDENTE">
      <formula>NOT(ISERROR(SEARCH(("PENDENTE"),(Q46))))</formula>
    </cfRule>
  </conditionalFormatting>
  <conditionalFormatting sqref="Q51:Q52">
    <cfRule type="containsText" dxfId="9896" priority="149" operator="containsText" text="CANCELADO">
      <formula>NOT(ISERROR(SEARCH(("CANCELADO"),(Q51))))</formula>
    </cfRule>
    <cfRule type="containsText" dxfId="9895" priority="150" operator="containsText" text="CUMPRIDO">
      <formula>NOT(ISERROR(SEARCH(("CUMPRIDO"),(Q51))))</formula>
    </cfRule>
    <cfRule type="containsText" dxfId="9894" priority="151" operator="containsText" text="PENDENTE">
      <formula>NOT(ISERROR(SEARCH(("PENDENTE"),(Q51))))</formula>
    </cfRule>
  </conditionalFormatting>
  <conditionalFormatting sqref="Q58">
    <cfRule type="containsText" dxfId="9893" priority="17" operator="containsText" text="CUMPRIDO">
      <formula>NOT(ISERROR(SEARCH(("CUMPRIDO"),(Q81))))</formula>
    </cfRule>
    <cfRule type="containsText" dxfId="9892" priority="18" operator="containsText" text="CANCELADO">
      <formula>NOT(ISERROR(SEARCH(("CANCELADO"),(Q63))))</formula>
    </cfRule>
    <cfRule type="containsText" dxfId="9891" priority="19" operator="containsText" text="PENDENTE">
      <formula>NOT(ISERROR(SEARCH(("PENDENTE"),(Q63))))</formula>
    </cfRule>
  </conditionalFormatting>
  <conditionalFormatting sqref="Q64:Q65">
    <cfRule type="containsText" dxfId="9890" priority="152" operator="containsText" text="CANCELADO">
      <formula>NOT(ISERROR(SEARCH(("CANCELADO"),(Q64))))</formula>
    </cfRule>
    <cfRule type="containsText" dxfId="9889" priority="153" operator="containsText" text="CUMPRIDO">
      <formula>NOT(ISERROR(SEARCH(("CUMPRIDO"),(Q64))))</formula>
    </cfRule>
    <cfRule type="containsText" dxfId="9888" priority="154" operator="containsText" text="PENDENTE">
      <formula>NOT(ISERROR(SEARCH(("PENDENTE"),(Q64))))</formula>
    </cfRule>
  </conditionalFormatting>
  <conditionalFormatting sqref="Q72:Q86">
    <cfRule type="containsText" dxfId="9887" priority="345" operator="containsText" text="NÃO">
      <formula>NOT(ISERROR(SEARCH(("NÃO"),(Q72))))</formula>
    </cfRule>
    <cfRule type="containsText" dxfId="9886" priority="384" operator="containsText" text="SIM">
      <formula>NOT(ISERROR(SEARCH(("SIM"),(Q72))))</formula>
    </cfRule>
  </conditionalFormatting>
  <conditionalFormatting sqref="Q18:R18 R19">
    <cfRule type="containsText" dxfId="9885" priority="199" operator="containsText" text="CUMPRIDO">
      <formula>NOT(ISERROR(SEARCH(("CUMPRIDO"),(Q92))))</formula>
    </cfRule>
    <cfRule type="containsText" dxfId="9884" priority="200" operator="containsText" text="PENDENTE">
      <formula>NOT(ISERROR(SEARCH(("PENDENTE"),(Q92))))</formula>
    </cfRule>
  </conditionalFormatting>
  <conditionalFormatting sqref="Q20:R20">
    <cfRule type="containsText" dxfId="9883" priority="187" operator="containsText" text="CUMPRIDO">
      <formula>NOT(ISERROR(SEARCH(("CUMPRIDO"),(Q95))))</formula>
    </cfRule>
    <cfRule type="containsText" dxfId="9882" priority="188" operator="containsText" text="PENDENTE">
      <formula>NOT(ISERROR(SEARCH(("PENDENTE"),(Q95))))</formula>
    </cfRule>
  </conditionalFormatting>
  <conditionalFormatting sqref="Q37:R40 R41 Q45:R45 O51 R64:R65">
    <cfRule type="containsText" dxfId="9881" priority="110" operator="containsText" text="CANCELADO">
      <formula>NOT(ISERROR(SEARCH(("CANCELADO"),(O37))))</formula>
    </cfRule>
    <cfRule type="containsText" dxfId="9880" priority="111" operator="containsText" text="CUMPRIDO">
      <formula>NOT(ISERROR(SEARCH(("CUMPRIDO"),(O37))))</formula>
    </cfRule>
    <cfRule type="containsText" dxfId="9879" priority="112" operator="containsText" text="PENDENTE">
      <formula>NOT(ISERROR(SEARCH(("PENDENTE"),(O37))))</formula>
    </cfRule>
  </conditionalFormatting>
  <conditionalFormatting sqref="Q68:R68">
    <cfRule type="containsText" dxfId="9878" priority="241" operator="containsText" text="CANCELADO">
      <formula>NOT(ISERROR(SEARCH(("CANCELADO"),(Q68))))</formula>
    </cfRule>
    <cfRule type="containsText" dxfId="9877" priority="242" operator="containsText" text="CUMPRIDO">
      <formula>NOT(ISERROR(SEARCH(("CUMPRIDO"),(Q68))))</formula>
    </cfRule>
    <cfRule type="containsText" dxfId="9876" priority="243" operator="containsText" text="PENDENTE">
      <formula>NOT(ISERROR(SEARCH(("PENDENTE"),(Q68))))</formula>
    </cfRule>
  </conditionalFormatting>
  <conditionalFormatting sqref="R14:S16 Q17:S17 R7:R9 Q11:R13">
    <cfRule type="containsText" dxfId="9875" priority="204" operator="containsText" text="CANCELADO">
      <formula>NOT(ISERROR(SEARCH(("CANCELADO"),(Q80))))</formula>
    </cfRule>
  </conditionalFormatting>
  <conditionalFormatting sqref="Q18:S18 R19:S19">
    <cfRule type="containsText" dxfId="9874" priority="173" operator="containsText" text="CANCELADO">
      <formula>NOT(ISERROR(SEARCH(("CANCELADO"),(Q92))))</formula>
    </cfRule>
  </conditionalFormatting>
  <conditionalFormatting sqref="R5:R8">
    <cfRule type="containsText" dxfId="9873" priority="161" operator="containsText" text="PENDENTE">
      <formula>NOT(ISERROR(SEARCH(("PENDENTE"),(R5))))</formula>
    </cfRule>
  </conditionalFormatting>
  <conditionalFormatting sqref="R7:R8">
    <cfRule type="containsText" dxfId="9872" priority="93" operator="containsText" text="CUMPRIDO">
      <formula>NOT(ISERROR(SEARCH(("CUMPRIDO"),(R8))))</formula>
    </cfRule>
    <cfRule type="containsText" dxfId="9871" priority="94" operator="containsText" text="PENDENTE">
      <formula>NOT(ISERROR(SEARCH(("PENDENTE"),(R7))))</formula>
    </cfRule>
  </conditionalFormatting>
  <conditionalFormatting sqref="R9">
    <cfRule type="containsText" dxfId="9870" priority="184" operator="containsText" text="CUMPRIDO">
      <formula>NOT(ISERROR(SEARCH(("CUMPRIDO"),(#REF!))))</formula>
    </cfRule>
    <cfRule type="containsText" dxfId="9869" priority="185" operator="containsText" text="PENDENTE">
      <formula>NOT(ISERROR(SEARCH(("PENDENTE"),(R9))))</formula>
    </cfRule>
  </conditionalFormatting>
  <conditionalFormatting sqref="R10">
    <cfRule type="containsText" dxfId="9868" priority="177" operator="containsText" text="CUMPRIDO">
      <formula>NOT(ISERROR(SEARCH(("CUMPRIDO"),(R12))))</formula>
    </cfRule>
    <cfRule type="containsText" dxfId="9867" priority="178" operator="containsText" text="PENDENTE">
      <formula>NOT(ISERROR(SEARCH(("PENDENTE"),(R10))))</formula>
    </cfRule>
    <cfRule type="containsText" dxfId="9866" priority="179" operator="containsText" text="CANCELADO">
      <formula>NOT(ISERROR(SEARCH(("CANCELADO"),(R84))))</formula>
    </cfRule>
  </conditionalFormatting>
  <conditionalFormatting sqref="R21">
    <cfRule type="containsText" dxfId="9865" priority="189" operator="containsText" text="CUMPRIDO">
      <formula>NOT(ISERROR(SEARCH(("CUMPRIDO"),(R42))))</formula>
    </cfRule>
    <cfRule type="containsText" dxfId="9864" priority="190" operator="containsText" text="CANCELADO">
      <formula>NOT(ISERROR(SEARCH(("CANCELADO"),(R25))))</formula>
    </cfRule>
    <cfRule type="containsText" dxfId="9863" priority="191" operator="containsText" text="PENDENTE">
      <formula>NOT(ISERROR(SEARCH(("PENDENTE"),(R25))))</formula>
    </cfRule>
  </conditionalFormatting>
  <conditionalFormatting sqref="R22:R24">
    <cfRule type="containsText" dxfId="9862" priority="156" operator="containsText" text="CUMPRIDO">
      <formula>NOT(ISERROR(SEARCH(("CUMPRIDO"),(R44))))</formula>
    </cfRule>
    <cfRule type="containsText" dxfId="9861" priority="157" operator="containsText" text="CANCELADO">
      <formula>NOT(ISERROR(SEARCH(("CANCELADO"),(R27))))</formula>
    </cfRule>
    <cfRule type="containsText" dxfId="9860" priority="158" operator="containsText" text="PENDENTE">
      <formula>NOT(ISERROR(SEARCH(("PENDENTE"),(R27))))</formula>
    </cfRule>
  </conditionalFormatting>
  <conditionalFormatting sqref="R33 Q34:R35 S34:T37 O36:R36 R42:R43 N44:R44 N45:N47">
    <cfRule type="containsText" dxfId="9859" priority="208" operator="containsText" text="CUMPRIDO">
      <formula>NOT(ISERROR(SEARCH(("CUMPRIDO"),(N109))))</formula>
    </cfRule>
    <cfRule type="containsText" dxfId="9858" priority="209" operator="containsText" text="PENDENTE">
      <formula>NOT(ISERROR(SEARCH(("PENDENTE"),(N109))))</formula>
    </cfRule>
  </conditionalFormatting>
  <conditionalFormatting sqref="R46:R47">
    <cfRule type="containsText" dxfId="9857" priority="206" operator="containsText" text="CUMPRIDO">
      <formula>NOT(ISERROR(SEARCH(("CUMPRIDO"),(R54))))</formula>
    </cfRule>
    <cfRule type="containsText" dxfId="9856" priority="210" operator="containsText" text="PENDENTE">
      <formula>NOT(ISERROR(SEARCH(("PENDENTE"),(R54))))</formula>
    </cfRule>
  </conditionalFormatting>
  <conditionalFormatting sqref="R48:R52 Q49 O50:Q50 O53:R53 N54:R54 N55 Q55:R55 N56:Q56 R56:R58 Q57 Q59:R59 N59:N63 O60:R62 Q63:R63 O66:R66">
    <cfRule type="containsText" dxfId="9855" priority="160" operator="containsText" text="PENDENTE">
      <formula>NOT(ISERROR(SEARCH(("PENDENTE"),(N55))))</formula>
    </cfRule>
  </conditionalFormatting>
  <conditionalFormatting sqref="R8">
    <cfRule type="containsText" dxfId="9854" priority="16" operator="containsText" text="CANCELADO">
      <formula>NOT(ISERROR(SEARCH(("CANCELADO"),(R80))))</formula>
    </cfRule>
  </conditionalFormatting>
  <conditionalFormatting sqref="S4">
    <cfRule type="containsText" dxfId="9853" priority="197" operator="containsText" text="SIM">
      <formula>NOT(ISERROR(SEARCH(("SIM"),(#REF!))))</formula>
    </cfRule>
  </conditionalFormatting>
  <conditionalFormatting sqref="S57:S63 S4:S25">
    <cfRule type="containsText" dxfId="9852" priority="155" operator="containsText" text="NÃO">
      <formula>NOT(ISERROR(SEARCH(("NÃO"),(S4))))</formula>
    </cfRule>
  </conditionalFormatting>
  <conditionalFormatting sqref="S5:S13">
    <cfRule type="containsText" dxfId="9851" priority="198" operator="containsText" text="SIM">
      <formula>NOT(ISERROR(SEARCH(("SIM"),(S20))))</formula>
    </cfRule>
  </conditionalFormatting>
  <conditionalFormatting sqref="S5:S37">
    <cfRule type="containsText" dxfId="9850" priority="81" operator="containsText" text="SIM">
      <formula>NOT(ISERROR(SEARCH("SIM",S5)))</formula>
    </cfRule>
  </conditionalFormatting>
  <conditionalFormatting sqref="S14:S17">
    <cfRule type="containsText" dxfId="9849" priority="211" operator="containsText" text="CUMPRIDO">
      <formula>NOT(ISERROR(SEARCH(("CUMPRIDO"),(S87))))</formula>
    </cfRule>
    <cfRule type="containsText" dxfId="9848" priority="212" operator="containsText" text="PENDENTE">
      <formula>NOT(ISERROR(SEARCH(("PENDENTE"),(S87))))</formula>
    </cfRule>
    <cfRule type="containsText" dxfId="9847" priority="213" operator="containsText" text="SIM">
      <formula>NOT(ISERROR(SEARCH(("SIM"),(S29))))</formula>
    </cfRule>
  </conditionalFormatting>
  <conditionalFormatting sqref="S18:S21">
    <cfRule type="containsText" dxfId="9846" priority="172" operator="containsText" text="CUMPRIDO">
      <formula>NOT(ISERROR(SEARCH(("CUMPRIDO"),(S92))))</formula>
    </cfRule>
    <cfRule type="containsText" dxfId="9845" priority="214" operator="containsText" text="PENDENTE">
      <formula>NOT(ISERROR(SEARCH(("PENDENTE"),(S92))))</formula>
    </cfRule>
    <cfRule type="containsText" dxfId="9844" priority="215" operator="containsText" text="SIM">
      <formula>NOT(ISERROR(SEARCH(("SIM"),(S34))))</formula>
    </cfRule>
  </conditionalFormatting>
  <conditionalFormatting sqref="S20:S21">
    <cfRule type="containsText" dxfId="9843" priority="83" operator="containsText" text="CANCELADO">
      <formula>NOT(ISERROR(SEARCH(("CANCELADO"),(S94))))</formula>
    </cfRule>
  </conditionalFormatting>
  <conditionalFormatting sqref="S22:S25">
    <cfRule type="containsText" dxfId="9842" priority="82" operator="containsText" text="CANCELADO">
      <formula>NOT(ISERROR(SEARCH(("CANCELADO"),(S97))))</formula>
    </cfRule>
    <cfRule type="containsText" dxfId="9841" priority="216" operator="containsText" text="PENDENTE">
      <formula>NOT(ISERROR(SEARCH(("PENDENTE"),(S97))))</formula>
    </cfRule>
    <cfRule type="containsText" dxfId="9840" priority="217" operator="containsText" text="SIM">
      <formula>NOT(ISERROR(SEARCH(("SIM"),(S39))))</formula>
    </cfRule>
    <cfRule type="containsText" dxfId="9839" priority="218" operator="containsText" text="CUMPRIDO">
      <formula>NOT(ISERROR(SEARCH(("CUMPRIDO"),(S97))))</formula>
    </cfRule>
  </conditionalFormatting>
  <conditionalFormatting sqref="S26:S47 S52:S56">
    <cfRule type="containsText" dxfId="9838" priority="163" operator="containsText" text="NÃO">
      <formula>NOT(ISERROR(SEARCH(("NÃO"),(S26))))</formula>
    </cfRule>
  </conditionalFormatting>
  <conditionalFormatting sqref="S38:S47">
    <cfRule type="containsText" dxfId="9837" priority="219" operator="containsText" text="CUMPRIDO">
      <formula>NOT(ISERROR(SEARCH(("CUMPRIDO"),(S112))))</formula>
    </cfRule>
    <cfRule type="containsText" dxfId="9836" priority="220" operator="containsText" text="PENDENTE">
      <formula>NOT(ISERROR(SEARCH(("PENDENTE"),(S112))))</formula>
    </cfRule>
    <cfRule type="containsText" dxfId="9835" priority="221" operator="containsText" text="CANCELADO">
      <formula>NOT(ISERROR(SEARCH(("CANCELADO"),(S112))))</formula>
    </cfRule>
    <cfRule type="containsText" dxfId="9834" priority="222" operator="containsText" text="SIM">
      <formula>NOT(ISERROR(SEARCH(("SIM"),(S55))))</formula>
    </cfRule>
  </conditionalFormatting>
  <conditionalFormatting sqref="S38:S67">
    <cfRule type="containsText" dxfId="9833" priority="39" operator="containsText" text="SIM">
      <formula>NOT(ISERROR(SEARCH("SIM",S38)))</formula>
    </cfRule>
  </conditionalFormatting>
  <conditionalFormatting sqref="S48:S51">
    <cfRule type="containsText" dxfId="9832" priority="54" operator="containsText" text="NÃO">
      <formula>NOT(ISERROR(SEARCH(("NÃO"),(S48))))</formula>
    </cfRule>
    <cfRule type="containsText" dxfId="9831" priority="55" operator="containsText" text="CUMPRIDO">
      <formula>NOT(ISERROR(SEARCH(("CUMPRIDO"),(S121))))</formula>
    </cfRule>
    <cfRule type="containsText" dxfId="9830" priority="56" operator="containsText" text="PENDENTE">
      <formula>NOT(ISERROR(SEARCH(("PENDENTE"),(S121))))</formula>
    </cfRule>
    <cfRule type="containsText" dxfId="9829" priority="57" operator="containsText" text="CANCELADO">
      <formula>NOT(ISERROR(SEARCH(("CANCELADO"),(S121))))</formula>
    </cfRule>
    <cfRule type="containsText" dxfId="9828" priority="58" operator="containsText" text="SIM">
      <formula>NOT(ISERROR(SEARCH(("SIM"),(S64))))</formula>
    </cfRule>
  </conditionalFormatting>
  <conditionalFormatting sqref="S52:S70 S26:S37">
    <cfRule type="containsText" dxfId="9827" priority="162" operator="containsText" text="SIM">
      <formula>NOT(ISERROR(SEARCH(("SIM"),(S26))))</formula>
    </cfRule>
  </conditionalFormatting>
  <conditionalFormatting sqref="S64:S70">
    <cfRule type="containsText" dxfId="9826" priority="164" operator="containsText" text="NÃO">
      <formula>NOT(ISERROR(SEARCH(("NÃO"),(S64))))</formula>
    </cfRule>
  </conditionalFormatting>
  <conditionalFormatting sqref="S26:T28 T22:T25">
    <cfRule type="containsText" dxfId="9825" priority="165" operator="containsText" text="CANCELADO">
      <formula>NOT(ISERROR(SEARCH(("CANCELADO"),(S40))))</formula>
    </cfRule>
  </conditionalFormatting>
  <conditionalFormatting sqref="S29:T32">
    <cfRule type="containsText" dxfId="9824" priority="223" operator="containsText" text="CANCELADO">
      <formula>NOT(ISERROR(SEARCH(("CANCELADO"),(S48))))</formula>
    </cfRule>
    <cfRule type="containsText" dxfId="9823" priority="224" operator="containsText" text="CUMPRIDO">
      <formula>NOT(ISERROR(SEARCH(("CUMPRIDO"),(S48))))</formula>
    </cfRule>
    <cfRule type="containsText" dxfId="9822" priority="225" operator="containsText" text="PENDENTE">
      <formula>NOT(ISERROR(SEARCH(("PENDENTE"),(S48))))</formula>
    </cfRule>
  </conditionalFormatting>
  <conditionalFormatting sqref="S33:T33">
    <cfRule type="containsText" dxfId="9821" priority="63" operator="containsText" text="CANCELADO">
      <formula>NOT(ISERROR(SEARCH(("CANCELADO"),(S52))))</formula>
    </cfRule>
    <cfRule type="containsText" dxfId="9820" priority="64" operator="containsText" text="CUMPRIDO">
      <formula>NOT(ISERROR(SEARCH(("CUMPRIDO"),(S52))))</formula>
    </cfRule>
    <cfRule type="containsText" dxfId="9819" priority="65" operator="containsText" text="PENDENTE">
      <formula>NOT(ISERROR(SEARCH(("PENDENTE"),(S52))))</formula>
    </cfRule>
  </conditionalFormatting>
  <conditionalFormatting sqref="S52:T52">
    <cfRule type="containsText" dxfId="9818" priority="42" operator="containsText" text="CANCELADO">
      <formula>NOT(ISERROR(SEARCH(("CANCELADO"),(S71))))</formula>
    </cfRule>
    <cfRule type="containsText" dxfId="9817" priority="43" operator="containsText" text="CUMPRIDO">
      <formula>NOT(ISERROR(SEARCH(("CUMPRIDO"),(S71))))</formula>
    </cfRule>
    <cfRule type="containsText" dxfId="9816" priority="44" operator="containsText" text="PENDENTE">
      <formula>NOT(ISERROR(SEARCH(("PENDENTE"),(S71))))</formula>
    </cfRule>
  </conditionalFormatting>
  <conditionalFormatting sqref="S53:T56">
    <cfRule type="containsText" dxfId="9815" priority="31" operator="containsText" text="CANCELADO">
      <formula>NOT(ISERROR(SEARCH(("CANCELADO"),(S72))))</formula>
    </cfRule>
    <cfRule type="containsText" dxfId="9814" priority="32" operator="containsText" text="CUMPRIDO">
      <formula>NOT(ISERROR(SEARCH(("CUMPRIDO"),(S72))))</formula>
    </cfRule>
    <cfRule type="containsText" dxfId="9813" priority="33" operator="containsText" text="PENDENTE">
      <formula>NOT(ISERROR(SEARCH(("PENDENTE"),(S72))))</formula>
    </cfRule>
  </conditionalFormatting>
  <conditionalFormatting sqref="S57:T70">
    <cfRule type="containsText" dxfId="9812" priority="166" operator="containsText" text="CANCELADO">
      <formula>NOT(ISERROR(SEARCH(("CANCELADO"),(S57))))</formula>
    </cfRule>
    <cfRule type="containsText" dxfId="9811" priority="167" operator="containsText" text="CUMPRIDO">
      <formula>NOT(ISERROR(SEARCH(("CUMPRIDO"),(S57))))</formula>
    </cfRule>
    <cfRule type="containsText" dxfId="9810" priority="168" operator="containsText" text="PENDENTE">
      <formula>NOT(ISERROR(SEARCH(("PENDENTE"),(S57))))</formula>
    </cfRule>
  </conditionalFormatting>
  <conditionalFormatting sqref="T5:T17">
    <cfRule type="containsText" dxfId="9809" priority="174" operator="containsText" text="CANCELADO">
      <formula>NOT(ISERROR(SEARCH(("CANCELADO"),(T20))))</formula>
    </cfRule>
    <cfRule type="containsText" dxfId="9808" priority="175" operator="containsText" text="CUMPRIDO">
      <formula>NOT(ISERROR(SEARCH(("CUMPRIDO"),(T20))))</formula>
    </cfRule>
    <cfRule type="containsText" dxfId="9807" priority="176" operator="containsText" text="PENDENTE">
      <formula>NOT(ISERROR(SEARCH(("PENDENTE"),(T20))))</formula>
    </cfRule>
  </conditionalFormatting>
  <conditionalFormatting sqref="T5:T37">
    <cfRule type="containsText" dxfId="9806" priority="87" operator="containsText" text="CUMPRIDO">
      <formula>NOT(ISERROR(SEARCH("CUMPRIDO",T5)))</formula>
    </cfRule>
    <cfRule type="containsText" dxfId="9805" priority="95" operator="containsText" text="PENDENTE">
      <formula>NOT(ISERROR(SEARCH("PENDENTE",T5)))</formula>
    </cfRule>
  </conditionalFormatting>
  <conditionalFormatting sqref="T18:T19 T48:T51">
    <cfRule type="containsText" dxfId="9804" priority="180" operator="containsText" text="CANCELADO">
      <formula>NOT(ISERROR(SEARCH(("CANCELADO"),(T34))))</formula>
    </cfRule>
    <cfRule type="containsText" dxfId="9803" priority="181" operator="containsText" text="CUMPRIDO">
      <formula>NOT(ISERROR(SEARCH(("CUMPRIDO"),(T34))))</formula>
    </cfRule>
    <cfRule type="containsText" dxfId="9802" priority="182" operator="containsText" text="PENDENTE">
      <formula>NOT(ISERROR(SEARCH(("PENDENTE"),(T34))))</formula>
    </cfRule>
  </conditionalFormatting>
  <conditionalFormatting sqref="T20:T21 T38:T47">
    <cfRule type="containsText" dxfId="9801" priority="192" operator="containsText" text="CANCELADO">
      <formula>NOT(ISERROR(SEARCH(("CANCELADO"),(T37))))</formula>
    </cfRule>
    <cfRule type="containsText" dxfId="9800" priority="193" operator="containsText" text="CUMPRIDO">
      <formula>NOT(ISERROR(SEARCH(("CUMPRIDO"),(T37))))</formula>
    </cfRule>
    <cfRule type="containsText" dxfId="9799" priority="194" operator="containsText" text="PENDENTE">
      <formula>NOT(ISERROR(SEARCH(("PENDENTE"),(T37))))</formula>
    </cfRule>
  </conditionalFormatting>
  <conditionalFormatting sqref="T22:T25 S26:T28">
    <cfRule type="containsText" dxfId="9798" priority="169" operator="containsText" text="CUMPRIDO">
      <formula>NOT(ISERROR(SEARCH(("CUMPRIDO"),(S40))))</formula>
    </cfRule>
    <cfRule type="containsText" dxfId="9797" priority="170" operator="containsText" text="PENDENTE">
      <formula>NOT(ISERROR(SEARCH(("PENDENTE"),(S40))))</formula>
    </cfRule>
  </conditionalFormatting>
  <conditionalFormatting sqref="T34:T37">
    <cfRule type="containsText" dxfId="9796" priority="171" operator="containsText" text="CANCELADO">
      <formula>NOT(ISERROR(SEARCH(("CANCELADO"),(T34))))</formula>
    </cfRule>
  </conditionalFormatting>
  <conditionalFormatting sqref="T38:T67">
    <cfRule type="containsText" dxfId="9795" priority="40" operator="containsText" text="CUMPRIDO">
      <formula>NOT(ISERROR(SEARCH("CUMPRIDO",T38)))</formula>
    </cfRule>
    <cfRule type="containsText" dxfId="9794" priority="41" operator="containsText" text="PENDENTE">
      <formula>NOT(ISERROR(SEARCH("PENDENTE",T38)))</formula>
    </cfRule>
  </conditionalFormatting>
  <conditionalFormatting sqref="S8:S13">
    <cfRule type="containsText" dxfId="9793" priority="7" operator="containsText" text="CANCELADO">
      <formula>NOT(ISERROR(SEARCH(("CANCELADO"),(S80))))</formula>
    </cfRule>
  </conditionalFormatting>
  <conditionalFormatting sqref="O10:P10">
    <cfRule type="containsText" dxfId="9792" priority="4" operator="containsText" text="CANCELADO">
      <formula>NOT(ISERROR(SEARCH(("CANCELADO"),(O10))))</formula>
    </cfRule>
  </conditionalFormatting>
  <conditionalFormatting sqref="O10:P10">
    <cfRule type="containsText" dxfId="9791" priority="5" operator="containsText" text="CUMPRIDO">
      <formula>NOT(ISERROR(SEARCH(("CUMPRIDO"),(O10))))</formula>
    </cfRule>
    <cfRule type="containsText" dxfId="9790" priority="6" operator="containsText" text="PENDENTE">
      <formula>NOT(ISERROR(SEARCH(("PENDENTE"),(O10))))</formula>
    </cfRule>
  </conditionalFormatting>
  <conditionalFormatting sqref="O11:P11">
    <cfRule type="containsText" dxfId="9789" priority="1" operator="containsText" text="CANCELADO">
      <formula>NOT(ISERROR(SEARCH(("CANCELADO"),(O11))))</formula>
    </cfRule>
  </conditionalFormatting>
  <conditionalFormatting sqref="O11:P11">
    <cfRule type="containsText" dxfId="9788" priority="2" operator="containsText" text="CUMPRIDO">
      <formula>NOT(ISERROR(SEARCH(("CUMPRIDO"),(O11))))</formula>
    </cfRule>
    <cfRule type="containsText" dxfId="9787" priority="3" operator="containsText" text="PENDENTE">
      <formula>NOT(ISERROR(SEARCH(("PENDENTE"),(O11))))</formula>
    </cfRule>
  </conditionalFormatting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GRÁFICO</vt:lpstr>
      <vt:lpstr>BALANÇO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Torre Forte</dc:creator>
  <cp:keywords/>
  <dc:description/>
  <cp:lastModifiedBy>JOSE CARLOS FERREIRA DE MEDEIROS</cp:lastModifiedBy>
  <cp:revision/>
  <dcterms:created xsi:type="dcterms:W3CDTF">2023-11-22T16:07:12Z</dcterms:created>
  <dcterms:modified xsi:type="dcterms:W3CDTF">2025-11-29T17:10:33Z</dcterms:modified>
  <cp:category/>
  <cp:contentStatus/>
</cp:coreProperties>
</file>